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tyles.xml" ContentType="application/vnd.openxmlformats-officedocument.spreadsheetml.styles+xml"/>
  <Override PartName="/xl/worksheets/sheet8.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worksheets/sheet14.xml" ContentType="application/vnd.openxmlformats-officedocument.spreadsheetml.worksheet+xml"/>
  <Override PartName="/xl/worksheets/sheet7.xml" ContentType="application/vnd.openxmlformats-officedocument.spreadsheetml.worksheet+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Supply Resource Planning\2016 IRP\Appendices\Appendix H\"/>
    </mc:Choice>
  </mc:AlternateContent>
  <bookViews>
    <workbookView xWindow="0" yWindow="0" windowWidth="20490" windowHeight="7755" tabRatio="854"/>
  </bookViews>
  <sheets>
    <sheet name="Avodied Cost by Conservation Zo" sheetId="61" r:id="rId1"/>
    <sheet name="Appendix H P 1" sheetId="39" r:id="rId2"/>
    <sheet name="Carbon 1" sheetId="40" r:id="rId3"/>
    <sheet name="Carbon 2" sheetId="31" r:id="rId4"/>
    <sheet name="Carbon 3" sheetId="41" r:id="rId5"/>
    <sheet name="Sys Avoided Cost Allocation" sheetId="52" r:id="rId6"/>
    <sheet name="OR Avoided Cost Allocation" sheetId="57" state="hidden" r:id="rId7"/>
    <sheet name="WA Avoided Cost Allocation" sheetId="58" state="hidden" r:id="rId8"/>
    <sheet name="Process Overview" sheetId="46" r:id="rId9"/>
    <sheet name="SENDOUT Marginal (Avoided) Cost" sheetId="48" state="hidden" r:id="rId10"/>
    <sheet name="EIA Economic Grwth Factors" sheetId="45" state="hidden" r:id="rId11"/>
    <sheet name="SENDOUT Storage Costs" sheetId="51" state="hidden" r:id="rId12"/>
    <sheet name="SENDOUT Xport Costs" sheetId="53" state="hidden" r:id="rId13"/>
    <sheet name="SENDOUT Supply Costs" sheetId="54" state="hidden" r:id="rId14"/>
  </sheets>
  <externalReferences>
    <externalReference r:id="rId15"/>
    <externalReference r:id="rId16"/>
  </externalReferences>
  <definedNames>
    <definedName name="CostsHigh">'[1]HighLow Sendout'!$D$53:$W$63</definedName>
    <definedName name="CostsLow">'[1]HighLow Sendout'!$D$2:$W$12</definedName>
    <definedName name="CostsRowMatch">'[1]HighLow Sendout'!$C$2:$C$12</definedName>
    <definedName name="DiscountRate">[2]Summary!$B$9</definedName>
    <definedName name="Electric_Profiles">[2]ECMs!$AL$2:$AL$12</definedName>
    <definedName name="Gas_Profiles">[2]ECMs!$AM$2:$AM$10</definedName>
    <definedName name="_xlnm.Print_Area" localSheetId="1">'Appendix H P 1'!$A$2:$AT$91</definedName>
    <definedName name="_xlnm.Print_Area" localSheetId="2">'Carbon 1'!$A$1:$AT$91</definedName>
    <definedName name="_xlnm.Print_Area" localSheetId="3">'Carbon 2'!$A$1:$AT$92</definedName>
    <definedName name="_xlnm.Print_Area" localSheetId="4">'Carbon 3'!$A$1:$AT$91</definedName>
    <definedName name="_xlnm.Print_Area" localSheetId="10">'EIA Economic Grwth Factors'!$A$1:$N$54</definedName>
    <definedName name="_xlnm.Print_Area" localSheetId="8">'Process Overview'!$A$1:$L$45</definedName>
    <definedName name="_xlnm.Print_Area" localSheetId="5">'Sys Avoided Cost Allocation'!$A$1:$H$48</definedName>
    <definedName name="_xlnm.Print_Titles" localSheetId="1">'Appendix H P 1'!$A:$A</definedName>
    <definedName name="_xlnm.Print_Titles" localSheetId="2">'Carbon 1'!$A:$A</definedName>
    <definedName name="_xlnm.Print_Titles" localSheetId="3">'Carbon 2'!$A:$A</definedName>
    <definedName name="_xlnm.Print_Titles" localSheetId="4">'Carbon 3'!$A:$A</definedName>
  </definedNames>
  <calcPr calcId="152511"/>
</workbook>
</file>

<file path=xl/calcChain.xml><?xml version="1.0" encoding="utf-8"?>
<calcChain xmlns="http://schemas.openxmlformats.org/spreadsheetml/2006/main">
  <c r="O48" i="61" l="1"/>
  <c r="N48" i="61"/>
  <c r="M48" i="61"/>
  <c r="I48" i="61"/>
  <c r="H48" i="61"/>
  <c r="G48" i="61"/>
  <c r="D48" i="61"/>
  <c r="C48" i="61"/>
  <c r="B48" i="61"/>
  <c r="V47" i="61"/>
  <c r="U47" i="61"/>
  <c r="T47" i="61"/>
  <c r="S47" i="61"/>
  <c r="R47" i="61"/>
  <c r="Q47" i="61"/>
  <c r="V46" i="61"/>
  <c r="U46" i="61"/>
  <c r="T46" i="61"/>
  <c r="S46" i="61"/>
  <c r="R46" i="61"/>
  <c r="Q46" i="61"/>
  <c r="V45" i="61"/>
  <c r="U45" i="61"/>
  <c r="T45" i="61"/>
  <c r="S45" i="61"/>
  <c r="R45" i="61"/>
  <c r="Q45" i="61"/>
  <c r="V44" i="61"/>
  <c r="U44" i="61"/>
  <c r="T44" i="61"/>
  <c r="S44" i="61"/>
  <c r="R44" i="61"/>
  <c r="Q44" i="61"/>
  <c r="V43" i="61"/>
  <c r="U43" i="61"/>
  <c r="T43" i="61"/>
  <c r="S43" i="61"/>
  <c r="R43" i="61"/>
  <c r="Q43" i="61"/>
  <c r="V42" i="61"/>
  <c r="U42" i="61"/>
  <c r="T42" i="61"/>
  <c r="S42" i="61"/>
  <c r="R42" i="61"/>
  <c r="Q42" i="61"/>
  <c r="V41" i="61"/>
  <c r="U41" i="61"/>
  <c r="T41" i="61"/>
  <c r="S41" i="61"/>
  <c r="R41" i="61"/>
  <c r="Q41" i="61"/>
  <c r="V40" i="61"/>
  <c r="U40" i="61"/>
  <c r="T40" i="61"/>
  <c r="S40" i="61"/>
  <c r="R40" i="61"/>
  <c r="Q40" i="61"/>
  <c r="V39" i="61"/>
  <c r="U39" i="61"/>
  <c r="T39" i="61"/>
  <c r="S39" i="61"/>
  <c r="R39" i="61"/>
  <c r="Q39" i="61"/>
  <c r="V38" i="61"/>
  <c r="U38" i="61"/>
  <c r="T38" i="61"/>
  <c r="S38" i="61"/>
  <c r="R38" i="61"/>
  <c r="Q38" i="61"/>
  <c r="V37" i="61"/>
  <c r="U37" i="61"/>
  <c r="T37" i="61"/>
  <c r="S37" i="61"/>
  <c r="R37" i="61"/>
  <c r="Q37" i="61"/>
  <c r="V36" i="61"/>
  <c r="U36" i="61"/>
  <c r="T36" i="61"/>
  <c r="S36" i="61"/>
  <c r="R36" i="61"/>
  <c r="Q36" i="61"/>
  <c r="V35" i="61"/>
  <c r="U35" i="61"/>
  <c r="T35" i="61"/>
  <c r="S35" i="61"/>
  <c r="R35" i="61"/>
  <c r="Q35" i="61"/>
  <c r="V34" i="61"/>
  <c r="U34" i="61"/>
  <c r="T34" i="61"/>
  <c r="S34" i="61"/>
  <c r="R34" i="61"/>
  <c r="Q34" i="61"/>
  <c r="V33" i="61"/>
  <c r="U33" i="61"/>
  <c r="T33" i="61"/>
  <c r="S33" i="61"/>
  <c r="R33" i="61"/>
  <c r="Q33" i="61"/>
  <c r="V32" i="61"/>
  <c r="U32" i="61"/>
  <c r="T32" i="61"/>
  <c r="S32" i="61"/>
  <c r="R32" i="61"/>
  <c r="Q32" i="61"/>
  <c r="V31" i="61"/>
  <c r="U31" i="61"/>
  <c r="T31" i="61"/>
  <c r="S31" i="61"/>
  <c r="R31" i="61"/>
  <c r="Q31" i="61"/>
  <c r="V30" i="61"/>
  <c r="U30" i="61"/>
  <c r="T30" i="61"/>
  <c r="S30" i="61"/>
  <c r="R30" i="61"/>
  <c r="Q30" i="61"/>
  <c r="V29" i="61"/>
  <c r="U29" i="61"/>
  <c r="T29" i="61"/>
  <c r="S29" i="61"/>
  <c r="R29" i="61"/>
  <c r="Q29" i="61"/>
  <c r="V28" i="61"/>
  <c r="U28" i="61"/>
  <c r="T28" i="61"/>
  <c r="S28" i="61"/>
  <c r="R28" i="61"/>
  <c r="Q28" i="61"/>
  <c r="V27" i="61"/>
  <c r="U27" i="61"/>
  <c r="T27" i="61"/>
  <c r="S27" i="61"/>
  <c r="R27" i="61"/>
  <c r="Q27" i="61"/>
  <c r="V26" i="61"/>
  <c r="U26" i="61"/>
  <c r="T26" i="61"/>
  <c r="S26" i="61"/>
  <c r="R26" i="61"/>
  <c r="Q26" i="61"/>
  <c r="V25" i="61"/>
  <c r="U25" i="61"/>
  <c r="T25" i="61"/>
  <c r="S25" i="61"/>
  <c r="R25" i="61"/>
  <c r="Q25" i="61"/>
  <c r="V24" i="61"/>
  <c r="U24" i="61"/>
  <c r="T24" i="61"/>
  <c r="S24" i="61"/>
  <c r="R24" i="61"/>
  <c r="Q24" i="61"/>
  <c r="V23" i="61"/>
  <c r="U23" i="61"/>
  <c r="T23" i="61"/>
  <c r="S23" i="61"/>
  <c r="R23" i="61"/>
  <c r="Q23" i="61"/>
  <c r="L23" i="61"/>
  <c r="V22" i="61"/>
  <c r="U22" i="61"/>
  <c r="T22" i="61"/>
  <c r="S22" i="61"/>
  <c r="R22" i="61"/>
  <c r="Q22" i="61"/>
  <c r="L22" i="61"/>
  <c r="V21" i="61"/>
  <c r="U21" i="61"/>
  <c r="T21" i="61"/>
  <c r="S21" i="61"/>
  <c r="R21" i="61"/>
  <c r="Q21" i="61"/>
  <c r="L21" i="61"/>
  <c r="V20" i="61"/>
  <c r="U20" i="61"/>
  <c r="T20" i="61"/>
  <c r="S20" i="61"/>
  <c r="R20" i="61"/>
  <c r="Q20" i="61"/>
  <c r="L20" i="61"/>
  <c r="V19" i="61"/>
  <c r="U19" i="61"/>
  <c r="T19" i="61"/>
  <c r="S19" i="61"/>
  <c r="R19" i="61"/>
  <c r="Q19" i="61"/>
  <c r="L19" i="61"/>
  <c r="V18" i="61"/>
  <c r="U18" i="61"/>
  <c r="T18" i="61"/>
  <c r="S18" i="61"/>
  <c r="R18" i="61"/>
  <c r="Q18" i="61"/>
  <c r="L18" i="61"/>
  <c r="V17" i="61"/>
  <c r="U17" i="61"/>
  <c r="T17" i="61"/>
  <c r="S17" i="61"/>
  <c r="R17" i="61"/>
  <c r="Q17" i="61"/>
  <c r="L17" i="61"/>
  <c r="V16" i="61"/>
  <c r="U16" i="61"/>
  <c r="T16" i="61"/>
  <c r="S16" i="61"/>
  <c r="R16" i="61"/>
  <c r="Q16" i="61"/>
  <c r="L16" i="61"/>
  <c r="V15" i="61"/>
  <c r="U15" i="61"/>
  <c r="T15" i="61"/>
  <c r="S15" i="61"/>
  <c r="R15" i="61"/>
  <c r="Q15" i="61"/>
  <c r="L15" i="61"/>
  <c r="V14" i="61"/>
  <c r="U14" i="61"/>
  <c r="T14" i="61"/>
  <c r="S14" i="61"/>
  <c r="R14" i="61"/>
  <c r="Q14" i="61"/>
  <c r="L14" i="61"/>
  <c r="V13" i="61"/>
  <c r="U13" i="61"/>
  <c r="T13" i="61"/>
  <c r="S13" i="61"/>
  <c r="R13" i="61"/>
  <c r="Q13" i="61"/>
  <c r="L13" i="61"/>
  <c r="V12" i="61"/>
  <c r="U12" i="61"/>
  <c r="T12" i="61"/>
  <c r="S12" i="61"/>
  <c r="R12" i="61"/>
  <c r="Q12" i="61"/>
  <c r="L12" i="61"/>
  <c r="V11" i="61"/>
  <c r="U11" i="61"/>
  <c r="T11" i="61"/>
  <c r="S11" i="61"/>
  <c r="R11" i="61"/>
  <c r="Q11" i="61"/>
  <c r="L11" i="61"/>
  <c r="V10" i="61"/>
  <c r="U10" i="61"/>
  <c r="T10" i="61"/>
  <c r="S10" i="61"/>
  <c r="R10" i="61"/>
  <c r="Q10" i="61"/>
  <c r="L10" i="61"/>
  <c r="V9" i="61"/>
  <c r="U9" i="61"/>
  <c r="T9" i="61"/>
  <c r="S9" i="61"/>
  <c r="R9" i="61"/>
  <c r="Q9" i="61"/>
  <c r="L9" i="61"/>
  <c r="V8" i="61"/>
  <c r="U8" i="61"/>
  <c r="T8" i="61"/>
  <c r="S8" i="61"/>
  <c r="R8" i="61"/>
  <c r="Q8" i="61"/>
  <c r="L8" i="61"/>
  <c r="V7" i="61"/>
  <c r="U7" i="61"/>
  <c r="T7" i="61"/>
  <c r="S7" i="61"/>
  <c r="R7" i="61"/>
  <c r="Q7" i="61"/>
  <c r="L7" i="61"/>
  <c r="V6" i="61"/>
  <c r="U6" i="61"/>
  <c r="T6" i="61"/>
  <c r="S6" i="61"/>
  <c r="R6" i="61"/>
  <c r="Q6" i="61"/>
  <c r="L6" i="61"/>
  <c r="V5" i="61"/>
  <c r="U5" i="61"/>
  <c r="T5" i="61"/>
  <c r="S5" i="61"/>
  <c r="R5" i="61"/>
  <c r="Q5" i="61"/>
  <c r="L5" i="61"/>
  <c r="V4" i="61"/>
  <c r="U4" i="61"/>
  <c r="T4" i="61"/>
  <c r="S4" i="61"/>
  <c r="R4" i="61"/>
  <c r="Q4" i="61"/>
  <c r="L4" i="61"/>
  <c r="V3" i="61"/>
  <c r="U3" i="61"/>
  <c r="T3" i="61"/>
  <c r="S3" i="61"/>
  <c r="R3" i="61"/>
  <c r="Q3" i="61"/>
  <c r="L3" i="61"/>
  <c r="T48" i="61" l="1"/>
  <c r="Q48" i="61"/>
  <c r="U48" i="61"/>
  <c r="R48" i="61"/>
  <c r="V48" i="61"/>
  <c r="S48" i="61"/>
  <c r="F85" i="39" l="1"/>
  <c r="D86" i="39"/>
  <c r="D87" i="39"/>
  <c r="D85" i="39"/>
  <c r="D84" i="39"/>
  <c r="F84" i="39"/>
  <c r="B38" i="39"/>
  <c r="A1" i="41" l="1"/>
  <c r="A1" i="31"/>
  <c r="A1" i="40"/>
  <c r="B9" i="39"/>
  <c r="B10" i="39" s="1"/>
  <c r="B4" i="58"/>
  <c r="F4" i="58"/>
  <c r="E4" i="58"/>
  <c r="N34" i="39" l="1"/>
  <c r="E83" i="57" l="1"/>
  <c r="E84" i="57"/>
  <c r="I66" i="51"/>
  <c r="I81" i="51" s="1"/>
  <c r="Y66" i="51"/>
  <c r="Y81" i="51" s="1"/>
  <c r="S68" i="51"/>
  <c r="F69" i="51"/>
  <c r="J69" i="51"/>
  <c r="N69" i="51"/>
  <c r="R69" i="51"/>
  <c r="V69" i="51"/>
  <c r="Z69" i="51"/>
  <c r="I70" i="51"/>
  <c r="Q70" i="51"/>
  <c r="Y70" i="51"/>
  <c r="F71" i="51"/>
  <c r="H71" i="51"/>
  <c r="J71" i="51"/>
  <c r="L71" i="51"/>
  <c r="N71" i="51"/>
  <c r="P71" i="51"/>
  <c r="R71" i="51"/>
  <c r="T71" i="51"/>
  <c r="V71" i="51"/>
  <c r="X71" i="51"/>
  <c r="Z71" i="51"/>
  <c r="E70" i="51"/>
  <c r="F65" i="51"/>
  <c r="G65" i="51"/>
  <c r="H65" i="51"/>
  <c r="H72" i="51" s="1"/>
  <c r="I65" i="51"/>
  <c r="J65" i="51"/>
  <c r="K65" i="51"/>
  <c r="L65" i="51"/>
  <c r="L72" i="51" s="1"/>
  <c r="M65" i="51"/>
  <c r="N65" i="51"/>
  <c r="O65" i="51"/>
  <c r="P65" i="51"/>
  <c r="P72" i="51" s="1"/>
  <c r="Q65" i="51"/>
  <c r="R65" i="51"/>
  <c r="S65" i="51"/>
  <c r="T65" i="51"/>
  <c r="T72" i="51" s="1"/>
  <c r="U65" i="51"/>
  <c r="V65" i="51"/>
  <c r="W65" i="51"/>
  <c r="X65" i="51"/>
  <c r="X72" i="51" s="1"/>
  <c r="Y65" i="51"/>
  <c r="Z65" i="51"/>
  <c r="Z72" i="51" s="1"/>
  <c r="E65" i="51"/>
  <c r="F64" i="51"/>
  <c r="G64" i="51"/>
  <c r="H64" i="51"/>
  <c r="I64" i="51"/>
  <c r="J64" i="51"/>
  <c r="K64" i="51"/>
  <c r="L64" i="51"/>
  <c r="M64" i="51"/>
  <c r="N64" i="51"/>
  <c r="O64" i="51"/>
  <c r="P64" i="51"/>
  <c r="Q64" i="51"/>
  <c r="R64" i="51"/>
  <c r="S64" i="51"/>
  <c r="T64" i="51"/>
  <c r="U64" i="51"/>
  <c r="V64" i="51"/>
  <c r="W64" i="51"/>
  <c r="X64" i="51"/>
  <c r="Y64" i="51"/>
  <c r="Z64" i="51"/>
  <c r="E64" i="51"/>
  <c r="E71" i="51" s="1"/>
  <c r="F63" i="51"/>
  <c r="G63" i="51"/>
  <c r="H63" i="51"/>
  <c r="H70" i="51" s="1"/>
  <c r="I63" i="51"/>
  <c r="J63" i="51"/>
  <c r="K63" i="51"/>
  <c r="L63" i="51"/>
  <c r="L70" i="51" s="1"/>
  <c r="M63" i="51"/>
  <c r="N63" i="51"/>
  <c r="O63" i="51"/>
  <c r="P63" i="51"/>
  <c r="P70" i="51" s="1"/>
  <c r="Q63" i="51"/>
  <c r="R63" i="51"/>
  <c r="S63" i="51"/>
  <c r="T63" i="51"/>
  <c r="T70" i="51" s="1"/>
  <c r="U63" i="51"/>
  <c r="V63" i="51"/>
  <c r="W63" i="51"/>
  <c r="X63" i="51"/>
  <c r="X70" i="51" s="1"/>
  <c r="Y63" i="51"/>
  <c r="Z63" i="51"/>
  <c r="Z70" i="51" s="1"/>
  <c r="E63" i="51"/>
  <c r="F61" i="51"/>
  <c r="F66" i="51" s="1"/>
  <c r="G61" i="51"/>
  <c r="H61" i="51"/>
  <c r="I61" i="51"/>
  <c r="J61" i="51"/>
  <c r="K61" i="51"/>
  <c r="L61" i="51"/>
  <c r="M61" i="51"/>
  <c r="M66" i="51" s="1"/>
  <c r="N61" i="51"/>
  <c r="N66" i="51" s="1"/>
  <c r="O61" i="51"/>
  <c r="P61" i="51"/>
  <c r="Q61" i="51"/>
  <c r="R61" i="51"/>
  <c r="S61" i="51"/>
  <c r="T61" i="51"/>
  <c r="U61" i="51"/>
  <c r="V61" i="51"/>
  <c r="V66" i="51" s="1"/>
  <c r="W61" i="51"/>
  <c r="X61" i="51"/>
  <c r="Y61" i="51"/>
  <c r="Z61" i="51"/>
  <c r="Z68" i="51" s="1"/>
  <c r="E61" i="51"/>
  <c r="F62" i="51"/>
  <c r="G62" i="51"/>
  <c r="H62" i="51"/>
  <c r="H69" i="51" s="1"/>
  <c r="I62" i="51"/>
  <c r="J62" i="51"/>
  <c r="K62" i="51"/>
  <c r="L62" i="51"/>
  <c r="L69" i="51" s="1"/>
  <c r="M62" i="51"/>
  <c r="N62" i="51"/>
  <c r="O62" i="51"/>
  <c r="P62" i="51"/>
  <c r="P69" i="51" s="1"/>
  <c r="Q62" i="51"/>
  <c r="R62" i="51"/>
  <c r="S62" i="51"/>
  <c r="T62" i="51"/>
  <c r="T69" i="51" s="1"/>
  <c r="U62" i="51"/>
  <c r="V62" i="51"/>
  <c r="W62" i="51"/>
  <c r="X62" i="51"/>
  <c r="X69" i="51" s="1"/>
  <c r="Y62" i="51"/>
  <c r="Z62" i="51"/>
  <c r="E62" i="51"/>
  <c r="M81" i="51" l="1"/>
  <c r="M79" i="57"/>
  <c r="F81" i="51"/>
  <c r="F79" i="57"/>
  <c r="E77" i="51"/>
  <c r="E69" i="51"/>
  <c r="S69" i="51"/>
  <c r="K77" i="51"/>
  <c r="K69" i="51"/>
  <c r="Y76" i="51"/>
  <c r="Y68" i="51"/>
  <c r="Y73" i="51" s="1"/>
  <c r="Y87" i="51" s="1"/>
  <c r="Q68" i="51"/>
  <c r="K78" i="51"/>
  <c r="Y79" i="51"/>
  <c r="Y71" i="51"/>
  <c r="Q71" i="51"/>
  <c r="Y69" i="51"/>
  <c r="Y77" i="51"/>
  <c r="U69" i="51"/>
  <c r="U77" i="51"/>
  <c r="Q69" i="51"/>
  <c r="M69" i="51"/>
  <c r="M77" i="51"/>
  <c r="I69" i="51"/>
  <c r="I77" i="51"/>
  <c r="E66" i="51"/>
  <c r="E76" i="51"/>
  <c r="W66" i="51"/>
  <c r="W81" i="51" s="1"/>
  <c r="W76" i="51"/>
  <c r="S66" i="51"/>
  <c r="S76" i="51"/>
  <c r="O66" i="51"/>
  <c r="O76" i="51"/>
  <c r="K66" i="51"/>
  <c r="K76" i="51"/>
  <c r="G66" i="51"/>
  <c r="G76" i="51"/>
  <c r="Y78" i="51"/>
  <c r="U78" i="51"/>
  <c r="M78" i="51"/>
  <c r="I78" i="51"/>
  <c r="W79" i="51"/>
  <c r="W71" i="51"/>
  <c r="S71" i="51"/>
  <c r="O79" i="51"/>
  <c r="O71" i="51"/>
  <c r="K71" i="51"/>
  <c r="G79" i="51"/>
  <c r="G71" i="51"/>
  <c r="Y72" i="51"/>
  <c r="Y80" i="51"/>
  <c r="U72" i="51"/>
  <c r="Q72" i="51"/>
  <c r="M72" i="51"/>
  <c r="M80" i="51"/>
  <c r="I72" i="51"/>
  <c r="I80" i="51"/>
  <c r="E68" i="51"/>
  <c r="E73" i="51" s="1"/>
  <c r="E84" i="51" s="1"/>
  <c r="S70" i="51"/>
  <c r="K70" i="51"/>
  <c r="W68" i="51"/>
  <c r="G68" i="51"/>
  <c r="V81" i="51"/>
  <c r="V79" i="57"/>
  <c r="N81" i="51"/>
  <c r="N79" i="57"/>
  <c r="W69" i="51"/>
  <c r="W77" i="51"/>
  <c r="O69" i="51"/>
  <c r="O77" i="51"/>
  <c r="G69" i="51"/>
  <c r="G77" i="51"/>
  <c r="U76" i="51"/>
  <c r="U68" i="51"/>
  <c r="M76" i="51"/>
  <c r="M68" i="51"/>
  <c r="I76" i="51"/>
  <c r="I68" i="51"/>
  <c r="W78" i="51"/>
  <c r="O78" i="51"/>
  <c r="G70" i="51"/>
  <c r="G78" i="51"/>
  <c r="U71" i="51"/>
  <c r="M79" i="51"/>
  <c r="M71" i="51"/>
  <c r="I79" i="51"/>
  <c r="I71" i="51"/>
  <c r="E80" i="51"/>
  <c r="E72" i="51"/>
  <c r="W80" i="51"/>
  <c r="W72" i="51"/>
  <c r="S80" i="51"/>
  <c r="S72" i="51"/>
  <c r="O80" i="51"/>
  <c r="O72" i="51"/>
  <c r="K80" i="51"/>
  <c r="K72" i="51"/>
  <c r="G80" i="51"/>
  <c r="G72" i="51"/>
  <c r="W70" i="51"/>
  <c r="O70" i="51"/>
  <c r="O68" i="51"/>
  <c r="U66" i="51"/>
  <c r="U80" i="51" s="1"/>
  <c r="U70" i="51"/>
  <c r="M70" i="51"/>
  <c r="K68" i="51"/>
  <c r="Q66" i="51"/>
  <c r="I79" i="57"/>
  <c r="V77" i="51"/>
  <c r="N77" i="51"/>
  <c r="F77" i="51"/>
  <c r="X66" i="51"/>
  <c r="T66" i="51"/>
  <c r="P66" i="51"/>
  <c r="L66" i="51"/>
  <c r="H66" i="51"/>
  <c r="V78" i="51"/>
  <c r="N78" i="51"/>
  <c r="J78" i="51"/>
  <c r="F78" i="51"/>
  <c r="V80" i="51"/>
  <c r="N80" i="51"/>
  <c r="J80" i="51"/>
  <c r="F80" i="51"/>
  <c r="F70" i="51"/>
  <c r="X68" i="51"/>
  <c r="X73" i="51" s="1"/>
  <c r="X83" i="51" s="1"/>
  <c r="P68" i="51"/>
  <c r="P73" i="51" s="1"/>
  <c r="P83" i="51" s="1"/>
  <c r="H68" i="51"/>
  <c r="H73" i="51" s="1"/>
  <c r="H83" i="51" s="1"/>
  <c r="R72" i="51"/>
  <c r="J72" i="51"/>
  <c r="Z73" i="51"/>
  <c r="V76" i="51"/>
  <c r="V68" i="51"/>
  <c r="R68" i="51"/>
  <c r="N76" i="51"/>
  <c r="N68" i="51"/>
  <c r="J76" i="51"/>
  <c r="J68" i="51"/>
  <c r="F76" i="51"/>
  <c r="F68" i="51"/>
  <c r="V79" i="51"/>
  <c r="N79" i="51"/>
  <c r="F79" i="51"/>
  <c r="X87" i="51"/>
  <c r="L87" i="51"/>
  <c r="H87" i="51"/>
  <c r="V70" i="51"/>
  <c r="R70" i="51"/>
  <c r="N70" i="51"/>
  <c r="J70" i="51"/>
  <c r="T68" i="51"/>
  <c r="T73" i="51" s="1"/>
  <c r="T83" i="51" s="1"/>
  <c r="L68" i="51"/>
  <c r="L73" i="51" s="1"/>
  <c r="L79" i="58" s="1"/>
  <c r="Z66" i="51"/>
  <c r="R66" i="51"/>
  <c r="R78" i="51" s="1"/>
  <c r="J66" i="51"/>
  <c r="V72" i="51"/>
  <c r="N72" i="51"/>
  <c r="F72" i="51"/>
  <c r="T79" i="58"/>
  <c r="H79" i="58"/>
  <c r="X88" i="51"/>
  <c r="T88" i="51"/>
  <c r="L88" i="51"/>
  <c r="H88" i="51"/>
  <c r="T86" i="51"/>
  <c r="L86" i="51"/>
  <c r="H86" i="51"/>
  <c r="T85" i="51"/>
  <c r="P85" i="51"/>
  <c r="L85" i="51"/>
  <c r="H85" i="51"/>
  <c r="X84" i="51"/>
  <c r="T84" i="51"/>
  <c r="L84" i="51"/>
  <c r="H84" i="51"/>
  <c r="L83" i="51"/>
  <c r="Y86" i="51"/>
  <c r="E88" i="51"/>
  <c r="Q86" i="51" l="1"/>
  <c r="R79" i="51"/>
  <c r="T79" i="57"/>
  <c r="T77" i="51"/>
  <c r="T81" i="51"/>
  <c r="T78" i="51"/>
  <c r="T79" i="51"/>
  <c r="T76" i="51"/>
  <c r="T80" i="51"/>
  <c r="Q81" i="51"/>
  <c r="Q79" i="57"/>
  <c r="S85" i="51"/>
  <c r="E86" i="51"/>
  <c r="P86" i="51"/>
  <c r="X76" i="51"/>
  <c r="X80" i="51"/>
  <c r="X77" i="51"/>
  <c r="X81" i="51"/>
  <c r="X79" i="51"/>
  <c r="X78" i="51"/>
  <c r="R77" i="51"/>
  <c r="M73" i="51"/>
  <c r="W83" i="51"/>
  <c r="W73" i="51"/>
  <c r="W88" i="51" s="1"/>
  <c r="S79" i="57"/>
  <c r="S81" i="51"/>
  <c r="Q79" i="51"/>
  <c r="S78" i="51"/>
  <c r="S84" i="51"/>
  <c r="E83" i="51"/>
  <c r="Y84" i="51"/>
  <c r="Y85" i="51"/>
  <c r="P84" i="51"/>
  <c r="X86" i="51"/>
  <c r="J81" i="51"/>
  <c r="J79" i="57"/>
  <c r="V85" i="51"/>
  <c r="T87" i="51"/>
  <c r="P79" i="57"/>
  <c r="P78" i="51"/>
  <c r="P79" i="51"/>
  <c r="P76" i="51"/>
  <c r="P77" i="51"/>
  <c r="P81" i="51"/>
  <c r="P80" i="51"/>
  <c r="J77" i="51"/>
  <c r="O83" i="51"/>
  <c r="O73" i="51"/>
  <c r="O85" i="51" s="1"/>
  <c r="K87" i="51"/>
  <c r="S87" i="51"/>
  <c r="E87" i="51"/>
  <c r="I73" i="51"/>
  <c r="U73" i="51"/>
  <c r="K85" i="51"/>
  <c r="O86" i="51"/>
  <c r="W86" i="51"/>
  <c r="Q78" i="51"/>
  <c r="G79" i="57"/>
  <c r="G81" i="51"/>
  <c r="O79" i="57"/>
  <c r="O81" i="51"/>
  <c r="Q73" i="51"/>
  <c r="F87" i="51"/>
  <c r="R81" i="51"/>
  <c r="R79" i="57"/>
  <c r="J73" i="51"/>
  <c r="J85" i="51" s="1"/>
  <c r="R83" i="51"/>
  <c r="R73" i="51"/>
  <c r="O84" i="51"/>
  <c r="G73" i="51"/>
  <c r="E85" i="51"/>
  <c r="E79" i="58"/>
  <c r="Q76" i="51"/>
  <c r="S73" i="51"/>
  <c r="R76" i="51"/>
  <c r="J87" i="51"/>
  <c r="H79" i="57"/>
  <c r="H76" i="51"/>
  <c r="H80" i="51"/>
  <c r="AA80" i="51" s="1"/>
  <c r="H77" i="51"/>
  <c r="AA77" i="51" s="1"/>
  <c r="H81" i="51"/>
  <c r="H78" i="51"/>
  <c r="H79" i="51"/>
  <c r="K83" i="51"/>
  <c r="K73" i="51"/>
  <c r="W87" i="51"/>
  <c r="Q80" i="51"/>
  <c r="K86" i="51"/>
  <c r="K79" i="57"/>
  <c r="K81" i="51"/>
  <c r="E81" i="51"/>
  <c r="AA81" i="51" s="1"/>
  <c r="E79" i="57"/>
  <c r="E79" i="51"/>
  <c r="Y83" i="51"/>
  <c r="Y88" i="51"/>
  <c r="X85" i="51"/>
  <c r="P88" i="51"/>
  <c r="P79" i="58"/>
  <c r="R85" i="51"/>
  <c r="P87" i="51"/>
  <c r="J79" i="51"/>
  <c r="F73" i="51"/>
  <c r="N73" i="51"/>
  <c r="N83" i="51"/>
  <c r="V73" i="51"/>
  <c r="R87" i="51"/>
  <c r="F85" i="51"/>
  <c r="R80" i="51"/>
  <c r="L79" i="57"/>
  <c r="L79" i="51"/>
  <c r="L76" i="51"/>
  <c r="AA76" i="51" s="1"/>
  <c r="L80" i="51"/>
  <c r="L81" i="51"/>
  <c r="L78" i="51"/>
  <c r="L77" i="51"/>
  <c r="U81" i="51"/>
  <c r="U79" i="57"/>
  <c r="W85" i="51"/>
  <c r="U79" i="51"/>
  <c r="W84" i="51"/>
  <c r="I87" i="51"/>
  <c r="K79" i="51"/>
  <c r="S79" i="51"/>
  <c r="Q77" i="51"/>
  <c r="E78" i="51"/>
  <c r="S77" i="51"/>
  <c r="G79" i="58" l="1"/>
  <c r="G88" i="51"/>
  <c r="AA78" i="51"/>
  <c r="N88" i="51"/>
  <c r="N79" i="58"/>
  <c r="N86" i="51"/>
  <c r="N84" i="51"/>
  <c r="G83" i="51"/>
  <c r="AA83" i="51" s="1"/>
  <c r="U83" i="51"/>
  <c r="U88" i="51"/>
  <c r="U79" i="58"/>
  <c r="U84" i="51"/>
  <c r="M83" i="51"/>
  <c r="M88" i="51"/>
  <c r="M79" i="58"/>
  <c r="M86" i="51"/>
  <c r="M85" i="51"/>
  <c r="G84" i="51"/>
  <c r="V88" i="51"/>
  <c r="V79" i="58"/>
  <c r="V86" i="51"/>
  <c r="V84" i="51"/>
  <c r="F88" i="51"/>
  <c r="F79" i="58"/>
  <c r="F84" i="51"/>
  <c r="F86" i="51"/>
  <c r="AA86" i="51" s="1"/>
  <c r="V87" i="51"/>
  <c r="K79" i="58"/>
  <c r="K88" i="51"/>
  <c r="S79" i="58"/>
  <c r="S88" i="51"/>
  <c r="S83" i="51"/>
  <c r="R79" i="58"/>
  <c r="R88" i="51"/>
  <c r="R84" i="51"/>
  <c r="R86" i="51"/>
  <c r="Q83" i="51"/>
  <c r="Q79" i="58"/>
  <c r="Q88" i="51"/>
  <c r="Q87" i="51"/>
  <c r="Q85" i="51"/>
  <c r="Q84" i="51"/>
  <c r="G86" i="51"/>
  <c r="N85" i="51"/>
  <c r="M87" i="51"/>
  <c r="U86" i="51"/>
  <c r="J79" i="58"/>
  <c r="J88" i="51"/>
  <c r="J86" i="51"/>
  <c r="J84" i="51"/>
  <c r="G85" i="51"/>
  <c r="AA85" i="51" s="1"/>
  <c r="U87" i="51"/>
  <c r="V83" i="51"/>
  <c r="F83" i="51"/>
  <c r="AA79" i="51"/>
  <c r="G87" i="51"/>
  <c r="N87" i="51"/>
  <c r="J83" i="51"/>
  <c r="K84" i="51"/>
  <c r="I83" i="51"/>
  <c r="I88" i="51"/>
  <c r="I79" i="58"/>
  <c r="I84" i="51"/>
  <c r="I85" i="51"/>
  <c r="I86" i="51"/>
  <c r="O79" i="58"/>
  <c r="O88" i="51"/>
  <c r="S86" i="51"/>
  <c r="O87" i="51"/>
  <c r="M84" i="51"/>
  <c r="U85" i="51"/>
  <c r="K87" i="58"/>
  <c r="J87" i="58"/>
  <c r="P86" i="58"/>
  <c r="H86" i="58"/>
  <c r="G85" i="58"/>
  <c r="T84" i="58"/>
  <c r="L84" i="58"/>
  <c r="V83" i="58"/>
  <c r="V85" i="58" s="1"/>
  <c r="U83" i="58"/>
  <c r="U87" i="58" s="1"/>
  <c r="T83" i="58"/>
  <c r="T87" i="58" s="1"/>
  <c r="S83" i="58"/>
  <c r="S87" i="58" s="1"/>
  <c r="R83" i="58"/>
  <c r="R87" i="58" s="1"/>
  <c r="Q83" i="58"/>
  <c r="Q87" i="58" s="1"/>
  <c r="P83" i="58"/>
  <c r="P87" i="58" s="1"/>
  <c r="O83" i="58"/>
  <c r="O85" i="58" s="1"/>
  <c r="N83" i="58"/>
  <c r="N85" i="58" s="1"/>
  <c r="M83" i="58"/>
  <c r="M87" i="58" s="1"/>
  <c r="L83" i="58"/>
  <c r="L87" i="58" s="1"/>
  <c r="K83" i="58"/>
  <c r="J83" i="58"/>
  <c r="I83" i="58"/>
  <c r="I87" i="58" s="1"/>
  <c r="H83" i="58"/>
  <c r="H87" i="58" s="1"/>
  <c r="G83" i="58"/>
  <c r="F83" i="58"/>
  <c r="F85" i="58" s="1"/>
  <c r="E83" i="58"/>
  <c r="E87" i="58" s="1"/>
  <c r="H47" i="58" s="1"/>
  <c r="H31" i="58"/>
  <c r="H25" i="58"/>
  <c r="H6" i="58"/>
  <c r="T86" i="57"/>
  <c r="L86" i="57"/>
  <c r="E86" i="57"/>
  <c r="V85" i="57"/>
  <c r="T84" i="57"/>
  <c r="L84" i="57"/>
  <c r="V83" i="57"/>
  <c r="U83" i="57"/>
  <c r="U87" i="57" s="1"/>
  <c r="T83" i="57"/>
  <c r="T87" i="57" s="1"/>
  <c r="S83" i="57"/>
  <c r="R83" i="57"/>
  <c r="R87" i="57" s="1"/>
  <c r="Q83" i="57"/>
  <c r="Q87" i="57" s="1"/>
  <c r="P83" i="57"/>
  <c r="P87" i="57" s="1"/>
  <c r="O83" i="57"/>
  <c r="N83" i="57"/>
  <c r="N85" i="57" s="1"/>
  <c r="M83" i="57"/>
  <c r="M87" i="57" s="1"/>
  <c r="L83" i="57"/>
  <c r="L87" i="57" s="1"/>
  <c r="K83" i="57"/>
  <c r="J83" i="57"/>
  <c r="J87" i="57" s="1"/>
  <c r="I83" i="57"/>
  <c r="I87" i="57" s="1"/>
  <c r="H83" i="57"/>
  <c r="H87" i="57" s="1"/>
  <c r="G83" i="57"/>
  <c r="F83" i="57"/>
  <c r="F85" i="57" s="1"/>
  <c r="E87" i="57"/>
  <c r="B4" i="57"/>
  <c r="F7" i="48"/>
  <c r="I7" i="48"/>
  <c r="J7" i="48"/>
  <c r="M7" i="48"/>
  <c r="N7" i="48"/>
  <c r="Q7" i="48"/>
  <c r="R7" i="48"/>
  <c r="U7" i="48"/>
  <c r="V7" i="48"/>
  <c r="F6" i="48"/>
  <c r="G6" i="48"/>
  <c r="H6" i="48"/>
  <c r="I6" i="48"/>
  <c r="J6" i="48"/>
  <c r="K6" i="48"/>
  <c r="L6" i="48"/>
  <c r="M6" i="48"/>
  <c r="N6" i="48"/>
  <c r="O6" i="48"/>
  <c r="P6" i="48"/>
  <c r="Q6" i="48"/>
  <c r="R6" i="48"/>
  <c r="S6" i="48"/>
  <c r="T6" i="48"/>
  <c r="U6" i="48"/>
  <c r="V6" i="48"/>
  <c r="W6" i="48"/>
  <c r="X6" i="48"/>
  <c r="E6" i="48"/>
  <c r="G54" i="51"/>
  <c r="L54" i="51"/>
  <c r="O54" i="51"/>
  <c r="T54" i="51"/>
  <c r="W54" i="51"/>
  <c r="G55" i="51"/>
  <c r="O55" i="51"/>
  <c r="W55" i="51"/>
  <c r="K56" i="51"/>
  <c r="S56" i="51"/>
  <c r="G58" i="51"/>
  <c r="L58" i="51"/>
  <c r="O58" i="51"/>
  <c r="T58" i="51"/>
  <c r="W58" i="51"/>
  <c r="E57" i="51"/>
  <c r="F53" i="51"/>
  <c r="F57" i="51" s="1"/>
  <c r="G53" i="51"/>
  <c r="G57" i="51" s="1"/>
  <c r="H53" i="51"/>
  <c r="H55" i="51" s="1"/>
  <c r="I53" i="51"/>
  <c r="I54" i="51" s="1"/>
  <c r="J53" i="51"/>
  <c r="J57" i="51" s="1"/>
  <c r="K53" i="51"/>
  <c r="K57" i="51" s="1"/>
  <c r="L53" i="51"/>
  <c r="L55" i="51" s="1"/>
  <c r="M53" i="51"/>
  <c r="M54" i="51" s="1"/>
  <c r="N53" i="51"/>
  <c r="N57" i="51" s="1"/>
  <c r="O53" i="51"/>
  <c r="O57" i="51" s="1"/>
  <c r="P53" i="51"/>
  <c r="P55" i="51" s="1"/>
  <c r="Q53" i="51"/>
  <c r="Q54" i="51" s="1"/>
  <c r="R53" i="51"/>
  <c r="R57" i="51" s="1"/>
  <c r="S53" i="51"/>
  <c r="S57" i="51" s="1"/>
  <c r="T53" i="51"/>
  <c r="T55" i="51" s="1"/>
  <c r="U53" i="51"/>
  <c r="U54" i="51" s="1"/>
  <c r="V53" i="51"/>
  <c r="V57" i="51" s="1"/>
  <c r="W53" i="51"/>
  <c r="W57" i="51" s="1"/>
  <c r="X53" i="51"/>
  <c r="X55" i="51" s="1"/>
  <c r="Y53" i="51"/>
  <c r="Y54" i="51" s="1"/>
  <c r="Z53" i="51"/>
  <c r="Z57" i="51" s="1"/>
  <c r="E53" i="51"/>
  <c r="E56" i="51" s="1"/>
  <c r="F83" i="52"/>
  <c r="F86" i="52" s="1"/>
  <c r="G83" i="52"/>
  <c r="G85" i="52" s="1"/>
  <c r="H83" i="52"/>
  <c r="H85" i="52" s="1"/>
  <c r="I83" i="52"/>
  <c r="I85" i="52" s="1"/>
  <c r="J83" i="52"/>
  <c r="J86" i="52" s="1"/>
  <c r="K83" i="52"/>
  <c r="K85" i="52" s="1"/>
  <c r="L83" i="52"/>
  <c r="L84" i="52" s="1"/>
  <c r="M83" i="52"/>
  <c r="M84" i="52" s="1"/>
  <c r="N83" i="52"/>
  <c r="N86" i="52" s="1"/>
  <c r="O83" i="52"/>
  <c r="O85" i="52" s="1"/>
  <c r="P83" i="52"/>
  <c r="P86" i="52" s="1"/>
  <c r="Q83" i="52"/>
  <c r="Q86" i="52" s="1"/>
  <c r="R83" i="52"/>
  <c r="R86" i="52" s="1"/>
  <c r="S83" i="52"/>
  <c r="S86" i="52" s="1"/>
  <c r="T83" i="52"/>
  <c r="T84" i="52" s="1"/>
  <c r="U83" i="52"/>
  <c r="U85" i="52" s="1"/>
  <c r="V83" i="52"/>
  <c r="V86" i="52" s="1"/>
  <c r="K84" i="52"/>
  <c r="U84" i="52"/>
  <c r="M85" i="52"/>
  <c r="R85" i="52"/>
  <c r="H87" i="52"/>
  <c r="P87" i="52"/>
  <c r="E83" i="52"/>
  <c r="E86" i="52" s="1"/>
  <c r="J85" i="52" l="1"/>
  <c r="J84" i="52"/>
  <c r="I86" i="52"/>
  <c r="I88" i="52" s="1"/>
  <c r="V84" i="52"/>
  <c r="F84" i="52"/>
  <c r="U87" i="52"/>
  <c r="U86" i="52"/>
  <c r="U88" i="52" s="1"/>
  <c r="Q84" i="52"/>
  <c r="I84" i="52"/>
  <c r="L87" i="52"/>
  <c r="Q87" i="52"/>
  <c r="I87" i="52"/>
  <c r="M86" i="52"/>
  <c r="Q85" i="52"/>
  <c r="M88" i="52"/>
  <c r="M87" i="52"/>
  <c r="T87" i="52"/>
  <c r="D38" i="39"/>
  <c r="T9" i="39"/>
  <c r="W8" i="48"/>
  <c r="P9" i="39"/>
  <c r="S8" i="48"/>
  <c r="L9" i="39"/>
  <c r="O8" i="48"/>
  <c r="H9" i="39"/>
  <c r="K8" i="48"/>
  <c r="D9" i="39"/>
  <c r="G8" i="48"/>
  <c r="S9" i="39"/>
  <c r="V8" i="48"/>
  <c r="O9" i="39"/>
  <c r="R8" i="48"/>
  <c r="K9" i="39"/>
  <c r="N8" i="48"/>
  <c r="G9" i="39"/>
  <c r="J8" i="48"/>
  <c r="C9" i="39"/>
  <c r="F8" i="48"/>
  <c r="R9" i="39"/>
  <c r="U8" i="48"/>
  <c r="N9" i="39"/>
  <c r="Q8" i="48"/>
  <c r="J9" i="39"/>
  <c r="M8" i="48"/>
  <c r="F9" i="39"/>
  <c r="I8" i="48"/>
  <c r="U9" i="39"/>
  <c r="U10" i="39" s="1"/>
  <c r="U11" i="39" s="1"/>
  <c r="X8" i="48"/>
  <c r="Q9" i="39"/>
  <c r="T8" i="48"/>
  <c r="M9" i="39"/>
  <c r="P8" i="48"/>
  <c r="I9" i="39"/>
  <c r="L8" i="48"/>
  <c r="E9" i="39"/>
  <c r="H8" i="48"/>
  <c r="E87" i="52"/>
  <c r="R55" i="51"/>
  <c r="X7" i="48"/>
  <c r="P7" i="48"/>
  <c r="Q84" i="58"/>
  <c r="AA87" i="51"/>
  <c r="O87" i="52"/>
  <c r="G87" i="52"/>
  <c r="O84" i="52"/>
  <c r="R56" i="51"/>
  <c r="M84" i="57"/>
  <c r="U84" i="57"/>
  <c r="M86" i="57"/>
  <c r="E7" i="48"/>
  <c r="S7" i="48"/>
  <c r="K7" i="48"/>
  <c r="H9" i="58"/>
  <c r="H17" i="58"/>
  <c r="I86" i="58"/>
  <c r="AA88" i="51"/>
  <c r="E85" i="52"/>
  <c r="V85" i="52"/>
  <c r="N85" i="52"/>
  <c r="F85" i="52"/>
  <c r="R84" i="52"/>
  <c r="R88" i="52" s="1"/>
  <c r="G84" i="52"/>
  <c r="X58" i="51"/>
  <c r="P58" i="51"/>
  <c r="H58" i="51"/>
  <c r="V56" i="51"/>
  <c r="N56" i="51"/>
  <c r="F56" i="51"/>
  <c r="S55" i="51"/>
  <c r="K55" i="51"/>
  <c r="X54" i="51"/>
  <c r="P54" i="51"/>
  <c r="H54" i="51"/>
  <c r="I84" i="57"/>
  <c r="I88" i="57" s="1"/>
  <c r="Q84" i="57"/>
  <c r="I86" i="57"/>
  <c r="Q86" i="57"/>
  <c r="H4" i="58"/>
  <c r="H33" i="58"/>
  <c r="H39" i="58"/>
  <c r="H84" i="58"/>
  <c r="P84" i="58"/>
  <c r="M86" i="58"/>
  <c r="U86" i="58"/>
  <c r="AA84" i="51"/>
  <c r="Z55" i="51"/>
  <c r="J55" i="51"/>
  <c r="T7" i="48"/>
  <c r="L7" i="48"/>
  <c r="H7" i="48"/>
  <c r="I84" i="58"/>
  <c r="E84" i="52"/>
  <c r="S87" i="52"/>
  <c r="K87" i="52"/>
  <c r="Z56" i="51"/>
  <c r="J56" i="51"/>
  <c r="U86" i="57"/>
  <c r="W7" i="48"/>
  <c r="O7" i="48"/>
  <c r="G7" i="48"/>
  <c r="H23" i="58"/>
  <c r="Q86" i="58"/>
  <c r="V87" i="52"/>
  <c r="R87" i="52"/>
  <c r="N87" i="52"/>
  <c r="J87" i="52"/>
  <c r="J88" i="52" s="1"/>
  <c r="F87" i="52"/>
  <c r="S84" i="52"/>
  <c r="N84" i="52"/>
  <c r="E54" i="51"/>
  <c r="E58" i="51"/>
  <c r="S58" i="51"/>
  <c r="K58" i="51"/>
  <c r="W56" i="51"/>
  <c r="O56" i="51"/>
  <c r="G56" i="51"/>
  <c r="V55" i="51"/>
  <c r="N55" i="51"/>
  <c r="F55" i="51"/>
  <c r="S54" i="51"/>
  <c r="K54" i="51"/>
  <c r="H84" i="57"/>
  <c r="H88" i="57" s="1"/>
  <c r="P84" i="57"/>
  <c r="H86" i="57"/>
  <c r="P86" i="57"/>
  <c r="H7" i="58"/>
  <c r="H15" i="58"/>
  <c r="H41" i="58"/>
  <c r="E84" i="58"/>
  <c r="M84" i="58"/>
  <c r="U84" i="58"/>
  <c r="U88" i="58" s="1"/>
  <c r="L86" i="58"/>
  <c r="T86" i="58"/>
  <c r="E86" i="58"/>
  <c r="Y57" i="51"/>
  <c r="M57" i="51"/>
  <c r="I57" i="51"/>
  <c r="T57" i="51"/>
  <c r="L57" i="51"/>
  <c r="Y56" i="51"/>
  <c r="U56" i="51"/>
  <c r="M56" i="51"/>
  <c r="Z58" i="51"/>
  <c r="V58" i="51"/>
  <c r="R58" i="51"/>
  <c r="N58" i="51"/>
  <c r="J58" i="51"/>
  <c r="F58" i="51"/>
  <c r="X56" i="51"/>
  <c r="T56" i="51"/>
  <c r="P56" i="51"/>
  <c r="L56" i="51"/>
  <c r="H56" i="51"/>
  <c r="Y55" i="51"/>
  <c r="U55" i="51"/>
  <c r="Q55" i="51"/>
  <c r="M55" i="51"/>
  <c r="I55" i="51"/>
  <c r="Z54" i="51"/>
  <c r="V54" i="51"/>
  <c r="R54" i="51"/>
  <c r="N54" i="51"/>
  <c r="J54" i="51"/>
  <c r="F54" i="51"/>
  <c r="U57" i="51"/>
  <c r="Q57" i="51"/>
  <c r="X57" i="51"/>
  <c r="P57" i="51"/>
  <c r="H57" i="51"/>
  <c r="Q56" i="51"/>
  <c r="I56" i="51"/>
  <c r="Y58" i="51"/>
  <c r="U58" i="51"/>
  <c r="Q58" i="51"/>
  <c r="M58" i="51"/>
  <c r="I58" i="51"/>
  <c r="H88" i="58"/>
  <c r="L88" i="58"/>
  <c r="H48" i="58"/>
  <c r="H46" i="58"/>
  <c r="H44" i="58"/>
  <c r="H42" i="58"/>
  <c r="H40" i="58"/>
  <c r="H38" i="58"/>
  <c r="H36" i="58"/>
  <c r="H34" i="58"/>
  <c r="H32" i="58"/>
  <c r="H30" i="58"/>
  <c r="H28" i="58"/>
  <c r="H26" i="58"/>
  <c r="H24" i="58"/>
  <c r="H22" i="58"/>
  <c r="H20" i="58"/>
  <c r="H18" i="58"/>
  <c r="H16" i="58"/>
  <c r="H14" i="58"/>
  <c r="H12" i="58"/>
  <c r="H10" i="58"/>
  <c r="H8" i="58"/>
  <c r="G45" i="58"/>
  <c r="G43" i="58"/>
  <c r="G37" i="58"/>
  <c r="G35" i="58"/>
  <c r="G29" i="58"/>
  <c r="G27" i="58"/>
  <c r="G21" i="58"/>
  <c r="G19" i="58"/>
  <c r="G13" i="58"/>
  <c r="G11" i="58"/>
  <c r="H5" i="58"/>
  <c r="E11" i="58"/>
  <c r="H13" i="58"/>
  <c r="E19" i="58"/>
  <c r="G20" i="58"/>
  <c r="H21" i="58"/>
  <c r="E27" i="58"/>
  <c r="G28" i="58"/>
  <c r="H29" i="58"/>
  <c r="E35" i="58"/>
  <c r="H37" i="58"/>
  <c r="G44" i="58"/>
  <c r="H45" i="58"/>
  <c r="F86" i="58"/>
  <c r="F84" i="58"/>
  <c r="J86" i="58"/>
  <c r="J84" i="58"/>
  <c r="N86" i="58"/>
  <c r="N84" i="58"/>
  <c r="R86" i="58"/>
  <c r="R84" i="58"/>
  <c r="V86" i="58"/>
  <c r="V84" i="58"/>
  <c r="J85" i="58"/>
  <c r="R85" i="58"/>
  <c r="F87" i="58"/>
  <c r="N87" i="58"/>
  <c r="V87" i="58"/>
  <c r="H11" i="58"/>
  <c r="H19" i="58"/>
  <c r="G26" i="58"/>
  <c r="H27" i="58"/>
  <c r="H35" i="58"/>
  <c r="G42" i="58"/>
  <c r="H43" i="58"/>
  <c r="G86" i="58"/>
  <c r="G84" i="58"/>
  <c r="K86" i="58"/>
  <c r="K84" i="58"/>
  <c r="O86" i="58"/>
  <c r="O84" i="58"/>
  <c r="S86" i="58"/>
  <c r="S84" i="58"/>
  <c r="E48" i="58"/>
  <c r="E46" i="58"/>
  <c r="E44" i="58"/>
  <c r="E42" i="58"/>
  <c r="E40" i="58"/>
  <c r="E38" i="58"/>
  <c r="E36" i="58"/>
  <c r="E34" i="58"/>
  <c r="E32" i="58"/>
  <c r="E30" i="58"/>
  <c r="E28" i="58"/>
  <c r="E26" i="58"/>
  <c r="E24" i="58"/>
  <c r="E22" i="58"/>
  <c r="E20" i="58"/>
  <c r="E18" i="58"/>
  <c r="E16" i="58"/>
  <c r="E14" i="58"/>
  <c r="E12" i="58"/>
  <c r="E10" i="58"/>
  <c r="E8" i="58"/>
  <c r="K85" i="58"/>
  <c r="S85" i="58"/>
  <c r="G87" i="58"/>
  <c r="O87" i="58"/>
  <c r="E85" i="58"/>
  <c r="E88" i="58" s="1"/>
  <c r="I85" i="58"/>
  <c r="I88" i="58" s="1"/>
  <c r="M85" i="58"/>
  <c r="Q85" i="58"/>
  <c r="Q88" i="58" s="1"/>
  <c r="U85" i="58"/>
  <c r="H85" i="58"/>
  <c r="L85" i="58"/>
  <c r="P85" i="58"/>
  <c r="T85" i="58"/>
  <c r="T88" i="58" s="1"/>
  <c r="L88" i="57"/>
  <c r="K86" i="57"/>
  <c r="K84" i="57"/>
  <c r="S86" i="57"/>
  <c r="S84" i="57"/>
  <c r="S85" i="57"/>
  <c r="F86" i="57"/>
  <c r="F84" i="57"/>
  <c r="J86" i="57"/>
  <c r="J84" i="57"/>
  <c r="N86" i="57"/>
  <c r="N84" i="57"/>
  <c r="R86" i="57"/>
  <c r="R84" i="57"/>
  <c r="V86" i="57"/>
  <c r="V84" i="57"/>
  <c r="J85" i="57"/>
  <c r="R85" i="57"/>
  <c r="F87" i="57"/>
  <c r="N87" i="57"/>
  <c r="V87" i="57"/>
  <c r="G86" i="57"/>
  <c r="G84" i="57"/>
  <c r="O86" i="57"/>
  <c r="O84" i="57"/>
  <c r="K85" i="57"/>
  <c r="G87" i="57"/>
  <c r="O87" i="57"/>
  <c r="G85" i="57"/>
  <c r="O85" i="57"/>
  <c r="K87" i="57"/>
  <c r="S87" i="57"/>
  <c r="E85" i="57"/>
  <c r="I85" i="57"/>
  <c r="M85" i="57"/>
  <c r="Q85" i="57"/>
  <c r="U85" i="57"/>
  <c r="H85" i="57"/>
  <c r="L85" i="57"/>
  <c r="P85" i="57"/>
  <c r="T85" i="57"/>
  <c r="T88" i="57" s="1"/>
  <c r="E55" i="51"/>
  <c r="T86" i="52"/>
  <c r="L86" i="52"/>
  <c r="H86" i="52"/>
  <c r="O86" i="52"/>
  <c r="K86" i="52"/>
  <c r="K88" i="52" s="1"/>
  <c r="G86" i="52"/>
  <c r="T85" i="52"/>
  <c r="P85" i="52"/>
  <c r="L85" i="52"/>
  <c r="S85" i="52"/>
  <c r="P84" i="52"/>
  <c r="H84" i="52"/>
  <c r="Q88" i="52" l="1"/>
  <c r="V88" i="52"/>
  <c r="P88" i="52"/>
  <c r="S88" i="52"/>
  <c r="G88" i="52"/>
  <c r="O88" i="52"/>
  <c r="L88" i="52"/>
  <c r="S88" i="57"/>
  <c r="P88" i="58"/>
  <c r="G30" i="58"/>
  <c r="G24" i="58"/>
  <c r="G10" i="58"/>
  <c r="G4" i="58"/>
  <c r="G32" i="58"/>
  <c r="G46" i="58"/>
  <c r="G40" i="58"/>
  <c r="G14" i="58"/>
  <c r="G48" i="58"/>
  <c r="G22" i="58"/>
  <c r="G16" i="58"/>
  <c r="G8" i="58"/>
  <c r="G6" i="58"/>
  <c r="G38" i="58"/>
  <c r="G5" i="58"/>
  <c r="T88" i="52"/>
  <c r="M88" i="57"/>
  <c r="G12" i="58"/>
  <c r="G9" i="58"/>
  <c r="G17" i="58"/>
  <c r="G25" i="58"/>
  <c r="G33" i="58"/>
  <c r="G41" i="58"/>
  <c r="N88" i="52"/>
  <c r="U88" i="57"/>
  <c r="P88" i="57"/>
  <c r="Q88" i="57"/>
  <c r="M88" i="58"/>
  <c r="G34" i="58"/>
  <c r="G18" i="58"/>
  <c r="G36" i="58"/>
  <c r="G7" i="58"/>
  <c r="G15" i="58"/>
  <c r="G23" i="58"/>
  <c r="G31" i="58"/>
  <c r="G39" i="58"/>
  <c r="G47" i="58"/>
  <c r="E43" i="58"/>
  <c r="E39" i="58"/>
  <c r="E33" i="58"/>
  <c r="E21" i="58"/>
  <c r="E6" i="58"/>
  <c r="E41" i="58"/>
  <c r="E15" i="58"/>
  <c r="E7" i="58"/>
  <c r="E23" i="58"/>
  <c r="E5" i="58"/>
  <c r="E45" i="58"/>
  <c r="E31" i="58"/>
  <c r="E25" i="58"/>
  <c r="E13" i="58"/>
  <c r="E47" i="58"/>
  <c r="E29" i="58"/>
  <c r="E37" i="58"/>
  <c r="E17" i="58"/>
  <c r="E9" i="58"/>
  <c r="E88" i="52"/>
  <c r="F88" i="52"/>
  <c r="O88" i="58"/>
  <c r="G88" i="58"/>
  <c r="V88" i="58"/>
  <c r="F88" i="58"/>
  <c r="S88" i="58"/>
  <c r="J88" i="58"/>
  <c r="G88" i="57"/>
  <c r="J88" i="57"/>
  <c r="K88" i="58"/>
  <c r="R88" i="58"/>
  <c r="F47" i="58"/>
  <c r="F45" i="58"/>
  <c r="F43" i="58"/>
  <c r="F41" i="58"/>
  <c r="F39" i="58"/>
  <c r="F37" i="58"/>
  <c r="F35" i="58"/>
  <c r="F33" i="58"/>
  <c r="F31" i="58"/>
  <c r="F29" i="58"/>
  <c r="F27" i="58"/>
  <c r="F25" i="58"/>
  <c r="F23" i="58"/>
  <c r="F21" i="58"/>
  <c r="F19" i="58"/>
  <c r="F17" i="58"/>
  <c r="F15" i="58"/>
  <c r="F13" i="58"/>
  <c r="F11" i="58"/>
  <c r="F9" i="58"/>
  <c r="F48" i="58"/>
  <c r="F40" i="58"/>
  <c r="F32" i="58"/>
  <c r="F24" i="58"/>
  <c r="F16" i="58"/>
  <c r="F8" i="58"/>
  <c r="F42" i="58"/>
  <c r="F34" i="58"/>
  <c r="F26" i="58"/>
  <c r="F18" i="58"/>
  <c r="F10" i="58"/>
  <c r="F6" i="58"/>
  <c r="F44" i="58"/>
  <c r="F36" i="58"/>
  <c r="F28" i="58"/>
  <c r="F20" i="58"/>
  <c r="F12" i="58"/>
  <c r="F46" i="58"/>
  <c r="F38" i="58"/>
  <c r="F30" i="58"/>
  <c r="F22" i="58"/>
  <c r="F14" i="58"/>
  <c r="F7" i="58"/>
  <c r="F5" i="58"/>
  <c r="D48" i="58"/>
  <c r="D46" i="58"/>
  <c r="D44" i="58"/>
  <c r="D42" i="58"/>
  <c r="D40" i="58"/>
  <c r="D38" i="58"/>
  <c r="D36" i="58"/>
  <c r="D34" i="58"/>
  <c r="D32" i="58"/>
  <c r="D30" i="58"/>
  <c r="D28" i="58"/>
  <c r="D26" i="58"/>
  <c r="D24" i="58"/>
  <c r="D22" i="58"/>
  <c r="D20" i="58"/>
  <c r="D18" i="58"/>
  <c r="D16" i="58"/>
  <c r="D14" i="58"/>
  <c r="D12" i="58"/>
  <c r="D10" i="58"/>
  <c r="D8" i="58"/>
  <c r="D47" i="58"/>
  <c r="D39" i="58"/>
  <c r="D31" i="58"/>
  <c r="D23" i="58"/>
  <c r="D15" i="58"/>
  <c r="D29" i="58"/>
  <c r="D6" i="58"/>
  <c r="D41" i="58"/>
  <c r="D33" i="58"/>
  <c r="D25" i="58"/>
  <c r="D17" i="58"/>
  <c r="D9" i="58"/>
  <c r="D7" i="58"/>
  <c r="D5" i="58"/>
  <c r="D43" i="58"/>
  <c r="D35" i="58"/>
  <c r="D27" i="58"/>
  <c r="D19" i="58"/>
  <c r="D11" i="58"/>
  <c r="D45" i="58"/>
  <c r="D37" i="58"/>
  <c r="D21" i="58"/>
  <c r="D13" i="58"/>
  <c r="D4" i="58"/>
  <c r="N88" i="58"/>
  <c r="O88" i="57"/>
  <c r="V88" i="57"/>
  <c r="N88" i="57"/>
  <c r="F88" i="57"/>
  <c r="R88" i="57"/>
  <c r="E88" i="57"/>
  <c r="K88" i="57"/>
  <c r="H88" i="52"/>
  <c r="B4" i="52" l="1"/>
  <c r="G10" i="39" l="1"/>
  <c r="B21" i="39" l="1"/>
  <c r="B22" i="39"/>
  <c r="B23" i="39"/>
  <c r="A17" i="31"/>
  <c r="A17" i="41"/>
  <c r="A17" i="40"/>
  <c r="D8" i="31"/>
  <c r="E8" i="31"/>
  <c r="F8" i="31"/>
  <c r="G8" i="31"/>
  <c r="H8" i="31"/>
  <c r="I8" i="31"/>
  <c r="J8" i="31"/>
  <c r="K8" i="31"/>
  <c r="L8" i="31"/>
  <c r="M8" i="31"/>
  <c r="N8" i="31"/>
  <c r="O8" i="31"/>
  <c r="P8" i="31"/>
  <c r="Q8" i="31"/>
  <c r="R8" i="31"/>
  <c r="S8" i="31"/>
  <c r="T8" i="31"/>
  <c r="U8" i="31"/>
  <c r="G9" i="31"/>
  <c r="D8" i="41"/>
  <c r="E8" i="41"/>
  <c r="F8" i="41"/>
  <c r="G8" i="41"/>
  <c r="H8" i="41"/>
  <c r="I8" i="41"/>
  <c r="J8" i="41"/>
  <c r="K8" i="41"/>
  <c r="L8" i="41"/>
  <c r="M8" i="41"/>
  <c r="N8" i="41"/>
  <c r="O8" i="41"/>
  <c r="P8" i="41"/>
  <c r="Q8" i="41"/>
  <c r="R8" i="41"/>
  <c r="S8" i="41"/>
  <c r="T8" i="41"/>
  <c r="U8" i="41"/>
  <c r="G9" i="41"/>
  <c r="D8" i="40"/>
  <c r="E8" i="40"/>
  <c r="F8" i="40"/>
  <c r="G8" i="40"/>
  <c r="H8" i="40"/>
  <c r="I8" i="40"/>
  <c r="J8" i="40"/>
  <c r="K8" i="40"/>
  <c r="L8" i="40"/>
  <c r="M8" i="40"/>
  <c r="N8" i="40"/>
  <c r="O8" i="40"/>
  <c r="P8" i="40"/>
  <c r="Q8" i="40"/>
  <c r="R8" i="40"/>
  <c r="S8" i="40"/>
  <c r="T8" i="40"/>
  <c r="U8" i="40"/>
  <c r="G9" i="40"/>
  <c r="C8" i="31"/>
  <c r="C8" i="41"/>
  <c r="C8" i="40"/>
  <c r="B8" i="31"/>
  <c r="B8" i="41"/>
  <c r="B8" i="40"/>
  <c r="D37" i="40" s="1"/>
  <c r="C6" i="40"/>
  <c r="D6" i="40"/>
  <c r="E6" i="40"/>
  <c r="F6" i="40"/>
  <c r="G6" i="40"/>
  <c r="H6" i="40"/>
  <c r="I6" i="40"/>
  <c r="J6" i="40"/>
  <c r="K6" i="40"/>
  <c r="L6" i="40"/>
  <c r="M6" i="40"/>
  <c r="N6" i="40"/>
  <c r="O6" i="40"/>
  <c r="P6" i="40"/>
  <c r="Q6" i="40"/>
  <c r="R6" i="40"/>
  <c r="S6" i="40"/>
  <c r="T6" i="40"/>
  <c r="U6" i="40"/>
  <c r="V6" i="40"/>
  <c r="W6" i="40"/>
  <c r="X6" i="40"/>
  <c r="Y6" i="40"/>
  <c r="Z6" i="40"/>
  <c r="AA6" i="40"/>
  <c r="AB6" i="40"/>
  <c r="AC6" i="40"/>
  <c r="AD6" i="40"/>
  <c r="AE6" i="40"/>
  <c r="AF6" i="40"/>
  <c r="AG6" i="40"/>
  <c r="AH6" i="40"/>
  <c r="AI6" i="40"/>
  <c r="AJ6" i="40"/>
  <c r="AK6" i="40"/>
  <c r="AL6" i="40"/>
  <c r="AM6" i="40"/>
  <c r="AN6" i="40"/>
  <c r="AO6" i="40"/>
  <c r="AP6" i="40"/>
  <c r="AQ6" i="40"/>
  <c r="AR6" i="40"/>
  <c r="AS6" i="40"/>
  <c r="AT6" i="40"/>
  <c r="C6" i="41"/>
  <c r="D6" i="41"/>
  <c r="E6" i="41"/>
  <c r="F6" i="41"/>
  <c r="G6" i="41"/>
  <c r="H6" i="41"/>
  <c r="I6" i="41"/>
  <c r="J6" i="41"/>
  <c r="K6" i="41"/>
  <c r="L6" i="41"/>
  <c r="M6" i="41"/>
  <c r="N6" i="41"/>
  <c r="O6" i="41"/>
  <c r="P6" i="41"/>
  <c r="Q6" i="41"/>
  <c r="R6" i="41"/>
  <c r="S6" i="41"/>
  <c r="T6" i="41"/>
  <c r="U6" i="41"/>
  <c r="V6" i="41"/>
  <c r="W6" i="41"/>
  <c r="X6" i="41"/>
  <c r="Y6" i="41"/>
  <c r="Z6" i="41"/>
  <c r="AA6" i="41"/>
  <c r="AB6" i="41"/>
  <c r="AC6" i="41"/>
  <c r="AD6" i="41"/>
  <c r="AE6" i="41"/>
  <c r="AF6" i="41"/>
  <c r="AG6" i="41"/>
  <c r="AH6" i="41"/>
  <c r="AI6" i="41"/>
  <c r="AJ6" i="41"/>
  <c r="AK6" i="41"/>
  <c r="AL6" i="41"/>
  <c r="AM6" i="41"/>
  <c r="AN6" i="41"/>
  <c r="AO6" i="41"/>
  <c r="AP6" i="41"/>
  <c r="AQ6" i="41"/>
  <c r="AR6" i="41"/>
  <c r="AS6" i="41"/>
  <c r="AT6" i="41"/>
  <c r="C6" i="31"/>
  <c r="D6" i="31"/>
  <c r="E6" i="31"/>
  <c r="F6" i="31"/>
  <c r="G6" i="31"/>
  <c r="H6" i="31"/>
  <c r="I6" i="31"/>
  <c r="J6" i="31"/>
  <c r="K6" i="31"/>
  <c r="L6" i="31"/>
  <c r="M6" i="31"/>
  <c r="N6" i="31"/>
  <c r="O6" i="31"/>
  <c r="P6" i="31"/>
  <c r="Q6" i="31"/>
  <c r="R6" i="31"/>
  <c r="S6" i="31"/>
  <c r="T6" i="31"/>
  <c r="U6" i="31"/>
  <c r="V6" i="31"/>
  <c r="W6" i="31"/>
  <c r="X6" i="31"/>
  <c r="Y6" i="31"/>
  <c r="Z6" i="31"/>
  <c r="AA6" i="31"/>
  <c r="AB6" i="31"/>
  <c r="AC6" i="31"/>
  <c r="AD6" i="31"/>
  <c r="AE6" i="31"/>
  <c r="AF6" i="31"/>
  <c r="AG6" i="31"/>
  <c r="AH6" i="31"/>
  <c r="AI6" i="31"/>
  <c r="AJ6" i="31"/>
  <c r="AK6" i="31"/>
  <c r="AL6" i="31"/>
  <c r="AM6" i="31"/>
  <c r="AN6" i="31"/>
  <c r="AO6" i="31"/>
  <c r="AP6" i="31"/>
  <c r="AQ6" i="31"/>
  <c r="AR6" i="31"/>
  <c r="AS6" i="31"/>
  <c r="AT6" i="31"/>
  <c r="B37" i="31"/>
  <c r="B37" i="41"/>
  <c r="B37" i="40"/>
  <c r="B6" i="31"/>
  <c r="B6" i="41"/>
  <c r="B6" i="40"/>
  <c r="B2" i="31"/>
  <c r="B3" i="31"/>
  <c r="B4" i="31"/>
  <c r="B2" i="41"/>
  <c r="B3" i="41"/>
  <c r="B4" i="41"/>
  <c r="B2" i="40"/>
  <c r="B3" i="40"/>
  <c r="B4" i="40"/>
  <c r="B1" i="31"/>
  <c r="B1" i="41"/>
  <c r="B1" i="40"/>
  <c r="D37" i="45" l="1"/>
  <c r="E37" i="45" s="1"/>
  <c r="F37" i="45" s="1"/>
  <c r="D35" i="45"/>
  <c r="E35" i="45" s="1"/>
  <c r="F35" i="45" s="1"/>
  <c r="E38" i="39" l="1"/>
  <c r="B9" i="41"/>
  <c r="B9" i="31"/>
  <c r="B9" i="40"/>
  <c r="E37" i="40" s="1"/>
  <c r="F86" i="41"/>
  <c r="F85" i="41"/>
  <c r="F84" i="41"/>
  <c r="F83" i="41"/>
  <c r="D56" i="41"/>
  <c r="D55" i="41"/>
  <c r="D54" i="41"/>
  <c r="D53" i="41"/>
  <c r="D52" i="41"/>
  <c r="D51" i="41"/>
  <c r="D50" i="41"/>
  <c r="D49" i="41"/>
  <c r="D48" i="41"/>
  <c r="D47" i="41"/>
  <c r="D46" i="41"/>
  <c r="D45" i="41"/>
  <c r="D44" i="41"/>
  <c r="D43" i="41"/>
  <c r="D42" i="41"/>
  <c r="D41" i="41"/>
  <c r="D40" i="41"/>
  <c r="D39" i="41"/>
  <c r="D38" i="41"/>
  <c r="D37" i="41"/>
  <c r="H23" i="41"/>
  <c r="G23" i="41"/>
  <c r="F23" i="41"/>
  <c r="E23" i="41"/>
  <c r="D23" i="41"/>
  <c r="C23" i="41"/>
  <c r="B23" i="41"/>
  <c r="K22" i="41"/>
  <c r="J22" i="41"/>
  <c r="I22" i="41"/>
  <c r="H22" i="41"/>
  <c r="G22" i="41"/>
  <c r="F22" i="41"/>
  <c r="E22" i="41"/>
  <c r="D22" i="41"/>
  <c r="C22" i="41"/>
  <c r="B22" i="41"/>
  <c r="U21" i="41"/>
  <c r="T21" i="41"/>
  <c r="S21" i="41"/>
  <c r="R21" i="41"/>
  <c r="Q21" i="41"/>
  <c r="P21" i="41"/>
  <c r="O21" i="41"/>
  <c r="N21" i="41"/>
  <c r="M21" i="41"/>
  <c r="L21" i="41"/>
  <c r="K21" i="41"/>
  <c r="J21" i="41"/>
  <c r="I21" i="41"/>
  <c r="H21" i="41"/>
  <c r="G21" i="41"/>
  <c r="F21" i="41"/>
  <c r="E21" i="41"/>
  <c r="D21" i="41"/>
  <c r="C21" i="41"/>
  <c r="B21" i="41"/>
  <c r="U20" i="41"/>
  <c r="T20" i="41"/>
  <c r="S20" i="41"/>
  <c r="R20" i="41"/>
  <c r="Q20" i="41"/>
  <c r="P20" i="41"/>
  <c r="O20" i="41"/>
  <c r="N20" i="41"/>
  <c r="M20" i="41"/>
  <c r="L20" i="41"/>
  <c r="K20" i="41"/>
  <c r="J20" i="41"/>
  <c r="I20" i="41"/>
  <c r="H20" i="41"/>
  <c r="G20" i="41"/>
  <c r="F20" i="41"/>
  <c r="E20" i="41"/>
  <c r="D20" i="41"/>
  <c r="C20" i="41"/>
  <c r="B20" i="41"/>
  <c r="F86" i="31"/>
  <c r="F85" i="31"/>
  <c r="F84" i="31"/>
  <c r="F83" i="31"/>
  <c r="F87" i="39"/>
  <c r="F86" i="39"/>
  <c r="F86" i="40"/>
  <c r="F83" i="40"/>
  <c r="F85" i="40"/>
  <c r="F84" i="40"/>
  <c r="D56" i="40"/>
  <c r="D55" i="40"/>
  <c r="D54" i="40"/>
  <c r="D53" i="40"/>
  <c r="D52" i="40"/>
  <c r="D51" i="40"/>
  <c r="D50" i="40"/>
  <c r="D49" i="40"/>
  <c r="D48" i="40"/>
  <c r="D47" i="40"/>
  <c r="D46" i="40"/>
  <c r="D45" i="40"/>
  <c r="D44" i="40"/>
  <c r="D43" i="40"/>
  <c r="D42" i="40"/>
  <c r="D41" i="40"/>
  <c r="D40" i="40"/>
  <c r="D39" i="40"/>
  <c r="D38" i="40"/>
  <c r="H23" i="40"/>
  <c r="G23" i="40"/>
  <c r="F23" i="40"/>
  <c r="E23" i="40"/>
  <c r="D23" i="40"/>
  <c r="C23" i="40"/>
  <c r="B23" i="40"/>
  <c r="K22" i="40"/>
  <c r="J22" i="40"/>
  <c r="I22" i="40"/>
  <c r="H22" i="40"/>
  <c r="G22" i="40"/>
  <c r="F22" i="40"/>
  <c r="E22" i="40"/>
  <c r="D22" i="40"/>
  <c r="C22" i="40"/>
  <c r="B22" i="40"/>
  <c r="U21" i="40"/>
  <c r="T21" i="40"/>
  <c r="S21" i="40"/>
  <c r="R21" i="40"/>
  <c r="Q21" i="40"/>
  <c r="P21" i="40"/>
  <c r="O21" i="40"/>
  <c r="N21" i="40"/>
  <c r="M21" i="40"/>
  <c r="L21" i="40"/>
  <c r="K21" i="40"/>
  <c r="J21" i="40"/>
  <c r="I21" i="40"/>
  <c r="H21" i="40"/>
  <c r="G21" i="40"/>
  <c r="F21" i="40"/>
  <c r="E21" i="40"/>
  <c r="D21" i="40"/>
  <c r="C21" i="40"/>
  <c r="B21" i="40"/>
  <c r="U20" i="40"/>
  <c r="T20" i="40"/>
  <c r="S20" i="40"/>
  <c r="R20" i="40"/>
  <c r="Q20" i="40"/>
  <c r="P20" i="40"/>
  <c r="O20" i="40"/>
  <c r="N20" i="40"/>
  <c r="M20" i="40"/>
  <c r="L20" i="40"/>
  <c r="K20" i="40"/>
  <c r="J20" i="40"/>
  <c r="I20" i="40"/>
  <c r="H20" i="40"/>
  <c r="G20" i="40"/>
  <c r="F20" i="40"/>
  <c r="E20" i="40"/>
  <c r="D20" i="40"/>
  <c r="C20" i="40"/>
  <c r="B20" i="40"/>
  <c r="D57" i="39"/>
  <c r="D56" i="39"/>
  <c r="D55" i="39"/>
  <c r="D54" i="39"/>
  <c r="D53" i="39"/>
  <c r="D52" i="39"/>
  <c r="D51" i="39"/>
  <c r="D50" i="39"/>
  <c r="D49" i="39"/>
  <c r="D48" i="39"/>
  <c r="D47" i="39"/>
  <c r="D46" i="39"/>
  <c r="D45" i="39"/>
  <c r="D44" i="39"/>
  <c r="D43" i="39"/>
  <c r="D42" i="39"/>
  <c r="D41" i="39"/>
  <c r="D40" i="39"/>
  <c r="D39" i="39"/>
  <c r="B39" i="39"/>
  <c r="H24" i="39"/>
  <c r="G24" i="39"/>
  <c r="F24" i="39"/>
  <c r="E24" i="39"/>
  <c r="D24" i="39"/>
  <c r="C24" i="39"/>
  <c r="B24" i="39"/>
  <c r="K23" i="39"/>
  <c r="J23" i="39"/>
  <c r="I23" i="39"/>
  <c r="H23" i="39"/>
  <c r="G23" i="39"/>
  <c r="F23" i="39"/>
  <c r="E23" i="39"/>
  <c r="D23" i="39"/>
  <c r="C23" i="39"/>
  <c r="U22" i="39"/>
  <c r="T22" i="39"/>
  <c r="S22" i="39"/>
  <c r="R22" i="39"/>
  <c r="Q22" i="39"/>
  <c r="P22" i="39"/>
  <c r="O22" i="39"/>
  <c r="N22" i="39"/>
  <c r="M22" i="39"/>
  <c r="L22" i="39"/>
  <c r="K22" i="39"/>
  <c r="J22" i="39"/>
  <c r="I22" i="39"/>
  <c r="H22" i="39"/>
  <c r="G22" i="39"/>
  <c r="F22" i="39"/>
  <c r="E22" i="39"/>
  <c r="D22" i="39"/>
  <c r="C22" i="39"/>
  <c r="U21" i="39"/>
  <c r="T21" i="39"/>
  <c r="S21" i="39"/>
  <c r="R21" i="39"/>
  <c r="Q21" i="39"/>
  <c r="P21" i="39"/>
  <c r="O21" i="39"/>
  <c r="N21" i="39"/>
  <c r="M21" i="39"/>
  <c r="L21" i="39"/>
  <c r="K21" i="39"/>
  <c r="J21" i="39"/>
  <c r="I21" i="39"/>
  <c r="H21" i="39"/>
  <c r="G21" i="39"/>
  <c r="F21" i="39"/>
  <c r="E21" i="39"/>
  <c r="D21" i="39"/>
  <c r="C21" i="39"/>
  <c r="T10" i="39"/>
  <c r="S10" i="39"/>
  <c r="R10" i="39"/>
  <c r="Q10" i="39"/>
  <c r="P10" i="39"/>
  <c r="O10" i="39"/>
  <c r="N10" i="39"/>
  <c r="M10" i="39"/>
  <c r="L10" i="39"/>
  <c r="K10" i="39"/>
  <c r="J10" i="39"/>
  <c r="I10" i="39"/>
  <c r="H10" i="39"/>
  <c r="E43" i="39"/>
  <c r="F10" i="39"/>
  <c r="E10" i="39"/>
  <c r="D10" i="39"/>
  <c r="C10" i="39"/>
  <c r="B13" i="39"/>
  <c r="D43" i="31"/>
  <c r="D44" i="31"/>
  <c r="D45" i="31"/>
  <c r="D46" i="31"/>
  <c r="D47" i="31"/>
  <c r="D48" i="31"/>
  <c r="D49" i="31"/>
  <c r="D50" i="31"/>
  <c r="D51" i="31"/>
  <c r="D52" i="31"/>
  <c r="D53" i="31"/>
  <c r="D54" i="31"/>
  <c r="D55" i="31"/>
  <c r="D56" i="31"/>
  <c r="D38" i="31"/>
  <c r="D39" i="31"/>
  <c r="D40" i="31"/>
  <c r="D41" i="31"/>
  <c r="D42" i="31"/>
  <c r="D37" i="31"/>
  <c r="H23" i="31"/>
  <c r="G23" i="31"/>
  <c r="F23" i="31"/>
  <c r="E23" i="31"/>
  <c r="D23" i="31"/>
  <c r="C23" i="31"/>
  <c r="B23" i="31"/>
  <c r="K22" i="31"/>
  <c r="J22" i="31"/>
  <c r="I22" i="31"/>
  <c r="H22" i="31"/>
  <c r="G22" i="31"/>
  <c r="F22" i="31"/>
  <c r="E22" i="31"/>
  <c r="D22" i="31"/>
  <c r="C22" i="31"/>
  <c r="B22" i="31"/>
  <c r="U21" i="31"/>
  <c r="T21" i="31"/>
  <c r="S21" i="31"/>
  <c r="R21" i="31"/>
  <c r="Q21" i="31"/>
  <c r="P21" i="31"/>
  <c r="O21" i="31"/>
  <c r="N21" i="31"/>
  <c r="M21" i="31"/>
  <c r="L21" i="31"/>
  <c r="K21" i="31"/>
  <c r="J21" i="31"/>
  <c r="I21" i="31"/>
  <c r="H21" i="31"/>
  <c r="G21" i="31"/>
  <c r="F21" i="31"/>
  <c r="E21" i="31"/>
  <c r="D21" i="31"/>
  <c r="C21" i="31"/>
  <c r="B21" i="31"/>
  <c r="U20" i="31"/>
  <c r="T20" i="31"/>
  <c r="S20" i="31"/>
  <c r="R20" i="31"/>
  <c r="Q20" i="31"/>
  <c r="P20" i="31"/>
  <c r="O20" i="31"/>
  <c r="N20" i="31"/>
  <c r="M20" i="31"/>
  <c r="L20" i="31"/>
  <c r="K20" i="31"/>
  <c r="J20" i="31"/>
  <c r="I20" i="31"/>
  <c r="H20" i="31"/>
  <c r="G20" i="31"/>
  <c r="F20" i="31"/>
  <c r="E20" i="31"/>
  <c r="D20" i="31"/>
  <c r="C20" i="31"/>
  <c r="B20" i="31"/>
  <c r="E42" i="31"/>
  <c r="B14" i="39" l="1"/>
  <c r="B15" i="39" s="1"/>
  <c r="B40" i="39"/>
  <c r="B5" i="58"/>
  <c r="B5" i="57"/>
  <c r="B5" i="52"/>
  <c r="B38" i="31"/>
  <c r="B38" i="41"/>
  <c r="B38" i="40"/>
  <c r="C9" i="52"/>
  <c r="H9" i="52" s="1"/>
  <c r="C4" i="52"/>
  <c r="G4" i="52" s="1"/>
  <c r="E9" i="31"/>
  <c r="E40" i="31" s="1"/>
  <c r="E9" i="41"/>
  <c r="E40" i="41" s="1"/>
  <c r="E9" i="40"/>
  <c r="E40" i="40" s="1"/>
  <c r="Q9" i="31"/>
  <c r="E52" i="31" s="1"/>
  <c r="Q9" i="41"/>
  <c r="E52" i="41" s="1"/>
  <c r="Q9" i="40"/>
  <c r="E52" i="40" s="1"/>
  <c r="G38" i="39"/>
  <c r="B12" i="41"/>
  <c r="B12" i="40"/>
  <c r="G37" i="40" s="1"/>
  <c r="J37" i="40" s="1"/>
  <c r="B12" i="31"/>
  <c r="G37" i="31" s="1"/>
  <c r="J37" i="31" s="1"/>
  <c r="K37" i="31" s="1"/>
  <c r="J9" i="41"/>
  <c r="E45" i="41" s="1"/>
  <c r="J9" i="31"/>
  <c r="E45" i="31" s="1"/>
  <c r="J9" i="40"/>
  <c r="E45" i="40" s="1"/>
  <c r="R9" i="41"/>
  <c r="E53" i="41" s="1"/>
  <c r="R9" i="31"/>
  <c r="E53" i="31" s="1"/>
  <c r="R9" i="40"/>
  <c r="E53" i="40" s="1"/>
  <c r="C9" i="41"/>
  <c r="E38" i="41" s="1"/>
  <c r="C9" i="40"/>
  <c r="E38" i="40" s="1"/>
  <c r="C9" i="31"/>
  <c r="E38" i="31" s="1"/>
  <c r="E47" i="39"/>
  <c r="K9" i="31"/>
  <c r="E46" i="31" s="1"/>
  <c r="K9" i="41"/>
  <c r="E46" i="41" s="1"/>
  <c r="K9" i="40"/>
  <c r="E46" i="40" s="1"/>
  <c r="O9" i="31"/>
  <c r="E50" i="31" s="1"/>
  <c r="O9" i="41"/>
  <c r="E50" i="41" s="1"/>
  <c r="O9" i="40"/>
  <c r="E50" i="40" s="1"/>
  <c r="S9" i="31"/>
  <c r="E54" i="31" s="1"/>
  <c r="S9" i="41"/>
  <c r="E54" i="41" s="1"/>
  <c r="S9" i="40"/>
  <c r="E54" i="40" s="1"/>
  <c r="E45" i="39"/>
  <c r="I9" i="31"/>
  <c r="E44" i="31" s="1"/>
  <c r="I9" i="41"/>
  <c r="E44" i="41" s="1"/>
  <c r="I9" i="40"/>
  <c r="E44" i="40" s="1"/>
  <c r="M9" i="41"/>
  <c r="E48" i="41" s="1"/>
  <c r="M9" i="31"/>
  <c r="E48" i="31" s="1"/>
  <c r="M9" i="40"/>
  <c r="E48" i="40" s="1"/>
  <c r="U9" i="41"/>
  <c r="E56" i="41" s="1"/>
  <c r="U9" i="31"/>
  <c r="E56" i="31" s="1"/>
  <c r="U9" i="40"/>
  <c r="E56" i="40" s="1"/>
  <c r="F9" i="41"/>
  <c r="F9" i="40"/>
  <c r="E41" i="40" s="1"/>
  <c r="F9" i="31"/>
  <c r="E41" i="31" s="1"/>
  <c r="N9" i="41"/>
  <c r="E49" i="41" s="1"/>
  <c r="N9" i="40"/>
  <c r="E49" i="40" s="1"/>
  <c r="N9" i="31"/>
  <c r="E49" i="31" s="1"/>
  <c r="D9" i="31"/>
  <c r="E39" i="31" s="1"/>
  <c r="D9" i="41"/>
  <c r="D9" i="40"/>
  <c r="E39" i="40" s="1"/>
  <c r="H11" i="39"/>
  <c r="H9" i="31"/>
  <c r="E43" i="31" s="1"/>
  <c r="H9" i="41"/>
  <c r="E43" i="41" s="1"/>
  <c r="H9" i="40"/>
  <c r="E43" i="40" s="1"/>
  <c r="L9" i="31"/>
  <c r="E47" i="31" s="1"/>
  <c r="L9" i="41"/>
  <c r="E47" i="41" s="1"/>
  <c r="L9" i="40"/>
  <c r="E47" i="40" s="1"/>
  <c r="P9" i="31"/>
  <c r="E51" i="31" s="1"/>
  <c r="P9" i="41"/>
  <c r="E51" i="41" s="1"/>
  <c r="P9" i="40"/>
  <c r="E51" i="40" s="1"/>
  <c r="T9" i="31"/>
  <c r="E55" i="31" s="1"/>
  <c r="T9" i="40"/>
  <c r="E55" i="40" s="1"/>
  <c r="T9" i="41"/>
  <c r="E55" i="41" s="1"/>
  <c r="E37" i="41"/>
  <c r="E39" i="41"/>
  <c r="E41" i="41"/>
  <c r="E42" i="41"/>
  <c r="E37" i="31"/>
  <c r="E42" i="40"/>
  <c r="E40" i="39"/>
  <c r="E42" i="39"/>
  <c r="E48" i="39"/>
  <c r="E50" i="39"/>
  <c r="E52" i="39"/>
  <c r="E54" i="39"/>
  <c r="E56" i="39"/>
  <c r="E3" i="39" s="1"/>
  <c r="V10" i="39"/>
  <c r="B11" i="39"/>
  <c r="F11" i="39"/>
  <c r="J11" i="39"/>
  <c r="N11" i="39"/>
  <c r="R11" i="39"/>
  <c r="F12" i="39"/>
  <c r="J12" i="39"/>
  <c r="N12" i="39"/>
  <c r="R12" i="39"/>
  <c r="E44" i="39"/>
  <c r="E46" i="39"/>
  <c r="E39" i="39"/>
  <c r="C12" i="39"/>
  <c r="C11" i="39"/>
  <c r="E41" i="39"/>
  <c r="E12" i="39"/>
  <c r="E11" i="39"/>
  <c r="G12" i="39"/>
  <c r="G11" i="39"/>
  <c r="I12" i="39"/>
  <c r="I11" i="39"/>
  <c r="K12" i="39"/>
  <c r="K11" i="39"/>
  <c r="E49" i="39"/>
  <c r="M12" i="39"/>
  <c r="M11" i="39"/>
  <c r="E51" i="39"/>
  <c r="O12" i="39"/>
  <c r="O11" i="39"/>
  <c r="E53" i="39"/>
  <c r="Q12" i="39"/>
  <c r="Q11" i="39"/>
  <c r="E55" i="39"/>
  <c r="S12" i="39"/>
  <c r="S11" i="39"/>
  <c r="E57" i="39"/>
  <c r="U12" i="39"/>
  <c r="D11" i="39"/>
  <c r="L11" i="39"/>
  <c r="P11" i="39"/>
  <c r="T11" i="39"/>
  <c r="D12" i="39"/>
  <c r="H12" i="39"/>
  <c r="L12" i="39"/>
  <c r="P12" i="39"/>
  <c r="T12" i="39"/>
  <c r="C13" i="39"/>
  <c r="C14" i="39" s="1"/>
  <c r="V9" i="39" l="1"/>
  <c r="V8" i="40" s="1"/>
  <c r="V20" i="40" s="1"/>
  <c r="B41" i="39"/>
  <c r="B6" i="58"/>
  <c r="B6" i="57"/>
  <c r="B6" i="52"/>
  <c r="B39" i="31"/>
  <c r="B39" i="41"/>
  <c r="B39" i="40"/>
  <c r="J38" i="39"/>
  <c r="K38" i="39" s="1"/>
  <c r="G9" i="52"/>
  <c r="D9" i="52"/>
  <c r="E9" i="52"/>
  <c r="H4" i="52"/>
  <c r="F9" i="52"/>
  <c r="E4" i="52"/>
  <c r="C19" i="52"/>
  <c r="F19" i="52" s="1"/>
  <c r="C20" i="52"/>
  <c r="D20" i="52" s="1"/>
  <c r="G4" i="57"/>
  <c r="H4" i="57"/>
  <c r="E4" i="57"/>
  <c r="F4" i="57"/>
  <c r="D4" i="57"/>
  <c r="C21" i="52"/>
  <c r="E21" i="52" s="1"/>
  <c r="C18" i="52"/>
  <c r="F18" i="52" s="1"/>
  <c r="C6" i="52"/>
  <c r="D6" i="52" s="1"/>
  <c r="C23" i="52"/>
  <c r="G23" i="52" s="1"/>
  <c r="C15" i="52"/>
  <c r="D15" i="52" s="1"/>
  <c r="C5" i="52"/>
  <c r="D5" i="52" s="1"/>
  <c r="C16" i="52"/>
  <c r="G16" i="52" s="1"/>
  <c r="C13" i="52"/>
  <c r="F13" i="52" s="1"/>
  <c r="D4" i="52"/>
  <c r="F4" i="52"/>
  <c r="H9" i="57"/>
  <c r="G9" i="57"/>
  <c r="E9" i="57"/>
  <c r="F9" i="57"/>
  <c r="D9" i="57"/>
  <c r="C10" i="52"/>
  <c r="F10" i="52" s="1"/>
  <c r="C8" i="52"/>
  <c r="G8" i="52" s="1"/>
  <c r="C11" i="52"/>
  <c r="H11" i="52" s="1"/>
  <c r="C17" i="52"/>
  <c r="E17" i="52" s="1"/>
  <c r="C7" i="52"/>
  <c r="F7" i="52" s="1"/>
  <c r="C12" i="52"/>
  <c r="G12" i="52" s="1"/>
  <c r="C22" i="52"/>
  <c r="E22" i="52" s="1"/>
  <c r="C14" i="52"/>
  <c r="H14" i="52" s="1"/>
  <c r="P10" i="31"/>
  <c r="P10" i="41"/>
  <c r="P10" i="40"/>
  <c r="F49" i="39"/>
  <c r="M11" i="31"/>
  <c r="F48" i="31" s="1"/>
  <c r="M11" i="41"/>
  <c r="F48" i="41" s="1"/>
  <c r="M11" i="40"/>
  <c r="F48" i="40" s="1"/>
  <c r="E10" i="31"/>
  <c r="E10" i="41"/>
  <c r="E10" i="40"/>
  <c r="R10" i="41"/>
  <c r="R10" i="31"/>
  <c r="R10" i="40"/>
  <c r="B10" i="41"/>
  <c r="B10" i="40"/>
  <c r="B10" i="31"/>
  <c r="C12" i="40"/>
  <c r="G38" i="40" s="1"/>
  <c r="J38" i="40" s="1"/>
  <c r="K38" i="40" s="1"/>
  <c r="C12" i="31"/>
  <c r="G38" i="31" s="1"/>
  <c r="J38" i="31" s="1"/>
  <c r="K38" i="31" s="1"/>
  <c r="C12" i="41"/>
  <c r="G38" i="41" s="1"/>
  <c r="J38" i="41" s="1"/>
  <c r="K38" i="41" s="1"/>
  <c r="F50" i="39"/>
  <c r="N11" i="31"/>
  <c r="F49" i="31" s="1"/>
  <c r="N11" i="41"/>
  <c r="F49" i="41" s="1"/>
  <c r="N11" i="40"/>
  <c r="F49" i="40" s="1"/>
  <c r="V9" i="41"/>
  <c r="E57" i="41" s="1"/>
  <c r="V9" i="31"/>
  <c r="E57" i="31" s="1"/>
  <c r="V9" i="40"/>
  <c r="E57" i="40" s="1"/>
  <c r="H10" i="31"/>
  <c r="H10" i="41"/>
  <c r="H10" i="40"/>
  <c r="F56" i="39"/>
  <c r="T11" i="31"/>
  <c r="F55" i="31" s="1"/>
  <c r="T11" i="41"/>
  <c r="F55" i="41" s="1"/>
  <c r="T11" i="40"/>
  <c r="F55" i="40" s="1"/>
  <c r="F40" i="39"/>
  <c r="D11" i="31"/>
  <c r="F39" i="31" s="1"/>
  <c r="D11" i="41"/>
  <c r="F39" i="41" s="1"/>
  <c r="D11" i="40"/>
  <c r="F39" i="40" s="1"/>
  <c r="D10" i="31"/>
  <c r="D10" i="40"/>
  <c r="D10" i="41"/>
  <c r="S10" i="40"/>
  <c r="S10" i="41"/>
  <c r="S10" i="31"/>
  <c r="F53" i="39"/>
  <c r="Q11" i="31"/>
  <c r="F52" i="31" s="1"/>
  <c r="Q11" i="40"/>
  <c r="F52" i="40" s="1"/>
  <c r="Q11" i="41"/>
  <c r="F52" i="41" s="1"/>
  <c r="K10" i="31"/>
  <c r="K10" i="40"/>
  <c r="K10" i="41"/>
  <c r="G10" i="31"/>
  <c r="G10" i="41"/>
  <c r="G10" i="40"/>
  <c r="F46" i="39"/>
  <c r="J11" i="31"/>
  <c r="F45" i="31" s="1"/>
  <c r="J11" i="41"/>
  <c r="F45" i="41" s="1"/>
  <c r="J11" i="40"/>
  <c r="F45" i="40" s="1"/>
  <c r="J10" i="41"/>
  <c r="J10" i="31"/>
  <c r="J10" i="40"/>
  <c r="B13" i="31"/>
  <c r="B13" i="40"/>
  <c r="B13" i="41"/>
  <c r="F48" i="39"/>
  <c r="L11" i="31"/>
  <c r="F47" i="31" s="1"/>
  <c r="L11" i="41"/>
  <c r="F47" i="41" s="1"/>
  <c r="L11" i="40"/>
  <c r="F47" i="40" s="1"/>
  <c r="F57" i="39"/>
  <c r="U11" i="31"/>
  <c r="F56" i="31" s="1"/>
  <c r="U11" i="41"/>
  <c r="F56" i="41" s="1"/>
  <c r="U11" i="40"/>
  <c r="F56" i="40" s="1"/>
  <c r="O10" i="31"/>
  <c r="O10" i="41"/>
  <c r="O10" i="40"/>
  <c r="I10" i="31"/>
  <c r="I10" i="41"/>
  <c r="I10" i="40"/>
  <c r="F39" i="39"/>
  <c r="C11" i="31"/>
  <c r="F38" i="31" s="1"/>
  <c r="C11" i="41"/>
  <c r="F38" i="41" s="1"/>
  <c r="C11" i="40"/>
  <c r="F38" i="40" s="1"/>
  <c r="F54" i="39"/>
  <c r="R11" i="31"/>
  <c r="F53" i="31" s="1"/>
  <c r="R11" i="41"/>
  <c r="F53" i="41" s="1"/>
  <c r="R11" i="40"/>
  <c r="F53" i="40" s="1"/>
  <c r="F44" i="39"/>
  <c r="H11" i="40"/>
  <c r="F43" i="40" s="1"/>
  <c r="H11" i="31"/>
  <c r="F43" i="31" s="1"/>
  <c r="H11" i="41"/>
  <c r="F43" i="41" s="1"/>
  <c r="L10" i="31"/>
  <c r="L10" i="40"/>
  <c r="L10" i="41"/>
  <c r="Q10" i="31"/>
  <c r="Q10" i="41"/>
  <c r="Q10" i="40"/>
  <c r="F51" i="39"/>
  <c r="O11" i="41"/>
  <c r="F50" i="41" s="1"/>
  <c r="O11" i="31"/>
  <c r="F50" i="31" s="1"/>
  <c r="O11" i="40"/>
  <c r="F50" i="40" s="1"/>
  <c r="F45" i="39"/>
  <c r="I11" i="31"/>
  <c r="F44" i="31" s="1"/>
  <c r="I11" i="40"/>
  <c r="F44" i="40" s="1"/>
  <c r="I11" i="41"/>
  <c r="F44" i="41" s="1"/>
  <c r="F41" i="39"/>
  <c r="E11" i="31"/>
  <c r="F40" i="31" s="1"/>
  <c r="E11" i="41"/>
  <c r="F40" i="41" s="1"/>
  <c r="E11" i="40"/>
  <c r="F40" i="40" s="1"/>
  <c r="N10" i="31"/>
  <c r="N10" i="41"/>
  <c r="N10" i="40"/>
  <c r="F52" i="39"/>
  <c r="P11" i="31"/>
  <c r="F51" i="31" s="1"/>
  <c r="P11" i="40"/>
  <c r="F51" i="40" s="1"/>
  <c r="P11" i="41"/>
  <c r="F51" i="41" s="1"/>
  <c r="T10" i="31"/>
  <c r="T10" i="40"/>
  <c r="T10" i="41"/>
  <c r="U10" i="31"/>
  <c r="U10" i="41"/>
  <c r="U10" i="40"/>
  <c r="F55" i="39"/>
  <c r="S11" i="31"/>
  <c r="F54" i="31" s="1"/>
  <c r="S11" i="41"/>
  <c r="F54" i="41" s="1"/>
  <c r="S11" i="40"/>
  <c r="F54" i="40" s="1"/>
  <c r="M10" i="31"/>
  <c r="M10" i="41"/>
  <c r="M10" i="40"/>
  <c r="F47" i="39"/>
  <c r="K11" i="31"/>
  <c r="F46" i="31" s="1"/>
  <c r="K11" i="41"/>
  <c r="F46" i="41" s="1"/>
  <c r="K11" i="40"/>
  <c r="F46" i="40" s="1"/>
  <c r="F43" i="39"/>
  <c r="G11" i="41"/>
  <c r="F42" i="41" s="1"/>
  <c r="G11" i="31"/>
  <c r="F42" i="31" s="1"/>
  <c r="G11" i="40"/>
  <c r="F42" i="40" s="1"/>
  <c r="C10" i="31"/>
  <c r="C10" i="41"/>
  <c r="C10" i="40"/>
  <c r="F42" i="39"/>
  <c r="F11" i="31"/>
  <c r="F41" i="31" s="1"/>
  <c r="F11" i="41"/>
  <c r="F41" i="41" s="1"/>
  <c r="F11" i="40"/>
  <c r="F41" i="40" s="1"/>
  <c r="F10" i="31"/>
  <c r="F10" i="41"/>
  <c r="F10" i="40"/>
  <c r="G37" i="41"/>
  <c r="J37" i="41" s="1"/>
  <c r="K37" i="41" s="1"/>
  <c r="K37" i="40"/>
  <c r="G39" i="39"/>
  <c r="J39" i="39" s="1"/>
  <c r="K39" i="39" s="1"/>
  <c r="W10" i="39"/>
  <c r="W9" i="39" s="1"/>
  <c r="E58" i="39"/>
  <c r="V12" i="39"/>
  <c r="V11" i="39"/>
  <c r="D13" i="39"/>
  <c r="V8" i="41" l="1"/>
  <c r="D57" i="41" s="1"/>
  <c r="V8" i="31"/>
  <c r="D57" i="31" s="1"/>
  <c r="B42" i="39"/>
  <c r="B7" i="58"/>
  <c r="B7" i="57"/>
  <c r="B7" i="52"/>
  <c r="B40" i="31"/>
  <c r="B40" i="41"/>
  <c r="B40" i="40"/>
  <c r="V20" i="31"/>
  <c r="D7" i="52"/>
  <c r="F6" i="52"/>
  <c r="F16" i="52"/>
  <c r="D10" i="52"/>
  <c r="D19" i="52"/>
  <c r="D11" i="52"/>
  <c r="H22" i="52"/>
  <c r="D57" i="40"/>
  <c r="E15" i="52"/>
  <c r="F21" i="52"/>
  <c r="H6" i="52"/>
  <c r="G17" i="52"/>
  <c r="F15" i="52"/>
  <c r="G21" i="52"/>
  <c r="G6" i="52"/>
  <c r="D14" i="52"/>
  <c r="E16" i="52"/>
  <c r="F8" i="52"/>
  <c r="D13" i="52"/>
  <c r="E6" i="52"/>
  <c r="H21" i="52"/>
  <c r="D12" i="52"/>
  <c r="D16" i="52"/>
  <c r="H15" i="52"/>
  <c r="E20" i="52"/>
  <c r="G14" i="52"/>
  <c r="F20" i="52"/>
  <c r="D21" i="52"/>
  <c r="E12" i="52"/>
  <c r="H16" i="52"/>
  <c r="G15" i="52"/>
  <c r="H8" i="52"/>
  <c r="F23" i="52"/>
  <c r="F14" i="52"/>
  <c r="F17" i="52"/>
  <c r="D8" i="52"/>
  <c r="H20" i="52"/>
  <c r="F11" i="52"/>
  <c r="H10" i="52"/>
  <c r="H19" i="52"/>
  <c r="G22" i="52"/>
  <c r="H7" i="52"/>
  <c r="H18" i="52"/>
  <c r="G11" i="52"/>
  <c r="G10" i="52"/>
  <c r="G19" i="52"/>
  <c r="F22" i="52"/>
  <c r="G7" i="52"/>
  <c r="E11" i="52"/>
  <c r="E19" i="52"/>
  <c r="D22" i="52"/>
  <c r="E7" i="52"/>
  <c r="H5" i="52"/>
  <c r="G14" i="57"/>
  <c r="E14" i="57"/>
  <c r="H14" i="57"/>
  <c r="F14" i="57"/>
  <c r="D14" i="57"/>
  <c r="H17" i="57"/>
  <c r="G17" i="57"/>
  <c r="E17" i="57"/>
  <c r="F17" i="57"/>
  <c r="D17" i="57"/>
  <c r="G8" i="57"/>
  <c r="E8" i="57"/>
  <c r="H8" i="57"/>
  <c r="F8" i="57"/>
  <c r="D8" i="57"/>
  <c r="G20" i="57"/>
  <c r="H20" i="57"/>
  <c r="E20" i="57"/>
  <c r="F20" i="57"/>
  <c r="D20" i="57"/>
  <c r="H13" i="52"/>
  <c r="F5" i="52"/>
  <c r="D23" i="52"/>
  <c r="G16" i="57"/>
  <c r="H16" i="57"/>
  <c r="E16" i="57"/>
  <c r="F16" i="57"/>
  <c r="D16" i="57"/>
  <c r="E15" i="57"/>
  <c r="G15" i="57"/>
  <c r="H15" i="57"/>
  <c r="F15" i="57"/>
  <c r="D15" i="57"/>
  <c r="G6" i="57"/>
  <c r="H6" i="57"/>
  <c r="E6" i="57"/>
  <c r="F6" i="57"/>
  <c r="D6" i="57"/>
  <c r="H21" i="57"/>
  <c r="E21" i="57"/>
  <c r="G21" i="57"/>
  <c r="F21" i="57"/>
  <c r="D21" i="57"/>
  <c r="C24" i="52"/>
  <c r="H24" i="52" s="1"/>
  <c r="G18" i="52"/>
  <c r="E14" i="52"/>
  <c r="F12" i="52"/>
  <c r="H12" i="52"/>
  <c r="H17" i="52"/>
  <c r="E13" i="52"/>
  <c r="E8" i="52"/>
  <c r="G20" i="52"/>
  <c r="E10" i="52"/>
  <c r="G5" i="52"/>
  <c r="E5" i="52"/>
  <c r="H23" i="52"/>
  <c r="G22" i="57"/>
  <c r="H22" i="57"/>
  <c r="E22" i="57"/>
  <c r="F22" i="57"/>
  <c r="D22" i="57"/>
  <c r="E7" i="57"/>
  <c r="G7" i="57"/>
  <c r="H7" i="57"/>
  <c r="F7" i="57"/>
  <c r="D7" i="57"/>
  <c r="G11" i="57"/>
  <c r="E11" i="57"/>
  <c r="H11" i="57"/>
  <c r="F11" i="57"/>
  <c r="D11" i="57"/>
  <c r="G10" i="57"/>
  <c r="H10" i="57"/>
  <c r="E10" i="57"/>
  <c r="F10" i="57"/>
  <c r="D10" i="57"/>
  <c r="G19" i="57"/>
  <c r="H19" i="57"/>
  <c r="E19" i="57"/>
  <c r="F19" i="57"/>
  <c r="D19" i="57"/>
  <c r="G12" i="57"/>
  <c r="E12" i="57"/>
  <c r="H12" i="57"/>
  <c r="F12" i="57"/>
  <c r="D12" i="57"/>
  <c r="D18" i="52"/>
  <c r="E18" i="52"/>
  <c r="D17" i="52"/>
  <c r="G13" i="52"/>
  <c r="E23" i="52"/>
  <c r="H13" i="57"/>
  <c r="E13" i="57"/>
  <c r="G13" i="57"/>
  <c r="F13" i="57"/>
  <c r="D13" i="57"/>
  <c r="G5" i="57"/>
  <c r="H5" i="57"/>
  <c r="E5" i="57"/>
  <c r="F5" i="57"/>
  <c r="D5" i="57"/>
  <c r="E23" i="57"/>
  <c r="H23" i="57"/>
  <c r="G23" i="57"/>
  <c r="F23" i="57"/>
  <c r="D23" i="57"/>
  <c r="G18" i="57"/>
  <c r="E18" i="57"/>
  <c r="H18" i="57"/>
  <c r="F18" i="57"/>
  <c r="D18" i="57"/>
  <c r="D12" i="41"/>
  <c r="G39" i="41" s="1"/>
  <c r="J39" i="41" s="1"/>
  <c r="K39" i="41" s="1"/>
  <c r="D12" i="31"/>
  <c r="G39" i="31" s="1"/>
  <c r="J39" i="31" s="1"/>
  <c r="K39" i="31" s="1"/>
  <c r="D12" i="40"/>
  <c r="G39" i="40" s="1"/>
  <c r="J39" i="40" s="1"/>
  <c r="K39" i="40" s="1"/>
  <c r="W9" i="31"/>
  <c r="E58" i="31" s="1"/>
  <c r="W9" i="41"/>
  <c r="E58" i="41" s="1"/>
  <c r="W9" i="40"/>
  <c r="E58" i="40" s="1"/>
  <c r="F58" i="39"/>
  <c r="V11" i="31"/>
  <c r="F57" i="31" s="1"/>
  <c r="V11" i="41"/>
  <c r="F57" i="41" s="1"/>
  <c r="V11" i="40"/>
  <c r="F57" i="40" s="1"/>
  <c r="V10" i="31"/>
  <c r="V10" i="41"/>
  <c r="V10" i="40"/>
  <c r="C15" i="39"/>
  <c r="C13" i="41"/>
  <c r="C13" i="40"/>
  <c r="C13" i="31"/>
  <c r="B14" i="41"/>
  <c r="B14" i="31"/>
  <c r="B14" i="40"/>
  <c r="G40" i="39"/>
  <c r="J40" i="39" s="1"/>
  <c r="K40" i="39" s="1"/>
  <c r="D14" i="39"/>
  <c r="E13" i="39"/>
  <c r="D58" i="39"/>
  <c r="V21" i="39"/>
  <c r="W12" i="39"/>
  <c r="W11" i="39"/>
  <c r="E59" i="39"/>
  <c r="X10" i="39"/>
  <c r="X9" i="39" s="1"/>
  <c r="V20" i="41" l="1"/>
  <c r="B43" i="39"/>
  <c r="B8" i="57"/>
  <c r="B8" i="58"/>
  <c r="B8" i="52"/>
  <c r="B41" i="31"/>
  <c r="B41" i="41"/>
  <c r="B41" i="40"/>
  <c r="D24" i="52"/>
  <c r="E24" i="52"/>
  <c r="C25" i="52"/>
  <c r="H25" i="52" s="1"/>
  <c r="G24" i="52"/>
  <c r="F24" i="52"/>
  <c r="G24" i="57"/>
  <c r="H24" i="57"/>
  <c r="E24" i="57"/>
  <c r="F24" i="57"/>
  <c r="D24" i="57"/>
  <c r="W10" i="31"/>
  <c r="W10" i="41"/>
  <c r="W10" i="40"/>
  <c r="F59" i="39"/>
  <c r="W11" i="41"/>
  <c r="F58" i="41" s="1"/>
  <c r="W11" i="31"/>
  <c r="F58" i="31" s="1"/>
  <c r="W11" i="40"/>
  <c r="F58" i="40" s="1"/>
  <c r="X9" i="31"/>
  <c r="E59" i="31" s="1"/>
  <c r="X9" i="41"/>
  <c r="E59" i="41" s="1"/>
  <c r="X9" i="40"/>
  <c r="E59" i="40" s="1"/>
  <c r="W8" i="31"/>
  <c r="W8" i="41"/>
  <c r="W8" i="40"/>
  <c r="E12" i="31"/>
  <c r="G40" i="31" s="1"/>
  <c r="J40" i="31" s="1"/>
  <c r="K40" i="31" s="1"/>
  <c r="E12" i="40"/>
  <c r="G40" i="40" s="1"/>
  <c r="J40" i="40" s="1"/>
  <c r="K40" i="40" s="1"/>
  <c r="E12" i="41"/>
  <c r="G40" i="41" s="1"/>
  <c r="J40" i="41" s="1"/>
  <c r="K40" i="41" s="1"/>
  <c r="D15" i="39"/>
  <c r="D13" i="31"/>
  <c r="D13" i="41"/>
  <c r="D13" i="40"/>
  <c r="C14" i="31"/>
  <c r="C14" i="41"/>
  <c r="C14" i="40"/>
  <c r="D59" i="39"/>
  <c r="W21" i="39"/>
  <c r="G41" i="39"/>
  <c r="J41" i="39" s="1"/>
  <c r="K41" i="39" s="1"/>
  <c r="E14" i="39"/>
  <c r="F13" i="39"/>
  <c r="X12" i="39"/>
  <c r="X11" i="39"/>
  <c r="Y10" i="39"/>
  <c r="Y9" i="39" s="1"/>
  <c r="E60" i="39"/>
  <c r="B44" i="39" l="1"/>
  <c r="B9" i="58"/>
  <c r="B9" i="57"/>
  <c r="B9" i="52"/>
  <c r="B42" i="41"/>
  <c r="B42" i="40"/>
  <c r="B42" i="31"/>
  <c r="G25" i="52"/>
  <c r="E25" i="52"/>
  <c r="D25" i="52"/>
  <c r="F25" i="52"/>
  <c r="C26" i="52"/>
  <c r="D26" i="52" s="1"/>
  <c r="G25" i="57"/>
  <c r="H25" i="57"/>
  <c r="E25" i="57"/>
  <c r="F25" i="57"/>
  <c r="D25" i="57"/>
  <c r="F12" i="31"/>
  <c r="G41" i="31" s="1"/>
  <c r="J41" i="31" s="1"/>
  <c r="K41" i="31" s="1"/>
  <c r="F12" i="41"/>
  <c r="G41" i="41" s="1"/>
  <c r="J41" i="41" s="1"/>
  <c r="K41" i="41" s="1"/>
  <c r="F12" i="40"/>
  <c r="G41" i="40" s="1"/>
  <c r="J41" i="40" s="1"/>
  <c r="K41" i="40" s="1"/>
  <c r="Y9" i="31"/>
  <c r="E60" i="31" s="1"/>
  <c r="Y9" i="41"/>
  <c r="E60" i="41" s="1"/>
  <c r="Y9" i="40"/>
  <c r="E60" i="40" s="1"/>
  <c r="D58" i="40"/>
  <c r="W20" i="40"/>
  <c r="D58" i="41"/>
  <c r="W20" i="41"/>
  <c r="X8" i="31"/>
  <c r="X20" i="31" s="1"/>
  <c r="X8" i="41"/>
  <c r="X8" i="40"/>
  <c r="E15" i="39"/>
  <c r="E13" i="31"/>
  <c r="E13" i="41"/>
  <c r="E13" i="40"/>
  <c r="D14" i="31"/>
  <c r="D14" i="41"/>
  <c r="D14" i="40"/>
  <c r="X10" i="31"/>
  <c r="X10" i="41"/>
  <c r="X10" i="40"/>
  <c r="F60" i="39"/>
  <c r="X11" i="40"/>
  <c r="F59" i="40" s="1"/>
  <c r="X11" i="31"/>
  <c r="F59" i="31" s="1"/>
  <c r="X11" i="41"/>
  <c r="F59" i="41" s="1"/>
  <c r="D58" i="31"/>
  <c r="W20" i="31"/>
  <c r="Y12" i="39"/>
  <c r="Y11" i="39"/>
  <c r="E61" i="39"/>
  <c r="Z10" i="39"/>
  <c r="Z9" i="39" s="1"/>
  <c r="G42" i="39"/>
  <c r="F14" i="39"/>
  <c r="G13" i="39"/>
  <c r="D60" i="39"/>
  <c r="X21" i="39"/>
  <c r="B45" i="39" l="1"/>
  <c r="B10" i="58"/>
  <c r="B10" i="57"/>
  <c r="B10" i="52"/>
  <c r="B43" i="31"/>
  <c r="B43" i="41"/>
  <c r="B43" i="40"/>
  <c r="E26" i="52"/>
  <c r="G26" i="52"/>
  <c r="H26" i="52"/>
  <c r="F26" i="52"/>
  <c r="G26" i="57"/>
  <c r="E26" i="57"/>
  <c r="H26" i="57"/>
  <c r="F26" i="57"/>
  <c r="D26" i="57"/>
  <c r="C27" i="52"/>
  <c r="G27" i="52" s="1"/>
  <c r="D59" i="31"/>
  <c r="F61" i="39"/>
  <c r="Y11" i="31"/>
  <c r="F60" i="31" s="1"/>
  <c r="Y11" i="40"/>
  <c r="F60" i="40" s="1"/>
  <c r="Y11" i="41"/>
  <c r="F60" i="41" s="1"/>
  <c r="E14" i="31"/>
  <c r="E14" i="41"/>
  <c r="E14" i="40"/>
  <c r="G12" i="31"/>
  <c r="G42" i="31" s="1"/>
  <c r="J42" i="31" s="1"/>
  <c r="K42" i="31" s="1"/>
  <c r="G12" i="41"/>
  <c r="G42" i="41" s="1"/>
  <c r="J42" i="41" s="1"/>
  <c r="K42" i="41" s="1"/>
  <c r="G12" i="40"/>
  <c r="G42" i="40" s="1"/>
  <c r="J42" i="40" s="1"/>
  <c r="K42" i="40" s="1"/>
  <c r="F15" i="39"/>
  <c r="F13" i="31"/>
  <c r="F13" i="41"/>
  <c r="F13" i="40"/>
  <c r="X20" i="41"/>
  <c r="D59" i="41"/>
  <c r="Y8" i="41"/>
  <c r="Y8" i="40"/>
  <c r="Y8" i="31"/>
  <c r="Y20" i="31" s="1"/>
  <c r="Z9" i="41"/>
  <c r="E61" i="41" s="1"/>
  <c r="Z9" i="31"/>
  <c r="E61" i="31" s="1"/>
  <c r="Z9" i="40"/>
  <c r="E61" i="40" s="1"/>
  <c r="D59" i="40"/>
  <c r="X20" i="40"/>
  <c r="Y10" i="31"/>
  <c r="Y10" i="41"/>
  <c r="Y10" i="40"/>
  <c r="J42" i="39"/>
  <c r="K42" i="39" s="1"/>
  <c r="G14" i="39"/>
  <c r="G43" i="39"/>
  <c r="J43" i="39" s="1"/>
  <c r="K43" i="39" s="1"/>
  <c r="H13" i="39"/>
  <c r="AA10" i="39"/>
  <c r="AA9" i="39" s="1"/>
  <c r="E62" i="39"/>
  <c r="Z12" i="39"/>
  <c r="Z11" i="39"/>
  <c r="D61" i="39"/>
  <c r="Y21" i="39"/>
  <c r="B46" i="39" l="1"/>
  <c r="B11" i="57"/>
  <c r="B11" i="58"/>
  <c r="B11" i="52"/>
  <c r="B44" i="31"/>
  <c r="B44" i="41"/>
  <c r="B44" i="40"/>
  <c r="H27" i="52"/>
  <c r="F27" i="52"/>
  <c r="C28" i="52"/>
  <c r="G28" i="52" s="1"/>
  <c r="E27" i="52"/>
  <c r="D27" i="52"/>
  <c r="G27" i="57"/>
  <c r="H27" i="57"/>
  <c r="E27" i="57"/>
  <c r="F27" i="57"/>
  <c r="D27" i="57"/>
  <c r="D60" i="31"/>
  <c r="F62" i="39"/>
  <c r="Z11" i="31"/>
  <c r="F61" i="31" s="1"/>
  <c r="Z11" i="41"/>
  <c r="F61" i="41" s="1"/>
  <c r="Z11" i="40"/>
  <c r="F61" i="40" s="1"/>
  <c r="Z10" i="41"/>
  <c r="Z10" i="40"/>
  <c r="Z10" i="31"/>
  <c r="AA9" i="31"/>
  <c r="E62" i="31" s="1"/>
  <c r="AA9" i="41"/>
  <c r="E62" i="41" s="1"/>
  <c r="AA9" i="40"/>
  <c r="E62" i="40" s="1"/>
  <c r="D60" i="40"/>
  <c r="Y20" i="40"/>
  <c r="H12" i="31"/>
  <c r="G43" i="31" s="1"/>
  <c r="J43" i="31" s="1"/>
  <c r="K43" i="31" s="1"/>
  <c r="H12" i="41"/>
  <c r="G43" i="41" s="1"/>
  <c r="J43" i="41" s="1"/>
  <c r="K43" i="41" s="1"/>
  <c r="H12" i="40"/>
  <c r="G43" i="40" s="1"/>
  <c r="J43" i="40" s="1"/>
  <c r="K43" i="40" s="1"/>
  <c r="Y20" i="41"/>
  <c r="D60" i="41"/>
  <c r="Z8" i="31"/>
  <c r="Z8" i="41"/>
  <c r="Z8" i="40"/>
  <c r="G15" i="39"/>
  <c r="G13" i="31"/>
  <c r="G13" i="41"/>
  <c r="G13" i="40"/>
  <c r="F14" i="31"/>
  <c r="F14" i="41"/>
  <c r="F14" i="40"/>
  <c r="AA12" i="39"/>
  <c r="AA11" i="39"/>
  <c r="E63" i="39"/>
  <c r="AB10" i="39"/>
  <c r="AB9" i="39" s="1"/>
  <c r="G44" i="39"/>
  <c r="J44" i="39" s="1"/>
  <c r="K44" i="39" s="1"/>
  <c r="H14" i="39"/>
  <c r="I13" i="39"/>
  <c r="D62" i="39"/>
  <c r="Z21" i="39"/>
  <c r="B47" i="39" l="1"/>
  <c r="B12" i="57"/>
  <c r="B12" i="58"/>
  <c r="B12" i="52"/>
  <c r="B45" i="31"/>
  <c r="B45" i="41"/>
  <c r="B45" i="40"/>
  <c r="D28" i="52"/>
  <c r="E28" i="52"/>
  <c r="F28" i="52"/>
  <c r="H28" i="52"/>
  <c r="C29" i="52"/>
  <c r="G29" i="52" s="1"/>
  <c r="G28" i="57"/>
  <c r="H28" i="57"/>
  <c r="E28" i="57"/>
  <c r="F28" i="57"/>
  <c r="D28" i="57"/>
  <c r="G14" i="40"/>
  <c r="G14" i="31"/>
  <c r="G14" i="41"/>
  <c r="Z20" i="40"/>
  <c r="D61" i="40"/>
  <c r="AA10" i="31"/>
  <c r="AA10" i="40"/>
  <c r="AA10" i="41"/>
  <c r="Z20" i="41"/>
  <c r="D61" i="41"/>
  <c r="AA8" i="31"/>
  <c r="D62" i="31" s="1"/>
  <c r="AA8" i="41"/>
  <c r="AA8" i="40"/>
  <c r="AB9" i="31"/>
  <c r="E63" i="31" s="1"/>
  <c r="AB9" i="41"/>
  <c r="E63" i="41" s="1"/>
  <c r="AB9" i="40"/>
  <c r="E63" i="40" s="1"/>
  <c r="I12" i="31"/>
  <c r="G44" i="31" s="1"/>
  <c r="J44" i="31" s="1"/>
  <c r="K44" i="31" s="1"/>
  <c r="I12" i="40"/>
  <c r="G44" i="40" s="1"/>
  <c r="J44" i="40" s="1"/>
  <c r="K44" i="40" s="1"/>
  <c r="I12" i="41"/>
  <c r="G44" i="41" s="1"/>
  <c r="J44" i="41" s="1"/>
  <c r="K44" i="41" s="1"/>
  <c r="H15" i="39"/>
  <c r="H13" i="31"/>
  <c r="H13" i="41"/>
  <c r="H13" i="40"/>
  <c r="F63" i="39"/>
  <c r="AA11" i="31"/>
  <c r="F62" i="31" s="1"/>
  <c r="AA11" i="41"/>
  <c r="F62" i="41" s="1"/>
  <c r="AA11" i="40"/>
  <c r="F62" i="40" s="1"/>
  <c r="D61" i="31"/>
  <c r="Z20" i="31"/>
  <c r="I14" i="39"/>
  <c r="G45" i="39"/>
  <c r="J45" i="39" s="1"/>
  <c r="K45" i="39" s="1"/>
  <c r="J13" i="39"/>
  <c r="AB12" i="39"/>
  <c r="AB11" i="39"/>
  <c r="AC10" i="39"/>
  <c r="AC9" i="39" s="1"/>
  <c r="E64" i="39"/>
  <c r="D63" i="39"/>
  <c r="AA21" i="39"/>
  <c r="B48" i="39" l="1"/>
  <c r="B13" i="58"/>
  <c r="B13" i="57"/>
  <c r="B13" i="52"/>
  <c r="B46" i="31"/>
  <c r="B46" i="41"/>
  <c r="B46" i="40"/>
  <c r="E29" i="52"/>
  <c r="D29" i="52"/>
  <c r="H29" i="52"/>
  <c r="H29" i="57"/>
  <c r="G29" i="57"/>
  <c r="E29" i="57"/>
  <c r="F29" i="57"/>
  <c r="D29" i="57"/>
  <c r="C30" i="52"/>
  <c r="G30" i="52" s="1"/>
  <c r="F29" i="52"/>
  <c r="AA20" i="31"/>
  <c r="I15" i="39"/>
  <c r="I13" i="41"/>
  <c r="I13" i="31"/>
  <c r="I13" i="40"/>
  <c r="AA20" i="40"/>
  <c r="D62" i="40"/>
  <c r="J12" i="31"/>
  <c r="G45" i="31" s="1"/>
  <c r="J45" i="31" s="1"/>
  <c r="K45" i="31" s="1"/>
  <c r="J12" i="40"/>
  <c r="G45" i="40" s="1"/>
  <c r="J45" i="40" s="1"/>
  <c r="K45" i="40" s="1"/>
  <c r="J12" i="41"/>
  <c r="G45" i="41" s="1"/>
  <c r="J45" i="41" s="1"/>
  <c r="K45" i="41" s="1"/>
  <c r="H14" i="31"/>
  <c r="H14" i="41"/>
  <c r="H14" i="40"/>
  <c r="AA20" i="41"/>
  <c r="D62" i="41"/>
  <c r="AB10" i="31"/>
  <c r="AB10" i="40"/>
  <c r="AB10" i="41"/>
  <c r="F64" i="39"/>
  <c r="AB11" i="31"/>
  <c r="F63" i="31" s="1"/>
  <c r="AB11" i="41"/>
  <c r="F63" i="41" s="1"/>
  <c r="AB11" i="40"/>
  <c r="F63" i="40" s="1"/>
  <c r="AB8" i="41"/>
  <c r="AB8" i="31"/>
  <c r="AB20" i="31" s="1"/>
  <c r="AB8" i="40"/>
  <c r="AC9" i="41"/>
  <c r="E64" i="41" s="1"/>
  <c r="AC9" i="31"/>
  <c r="E64" i="31" s="1"/>
  <c r="AC9" i="40"/>
  <c r="E64" i="40" s="1"/>
  <c r="AC12" i="39"/>
  <c r="AC11" i="39"/>
  <c r="AD10" i="39"/>
  <c r="AD9" i="39" s="1"/>
  <c r="E65" i="39"/>
  <c r="G46" i="39"/>
  <c r="J46" i="39" s="1"/>
  <c r="K46" i="39" s="1"/>
  <c r="J14" i="39"/>
  <c r="K13" i="39"/>
  <c r="D64" i="39"/>
  <c r="AB21" i="39"/>
  <c r="B49" i="39" l="1"/>
  <c r="B14" i="58"/>
  <c r="B14" i="57"/>
  <c r="B14" i="52"/>
  <c r="B47" i="31"/>
  <c r="B47" i="41"/>
  <c r="B47" i="40"/>
  <c r="F30" i="52"/>
  <c r="D30" i="52"/>
  <c r="E30" i="52"/>
  <c r="H30" i="52"/>
  <c r="G30" i="57"/>
  <c r="H30" i="57"/>
  <c r="E30" i="57"/>
  <c r="F30" i="57"/>
  <c r="D30" i="57"/>
  <c r="C31" i="52"/>
  <c r="F31" i="52" s="1"/>
  <c r="D63" i="31"/>
  <c r="J15" i="39"/>
  <c r="J13" i="31"/>
  <c r="J13" i="40"/>
  <c r="J13" i="41"/>
  <c r="D63" i="41"/>
  <c r="AB20" i="41"/>
  <c r="F65" i="39"/>
  <c r="AC11" i="31"/>
  <c r="F64" i="31" s="1"/>
  <c r="AC11" i="41"/>
  <c r="F64" i="41" s="1"/>
  <c r="AC11" i="40"/>
  <c r="F64" i="40" s="1"/>
  <c r="AB20" i="40"/>
  <c r="D63" i="40"/>
  <c r="AC10" i="31"/>
  <c r="AC10" i="41"/>
  <c r="AC10" i="40"/>
  <c r="AC8" i="41"/>
  <c r="AC8" i="31"/>
  <c r="D64" i="31" s="1"/>
  <c r="AC8" i="40"/>
  <c r="K12" i="31"/>
  <c r="G46" i="31" s="1"/>
  <c r="J46" i="31" s="1"/>
  <c r="K46" i="31" s="1"/>
  <c r="K12" i="41"/>
  <c r="K12" i="40"/>
  <c r="G46" i="40" s="1"/>
  <c r="J46" i="40" s="1"/>
  <c r="K46" i="40" s="1"/>
  <c r="AD9" i="41"/>
  <c r="E65" i="41" s="1"/>
  <c r="AD9" i="40"/>
  <c r="E65" i="40" s="1"/>
  <c r="AD9" i="31"/>
  <c r="E65" i="31" s="1"/>
  <c r="I14" i="31"/>
  <c r="I14" i="41"/>
  <c r="I14" i="40"/>
  <c r="G46" i="41"/>
  <c r="J46" i="41" s="1"/>
  <c r="K46" i="41" s="1"/>
  <c r="AC20" i="31"/>
  <c r="K14" i="39"/>
  <c r="G47" i="39"/>
  <c r="J47" i="39" s="1"/>
  <c r="K47" i="39" s="1"/>
  <c r="L13" i="39"/>
  <c r="E66" i="39"/>
  <c r="AD12" i="39"/>
  <c r="AD11" i="39"/>
  <c r="AE10" i="39"/>
  <c r="AE9" i="39" s="1"/>
  <c r="D65" i="39"/>
  <c r="AC21" i="39"/>
  <c r="B50" i="39" l="1"/>
  <c r="B15" i="58"/>
  <c r="B15" i="57"/>
  <c r="B15" i="52"/>
  <c r="B48" i="31"/>
  <c r="B48" i="41"/>
  <c r="B48" i="40"/>
  <c r="D31" i="52"/>
  <c r="H31" i="52"/>
  <c r="E31" i="52"/>
  <c r="G31" i="52"/>
  <c r="C32" i="52"/>
  <c r="H32" i="52" s="1"/>
  <c r="E31" i="57"/>
  <c r="G31" i="57"/>
  <c r="H31" i="57"/>
  <c r="F31" i="57"/>
  <c r="D31" i="57"/>
  <c r="L12" i="41"/>
  <c r="G47" i="41" s="1"/>
  <c r="J47" i="41" s="1"/>
  <c r="K47" i="41" s="1"/>
  <c r="L12" i="31"/>
  <c r="G47" i="31" s="1"/>
  <c r="J47" i="31" s="1"/>
  <c r="K47" i="31" s="1"/>
  <c r="L12" i="40"/>
  <c r="G47" i="40" s="1"/>
  <c r="J47" i="40" s="1"/>
  <c r="K47" i="40" s="1"/>
  <c r="K15" i="39"/>
  <c r="K13" i="31"/>
  <c r="K13" i="41"/>
  <c r="K13" i="40"/>
  <c r="AC20" i="41"/>
  <c r="D64" i="41"/>
  <c r="AD10" i="31"/>
  <c r="AD10" i="41"/>
  <c r="AD10" i="40"/>
  <c r="D64" i="40"/>
  <c r="AC20" i="40"/>
  <c r="F66" i="39"/>
  <c r="AD11" i="31"/>
  <c r="F65" i="31" s="1"/>
  <c r="AD11" i="41"/>
  <c r="F65" i="41" s="1"/>
  <c r="AD11" i="40"/>
  <c r="F65" i="40" s="1"/>
  <c r="AE9" i="31"/>
  <c r="E66" i="31" s="1"/>
  <c r="AE9" i="41"/>
  <c r="E66" i="41" s="1"/>
  <c r="AE9" i="40"/>
  <c r="E66" i="40" s="1"/>
  <c r="AD8" i="31"/>
  <c r="D65" i="31" s="1"/>
  <c r="AD8" i="41"/>
  <c r="AD8" i="40"/>
  <c r="J14" i="31"/>
  <c r="J14" i="41"/>
  <c r="J14" i="40"/>
  <c r="AE12" i="39"/>
  <c r="AE11" i="39"/>
  <c r="AF10" i="39"/>
  <c r="AF9" i="39" s="1"/>
  <c r="E67" i="39"/>
  <c r="D66" i="39"/>
  <c r="AD21" i="39"/>
  <c r="G48" i="39"/>
  <c r="J48" i="39" s="1"/>
  <c r="K48" i="39" s="1"/>
  <c r="L14" i="39"/>
  <c r="M13" i="39"/>
  <c r="B51" i="39" l="1"/>
  <c r="B16" i="57"/>
  <c r="B16" i="58"/>
  <c r="B16" i="52"/>
  <c r="B49" i="31"/>
  <c r="B49" i="41"/>
  <c r="B49" i="40"/>
  <c r="E32" i="52"/>
  <c r="G32" i="52"/>
  <c r="D32" i="52"/>
  <c r="C33" i="52"/>
  <c r="H33" i="52" s="1"/>
  <c r="G32" i="57"/>
  <c r="H32" i="57"/>
  <c r="E32" i="57"/>
  <c r="F32" i="57"/>
  <c r="D32" i="57"/>
  <c r="F32" i="52"/>
  <c r="AD20" i="31"/>
  <c r="L15" i="39"/>
  <c r="L13" i="31"/>
  <c r="L13" i="41"/>
  <c r="L13" i="40"/>
  <c r="AF9" i="31"/>
  <c r="E67" i="31" s="1"/>
  <c r="AF9" i="41"/>
  <c r="E67" i="41" s="1"/>
  <c r="AF9" i="40"/>
  <c r="E67" i="40" s="1"/>
  <c r="AD20" i="40"/>
  <c r="D65" i="40"/>
  <c r="K14" i="31"/>
  <c r="K14" i="40"/>
  <c r="K14" i="41"/>
  <c r="AE8" i="31"/>
  <c r="AE20" i="31" s="1"/>
  <c r="AE8" i="41"/>
  <c r="AE8" i="40"/>
  <c r="F67" i="39"/>
  <c r="AE11" i="41"/>
  <c r="F66" i="41" s="1"/>
  <c r="AE11" i="40"/>
  <c r="F66" i="40" s="1"/>
  <c r="AE11" i="31"/>
  <c r="F66" i="31" s="1"/>
  <c r="M12" i="40"/>
  <c r="G48" i="40" s="1"/>
  <c r="J48" i="40" s="1"/>
  <c r="K48" i="40" s="1"/>
  <c r="M12" i="41"/>
  <c r="G48" i="41" s="1"/>
  <c r="J48" i="41" s="1"/>
  <c r="K48" i="41" s="1"/>
  <c r="M12" i="31"/>
  <c r="G48" i="31" s="1"/>
  <c r="J48" i="31" s="1"/>
  <c r="K48" i="31" s="1"/>
  <c r="AE10" i="31"/>
  <c r="AE10" i="41"/>
  <c r="AE10" i="40"/>
  <c r="AD20" i="41"/>
  <c r="D65" i="41"/>
  <c r="G49" i="39"/>
  <c r="J49" i="39" s="1"/>
  <c r="K49" i="39" s="1"/>
  <c r="M14" i="39"/>
  <c r="N13" i="39"/>
  <c r="E68" i="39"/>
  <c r="AF12" i="39"/>
  <c r="AF11" i="39"/>
  <c r="AG10" i="39"/>
  <c r="AG9" i="39" s="1"/>
  <c r="D67" i="39"/>
  <c r="AE21" i="39"/>
  <c r="B52" i="39" l="1"/>
  <c r="B17" i="58"/>
  <c r="B17" i="57"/>
  <c r="B17" i="52"/>
  <c r="B50" i="31"/>
  <c r="B50" i="40"/>
  <c r="B50" i="41"/>
  <c r="E33" i="52"/>
  <c r="G33" i="52"/>
  <c r="D33" i="52"/>
  <c r="C34" i="52"/>
  <c r="H34" i="52" s="1"/>
  <c r="F33" i="52"/>
  <c r="G33" i="57"/>
  <c r="H33" i="57"/>
  <c r="E33" i="57"/>
  <c r="F33" i="57"/>
  <c r="D33" i="57"/>
  <c r="D66" i="31"/>
  <c r="D68" i="39"/>
  <c r="AF8" i="31"/>
  <c r="D67" i="31" s="1"/>
  <c r="AF8" i="41"/>
  <c r="D67" i="41" s="1"/>
  <c r="AF8" i="40"/>
  <c r="D67" i="40" s="1"/>
  <c r="AG9" i="31"/>
  <c r="E68" i="31" s="1"/>
  <c r="AG9" i="41"/>
  <c r="E68" i="41" s="1"/>
  <c r="AG9" i="40"/>
  <c r="E68" i="40" s="1"/>
  <c r="N12" i="31"/>
  <c r="G49" i="31" s="1"/>
  <c r="J49" i="31" s="1"/>
  <c r="K49" i="31" s="1"/>
  <c r="N12" i="40"/>
  <c r="G49" i="40" s="1"/>
  <c r="J49" i="40" s="1"/>
  <c r="K49" i="40" s="1"/>
  <c r="N12" i="41"/>
  <c r="G49" i="41" s="1"/>
  <c r="J49" i="41" s="1"/>
  <c r="K49" i="41" s="1"/>
  <c r="F68" i="39"/>
  <c r="AF11" i="31"/>
  <c r="F67" i="31" s="1"/>
  <c r="AF11" i="40"/>
  <c r="F67" i="40" s="1"/>
  <c r="AF11" i="41"/>
  <c r="F67" i="41" s="1"/>
  <c r="D66" i="41"/>
  <c r="AE20" i="41"/>
  <c r="AF10" i="31"/>
  <c r="AF10" i="41"/>
  <c r="AF10" i="40"/>
  <c r="M15" i="39"/>
  <c r="M13" i="31"/>
  <c r="M13" i="41"/>
  <c r="M13" i="40"/>
  <c r="AE20" i="40"/>
  <c r="D66" i="40"/>
  <c r="L14" i="31"/>
  <c r="L14" i="41"/>
  <c r="L14" i="40"/>
  <c r="G50" i="39"/>
  <c r="J50" i="39" s="1"/>
  <c r="K50" i="39" s="1"/>
  <c r="N14" i="39"/>
  <c r="O13" i="39"/>
  <c r="E69" i="39"/>
  <c r="AG12" i="39"/>
  <c r="AG11" i="39"/>
  <c r="AH10" i="39"/>
  <c r="B53" i="39" l="1"/>
  <c r="B18" i="58"/>
  <c r="B18" i="57"/>
  <c r="B18" i="52"/>
  <c r="B51" i="31"/>
  <c r="B51" i="41"/>
  <c r="B51" i="40"/>
  <c r="E34" i="52"/>
  <c r="F34" i="52"/>
  <c r="D34" i="52"/>
  <c r="G34" i="52"/>
  <c r="C35" i="52"/>
  <c r="H35" i="52" s="1"/>
  <c r="G34" i="57"/>
  <c r="E34" i="57"/>
  <c r="H34" i="57"/>
  <c r="F34" i="57"/>
  <c r="D34" i="57"/>
  <c r="AG10" i="31"/>
  <c r="AG10" i="41"/>
  <c r="AG10" i="40"/>
  <c r="M14" i="31"/>
  <c r="M14" i="41"/>
  <c r="M14" i="40"/>
  <c r="N15" i="39"/>
  <c r="N13" i="31"/>
  <c r="N13" i="40"/>
  <c r="N13" i="41"/>
  <c r="F69" i="39"/>
  <c r="AG11" i="31"/>
  <c r="F68" i="31" s="1"/>
  <c r="AG11" i="40"/>
  <c r="F68" i="40" s="1"/>
  <c r="AG11" i="41"/>
  <c r="F68" i="41" s="1"/>
  <c r="D69" i="39"/>
  <c r="AG8" i="41"/>
  <c r="D68" i="41" s="1"/>
  <c r="AG8" i="40"/>
  <c r="D68" i="40" s="1"/>
  <c r="AG8" i="31"/>
  <c r="D68" i="31" s="1"/>
  <c r="AH9" i="41"/>
  <c r="E69" i="41" s="1"/>
  <c r="AH9" i="31"/>
  <c r="E69" i="31" s="1"/>
  <c r="AH9" i="40"/>
  <c r="E69" i="40" s="1"/>
  <c r="O12" i="31"/>
  <c r="G50" i="31" s="1"/>
  <c r="J50" i="31" s="1"/>
  <c r="K50" i="31" s="1"/>
  <c r="O12" i="41"/>
  <c r="G50" i="41" s="1"/>
  <c r="J50" i="41" s="1"/>
  <c r="K50" i="41" s="1"/>
  <c r="O12" i="40"/>
  <c r="G50" i="40" s="1"/>
  <c r="J50" i="40" s="1"/>
  <c r="K50" i="40" s="1"/>
  <c r="E70" i="39"/>
  <c r="AH9" i="39"/>
  <c r="AH12" i="39"/>
  <c r="AH11" i="39"/>
  <c r="AI10" i="39"/>
  <c r="G51" i="39"/>
  <c r="J51" i="39" s="1"/>
  <c r="K51" i="39" s="1"/>
  <c r="O14" i="39"/>
  <c r="P13" i="39"/>
  <c r="B54" i="39" l="1"/>
  <c r="B19" i="57"/>
  <c r="B19" i="58"/>
  <c r="B19" i="52"/>
  <c r="B52" i="31"/>
  <c r="B52" i="41"/>
  <c r="B52" i="40"/>
  <c r="F35" i="52"/>
  <c r="E35" i="52"/>
  <c r="G35" i="52"/>
  <c r="D35" i="52"/>
  <c r="G35" i="57"/>
  <c r="E35" i="57"/>
  <c r="H35" i="57"/>
  <c r="F35" i="57"/>
  <c r="D35" i="57"/>
  <c r="C36" i="52"/>
  <c r="E36" i="52" s="1"/>
  <c r="AI9" i="31"/>
  <c r="E70" i="31" s="1"/>
  <c r="AI9" i="41"/>
  <c r="E70" i="41" s="1"/>
  <c r="AI9" i="40"/>
  <c r="E70" i="40" s="1"/>
  <c r="P12" i="31"/>
  <c r="G51" i="31" s="1"/>
  <c r="J51" i="31" s="1"/>
  <c r="K51" i="31" s="1"/>
  <c r="P12" i="40"/>
  <c r="G51" i="40" s="1"/>
  <c r="J51" i="40" s="1"/>
  <c r="K51" i="40" s="1"/>
  <c r="P12" i="41"/>
  <c r="G51" i="41" s="1"/>
  <c r="J51" i="41" s="1"/>
  <c r="K51" i="41" s="1"/>
  <c r="D70" i="39"/>
  <c r="AH8" i="31"/>
  <c r="D69" i="31" s="1"/>
  <c r="AH8" i="41"/>
  <c r="D69" i="41" s="1"/>
  <c r="AH8" i="40"/>
  <c r="D69" i="40" s="1"/>
  <c r="AH10" i="41"/>
  <c r="AH10" i="31"/>
  <c r="AH10" i="40"/>
  <c r="O15" i="39"/>
  <c r="O13" i="31"/>
  <c r="O13" i="40"/>
  <c r="O13" i="41"/>
  <c r="F70" i="39"/>
  <c r="AH11" i="31"/>
  <c r="F69" i="31" s="1"/>
  <c r="AH11" i="41"/>
  <c r="F69" i="41" s="1"/>
  <c r="AH11" i="40"/>
  <c r="F69" i="40" s="1"/>
  <c r="N14" i="41"/>
  <c r="N14" i="31"/>
  <c r="N14" i="40"/>
  <c r="G52" i="39"/>
  <c r="J52" i="39" s="1"/>
  <c r="K52" i="39" s="1"/>
  <c r="P14" i="39"/>
  <c r="Q13" i="39"/>
  <c r="E71" i="39"/>
  <c r="AI12" i="39"/>
  <c r="AI11" i="39"/>
  <c r="AJ10" i="39"/>
  <c r="AI9" i="39"/>
  <c r="B55" i="39" l="1"/>
  <c r="B20" i="57"/>
  <c r="B20" i="58"/>
  <c r="B20" i="52"/>
  <c r="B53" i="31"/>
  <c r="B53" i="41"/>
  <c r="B53" i="40"/>
  <c r="F36" i="52"/>
  <c r="H36" i="52"/>
  <c r="G36" i="52"/>
  <c r="D36" i="52"/>
  <c r="C37" i="52"/>
  <c r="E37" i="52" s="1"/>
  <c r="G36" i="57"/>
  <c r="H36" i="57"/>
  <c r="E36" i="57"/>
  <c r="F36" i="57"/>
  <c r="D36" i="57"/>
  <c r="AI10" i="40"/>
  <c r="AI10" i="31"/>
  <c r="AI10" i="41"/>
  <c r="O14" i="31"/>
  <c r="O14" i="40"/>
  <c r="O14" i="41"/>
  <c r="F71" i="39"/>
  <c r="AI11" i="31"/>
  <c r="F70" i="31" s="1"/>
  <c r="AI11" i="41"/>
  <c r="F70" i="41" s="1"/>
  <c r="AI11" i="40"/>
  <c r="F70" i="40" s="1"/>
  <c r="P15" i="39"/>
  <c r="P13" i="31"/>
  <c r="P13" i="41"/>
  <c r="P13" i="40"/>
  <c r="D71" i="39"/>
  <c r="AI8" i="31"/>
  <c r="D70" i="31" s="1"/>
  <c r="AI8" i="41"/>
  <c r="D70" i="41" s="1"/>
  <c r="AI8" i="40"/>
  <c r="D70" i="40" s="1"/>
  <c r="AJ9" i="31"/>
  <c r="E71" i="31" s="1"/>
  <c r="AJ9" i="40"/>
  <c r="E71" i="40" s="1"/>
  <c r="AJ9" i="41"/>
  <c r="E71" i="41" s="1"/>
  <c r="Q12" i="31"/>
  <c r="G52" i="31" s="1"/>
  <c r="J52" i="31" s="1"/>
  <c r="K52" i="31" s="1"/>
  <c r="Q12" i="41"/>
  <c r="G52" i="41" s="1"/>
  <c r="J52" i="41" s="1"/>
  <c r="K52" i="41" s="1"/>
  <c r="Q12" i="40"/>
  <c r="G52" i="40" s="1"/>
  <c r="J52" i="40" s="1"/>
  <c r="K52" i="40" s="1"/>
  <c r="E72" i="39"/>
  <c r="AJ12" i="39"/>
  <c r="AJ11" i="39"/>
  <c r="AK10" i="39"/>
  <c r="AJ9" i="39"/>
  <c r="G53" i="39"/>
  <c r="J53" i="39" s="1"/>
  <c r="K53" i="39" s="1"/>
  <c r="Q14" i="39"/>
  <c r="R13" i="39"/>
  <c r="B56" i="39" l="1"/>
  <c r="B21" i="57"/>
  <c r="B21" i="58"/>
  <c r="B21" i="52"/>
  <c r="B54" i="41"/>
  <c r="B54" i="31"/>
  <c r="B54" i="40"/>
  <c r="D37" i="52"/>
  <c r="F37" i="52"/>
  <c r="H37" i="52"/>
  <c r="C38" i="52"/>
  <c r="G38" i="52" s="1"/>
  <c r="G37" i="52"/>
  <c r="H37" i="57"/>
  <c r="E37" i="57"/>
  <c r="G37" i="57"/>
  <c r="F37" i="57"/>
  <c r="D37" i="57"/>
  <c r="D72" i="39"/>
  <c r="AJ8" i="41"/>
  <c r="D71" i="41" s="1"/>
  <c r="AJ8" i="31"/>
  <c r="D71" i="31" s="1"/>
  <c r="AJ8" i="40"/>
  <c r="D71" i="40" s="1"/>
  <c r="R12" i="31"/>
  <c r="G53" i="31" s="1"/>
  <c r="J53" i="31" s="1"/>
  <c r="K53" i="31" s="1"/>
  <c r="R12" i="41"/>
  <c r="G53" i="41" s="1"/>
  <c r="J53" i="41" s="1"/>
  <c r="K53" i="41" s="1"/>
  <c r="R12" i="40"/>
  <c r="G53" i="40" s="1"/>
  <c r="J53" i="40" s="1"/>
  <c r="K53" i="40" s="1"/>
  <c r="F72" i="39"/>
  <c r="AJ11" i="31"/>
  <c r="F71" i="31" s="1"/>
  <c r="AJ11" i="41"/>
  <c r="F71" i="41" s="1"/>
  <c r="AJ11" i="40"/>
  <c r="F71" i="40" s="1"/>
  <c r="AK9" i="41"/>
  <c r="E72" i="41" s="1"/>
  <c r="AK9" i="31"/>
  <c r="E72" i="31" s="1"/>
  <c r="AK9" i="40"/>
  <c r="E72" i="40" s="1"/>
  <c r="Q15" i="39"/>
  <c r="Q13" i="41"/>
  <c r="Q13" i="31"/>
  <c r="Q13" i="40"/>
  <c r="AJ10" i="31"/>
  <c r="AJ10" i="40"/>
  <c r="AJ10" i="41"/>
  <c r="P14" i="31"/>
  <c r="P14" i="41"/>
  <c r="P14" i="40"/>
  <c r="G54" i="39"/>
  <c r="J54" i="39" s="1"/>
  <c r="K54" i="39" s="1"/>
  <c r="R14" i="39"/>
  <c r="S13" i="39"/>
  <c r="E73" i="39"/>
  <c r="AK12" i="39"/>
  <c r="AK11" i="39"/>
  <c r="AL10" i="39"/>
  <c r="AK9" i="39"/>
  <c r="B57" i="39" l="1"/>
  <c r="B22" i="57"/>
  <c r="B22" i="58"/>
  <c r="B22" i="52"/>
  <c r="B55" i="31"/>
  <c r="B55" i="41"/>
  <c r="B55" i="40"/>
  <c r="F38" i="52"/>
  <c r="D38" i="52"/>
  <c r="H38" i="52"/>
  <c r="E38" i="52"/>
  <c r="G38" i="57"/>
  <c r="E38" i="57"/>
  <c r="H38" i="57"/>
  <c r="F38" i="57"/>
  <c r="D38" i="57"/>
  <c r="C39" i="52"/>
  <c r="F39" i="52" s="1"/>
  <c r="R15" i="39"/>
  <c r="R13" i="40"/>
  <c r="R13" i="31"/>
  <c r="R13" i="41"/>
  <c r="F73" i="39"/>
  <c r="AK11" i="31"/>
  <c r="F72" i="31" s="1"/>
  <c r="AK11" i="41"/>
  <c r="F72" i="41" s="1"/>
  <c r="AK11" i="40"/>
  <c r="F72" i="40" s="1"/>
  <c r="D73" i="39"/>
  <c r="AK8" i="41"/>
  <c r="D72" i="41" s="1"/>
  <c r="AK8" i="31"/>
  <c r="D72" i="31" s="1"/>
  <c r="AK8" i="40"/>
  <c r="D72" i="40" s="1"/>
  <c r="AK10" i="31"/>
  <c r="AK10" i="41"/>
  <c r="AK10" i="40"/>
  <c r="AL9" i="41"/>
  <c r="E73" i="41" s="1"/>
  <c r="AL9" i="31"/>
  <c r="E73" i="31" s="1"/>
  <c r="AL9" i="40"/>
  <c r="E73" i="40" s="1"/>
  <c r="S12" i="31"/>
  <c r="G54" i="31" s="1"/>
  <c r="J54" i="31" s="1"/>
  <c r="K54" i="31" s="1"/>
  <c r="S12" i="41"/>
  <c r="G54" i="41" s="1"/>
  <c r="J54" i="41" s="1"/>
  <c r="K54" i="41" s="1"/>
  <c r="S12" i="40"/>
  <c r="G54" i="40" s="1"/>
  <c r="J54" i="40" s="1"/>
  <c r="K54" i="40" s="1"/>
  <c r="Q14" i="31"/>
  <c r="Q14" i="41"/>
  <c r="Q14" i="40"/>
  <c r="E74" i="39"/>
  <c r="AL9" i="39"/>
  <c r="AL12" i="39"/>
  <c r="AL11" i="39"/>
  <c r="AM10" i="39"/>
  <c r="G55" i="39"/>
  <c r="J55" i="39" s="1"/>
  <c r="K55" i="39" s="1"/>
  <c r="S14" i="39"/>
  <c r="T13" i="39"/>
  <c r="B58" i="39" l="1"/>
  <c r="B23" i="58"/>
  <c r="B23" i="57"/>
  <c r="B23" i="52"/>
  <c r="B56" i="31"/>
  <c r="B56" i="41"/>
  <c r="B56" i="40"/>
  <c r="D39" i="52"/>
  <c r="H39" i="52"/>
  <c r="E39" i="52"/>
  <c r="G39" i="52"/>
  <c r="E39" i="57"/>
  <c r="G39" i="57"/>
  <c r="H39" i="57"/>
  <c r="F39" i="57"/>
  <c r="D39" i="57"/>
  <c r="C40" i="52"/>
  <c r="D40" i="52" s="1"/>
  <c r="D74" i="39"/>
  <c r="AL8" i="31"/>
  <c r="D73" i="31" s="1"/>
  <c r="AL8" i="41"/>
  <c r="D73" i="41" s="1"/>
  <c r="AL8" i="40"/>
  <c r="D73" i="40" s="1"/>
  <c r="AM9" i="31"/>
  <c r="E74" i="31" s="1"/>
  <c r="AM9" i="41"/>
  <c r="E74" i="41" s="1"/>
  <c r="AM9" i="40"/>
  <c r="E74" i="40" s="1"/>
  <c r="T12" i="41"/>
  <c r="G55" i="41" s="1"/>
  <c r="J55" i="41" s="1"/>
  <c r="K55" i="41" s="1"/>
  <c r="T12" i="31"/>
  <c r="G55" i="31" s="1"/>
  <c r="J55" i="31" s="1"/>
  <c r="K55" i="31" s="1"/>
  <c r="T12" i="40"/>
  <c r="G55" i="40" s="1"/>
  <c r="J55" i="40" s="1"/>
  <c r="K55" i="40" s="1"/>
  <c r="AL10" i="31"/>
  <c r="AL10" i="41"/>
  <c r="AL10" i="40"/>
  <c r="S15" i="39"/>
  <c r="S13" i="31"/>
  <c r="S13" i="41"/>
  <c r="S13" i="40"/>
  <c r="F74" i="39"/>
  <c r="AL11" i="31"/>
  <c r="F73" i="31" s="1"/>
  <c r="AL11" i="41"/>
  <c r="F73" i="41" s="1"/>
  <c r="AL11" i="40"/>
  <c r="F73" i="40" s="1"/>
  <c r="R14" i="31"/>
  <c r="R14" i="41"/>
  <c r="R14" i="40"/>
  <c r="G56" i="39"/>
  <c r="J56" i="39" s="1"/>
  <c r="K56" i="39" s="1"/>
  <c r="T14" i="39"/>
  <c r="U13" i="39"/>
  <c r="V13" i="39" s="1"/>
  <c r="V14" i="39" s="1"/>
  <c r="E75" i="39"/>
  <c r="AM12" i="39"/>
  <c r="AM11" i="39"/>
  <c r="AN10" i="39"/>
  <c r="AM9" i="39"/>
  <c r="B59" i="39" l="1"/>
  <c r="B24" i="57"/>
  <c r="B24" i="58"/>
  <c r="B24" i="52"/>
  <c r="B57" i="31"/>
  <c r="B57" i="41"/>
  <c r="B57" i="40"/>
  <c r="E40" i="52"/>
  <c r="G40" i="52"/>
  <c r="C41" i="52"/>
  <c r="F41" i="52" s="1"/>
  <c r="F40" i="52"/>
  <c r="H40" i="52"/>
  <c r="G40" i="57"/>
  <c r="H40" i="57"/>
  <c r="E40" i="57"/>
  <c r="F40" i="57"/>
  <c r="D40" i="57"/>
  <c r="T15" i="39"/>
  <c r="T13" i="31"/>
  <c r="T13" i="41"/>
  <c r="T13" i="40"/>
  <c r="F75" i="39"/>
  <c r="AM11" i="41"/>
  <c r="F74" i="41" s="1"/>
  <c r="AM11" i="31"/>
  <c r="F74" i="31" s="1"/>
  <c r="AM11" i="40"/>
  <c r="F74" i="40" s="1"/>
  <c r="D75" i="39"/>
  <c r="AM8" i="31"/>
  <c r="D74" i="31" s="1"/>
  <c r="AM8" i="41"/>
  <c r="D74" i="41" s="1"/>
  <c r="AM8" i="40"/>
  <c r="D74" i="40" s="1"/>
  <c r="AM10" i="31"/>
  <c r="AM10" i="41"/>
  <c r="AM10" i="40"/>
  <c r="S14" i="31"/>
  <c r="S14" i="40"/>
  <c r="S14" i="41"/>
  <c r="AN9" i="31"/>
  <c r="E75" i="31" s="1"/>
  <c r="AN9" i="41"/>
  <c r="E75" i="41" s="1"/>
  <c r="AN9" i="40"/>
  <c r="E75" i="40" s="1"/>
  <c r="U12" i="31"/>
  <c r="G56" i="31" s="1"/>
  <c r="J56" i="31" s="1"/>
  <c r="K56" i="31" s="1"/>
  <c r="U12" i="40"/>
  <c r="G56" i="40" s="1"/>
  <c r="J56" i="40" s="1"/>
  <c r="K56" i="40" s="1"/>
  <c r="U12" i="41"/>
  <c r="G56" i="41" s="1"/>
  <c r="J56" i="41" s="1"/>
  <c r="K56" i="41" s="1"/>
  <c r="E76" i="39"/>
  <c r="AN12" i="39"/>
  <c r="AN11" i="39"/>
  <c r="AO10" i="39"/>
  <c r="AN9" i="39"/>
  <c r="G57" i="39"/>
  <c r="J57" i="39" s="1"/>
  <c r="K57" i="39" s="1"/>
  <c r="U14" i="39"/>
  <c r="B60" i="39" l="1"/>
  <c r="B25" i="58"/>
  <c r="B25" i="57"/>
  <c r="B25" i="52"/>
  <c r="B58" i="40"/>
  <c r="B58" i="31"/>
  <c r="B58" i="41"/>
  <c r="H41" i="52"/>
  <c r="G41" i="52"/>
  <c r="C42" i="52"/>
  <c r="D42" i="52" s="1"/>
  <c r="E41" i="52"/>
  <c r="D41" i="52"/>
  <c r="H41" i="57"/>
  <c r="G41" i="57"/>
  <c r="E41" i="57"/>
  <c r="F41" i="57"/>
  <c r="D41" i="57"/>
  <c r="F76" i="39"/>
  <c r="AN11" i="40"/>
  <c r="F75" i="40" s="1"/>
  <c r="AN11" i="31"/>
  <c r="F75" i="31" s="1"/>
  <c r="AN11" i="41"/>
  <c r="F75" i="41" s="1"/>
  <c r="V12" i="31"/>
  <c r="G57" i="31" s="1"/>
  <c r="J57" i="31" s="1"/>
  <c r="K57" i="31" s="1"/>
  <c r="V12" i="41"/>
  <c r="G57" i="41" s="1"/>
  <c r="J57" i="41" s="1"/>
  <c r="K57" i="41" s="1"/>
  <c r="V12" i="40"/>
  <c r="G57" i="40" s="1"/>
  <c r="J57" i="40" s="1"/>
  <c r="K57" i="40" s="1"/>
  <c r="AO9" i="31"/>
  <c r="E76" i="31" s="1"/>
  <c r="AO9" i="41"/>
  <c r="E76" i="41" s="1"/>
  <c r="AO9" i="40"/>
  <c r="E76" i="40" s="1"/>
  <c r="D76" i="39"/>
  <c r="AN8" i="31"/>
  <c r="D75" i="31" s="1"/>
  <c r="AN8" i="41"/>
  <c r="D75" i="41" s="1"/>
  <c r="AN8" i="40"/>
  <c r="D75" i="40" s="1"/>
  <c r="U15" i="39"/>
  <c r="U13" i="31"/>
  <c r="U13" i="41"/>
  <c r="U13" i="40"/>
  <c r="AN10" i="31"/>
  <c r="AN10" i="41"/>
  <c r="AN10" i="40"/>
  <c r="T14" i="31"/>
  <c r="T14" i="41"/>
  <c r="T14" i="40"/>
  <c r="G58" i="39"/>
  <c r="J58" i="39" s="1"/>
  <c r="K58" i="39" s="1"/>
  <c r="W13" i="39"/>
  <c r="E77" i="39"/>
  <c r="AO12" i="39"/>
  <c r="AO11" i="39"/>
  <c r="AP10" i="39"/>
  <c r="AO9" i="39"/>
  <c r="B61" i="39" l="1"/>
  <c r="B26" i="57"/>
  <c r="B26" i="58"/>
  <c r="B26" i="52"/>
  <c r="B59" i="31"/>
  <c r="B59" i="41"/>
  <c r="B59" i="40"/>
  <c r="F42" i="52"/>
  <c r="E42" i="52"/>
  <c r="H42" i="52"/>
  <c r="G42" i="52"/>
  <c r="C43" i="52"/>
  <c r="H43" i="52" s="1"/>
  <c r="G42" i="57"/>
  <c r="H42" i="57"/>
  <c r="E42" i="57"/>
  <c r="F42" i="57"/>
  <c r="D42" i="57"/>
  <c r="D77" i="39"/>
  <c r="AO8" i="41"/>
  <c r="D76" i="41" s="1"/>
  <c r="AO8" i="40"/>
  <c r="D76" i="40" s="1"/>
  <c r="AO8" i="31"/>
  <c r="D76" i="31" s="1"/>
  <c r="AO10" i="31"/>
  <c r="AO10" i="41"/>
  <c r="AO10" i="40"/>
  <c r="V15" i="39"/>
  <c r="V13" i="31"/>
  <c r="V13" i="41"/>
  <c r="V13" i="40"/>
  <c r="F77" i="39"/>
  <c r="AO11" i="31"/>
  <c r="F76" i="31" s="1"/>
  <c r="AO11" i="40"/>
  <c r="F76" i="40" s="1"/>
  <c r="AO11" i="41"/>
  <c r="F76" i="41" s="1"/>
  <c r="AP9" i="41"/>
  <c r="E77" i="41" s="1"/>
  <c r="AP9" i="31"/>
  <c r="E77" i="31" s="1"/>
  <c r="AP9" i="40"/>
  <c r="E77" i="40" s="1"/>
  <c r="W12" i="31"/>
  <c r="G58" i="31" s="1"/>
  <c r="J58" i="31" s="1"/>
  <c r="K58" i="31" s="1"/>
  <c r="W12" i="41"/>
  <c r="G58" i="41" s="1"/>
  <c r="J58" i="41" s="1"/>
  <c r="K58" i="41" s="1"/>
  <c r="W12" i="40"/>
  <c r="G58" i="40" s="1"/>
  <c r="J58" i="40" s="1"/>
  <c r="K58" i="40" s="1"/>
  <c r="U14" i="31"/>
  <c r="U14" i="41"/>
  <c r="U14" i="40"/>
  <c r="E78" i="39"/>
  <c r="AP9" i="39"/>
  <c r="AP12" i="39"/>
  <c r="AP11" i="39"/>
  <c r="AQ10" i="39"/>
  <c r="W14" i="39"/>
  <c r="G59" i="39"/>
  <c r="J59" i="39" s="1"/>
  <c r="K59" i="39" s="1"/>
  <c r="X13" i="39"/>
  <c r="B62" i="39" l="1"/>
  <c r="B27" i="58"/>
  <c r="B27" i="57"/>
  <c r="B27" i="52"/>
  <c r="B60" i="31"/>
  <c r="B60" i="41"/>
  <c r="B60" i="40"/>
  <c r="F43" i="52"/>
  <c r="G43" i="52"/>
  <c r="E43" i="52"/>
  <c r="D43" i="52"/>
  <c r="G43" i="57"/>
  <c r="E43" i="57"/>
  <c r="H43" i="57"/>
  <c r="F43" i="57"/>
  <c r="D43" i="57"/>
  <c r="C44" i="52"/>
  <c r="H44" i="52" s="1"/>
  <c r="W15" i="39"/>
  <c r="W13" i="31"/>
  <c r="W13" i="41"/>
  <c r="W13" i="40"/>
  <c r="AQ9" i="31"/>
  <c r="E78" i="31" s="1"/>
  <c r="AQ9" i="41"/>
  <c r="E78" i="41" s="1"/>
  <c r="AQ9" i="40"/>
  <c r="E78" i="40" s="1"/>
  <c r="X12" i="31"/>
  <c r="G59" i="31" s="1"/>
  <c r="J59" i="31" s="1"/>
  <c r="K59" i="31" s="1"/>
  <c r="X12" i="41"/>
  <c r="X12" i="40"/>
  <c r="G59" i="40" s="1"/>
  <c r="J59" i="40" s="1"/>
  <c r="K59" i="40" s="1"/>
  <c r="AP10" i="41"/>
  <c r="AP10" i="31"/>
  <c r="AP10" i="40"/>
  <c r="V14" i="41"/>
  <c r="V14" i="31"/>
  <c r="V14" i="40"/>
  <c r="D78" i="39"/>
  <c r="AP8" i="31"/>
  <c r="D77" i="31" s="1"/>
  <c r="AP8" i="41"/>
  <c r="D77" i="41" s="1"/>
  <c r="AP8" i="40"/>
  <c r="D77" i="40" s="1"/>
  <c r="F78" i="39"/>
  <c r="AP11" i="31"/>
  <c r="F77" i="31" s="1"/>
  <c r="AP11" i="41"/>
  <c r="F77" i="41" s="1"/>
  <c r="AP11" i="40"/>
  <c r="F77" i="40" s="1"/>
  <c r="G59" i="41"/>
  <c r="J59" i="41" s="1"/>
  <c r="K59" i="41" s="1"/>
  <c r="G60" i="39"/>
  <c r="J60" i="39" s="1"/>
  <c r="K60" i="39" s="1"/>
  <c r="X14" i="39"/>
  <c r="Y13" i="39"/>
  <c r="AQ12" i="39"/>
  <c r="AQ11" i="39"/>
  <c r="AR10" i="39"/>
  <c r="E79" i="39"/>
  <c r="AQ9" i="39"/>
  <c r="B63" i="39" l="1"/>
  <c r="B28" i="57"/>
  <c r="B28" i="58"/>
  <c r="B28" i="52"/>
  <c r="B61" i="31"/>
  <c r="B61" i="41"/>
  <c r="B61" i="40"/>
  <c r="G44" i="52"/>
  <c r="E44" i="52"/>
  <c r="G44" i="57"/>
  <c r="E44" i="57"/>
  <c r="H44" i="57"/>
  <c r="F44" i="57"/>
  <c r="D44" i="57"/>
  <c r="D44" i="52"/>
  <c r="C45" i="52"/>
  <c r="D45" i="52" s="1"/>
  <c r="F44" i="52"/>
  <c r="D79" i="39"/>
  <c r="AQ8" i="31"/>
  <c r="D78" i="31" s="1"/>
  <c r="AQ8" i="41"/>
  <c r="D78" i="41" s="1"/>
  <c r="AQ8" i="40"/>
  <c r="D78" i="40" s="1"/>
  <c r="F79" i="39"/>
  <c r="AQ11" i="31"/>
  <c r="F78" i="31" s="1"/>
  <c r="AQ11" i="41"/>
  <c r="F78" i="41" s="1"/>
  <c r="AQ11" i="40"/>
  <c r="F78" i="40" s="1"/>
  <c r="AR9" i="31"/>
  <c r="E79" i="31" s="1"/>
  <c r="AR9" i="41"/>
  <c r="E79" i="41" s="1"/>
  <c r="AR9" i="40"/>
  <c r="E79" i="40" s="1"/>
  <c r="X15" i="39"/>
  <c r="X13" i="31"/>
  <c r="X13" i="41"/>
  <c r="X13" i="40"/>
  <c r="AQ10" i="31"/>
  <c r="AQ10" i="40"/>
  <c r="AQ10" i="41"/>
  <c r="Y12" i="31"/>
  <c r="G60" i="31" s="1"/>
  <c r="J60" i="31" s="1"/>
  <c r="K60" i="31" s="1"/>
  <c r="Y12" i="40"/>
  <c r="G60" i="40" s="1"/>
  <c r="J60" i="40" s="1"/>
  <c r="K60" i="40" s="1"/>
  <c r="Y12" i="41"/>
  <c r="G60" i="41" s="1"/>
  <c r="J60" i="41" s="1"/>
  <c r="K60" i="41" s="1"/>
  <c r="W14" i="40"/>
  <c r="W14" i="31"/>
  <c r="W14" i="41"/>
  <c r="Y14" i="39"/>
  <c r="G61" i="39"/>
  <c r="J61" i="39" s="1"/>
  <c r="K61" i="39" s="1"/>
  <c r="Z13" i="39"/>
  <c r="E80" i="39"/>
  <c r="AR12" i="39"/>
  <c r="AR11" i="39"/>
  <c r="AS10" i="39"/>
  <c r="AR9" i="39"/>
  <c r="B64" i="39" l="1"/>
  <c r="B29" i="58"/>
  <c r="B29" i="57"/>
  <c r="B29" i="52"/>
  <c r="B62" i="31"/>
  <c r="B62" i="41"/>
  <c r="B62" i="40"/>
  <c r="F45" i="52"/>
  <c r="H45" i="57"/>
  <c r="E45" i="57"/>
  <c r="G45" i="57"/>
  <c r="F45" i="57"/>
  <c r="D45" i="57"/>
  <c r="C46" i="52"/>
  <c r="F46" i="52" s="1"/>
  <c r="G45" i="52"/>
  <c r="E45" i="52"/>
  <c r="H45" i="52"/>
  <c r="X14" i="31"/>
  <c r="X14" i="41"/>
  <c r="X14" i="40"/>
  <c r="AR10" i="31"/>
  <c r="AR10" i="40"/>
  <c r="AR10" i="41"/>
  <c r="F80" i="39"/>
  <c r="AR11" i="31"/>
  <c r="F79" i="31" s="1"/>
  <c r="AR11" i="41"/>
  <c r="F79" i="41" s="1"/>
  <c r="AR11" i="40"/>
  <c r="F79" i="40" s="1"/>
  <c r="Y15" i="39"/>
  <c r="Y13" i="41"/>
  <c r="Y13" i="40"/>
  <c r="Y13" i="31"/>
  <c r="D80" i="39"/>
  <c r="AR8" i="41"/>
  <c r="D79" i="41" s="1"/>
  <c r="AR8" i="31"/>
  <c r="D79" i="31" s="1"/>
  <c r="AR8" i="40"/>
  <c r="D79" i="40" s="1"/>
  <c r="AS9" i="41"/>
  <c r="E80" i="41" s="1"/>
  <c r="AS9" i="31"/>
  <c r="E80" i="31" s="1"/>
  <c r="AS9" i="40"/>
  <c r="E80" i="40" s="1"/>
  <c r="Z12" i="31"/>
  <c r="G61" i="31" s="1"/>
  <c r="J61" i="31" s="1"/>
  <c r="K61" i="31" s="1"/>
  <c r="Z12" i="40"/>
  <c r="G61" i="40" s="1"/>
  <c r="J61" i="40" s="1"/>
  <c r="K61" i="40" s="1"/>
  <c r="Z12" i="41"/>
  <c r="G61" i="41" s="1"/>
  <c r="J61" i="41" s="1"/>
  <c r="K61" i="41" s="1"/>
  <c r="G62" i="39"/>
  <c r="J62" i="39" s="1"/>
  <c r="K62" i="39" s="1"/>
  <c r="Z14" i="39"/>
  <c r="AA13" i="39"/>
  <c r="AS12" i="39"/>
  <c r="AS11" i="39"/>
  <c r="AT10" i="39"/>
  <c r="E81" i="39"/>
  <c r="AS9" i="39"/>
  <c r="B65" i="39" l="1"/>
  <c r="B30" i="58"/>
  <c r="B30" i="57"/>
  <c r="B30" i="52"/>
  <c r="B63" i="31"/>
  <c r="B63" i="41"/>
  <c r="B63" i="40"/>
  <c r="E46" i="52"/>
  <c r="H46" i="52"/>
  <c r="G46" i="52"/>
  <c r="D46" i="52"/>
  <c r="C47" i="52"/>
  <c r="D47" i="52" s="1"/>
  <c r="G46" i="57"/>
  <c r="E46" i="57"/>
  <c r="H46" i="57"/>
  <c r="F46" i="57"/>
  <c r="D46" i="57"/>
  <c r="D81" i="39"/>
  <c r="AS8" i="41"/>
  <c r="D80" i="41" s="1"/>
  <c r="AS8" i="31"/>
  <c r="D80" i="31" s="1"/>
  <c r="AS8" i="40"/>
  <c r="D80" i="40" s="1"/>
  <c r="F81" i="39"/>
  <c r="AS11" i="31"/>
  <c r="F80" i="31" s="1"/>
  <c r="AS11" i="41"/>
  <c r="F80" i="41" s="1"/>
  <c r="AS11" i="40"/>
  <c r="F80" i="40" s="1"/>
  <c r="AT9" i="40"/>
  <c r="E81" i="40" s="1"/>
  <c r="AT9" i="31"/>
  <c r="E81" i="31" s="1"/>
  <c r="AT9" i="41"/>
  <c r="E81" i="41" s="1"/>
  <c r="Z15" i="39"/>
  <c r="Z13" i="31"/>
  <c r="Z13" i="40"/>
  <c r="Z13" i="41"/>
  <c r="AS10" i="31"/>
  <c r="AS10" i="41"/>
  <c r="AS10" i="40"/>
  <c r="AA12" i="31"/>
  <c r="G62" i="31" s="1"/>
  <c r="J62" i="31" s="1"/>
  <c r="K62" i="31" s="1"/>
  <c r="AA12" i="41"/>
  <c r="G62" i="41" s="1"/>
  <c r="J62" i="41" s="1"/>
  <c r="K62" i="41" s="1"/>
  <c r="AA12" i="40"/>
  <c r="G62" i="40" s="1"/>
  <c r="J62" i="40" s="1"/>
  <c r="K62" i="40" s="1"/>
  <c r="Y14" i="31"/>
  <c r="Y14" i="41"/>
  <c r="Y14" i="40"/>
  <c r="AA14" i="39"/>
  <c r="G63" i="39"/>
  <c r="J63" i="39" s="1"/>
  <c r="K63" i="39" s="1"/>
  <c r="AB13" i="39"/>
  <c r="E82" i="39"/>
  <c r="AT9" i="39"/>
  <c r="AT12" i="39"/>
  <c r="AT11" i="39"/>
  <c r="E83" i="39" l="1"/>
  <c r="F3" i="39"/>
  <c r="B66" i="39"/>
  <c r="B31" i="58"/>
  <c r="B31" i="57"/>
  <c r="B31" i="52"/>
  <c r="B64" i="31"/>
  <c r="B64" i="41"/>
  <c r="B64" i="40"/>
  <c r="F47" i="52"/>
  <c r="H47" i="52"/>
  <c r="G47" i="52"/>
  <c r="E47" i="52"/>
  <c r="E47" i="57"/>
  <c r="G47" i="57"/>
  <c r="H47" i="57"/>
  <c r="F47" i="57"/>
  <c r="D47" i="57"/>
  <c r="C48" i="52"/>
  <c r="H48" i="52" s="1"/>
  <c r="AB12" i="41"/>
  <c r="G63" i="41" s="1"/>
  <c r="J63" i="41" s="1"/>
  <c r="K63" i="41" s="1"/>
  <c r="AB12" i="31"/>
  <c r="G63" i="31" s="1"/>
  <c r="J63" i="31" s="1"/>
  <c r="K63" i="31" s="1"/>
  <c r="AB12" i="40"/>
  <c r="G63" i="40" s="1"/>
  <c r="J63" i="40" s="1"/>
  <c r="K63" i="40" s="1"/>
  <c r="F82" i="39"/>
  <c r="F83" i="39" s="1"/>
  <c r="AT11" i="31"/>
  <c r="F81" i="31" s="1"/>
  <c r="AT11" i="41"/>
  <c r="F81" i="41" s="1"/>
  <c r="AT11" i="40"/>
  <c r="F81" i="40" s="1"/>
  <c r="Z14" i="31"/>
  <c r="Z14" i="40"/>
  <c r="Z14" i="41"/>
  <c r="AT10" i="31"/>
  <c r="AT10" i="41"/>
  <c r="AT10" i="40"/>
  <c r="D82" i="39"/>
  <c r="D83" i="39" s="1"/>
  <c r="AT8" i="31"/>
  <c r="D81" i="31" s="1"/>
  <c r="AT8" i="41"/>
  <c r="D81" i="41" s="1"/>
  <c r="AT8" i="40"/>
  <c r="D81" i="40" s="1"/>
  <c r="AA15" i="39"/>
  <c r="AA13" i="31"/>
  <c r="AA13" i="41"/>
  <c r="AA13" i="40"/>
  <c r="G64" i="39"/>
  <c r="J64" i="39" s="1"/>
  <c r="K64" i="39" s="1"/>
  <c r="AB14" i="39"/>
  <c r="AC13" i="39"/>
  <c r="B67" i="39" l="1"/>
  <c r="B32" i="57"/>
  <c r="B32" i="58"/>
  <c r="B32" i="52"/>
  <c r="B65" i="31"/>
  <c r="B65" i="41"/>
  <c r="B65" i="40"/>
  <c r="D48" i="52"/>
  <c r="E48" i="52"/>
  <c r="G48" i="52"/>
  <c r="F48" i="52"/>
  <c r="G48" i="57"/>
  <c r="H48" i="57"/>
  <c r="E48" i="57"/>
  <c r="F48" i="57"/>
  <c r="D48" i="57"/>
  <c r="AC12" i="40"/>
  <c r="G64" i="40" s="1"/>
  <c r="J64" i="40" s="1"/>
  <c r="K64" i="40" s="1"/>
  <c r="AC12" i="31"/>
  <c r="G64" i="31" s="1"/>
  <c r="J64" i="31" s="1"/>
  <c r="K64" i="31" s="1"/>
  <c r="AC12" i="41"/>
  <c r="AA14" i="31"/>
  <c r="AA14" i="40"/>
  <c r="AA14" i="41"/>
  <c r="AB15" i="39"/>
  <c r="AB13" i="31"/>
  <c r="AB13" i="41"/>
  <c r="AB13" i="40"/>
  <c r="G64" i="41"/>
  <c r="J64" i="41" s="1"/>
  <c r="K64" i="41" s="1"/>
  <c r="AC14" i="39"/>
  <c r="G65" i="39"/>
  <c r="J65" i="39" s="1"/>
  <c r="K65" i="39" s="1"/>
  <c r="AD13" i="39"/>
  <c r="B68" i="39" l="1"/>
  <c r="B33" i="57"/>
  <c r="B33" i="58"/>
  <c r="B33" i="52"/>
  <c r="B66" i="40"/>
  <c r="B66" i="31"/>
  <c r="B66" i="41"/>
  <c r="AC15" i="39"/>
  <c r="AC13" i="31"/>
  <c r="AC13" i="41"/>
  <c r="AC13" i="40"/>
  <c r="AD12" i="31"/>
  <c r="G65" i="31" s="1"/>
  <c r="J65" i="31" s="1"/>
  <c r="K65" i="31" s="1"/>
  <c r="AD12" i="41"/>
  <c r="G65" i="41" s="1"/>
  <c r="J65" i="41" s="1"/>
  <c r="K65" i="41" s="1"/>
  <c r="AD12" i="40"/>
  <c r="G65" i="40" s="1"/>
  <c r="J65" i="40" s="1"/>
  <c r="K65" i="40" s="1"/>
  <c r="AB14" i="31"/>
  <c r="AB14" i="41"/>
  <c r="AB14" i="40"/>
  <c r="G66" i="39"/>
  <c r="J66" i="39" s="1"/>
  <c r="K66" i="39" s="1"/>
  <c r="AD14" i="39"/>
  <c r="AE13" i="39"/>
  <c r="B69" i="39" l="1"/>
  <c r="B34" i="58"/>
  <c r="B34" i="57"/>
  <c r="B34" i="52"/>
  <c r="B67" i="31"/>
  <c r="B67" i="41"/>
  <c r="B67" i="40"/>
  <c r="AD15" i="39"/>
  <c r="AD13" i="31"/>
  <c r="AD13" i="40"/>
  <c r="AD13" i="41"/>
  <c r="AE12" i="31"/>
  <c r="G66" i="31" s="1"/>
  <c r="J66" i="31" s="1"/>
  <c r="K66" i="31" s="1"/>
  <c r="AE12" i="41"/>
  <c r="G66" i="41" s="1"/>
  <c r="J66" i="41" s="1"/>
  <c r="K66" i="41" s="1"/>
  <c r="AE12" i="40"/>
  <c r="G66" i="40" s="1"/>
  <c r="J66" i="40" s="1"/>
  <c r="K66" i="40" s="1"/>
  <c r="AC14" i="31"/>
  <c r="AC14" i="41"/>
  <c r="AC14" i="40"/>
  <c r="AE14" i="39"/>
  <c r="G67" i="39"/>
  <c r="J67" i="39" s="1"/>
  <c r="K67" i="39" s="1"/>
  <c r="AF13" i="39"/>
  <c r="B70" i="39" l="1"/>
  <c r="B35" i="57"/>
  <c r="B35" i="58"/>
  <c r="B35" i="52"/>
  <c r="B68" i="31"/>
  <c r="B68" i="41"/>
  <c r="B68" i="40"/>
  <c r="AE15" i="39"/>
  <c r="AE13" i="31"/>
  <c r="AE13" i="40"/>
  <c r="AE13" i="41"/>
  <c r="AF12" i="31"/>
  <c r="G67" i="31" s="1"/>
  <c r="J67" i="31" s="1"/>
  <c r="K67" i="31" s="1"/>
  <c r="AF12" i="41"/>
  <c r="G67" i="41" s="1"/>
  <c r="J67" i="41" s="1"/>
  <c r="K67" i="41" s="1"/>
  <c r="AF12" i="40"/>
  <c r="G67" i="40" s="1"/>
  <c r="J67" i="40" s="1"/>
  <c r="K67" i="40" s="1"/>
  <c r="AD14" i="41"/>
  <c r="AD14" i="40"/>
  <c r="AD14" i="31"/>
  <c r="G68" i="39"/>
  <c r="J68" i="39" s="1"/>
  <c r="K68" i="39" s="1"/>
  <c r="AF14" i="39"/>
  <c r="AG13" i="39"/>
  <c r="B71" i="39" l="1"/>
  <c r="B36" i="58"/>
  <c r="B36" i="57"/>
  <c r="B36" i="52"/>
  <c r="B69" i="31"/>
  <c r="B69" i="41"/>
  <c r="B69" i="40"/>
  <c r="AF15" i="39"/>
  <c r="AF13" i="31"/>
  <c r="AF13" i="41"/>
  <c r="AF13" i="40"/>
  <c r="AG12" i="31"/>
  <c r="G68" i="31" s="1"/>
  <c r="J68" i="31" s="1"/>
  <c r="K68" i="31" s="1"/>
  <c r="AG12" i="41"/>
  <c r="G68" i="41" s="1"/>
  <c r="J68" i="41" s="1"/>
  <c r="K68" i="41" s="1"/>
  <c r="AG12" i="40"/>
  <c r="G68" i="40" s="1"/>
  <c r="J68" i="40" s="1"/>
  <c r="K68" i="40" s="1"/>
  <c r="AE14" i="31"/>
  <c r="AE14" i="40"/>
  <c r="AE14" i="41"/>
  <c r="G69" i="39"/>
  <c r="J69" i="39" s="1"/>
  <c r="K69" i="39" s="1"/>
  <c r="AG14" i="39"/>
  <c r="AH13" i="39"/>
  <c r="B72" i="39" l="1"/>
  <c r="B37" i="58"/>
  <c r="B37" i="57"/>
  <c r="B37" i="52"/>
  <c r="B70" i="31"/>
  <c r="B70" i="41"/>
  <c r="B70" i="40"/>
  <c r="AG15" i="39"/>
  <c r="AG13" i="41"/>
  <c r="AG13" i="31"/>
  <c r="AG13" i="40"/>
  <c r="AH12" i="31"/>
  <c r="G69" i="31" s="1"/>
  <c r="J69" i="31" s="1"/>
  <c r="K69" i="31" s="1"/>
  <c r="AH12" i="41"/>
  <c r="G69" i="41" s="1"/>
  <c r="J69" i="41" s="1"/>
  <c r="K69" i="41" s="1"/>
  <c r="AH12" i="40"/>
  <c r="G69" i="40" s="1"/>
  <c r="J69" i="40" s="1"/>
  <c r="K69" i="40" s="1"/>
  <c r="AF14" i="31"/>
  <c r="AF14" i="41"/>
  <c r="AF14" i="40"/>
  <c r="G70" i="39"/>
  <c r="J70" i="39" s="1"/>
  <c r="K70" i="39" s="1"/>
  <c r="AH14" i="39"/>
  <c r="AI13" i="39"/>
  <c r="B73" i="39" l="1"/>
  <c r="B38" i="57"/>
  <c r="B38" i="58"/>
  <c r="B38" i="52"/>
  <c r="B71" i="31"/>
  <c r="B71" i="41"/>
  <c r="B71" i="40"/>
  <c r="AH15" i="39"/>
  <c r="AH13" i="40"/>
  <c r="AH13" i="41"/>
  <c r="AH13" i="31"/>
  <c r="AI12" i="31"/>
  <c r="G70" i="31" s="1"/>
  <c r="J70" i="31" s="1"/>
  <c r="K70" i="31" s="1"/>
  <c r="AI12" i="41"/>
  <c r="G70" i="41" s="1"/>
  <c r="J70" i="41" s="1"/>
  <c r="K70" i="41" s="1"/>
  <c r="AI12" i="40"/>
  <c r="G70" i="40" s="1"/>
  <c r="J70" i="40" s="1"/>
  <c r="K70" i="40" s="1"/>
  <c r="AG14" i="31"/>
  <c r="AG14" i="41"/>
  <c r="AG14" i="40"/>
  <c r="G71" i="39"/>
  <c r="J71" i="39" s="1"/>
  <c r="K71" i="39" s="1"/>
  <c r="AI14" i="39"/>
  <c r="AJ13" i="39"/>
  <c r="B74" i="39" l="1"/>
  <c r="B39" i="58"/>
  <c r="B39" i="57"/>
  <c r="B39" i="52"/>
  <c r="B72" i="31"/>
  <c r="B72" i="41"/>
  <c r="B72" i="40"/>
  <c r="AI15" i="39"/>
  <c r="AI13" i="31"/>
  <c r="AI13" i="40"/>
  <c r="AI13" i="41"/>
  <c r="AJ12" i="41"/>
  <c r="G71" i="41" s="1"/>
  <c r="J71" i="41" s="1"/>
  <c r="K71" i="41" s="1"/>
  <c r="AJ12" i="31"/>
  <c r="G71" i="31" s="1"/>
  <c r="J71" i="31" s="1"/>
  <c r="K71" i="31" s="1"/>
  <c r="AJ12" i="40"/>
  <c r="G71" i="40" s="1"/>
  <c r="J71" i="40" s="1"/>
  <c r="K71" i="40" s="1"/>
  <c r="AH14" i="31"/>
  <c r="AH14" i="40"/>
  <c r="AH14" i="41"/>
  <c r="G72" i="39"/>
  <c r="J72" i="39" s="1"/>
  <c r="K72" i="39" s="1"/>
  <c r="AJ14" i="39"/>
  <c r="AK13" i="39"/>
  <c r="B75" i="39" l="1"/>
  <c r="B40" i="58"/>
  <c r="B40" i="57"/>
  <c r="B40" i="52"/>
  <c r="B73" i="31"/>
  <c r="B73" i="41"/>
  <c r="B73" i="40"/>
  <c r="AJ15" i="39"/>
  <c r="AJ13" i="31"/>
  <c r="AJ13" i="41"/>
  <c r="AJ13" i="40"/>
  <c r="AK12" i="31"/>
  <c r="G72" i="31" s="1"/>
  <c r="J72" i="31" s="1"/>
  <c r="K72" i="31" s="1"/>
  <c r="AK12" i="40"/>
  <c r="G72" i="40" s="1"/>
  <c r="J72" i="40" s="1"/>
  <c r="K72" i="40" s="1"/>
  <c r="AK12" i="41"/>
  <c r="AI14" i="31"/>
  <c r="AI14" i="40"/>
  <c r="AI14" i="41"/>
  <c r="G72" i="41"/>
  <c r="J72" i="41" s="1"/>
  <c r="K72" i="41" s="1"/>
  <c r="G73" i="39"/>
  <c r="J73" i="39" s="1"/>
  <c r="K73" i="39" s="1"/>
  <c r="AK14" i="39"/>
  <c r="AL13" i="39"/>
  <c r="B76" i="39" l="1"/>
  <c r="B41" i="58"/>
  <c r="B41" i="57"/>
  <c r="B41" i="52"/>
  <c r="B74" i="31"/>
  <c r="B74" i="41"/>
  <c r="B74" i="40"/>
  <c r="AK15" i="39"/>
  <c r="AK13" i="31"/>
  <c r="AK13" i="41"/>
  <c r="AK13" i="40"/>
  <c r="AL12" i="31"/>
  <c r="G73" i="31" s="1"/>
  <c r="J73" i="31" s="1"/>
  <c r="K73" i="31" s="1"/>
  <c r="AL12" i="41"/>
  <c r="G73" i="41" s="1"/>
  <c r="J73" i="41" s="1"/>
  <c r="K73" i="41" s="1"/>
  <c r="AL12" i="40"/>
  <c r="G73" i="40" s="1"/>
  <c r="J73" i="40" s="1"/>
  <c r="K73" i="40" s="1"/>
  <c r="AJ14" i="31"/>
  <c r="AJ14" i="41"/>
  <c r="AJ14" i="40"/>
  <c r="G74" i="39"/>
  <c r="J74" i="39" s="1"/>
  <c r="K74" i="39" s="1"/>
  <c r="AL14" i="39"/>
  <c r="AM13" i="39"/>
  <c r="B77" i="39" l="1"/>
  <c r="B42" i="57"/>
  <c r="B42" i="58"/>
  <c r="B42" i="52"/>
  <c r="B75" i="31"/>
  <c r="B75" i="41"/>
  <c r="B75" i="40"/>
  <c r="AL15" i="39"/>
  <c r="AL13" i="31"/>
  <c r="AL13" i="41"/>
  <c r="AL13" i="40"/>
  <c r="AM12" i="31"/>
  <c r="G74" i="31" s="1"/>
  <c r="J74" i="31" s="1"/>
  <c r="K74" i="31" s="1"/>
  <c r="AM12" i="41"/>
  <c r="G74" i="41" s="1"/>
  <c r="J74" i="41" s="1"/>
  <c r="K74" i="41" s="1"/>
  <c r="AM12" i="40"/>
  <c r="G74" i="40" s="1"/>
  <c r="J74" i="40" s="1"/>
  <c r="K74" i="40" s="1"/>
  <c r="AK14" i="31"/>
  <c r="AK14" i="41"/>
  <c r="AK14" i="40"/>
  <c r="G75" i="39"/>
  <c r="J75" i="39" s="1"/>
  <c r="K75" i="39" s="1"/>
  <c r="AM14" i="39"/>
  <c r="AN13" i="39"/>
  <c r="B78" i="39" l="1"/>
  <c r="B43" i="57"/>
  <c r="B43" i="58"/>
  <c r="B43" i="52"/>
  <c r="B76" i="31"/>
  <c r="B76" i="41"/>
  <c r="B76" i="40"/>
  <c r="AM15" i="39"/>
  <c r="AM13" i="31"/>
  <c r="AM13" i="41"/>
  <c r="AM13" i="40"/>
  <c r="AN12" i="31"/>
  <c r="G75" i="31" s="1"/>
  <c r="J75" i="31" s="1"/>
  <c r="K75" i="31" s="1"/>
  <c r="AN12" i="41"/>
  <c r="G75" i="41" s="1"/>
  <c r="J75" i="41" s="1"/>
  <c r="K75" i="41" s="1"/>
  <c r="AN12" i="40"/>
  <c r="G75" i="40" s="1"/>
  <c r="J75" i="40" s="1"/>
  <c r="K75" i="40" s="1"/>
  <c r="AL14" i="31"/>
  <c r="AL14" i="40"/>
  <c r="AL14" i="41"/>
  <c r="G76" i="39"/>
  <c r="J76" i="39" s="1"/>
  <c r="K76" i="39" s="1"/>
  <c r="AN14" i="39"/>
  <c r="AO13" i="39"/>
  <c r="B79" i="39" l="1"/>
  <c r="B44" i="57"/>
  <c r="B44" i="58"/>
  <c r="B44" i="52"/>
  <c r="B77" i="31"/>
  <c r="B77" i="41"/>
  <c r="B77" i="40"/>
  <c r="AN15" i="39"/>
  <c r="AN13" i="31"/>
  <c r="AN13" i="41"/>
  <c r="AN13" i="40"/>
  <c r="AO12" i="31"/>
  <c r="G76" i="31" s="1"/>
  <c r="J76" i="31" s="1"/>
  <c r="K76" i="31" s="1"/>
  <c r="AO12" i="40"/>
  <c r="G76" i="40" s="1"/>
  <c r="J76" i="40" s="1"/>
  <c r="K76" i="40" s="1"/>
  <c r="AO12" i="41"/>
  <c r="AM14" i="40"/>
  <c r="AM14" i="31"/>
  <c r="AM14" i="41"/>
  <c r="G76" i="41"/>
  <c r="J76" i="41" s="1"/>
  <c r="K76" i="41" s="1"/>
  <c r="G77" i="39"/>
  <c r="J77" i="39" s="1"/>
  <c r="K77" i="39" s="1"/>
  <c r="AO14" i="39"/>
  <c r="AP13" i="39"/>
  <c r="B80" i="39" l="1"/>
  <c r="B45" i="58"/>
  <c r="B45" i="57"/>
  <c r="B45" i="52"/>
  <c r="B78" i="31"/>
  <c r="B78" i="41"/>
  <c r="B78" i="40"/>
  <c r="AO15" i="39"/>
  <c r="AO13" i="41"/>
  <c r="AO13" i="31"/>
  <c r="AO13" i="40"/>
  <c r="AP12" i="31"/>
  <c r="G77" i="31" s="1"/>
  <c r="J77" i="31" s="1"/>
  <c r="K77" i="31" s="1"/>
  <c r="AP12" i="40"/>
  <c r="G77" i="40" s="1"/>
  <c r="J77" i="40" s="1"/>
  <c r="K77" i="40" s="1"/>
  <c r="AP12" i="41"/>
  <c r="AN14" i="31"/>
  <c r="AN14" i="41"/>
  <c r="AN14" i="40"/>
  <c r="G77" i="41"/>
  <c r="J77" i="41" s="1"/>
  <c r="K77" i="41" s="1"/>
  <c r="AP14" i="39"/>
  <c r="G78" i="39"/>
  <c r="J78" i="39" s="1"/>
  <c r="K78" i="39" s="1"/>
  <c r="AQ13" i="39"/>
  <c r="B81" i="39" l="1"/>
  <c r="B46" i="58"/>
  <c r="B46" i="57"/>
  <c r="B46" i="52"/>
  <c r="B79" i="31"/>
  <c r="B79" i="41"/>
  <c r="B79" i="40"/>
  <c r="AP15" i="39"/>
  <c r="AP13" i="31"/>
  <c r="AP13" i="40"/>
  <c r="AP13" i="41"/>
  <c r="AQ12" i="31"/>
  <c r="G78" i="31" s="1"/>
  <c r="J78" i="31" s="1"/>
  <c r="K78" i="31" s="1"/>
  <c r="AQ12" i="41"/>
  <c r="G78" i="41" s="1"/>
  <c r="J78" i="41" s="1"/>
  <c r="K78" i="41" s="1"/>
  <c r="AQ12" i="40"/>
  <c r="G78" i="40" s="1"/>
  <c r="J78" i="40" s="1"/>
  <c r="K78" i="40" s="1"/>
  <c r="AO14" i="31"/>
  <c r="AO14" i="41"/>
  <c r="AO14" i="40"/>
  <c r="AQ14" i="39"/>
  <c r="G79" i="39"/>
  <c r="J79" i="39" s="1"/>
  <c r="K79" i="39" s="1"/>
  <c r="AR13" i="39"/>
  <c r="B82" i="39" l="1"/>
  <c r="B47" i="58"/>
  <c r="B47" i="57"/>
  <c r="B47" i="52"/>
  <c r="B80" i="31"/>
  <c r="B80" i="41"/>
  <c r="B80" i="40"/>
  <c r="AQ15" i="39"/>
  <c r="AQ13" i="31"/>
  <c r="AQ13" i="41"/>
  <c r="AQ13" i="40"/>
  <c r="AR12" i="41"/>
  <c r="G79" i="41" s="1"/>
  <c r="J79" i="41" s="1"/>
  <c r="K79" i="41" s="1"/>
  <c r="AR12" i="31"/>
  <c r="G79" i="31" s="1"/>
  <c r="J79" i="31" s="1"/>
  <c r="K79" i="31" s="1"/>
  <c r="AR12" i="40"/>
  <c r="G79" i="40" s="1"/>
  <c r="J79" i="40" s="1"/>
  <c r="K79" i="40" s="1"/>
  <c r="AP14" i="31"/>
  <c r="AP14" i="41"/>
  <c r="AP14" i="40"/>
  <c r="G80" i="39"/>
  <c r="J80" i="39" s="1"/>
  <c r="K80" i="39" s="1"/>
  <c r="AR14" i="39"/>
  <c r="AS13" i="39"/>
  <c r="B48" i="57" l="1"/>
  <c r="B48" i="58"/>
  <c r="B48" i="52"/>
  <c r="B81" i="31"/>
  <c r="B81" i="41"/>
  <c r="B81" i="40"/>
  <c r="AR15" i="39"/>
  <c r="AR13" i="31"/>
  <c r="AR13" i="41"/>
  <c r="AR13" i="40"/>
  <c r="AS12" i="40"/>
  <c r="G80" i="40" s="1"/>
  <c r="J80" i="40" s="1"/>
  <c r="K80" i="40" s="1"/>
  <c r="AS12" i="41"/>
  <c r="G80" i="41" s="1"/>
  <c r="J80" i="41" s="1"/>
  <c r="K80" i="41" s="1"/>
  <c r="AS12" i="31"/>
  <c r="G80" i="31" s="1"/>
  <c r="J80" i="31" s="1"/>
  <c r="K80" i="31" s="1"/>
  <c r="AQ14" i="31"/>
  <c r="AQ14" i="40"/>
  <c r="AQ14" i="41"/>
  <c r="AS14" i="39"/>
  <c r="G81" i="39"/>
  <c r="J81" i="39" s="1"/>
  <c r="K81" i="39" s="1"/>
  <c r="AT13" i="39"/>
  <c r="AS15" i="39" l="1"/>
  <c r="AS13" i="31"/>
  <c r="AS13" i="41"/>
  <c r="AS13" i="40"/>
  <c r="AT12" i="31"/>
  <c r="G81" i="31" s="1"/>
  <c r="J81" i="31" s="1"/>
  <c r="K81" i="31" s="1"/>
  <c r="AT12" i="40"/>
  <c r="G81" i="40" s="1"/>
  <c r="J81" i="40" s="1"/>
  <c r="K81" i="40" s="1"/>
  <c r="AT12" i="41"/>
  <c r="AR14" i="31"/>
  <c r="AR14" i="41"/>
  <c r="AR14" i="40"/>
  <c r="G81" i="41"/>
  <c r="J81" i="41" s="1"/>
  <c r="K81" i="41" s="1"/>
  <c r="AT14" i="39"/>
  <c r="G82" i="39"/>
  <c r="J82" i="39" l="1"/>
  <c r="K82" i="39" s="1"/>
  <c r="G83" i="39"/>
  <c r="AT15" i="39"/>
  <c r="AT13" i="31"/>
  <c r="AT13" i="40"/>
  <c r="AT13" i="41"/>
  <c r="AS14" i="31"/>
  <c r="AS14" i="41"/>
  <c r="AS14" i="40"/>
  <c r="AT14" i="40" l="1"/>
  <c r="AT14" i="41"/>
  <c r="AT14" i="31"/>
</calcChain>
</file>

<file path=xl/sharedStrings.xml><?xml version="1.0" encoding="utf-8"?>
<sst xmlns="http://schemas.openxmlformats.org/spreadsheetml/2006/main" count="1395" uniqueCount="221">
  <si>
    <t>Data Item</t>
  </si>
  <si>
    <t>Scenario</t>
  </si>
  <si>
    <t>PRELIMIINARY  AVOIDED COST ESTIMATES</t>
  </si>
  <si>
    <t>BASECASE - MEDIUM FORECAST - AVERAGE WEATHER</t>
  </si>
  <si>
    <t>45 YEAR RESOURCE SUMMARY COSTS - MELDED COST PER THERM</t>
  </si>
  <si>
    <t>IRP ANNUAL</t>
  </si>
  <si>
    <t>RESOURCE</t>
  </si>
  <si>
    <t xml:space="preserve">PV OF </t>
  </si>
  <si>
    <t>Non-</t>
  </si>
  <si>
    <t>PORTFOLIO COSTS</t>
  </si>
  <si>
    <t>PORTFOLIO</t>
  </si>
  <si>
    <t>NOMINAL</t>
  </si>
  <si>
    <t>Energy</t>
  </si>
  <si>
    <t>INCLUDING</t>
  </si>
  <si>
    <t>COST-</t>
  </si>
  <si>
    <t>COST PER</t>
  </si>
  <si>
    <t>COST - %</t>
  </si>
  <si>
    <t>Benefits</t>
  </si>
  <si>
    <t>CONSERVATION</t>
  </si>
  <si>
    <t>EFFECTIVENESS</t>
  </si>
  <si>
    <t>YEAR</t>
  </si>
  <si>
    <t>THERM (PV)*</t>
  </si>
  <si>
    <t>THERM</t>
  </si>
  <si>
    <t>CHANGE</t>
  </si>
  <si>
    <t>COST/THERM</t>
  </si>
  <si>
    <t>%</t>
  </si>
  <si>
    <t>CREDIT</t>
  </si>
  <si>
    <t>LIMIT</t>
  </si>
  <si>
    <t>Cascade's Long Term Real Discount Rate:</t>
  </si>
  <si>
    <t>IRP Discount Rate =</t>
  </si>
  <si>
    <t>Revised Discount Rate=</t>
  </si>
  <si>
    <t>Years 21-45 Escalation =</t>
  </si>
  <si>
    <t>(EIA Inflation Rate)</t>
  </si>
  <si>
    <t>Conservation Credit % attempts to recognize  non-quantifiable benefits associated with</t>
  </si>
  <si>
    <t xml:space="preserve">  conservation, including benefits of price certainty &amp; hedge against future carbon costs</t>
  </si>
  <si>
    <t>IRP Annual Portfolio Cost Per Therm (PV)*</t>
  </si>
  <si>
    <t>Nominal Cost Per Therm</t>
  </si>
  <si>
    <t>Resource Portfolio Cost - % Change</t>
  </si>
  <si>
    <t>PV of Resource Portfolio Cost/Therm</t>
  </si>
  <si>
    <t>Cost-Effectiveness Limit</t>
  </si>
  <si>
    <t>30yr  measures</t>
  </si>
  <si>
    <t>20 yr measures</t>
  </si>
  <si>
    <t>10 yr measures</t>
  </si>
  <si>
    <t>7 yr measures</t>
  </si>
  <si>
    <t>Portfolio Costs with 10% Conservation Credit</t>
  </si>
  <si>
    <t>Draw</t>
  </si>
  <si>
    <t>Verification</t>
  </si>
  <si>
    <t>Category</t>
  </si>
  <si>
    <t>5%</t>
  </si>
  <si>
    <t>7.5%</t>
  </si>
  <si>
    <t>10.0%</t>
  </si>
  <si>
    <t>10%</t>
  </si>
  <si>
    <t>12.5%</t>
  </si>
  <si>
    <t>15%</t>
  </si>
  <si>
    <t>17.5%</t>
  </si>
  <si>
    <t>20%</t>
  </si>
  <si>
    <t>BASECASE - MEDIUM FORECAST - AVERAGE WEATHER - with Carbon 1 Scenario</t>
  </si>
  <si>
    <t>BASECASE - MEDIUM FORECAST - AVERAGE WEATHER - Carbon 2 scenario</t>
  </si>
  <si>
    <t>BASECASE - MEDIUM FORECAST - AVERAGE WEATHER - Carbon 3 scenario</t>
  </si>
  <si>
    <t>FACTORS USED IN PRICE FORECAST</t>
  </si>
  <si>
    <t>Low Case</t>
  </si>
  <si>
    <t>Reference Case</t>
  </si>
  <si>
    <t>High Case</t>
  </si>
  <si>
    <t>2941-2014 IRP Start - All Resources</t>
  </si>
  <si>
    <t>Converted to therms</t>
  </si>
  <si>
    <t>Commodity</t>
  </si>
  <si>
    <t>Transport</t>
  </si>
  <si>
    <t>Storage</t>
  </si>
  <si>
    <t>Storage Group</t>
  </si>
  <si>
    <t>D1 Cost: Storage</t>
  </si>
  <si>
    <t>INCRM SGS</t>
  </si>
  <si>
    <t>JP 3-4</t>
  </si>
  <si>
    <t>JP EXP</t>
  </si>
  <si>
    <t>LS</t>
  </si>
  <si>
    <t>PLY LS</t>
  </si>
  <si>
    <t>MIST</t>
  </si>
  <si>
    <t>RYCK ST PARK</t>
  </si>
  <si>
    <t>RYCKMAN</t>
  </si>
  <si>
    <t>SGS-JP</t>
  </si>
  <si>
    <t>D2 Cost: Storage</t>
  </si>
  <si>
    <t>JP 1</t>
  </si>
  <si>
    <t>D3 Cost: Storage</t>
  </si>
  <si>
    <t>D4 Cost: Storage</t>
  </si>
  <si>
    <t>Total Storage Fix Cost</t>
  </si>
  <si>
    <t>Total Storage Var Cost</t>
  </si>
  <si>
    <t>cascade in</t>
  </si>
  <si>
    <t>Net Transport Cost</t>
  </si>
  <si>
    <t>Load Factor by Transport</t>
  </si>
  <si>
    <t>D1 Cost by Transport</t>
  </si>
  <si>
    <t>Rate: D1 by Transport</t>
  </si>
  <si>
    <t>Rate: Transportation by Transport</t>
  </si>
  <si>
    <t>Volume: D1 by Transport</t>
  </si>
  <si>
    <t>DMSTC SUP</t>
  </si>
  <si>
    <t>FOOTHILLS</t>
  </si>
  <si>
    <t>FTS-1 CO</t>
  </si>
  <si>
    <t>FTS-1 STARR</t>
  </si>
  <si>
    <t>GTN EXP-20.3</t>
  </si>
  <si>
    <t>GTN-0152-7.4</t>
  </si>
  <si>
    <t>GTN-2812-3.6</t>
  </si>
  <si>
    <t>GTN-BACK</t>
  </si>
  <si>
    <t>INCR NOVA-FT</t>
  </si>
  <si>
    <t>INCR RUBY</t>
  </si>
  <si>
    <t>INCR-PGT</t>
  </si>
  <si>
    <t>INCR-WGPW</t>
  </si>
  <si>
    <t>NOVA DLVRY</t>
  </si>
  <si>
    <t>NOVA RECPT</t>
  </si>
  <si>
    <t>NWP-PGT</t>
  </si>
  <si>
    <t>NWP-RYCK-INJ</t>
  </si>
  <si>
    <t>NWP-RYCKMAN</t>
  </si>
  <si>
    <t>RUBY BP REL</t>
  </si>
  <si>
    <t>RUBY VAR 20K</t>
  </si>
  <si>
    <t>RUBY XPORT</t>
  </si>
  <si>
    <t>RUBY-RYCKMAN</t>
  </si>
  <si>
    <t>SUMAS SUP</t>
  </si>
  <si>
    <t>TF-1</t>
  </si>
  <si>
    <t>TF-1 WEYER</t>
  </si>
  <si>
    <t>TF-2-JP-1</t>
  </si>
  <si>
    <t>TF-2-JP3-4</t>
  </si>
  <si>
    <t>TF-2-LS</t>
  </si>
  <si>
    <t>WaEXP-OR LNG</t>
  </si>
  <si>
    <t>WCT T-SOUTH</t>
  </si>
  <si>
    <t>ZN 10 MDDO</t>
  </si>
  <si>
    <t>ZN 11 MDDO</t>
  </si>
  <si>
    <t>ZN 20 MDDO</t>
  </si>
  <si>
    <t>ZN 24 MDDO</t>
  </si>
  <si>
    <t>ZN 26 MDDO</t>
  </si>
  <si>
    <t>ZN 30S MDDO</t>
  </si>
  <si>
    <t>ZN 30W MDDO</t>
  </si>
  <si>
    <t>ZN GTN MDDO</t>
  </si>
  <si>
    <t>ZN ME MDD0</t>
  </si>
  <si>
    <t>Supply</t>
  </si>
  <si>
    <t>Supply Group</t>
  </si>
  <si>
    <t>Total Served w/o Enduser</t>
  </si>
  <si>
    <t>Total System Cost</t>
  </si>
  <si>
    <t>Total System Cost w/ Unserved Cost</t>
  </si>
  <si>
    <t>Total Transport Fix Cost</t>
  </si>
  <si>
    <t>Total Transport Var Cost</t>
  </si>
  <si>
    <t>Unserved Cost by Area/Class</t>
  </si>
  <si>
    <t>Unserved Demand by Area/Class</t>
  </si>
  <si>
    <t>AECO ANN</t>
  </si>
  <si>
    <t>ANNUAL</t>
  </si>
  <si>
    <t>Total Supply Variable Costs by Supply</t>
  </si>
  <si>
    <t>Total Supply Fixed Costs by Supply</t>
  </si>
  <si>
    <t>Total Supply Penalty Costs by Supply</t>
  </si>
  <si>
    <t>AECO SPOT</t>
  </si>
  <si>
    <t>SPOT-JIT-DAY</t>
  </si>
  <si>
    <t>AECO SUPPLY</t>
  </si>
  <si>
    <t>BASELOAD</t>
  </si>
  <si>
    <t>AECO-SEAS</t>
  </si>
  <si>
    <t>WINTER</t>
  </si>
  <si>
    <t>BIOMASS</t>
  </si>
  <si>
    <t>GTN-CITYGATE</t>
  </si>
  <si>
    <t>CITYGATE</t>
  </si>
  <si>
    <t>MLN-PAC CNCT</t>
  </si>
  <si>
    <t>OTHER SEASON</t>
  </si>
  <si>
    <t>NWP-CITYGATE</t>
  </si>
  <si>
    <t>ROCKIES ANN</t>
  </si>
  <si>
    <t>ROCKIES SPOT</t>
  </si>
  <si>
    <t>ROCKIES SUPP</t>
  </si>
  <si>
    <t>ROCK-SEAS</t>
  </si>
  <si>
    <t>SATL LNG</t>
  </si>
  <si>
    <t>ST2 SUPPLY</t>
  </si>
  <si>
    <t>SUMAS ANN</t>
  </si>
  <si>
    <t>SUMAS SPOT</t>
  </si>
  <si>
    <t>SUMAS SUPPLY</t>
  </si>
  <si>
    <t>SUMAS-SEAS</t>
  </si>
  <si>
    <t>EIA ECONOMIC GROWTH FACTORS (EIA ANNUAL ENERGY OUTLOOK 2013, TABLE E-1)</t>
  </si>
  <si>
    <t>Commodity Costs</t>
  </si>
  <si>
    <t>Transport Commodity</t>
  </si>
  <si>
    <t>Transport Fixed</t>
  </si>
  <si>
    <t>Storage Fixed</t>
  </si>
  <si>
    <t>Storage Commodity</t>
  </si>
  <si>
    <t>Total Avoided Cost</t>
  </si>
  <si>
    <t>Total of all fixed costs</t>
  </si>
  <si>
    <t>JP-3 and 4</t>
  </si>
  <si>
    <t>JP Expansion</t>
  </si>
  <si>
    <t>Plymouth LS</t>
  </si>
  <si>
    <t>Increm SGS (NWP)</t>
  </si>
  <si>
    <t>Increm Ryckman Crk</t>
  </si>
  <si>
    <t>System AVOIDED COST</t>
  </si>
  <si>
    <t>Oregon AVOIDED COST</t>
  </si>
  <si>
    <t>Washington AVOIDED COST</t>
  </si>
  <si>
    <t>SYSTEM AVOIDED COSTS LAYERS (dollars in therms)</t>
  </si>
  <si>
    <t>Oregon compared to System Avoided</t>
  </si>
  <si>
    <t>Washington compared to System Avoided</t>
  </si>
  <si>
    <t xml:space="preserve"> </t>
  </si>
  <si>
    <t>Oregon Increm (NWP)</t>
  </si>
  <si>
    <t>Oregon JP-3-4</t>
  </si>
  <si>
    <t>Oregon JP Expansion</t>
  </si>
  <si>
    <t>Oregon Plymouth</t>
  </si>
  <si>
    <t>Oregon Ryckman</t>
  </si>
  <si>
    <t>WA Increm (NWP)</t>
  </si>
  <si>
    <t>WA JP-3-4</t>
  </si>
  <si>
    <t>WA JP Expansion</t>
  </si>
  <si>
    <t>WA Plymouth</t>
  </si>
  <si>
    <t>WA Ryckman</t>
  </si>
  <si>
    <t>Total OR Fixed</t>
  </si>
  <si>
    <t>Total WA Fixed</t>
  </si>
  <si>
    <t>WASHINGTON AVOIDED COSTS LAYERS (dollars in therms)</t>
  </si>
  <si>
    <t>OREGON AVOIDED COSTS LAYERS (dollars in therms)</t>
  </si>
  <si>
    <t>Previous H</t>
  </si>
  <si>
    <t>REVISED</t>
  </si>
  <si>
    <t>*   2016 IRP Start - All Resources Medium Forecast Scenario Average Weather.  8.76% discount rate (CNGC weighted average cost of capital) utilized in Sendout Model.</t>
  </si>
  <si>
    <t>Carbon estimated at $15/ton, applies to Natural Gas 2021</t>
  </si>
  <si>
    <t>Carbon estimated at $20/ton, applies to Natural Gas 2021</t>
  </si>
  <si>
    <t>Carbon estimated at $30/ton, applies to Natural Gas 2021</t>
  </si>
  <si>
    <t>Inflation Rate</t>
  </si>
  <si>
    <t>Revised Inflation Rate</t>
  </si>
  <si>
    <t>Long Term Discount Rate (30yr mortgage rate)</t>
  </si>
  <si>
    <t>Avoided Costs by Conservation Zone (8/4/2016 draft 2016 IRP), cost per therm</t>
  </si>
  <si>
    <t>Avoided Costs by Conservation Zone (9/14/2016 draft 2016 IRP), cost per therm</t>
  </si>
  <si>
    <t>Avoided Costs by Conservation Zone (9/30/2016 draft 2016 IRP), cost per therm</t>
  </si>
  <si>
    <t>$ Change</t>
  </si>
  <si>
    <t>% Change</t>
  </si>
  <si>
    <t>Zone 1 Avoided</t>
  </si>
  <si>
    <t>Zone 2 Avoided</t>
  </si>
  <si>
    <t>Zone 3 Avoided</t>
  </si>
  <si>
    <t>Year</t>
  </si>
  <si>
    <t>Zone 1 Avoided Cost</t>
  </si>
  <si>
    <t>Zone 2 Avoided Cost</t>
  </si>
  <si>
    <t>Zone 3 Avoided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</si>
</sst>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8" formatCode="&quot;$&quot;#,##0.00_);[Red]\(&quot;$&quot;#,##0.00\)"/>
    <numFmt numFmtId="44" formatCode="_(&quot;$&quot;* #,##0.00_);_(&quot;$&quot;* \(#,##0.00\);_(&quot;$&quot;* &quot;-&quot;??_);_(@_)"/>
    <numFmt numFmtId="43" formatCode="_(* #,##0.00_);_(* \(#,##0.00\);_(* &quot;-&quot;??_);_(@_)"/>
    <numFmt numFmtId="164" formatCode="0.0000"/>
    <numFmt numFmtId="165" formatCode="0.0%"/>
    <numFmt numFmtId="166" formatCode="_(&quot;$&quot;* #,##0.0000_);_(&quot;$&quot;* \(#,##0.0000\);_(&quot;$&quot;* &quot;-&quot;??_);_(@_)"/>
    <numFmt numFmtId="167" formatCode="&quot;$&quot;#,##0.0000_);[Red]\(&quot;$&quot;#,##0.0000\)"/>
    <numFmt numFmtId="168" formatCode="0.000%"/>
    <numFmt numFmtId="169" formatCode="_(&quot;$&quot;* #,##0.00000_);_(&quot;$&quot;* \(#,##0.00000\);_(&quot;$&quot;* &quot;-&quot;??_);_(@_)"/>
    <numFmt numFmtId="170" formatCode="_(&quot;$&quot;* #,##0.000000_);_(&quot;$&quot;* \(#,##0.000000\);_(&quot;$&quot;* &quot;-&quot;??_);_(@_)"/>
    <numFmt numFmtId="171" formatCode="_(&quot;$&quot;* #,##0.000_);_(&quot;$&quot;* \(#,##0.000\);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family val="2"/>
    </font>
    <font>
      <sz val="10"/>
      <name val="Arial"/>
      <family val="2"/>
    </font>
    <font>
      <sz val="10"/>
      <color indexed="8"/>
      <name val="Arial"/>
      <family val="1"/>
      <charset val="204"/>
    </font>
    <font>
      <b/>
      <sz val="10"/>
      <color indexed="8"/>
      <name val="Arial"/>
      <family val="1"/>
      <charset val="204"/>
    </font>
    <font>
      <b/>
      <i/>
      <sz val="11"/>
      <color theme="1"/>
      <name val="Calibri"/>
      <family val="2"/>
      <scheme val="minor"/>
    </font>
    <font>
      <sz val="10"/>
      <color rgb="FFFF0000"/>
      <name val="Arial"/>
      <family val="2"/>
    </font>
    <font>
      <b/>
      <sz val="10"/>
      <color rgb="FFFF0000"/>
      <name val="Arial"/>
      <family val="2"/>
    </font>
  </fonts>
  <fills count="5">
    <fill>
      <patternFill patternType="none"/>
    </fill>
    <fill>
      <patternFill patternType="gray125"/>
    </fill>
    <fill>
      <patternFill patternType="solid">
        <fgColor rgb="FFFFFFFF"/>
        <bgColor indexed="64"/>
      </patternFill>
    </fill>
    <fill>
      <patternFill patternType="solid">
        <fgColor rgb="FFEAF1DD"/>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14">
    <xf numFmtId="0" fontId="0" fillId="0" borderId="0" xfId="0"/>
    <xf numFmtId="0" fontId="5" fillId="0" borderId="0" xfId="4" applyAlignment="1">
      <alignment horizontal="center"/>
    </xf>
    <xf numFmtId="0" fontId="5" fillId="0" borderId="0" xfId="4" applyFont="1" applyAlignment="1">
      <alignment horizontal="center"/>
    </xf>
    <xf numFmtId="0" fontId="5" fillId="0" borderId="0" xfId="4" applyFont="1" applyFill="1" applyAlignment="1">
      <alignment horizontal="center"/>
    </xf>
    <xf numFmtId="0" fontId="5" fillId="0" borderId="0" xfId="4"/>
    <xf numFmtId="0" fontId="5" fillId="0" borderId="0" xfId="4" applyBorder="1"/>
    <xf numFmtId="0" fontId="4" fillId="0" borderId="0" xfId="4" applyFont="1"/>
    <xf numFmtId="168" fontId="5" fillId="0" borderId="0" xfId="6" applyNumberFormat="1"/>
    <xf numFmtId="168" fontId="5" fillId="0" borderId="0" xfId="4" applyNumberFormat="1"/>
    <xf numFmtId="10" fontId="5" fillId="0" borderId="0" xfId="4" applyNumberFormat="1"/>
    <xf numFmtId="10" fontId="5" fillId="0" borderId="0" xfId="6" applyNumberFormat="1" applyFont="1"/>
    <xf numFmtId="0" fontId="5" fillId="0" borderId="0" xfId="4" applyFont="1"/>
    <xf numFmtId="0" fontId="5" fillId="0" borderId="0" xfId="4" applyAlignment="1">
      <alignment horizontal="right"/>
    </xf>
    <xf numFmtId="10" fontId="5" fillId="0" borderId="0" xfId="6" applyNumberFormat="1"/>
    <xf numFmtId="0" fontId="5" fillId="0" borderId="2" xfId="4" applyBorder="1"/>
    <xf numFmtId="0" fontId="5" fillId="0" borderId="3" xfId="4" applyBorder="1" applyAlignment="1">
      <alignment horizontal="right"/>
    </xf>
    <xf numFmtId="0" fontId="5" fillId="0" borderId="2" xfId="4" applyBorder="1" applyAlignment="1">
      <alignment horizontal="right"/>
    </xf>
    <xf numFmtId="44" fontId="5" fillId="0" borderId="0" xfId="5"/>
    <xf numFmtId="44" fontId="5" fillId="0" borderId="4" xfId="5" applyBorder="1"/>
    <xf numFmtId="44" fontId="5" fillId="0" borderId="0" xfId="5" applyBorder="1"/>
    <xf numFmtId="167" fontId="5" fillId="0" borderId="0" xfId="4" applyNumberFormat="1"/>
    <xf numFmtId="167" fontId="5" fillId="0" borderId="4" xfId="4" applyNumberFormat="1" applyBorder="1" applyAlignment="1">
      <alignment horizontal="right"/>
    </xf>
    <xf numFmtId="167" fontId="5" fillId="0" borderId="0" xfId="4" applyNumberFormat="1" applyBorder="1" applyAlignment="1">
      <alignment horizontal="right"/>
    </xf>
    <xf numFmtId="10" fontId="5" fillId="0" borderId="4" xfId="6" applyNumberFormat="1" applyBorder="1" applyAlignment="1">
      <alignment horizontal="right"/>
    </xf>
    <xf numFmtId="10" fontId="5" fillId="0" borderId="0" xfId="6" applyNumberFormat="1" applyBorder="1" applyAlignment="1">
      <alignment horizontal="right"/>
    </xf>
    <xf numFmtId="44" fontId="5" fillId="0" borderId="0" xfId="5" applyFont="1"/>
    <xf numFmtId="44" fontId="5" fillId="0" borderId="4" xfId="5" applyFont="1" applyBorder="1"/>
    <xf numFmtId="44" fontId="5" fillId="0" borderId="0" xfId="5" applyFont="1" applyBorder="1"/>
    <xf numFmtId="8" fontId="5" fillId="0" borderId="0" xfId="4" applyNumberFormat="1"/>
    <xf numFmtId="8" fontId="5" fillId="0" borderId="5" xfId="4" applyNumberFormat="1" applyBorder="1"/>
    <xf numFmtId="164" fontId="5" fillId="0" borderId="0" xfId="4" applyNumberFormat="1" applyAlignment="1">
      <alignment horizontal="right"/>
    </xf>
    <xf numFmtId="167" fontId="5" fillId="0" borderId="7" xfId="4" applyNumberFormat="1" applyBorder="1" applyAlignment="1">
      <alignment horizontal="right"/>
    </xf>
    <xf numFmtId="10" fontId="5" fillId="0" borderId="0" xfId="6" applyNumberFormat="1" applyAlignment="1">
      <alignment horizontal="right"/>
    </xf>
    <xf numFmtId="8" fontId="5" fillId="0" borderId="0" xfId="4" applyNumberFormat="1" applyBorder="1"/>
    <xf numFmtId="167" fontId="5" fillId="0" borderId="0" xfId="4" applyNumberFormat="1" applyAlignment="1">
      <alignment horizontal="center"/>
    </xf>
    <xf numFmtId="0" fontId="0" fillId="0" borderId="0" xfId="0" applyNumberFormat="1"/>
    <xf numFmtId="0" fontId="0" fillId="0" borderId="0" xfId="0" applyBorder="1"/>
    <xf numFmtId="0" fontId="5" fillId="0" borderId="0" xfId="4" applyFill="1" applyAlignment="1">
      <alignment horizontal="center"/>
    </xf>
    <xf numFmtId="0" fontId="5" fillId="0" borderId="0" xfId="4" applyFill="1" applyBorder="1" applyAlignment="1">
      <alignment horizontal="center"/>
    </xf>
    <xf numFmtId="0" fontId="5" fillId="0" borderId="0" xfId="4" applyFont="1" applyFill="1" applyBorder="1" applyAlignment="1">
      <alignment horizontal="center"/>
    </xf>
    <xf numFmtId="0" fontId="5" fillId="0" borderId="1" xfId="4" applyFill="1" applyBorder="1"/>
    <xf numFmtId="44" fontId="0" fillId="0" borderId="1" xfId="1" applyFont="1" applyFill="1" applyBorder="1"/>
    <xf numFmtId="165" fontId="0" fillId="0" borderId="1" xfId="6" applyNumberFormat="1" applyFont="1" applyFill="1" applyBorder="1"/>
    <xf numFmtId="9" fontId="0" fillId="0" borderId="1" xfId="6" applyFont="1" applyFill="1" applyBorder="1"/>
    <xf numFmtId="10" fontId="0" fillId="0" borderId="1" xfId="2" applyNumberFormat="1" applyFont="1" applyFill="1" applyBorder="1"/>
    <xf numFmtId="0" fontId="4" fillId="0" borderId="1" xfId="4" applyFont="1" applyFill="1" applyBorder="1"/>
    <xf numFmtId="165" fontId="4" fillId="0" borderId="1" xfId="6" applyNumberFormat="1" applyFont="1" applyFill="1" applyBorder="1"/>
    <xf numFmtId="9" fontId="0" fillId="0" borderId="1" xfId="6" applyNumberFormat="1" applyFont="1" applyFill="1" applyBorder="1"/>
    <xf numFmtId="9" fontId="1" fillId="0" borderId="1" xfId="6" applyNumberFormat="1" applyFont="1" applyFill="1" applyBorder="1"/>
    <xf numFmtId="44" fontId="2" fillId="0" borderId="1" xfId="1" applyFont="1" applyFill="1" applyBorder="1"/>
    <xf numFmtId="10" fontId="2" fillId="0" borderId="1" xfId="2" applyNumberFormat="1" applyFont="1" applyFill="1" applyBorder="1"/>
    <xf numFmtId="165" fontId="2" fillId="0" borderId="1" xfId="6" applyNumberFormat="1" applyFont="1" applyFill="1" applyBorder="1"/>
    <xf numFmtId="9" fontId="2" fillId="0" borderId="1" xfId="6" applyNumberFormat="1" applyFont="1" applyFill="1" applyBorder="1"/>
    <xf numFmtId="166" fontId="0" fillId="0" borderId="1" xfId="5" applyNumberFormat="1" applyFont="1" applyFill="1" applyBorder="1"/>
    <xf numFmtId="166" fontId="2" fillId="0" borderId="1" xfId="5" applyNumberFormat="1" applyFont="1" applyFill="1" applyBorder="1"/>
    <xf numFmtId="166" fontId="4" fillId="0" borderId="1" xfId="5" applyNumberFormat="1" applyFont="1" applyFill="1" applyBorder="1"/>
    <xf numFmtId="166" fontId="1" fillId="0" borderId="1" xfId="5" applyNumberFormat="1" applyFont="1" applyFill="1" applyBorder="1"/>
    <xf numFmtId="0" fontId="5" fillId="0" borderId="3" xfId="4" applyBorder="1" applyAlignment="1">
      <alignment horizontal="center"/>
    </xf>
    <xf numFmtId="44" fontId="5" fillId="0" borderId="4" xfId="5" applyBorder="1" applyAlignment="1">
      <alignment horizontal="center"/>
    </xf>
    <xf numFmtId="167" fontId="5" fillId="0" borderId="4" xfId="4" applyNumberFormat="1" applyBorder="1" applyAlignment="1">
      <alignment horizontal="center"/>
    </xf>
    <xf numFmtId="10" fontId="5" fillId="0" borderId="4" xfId="6" applyNumberFormat="1" applyBorder="1" applyAlignment="1">
      <alignment horizontal="center"/>
    </xf>
    <xf numFmtId="44" fontId="5" fillId="0" borderId="4" xfId="5" applyFont="1" applyBorder="1" applyAlignment="1">
      <alignment horizontal="center"/>
    </xf>
    <xf numFmtId="8" fontId="5" fillId="0" borderId="5" xfId="4" applyNumberFormat="1" applyBorder="1" applyAlignment="1">
      <alignment horizontal="center"/>
    </xf>
    <xf numFmtId="165" fontId="6" fillId="2" borderId="1" xfId="2" applyNumberFormat="1" applyFont="1" applyFill="1" applyBorder="1" applyAlignment="1">
      <alignment horizontal="center" vertical="top" wrapText="1"/>
    </xf>
    <xf numFmtId="165" fontId="7" fillId="3" borderId="1" xfId="2" applyNumberFormat="1" applyFont="1" applyFill="1" applyBorder="1" applyAlignment="1">
      <alignment horizontal="center" vertical="top" wrapText="1"/>
    </xf>
    <xf numFmtId="168" fontId="5" fillId="0" borderId="0" xfId="6" applyNumberFormat="1" applyAlignment="1">
      <alignment horizontal="center"/>
    </xf>
    <xf numFmtId="10" fontId="5" fillId="0" borderId="0" xfId="6" applyNumberFormat="1" applyFont="1" applyAlignment="1">
      <alignment horizontal="center"/>
    </xf>
    <xf numFmtId="164" fontId="0" fillId="0" borderId="0" xfId="0" applyNumberFormat="1"/>
    <xf numFmtId="0" fontId="5" fillId="0" borderId="0" xfId="0" applyFont="1"/>
    <xf numFmtId="164" fontId="0" fillId="0" borderId="0" xfId="6" applyNumberFormat="1" applyFont="1"/>
    <xf numFmtId="164" fontId="5" fillId="0" borderId="0" xfId="0" applyNumberFormat="1" applyFont="1"/>
    <xf numFmtId="0" fontId="3" fillId="0" borderId="0" xfId="4" applyFont="1"/>
    <xf numFmtId="169" fontId="5" fillId="0" borderId="0" xfId="5" applyNumberFormat="1"/>
    <xf numFmtId="0" fontId="3" fillId="0" borderId="0" xfId="4" applyFont="1" applyAlignment="1">
      <alignment horizontal="center"/>
    </xf>
    <xf numFmtId="0" fontId="0" fillId="4" borderId="0" xfId="0" applyFill="1"/>
    <xf numFmtId="168" fontId="3" fillId="0" borderId="0" xfId="4" applyNumberFormat="1" applyFont="1"/>
    <xf numFmtId="11" fontId="0" fillId="0" borderId="0" xfId="0" applyNumberFormat="1"/>
    <xf numFmtId="0" fontId="8" fillId="0" borderId="0" xfId="0" applyFont="1"/>
    <xf numFmtId="0" fontId="3" fillId="0" borderId="0" xfId="0" applyFont="1"/>
    <xf numFmtId="170" fontId="0" fillId="0" borderId="0" xfId="0" applyNumberFormat="1"/>
    <xf numFmtId="10" fontId="0" fillId="0" borderId="0" xfId="2" applyNumberFormat="1" applyFont="1"/>
    <xf numFmtId="0" fontId="9" fillId="0" borderId="2" xfId="4" applyFont="1" applyBorder="1" applyAlignment="1">
      <alignment horizontal="right"/>
    </xf>
    <xf numFmtId="44" fontId="9" fillId="0" borderId="0" xfId="5" applyFont="1"/>
    <xf numFmtId="167" fontId="9" fillId="0" borderId="6" xfId="4" applyNumberFormat="1" applyFont="1" applyBorder="1" applyAlignment="1">
      <alignment horizontal="right"/>
    </xf>
    <xf numFmtId="10" fontId="9" fillId="0" borderId="0" xfId="6" applyNumberFormat="1" applyFont="1" applyAlignment="1">
      <alignment horizontal="right"/>
    </xf>
    <xf numFmtId="8" fontId="9" fillId="0" borderId="0" xfId="4" applyNumberFormat="1" applyFont="1"/>
    <xf numFmtId="167" fontId="9" fillId="0" borderId="0" xfId="4" applyNumberFormat="1" applyFont="1"/>
    <xf numFmtId="10" fontId="0" fillId="0" borderId="0" xfId="0" applyNumberFormat="1"/>
    <xf numFmtId="44" fontId="5" fillId="0" borderId="0" xfId="4" applyNumberFormat="1"/>
    <xf numFmtId="168" fontId="10" fillId="0" borderId="0" xfId="6" applyNumberFormat="1" applyFont="1"/>
    <xf numFmtId="10" fontId="10" fillId="0" borderId="0" xfId="4" applyNumberFormat="1" applyFont="1"/>
    <xf numFmtId="0" fontId="5" fillId="0" borderId="0" xfId="4" applyFill="1"/>
    <xf numFmtId="0" fontId="3" fillId="0" borderId="0" xfId="4" applyFont="1" applyFill="1"/>
    <xf numFmtId="0" fontId="5" fillId="0" borderId="0" xfId="4" applyFill="1" applyAlignment="1">
      <alignment horizontal="right"/>
    </xf>
    <xf numFmtId="171" fontId="5" fillId="0" borderId="0" xfId="4" applyNumberFormat="1"/>
    <xf numFmtId="167" fontId="3" fillId="0" borderId="1" xfId="4" applyNumberFormat="1" applyFont="1" applyFill="1" applyBorder="1"/>
    <xf numFmtId="0" fontId="3" fillId="0" borderId="0" xfId="4" applyFont="1" applyBorder="1"/>
    <xf numFmtId="170" fontId="5" fillId="0" borderId="0" xfId="5" applyNumberFormat="1"/>
    <xf numFmtId="170" fontId="5" fillId="0" borderId="0" xfId="4" applyNumberFormat="1"/>
    <xf numFmtId="44" fontId="0" fillId="0" borderId="1" xfId="1" applyNumberFormat="1" applyFont="1" applyFill="1" applyBorder="1"/>
    <xf numFmtId="0" fontId="4" fillId="0" borderId="0" xfId="4" applyFont="1" applyAlignment="1">
      <alignment horizontal="center"/>
    </xf>
    <xf numFmtId="0" fontId="2" fillId="0" borderId="0" xfId="0" applyFont="1" applyFill="1" applyBorder="1"/>
    <xf numFmtId="0" fontId="2" fillId="0" borderId="0" xfId="0" applyFont="1" applyFill="1" applyBorder="1" applyAlignment="1">
      <alignment horizontal="center"/>
    </xf>
    <xf numFmtId="0" fontId="0" fillId="0" borderId="0" xfId="0" applyFill="1" applyBorder="1"/>
    <xf numFmtId="170" fontId="0" fillId="0" borderId="0" xfId="1" applyNumberFormat="1" applyFont="1" applyBorder="1"/>
    <xf numFmtId="170" fontId="2" fillId="0" borderId="0" xfId="1" applyNumberFormat="1" applyFont="1" applyFill="1" applyBorder="1"/>
    <xf numFmtId="170" fontId="0" fillId="0" borderId="0" xfId="1" applyNumberFormat="1" applyFont="1" applyFill="1" applyBorder="1"/>
    <xf numFmtId="169" fontId="0" fillId="0" borderId="0" xfId="0" applyNumberFormat="1" applyBorder="1"/>
    <xf numFmtId="10" fontId="0" fillId="0" borderId="0" xfId="2" applyNumberFormat="1" applyFont="1" applyBorder="1"/>
    <xf numFmtId="169" fontId="0" fillId="0" borderId="0" xfId="1" applyNumberFormat="1" applyFont="1" applyBorder="1"/>
    <xf numFmtId="169" fontId="2" fillId="0" borderId="0" xfId="1" applyNumberFormat="1" applyFont="1" applyFill="1" applyBorder="1"/>
    <xf numFmtId="0" fontId="0" fillId="0" borderId="0" xfId="0" applyFill="1" applyBorder="1" applyAlignment="1">
      <alignment horizontal="center"/>
    </xf>
    <xf numFmtId="168" fontId="0" fillId="0" borderId="0" xfId="0" applyNumberFormat="1" applyBorder="1"/>
    <xf numFmtId="0" fontId="2" fillId="0" borderId="0" xfId="0" applyFont="1" applyFill="1" applyBorder="1" applyAlignment="1">
      <alignment horizontal="left"/>
    </xf>
  </cellXfs>
  <cellStyles count="8">
    <cellStyle name="Comma 2" xfId="7"/>
    <cellStyle name="Currency" xfId="1" builtinId="4"/>
    <cellStyle name="Currency 2" xfId="5"/>
    <cellStyle name="Normal" xfId="0" builtinId="0"/>
    <cellStyle name="Normal 2" xfId="3"/>
    <cellStyle name="Normal 3" xfId="4"/>
    <cellStyle name="Percent" xfId="2" builtinId="5"/>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38100</xdr:colOff>
      <xdr:row>33</xdr:row>
      <xdr:rowOff>47625</xdr:rowOff>
    </xdr:from>
    <xdr:to>
      <xdr:col>11</xdr:col>
      <xdr:colOff>295275</xdr:colOff>
      <xdr:row>44</xdr:row>
      <xdr:rowOff>0</xdr:rowOff>
    </xdr:to>
    <xdr:sp macro="" textlink="">
      <xdr:nvSpPr>
        <xdr:cNvPr id="2" name="TextBox 1"/>
        <xdr:cNvSpPr txBox="1"/>
      </xdr:nvSpPr>
      <xdr:spPr>
        <a:xfrm>
          <a:off x="38100" y="4810125"/>
          <a:ext cx="6962775" cy="213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To develop avoided cost figures associated with the reduction of incremental natural gas usage, a demand forecast, existing and future supply-side resources and demand-side resources are required. Cascade utilizes SENDOUT® model results to produce avoided costs,</a:t>
          </a:r>
          <a:r>
            <a:rPr lang="en-US" sz="1100" baseline="0"/>
            <a:t> using the Marginal Cost of Gas report, with the Company's  3.52% )discount rate across the planning horizon.  Starting with year 21 we assume and apply a flat price forecast with the the DSM discount applied through the end of the 45 year period.</a:t>
          </a:r>
          <a:endParaRPr lang="en-US" sz="1100"/>
        </a:p>
        <a:p>
          <a:endParaRPr lang="en-US" sz="1100"/>
        </a:p>
        <a:p>
          <a:r>
            <a:rPr lang="en-US" sz="1100"/>
            <a:t>The Company assumes the Expected Average Cost as the appropriate data set for the analysis of avoided costs and calculation of the cost-effectiveness limits (CELs).  However,  Appendix H includes tables that provide the avoided costs and CEL calculations expected minimum and expected maximum Monte-Carlo results as well as the various Carbon Cost scenarios included in the Plan.  This will allow the company to further analyze its Conservation potential curves and the magnitude of the measures that could be deemed cost-effective depending on the outcome of the Carbon Cost proposals.  </a:t>
          </a:r>
        </a:p>
      </xdr:txBody>
    </xdr:sp>
    <xdr:clientData/>
  </xdr:twoCellAnchor>
  <xdr:twoCellAnchor>
    <xdr:from>
      <xdr:col>0</xdr:col>
      <xdr:colOff>200025</xdr:colOff>
      <xdr:row>1</xdr:row>
      <xdr:rowOff>123826</xdr:rowOff>
    </xdr:from>
    <xdr:to>
      <xdr:col>11</xdr:col>
      <xdr:colOff>400050</xdr:colOff>
      <xdr:row>24</xdr:row>
      <xdr:rowOff>104775</xdr:rowOff>
    </xdr:to>
    <xdr:sp macro="" textlink="">
      <xdr:nvSpPr>
        <xdr:cNvPr id="3" name="TextBox 2"/>
        <xdr:cNvSpPr txBox="1"/>
      </xdr:nvSpPr>
      <xdr:spPr>
        <a:xfrm>
          <a:off x="200025" y="306389"/>
          <a:ext cx="10375900" cy="41798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Avoided costs are the unit cost to serve the next unit of demand with a</a:t>
          </a:r>
        </a:p>
        <a:p>
          <a:r>
            <a:rPr lang="en-US" sz="1100">
              <a:solidFill>
                <a:schemeClr val="dk1"/>
              </a:solidFill>
              <a:latin typeface="+mn-lt"/>
              <a:ea typeface="+mn-ea"/>
              <a:cs typeface="+mn-cs"/>
            </a:rPr>
            <a:t>supply-side resource option.</a:t>
          </a:r>
        </a:p>
        <a:p>
          <a:r>
            <a:rPr lang="en-US" sz="1100">
              <a:solidFill>
                <a:schemeClr val="dk1"/>
              </a:solidFill>
              <a:latin typeface="+mn-lt"/>
              <a:ea typeface="+mn-ea"/>
              <a:cs typeface="+mn-cs"/>
            </a:rPr>
            <a:t>• •    Cascade’s SENDOUT® model produces a marginal cost report which shows</a:t>
          </a:r>
        </a:p>
        <a:p>
          <a:r>
            <a:rPr lang="en-US" sz="1100">
              <a:solidFill>
                <a:schemeClr val="dk1"/>
              </a:solidFill>
              <a:latin typeface="+mn-lt"/>
              <a:ea typeface="+mn-ea"/>
              <a:cs typeface="+mn-cs"/>
            </a:rPr>
            <a:t>the daily incremental cost to serve the next unit of demand.</a:t>
          </a:r>
        </a:p>
        <a:p>
          <a:r>
            <a:rPr lang="en-US" sz="1100">
              <a:solidFill>
                <a:schemeClr val="dk1"/>
              </a:solidFill>
              <a:latin typeface="+mn-lt"/>
              <a:ea typeface="+mn-ea"/>
              <a:cs typeface="+mn-cs"/>
            </a:rPr>
            <a:t>•    The computed marginal cost includes</a:t>
          </a:r>
        </a:p>
        <a:p>
          <a:pPr lvl="1"/>
          <a:r>
            <a:rPr lang="en-US" sz="1100">
              <a:solidFill>
                <a:schemeClr val="dk1"/>
              </a:solidFill>
              <a:latin typeface="+mn-lt"/>
              <a:ea typeface="+mn-ea"/>
              <a:cs typeface="+mn-cs"/>
            </a:rPr>
            <a:t>•   price of natural gas</a:t>
          </a:r>
        </a:p>
        <a:p>
          <a:pPr lvl="1"/>
          <a:r>
            <a:rPr lang="en-US" sz="1100">
              <a:solidFill>
                <a:schemeClr val="dk1"/>
              </a:solidFill>
              <a:latin typeface="+mn-lt"/>
              <a:ea typeface="+mn-ea"/>
              <a:cs typeface="+mn-cs"/>
            </a:rPr>
            <a:t>•   fixed</a:t>
          </a:r>
          <a:r>
            <a:rPr lang="en-US" sz="1100" baseline="0">
              <a:solidFill>
                <a:schemeClr val="dk1"/>
              </a:solidFill>
              <a:latin typeface="+mn-lt"/>
              <a:ea typeface="+mn-ea"/>
              <a:cs typeface="+mn-cs"/>
            </a:rPr>
            <a:t> and </a:t>
          </a:r>
          <a:r>
            <a:rPr lang="en-US" sz="1100">
              <a:solidFill>
                <a:schemeClr val="dk1"/>
              </a:solidFill>
              <a:latin typeface="+mn-lt"/>
              <a:ea typeface="+mn-ea"/>
              <a:cs typeface="+mn-cs"/>
            </a:rPr>
            <a:t>variable transportation charges</a:t>
          </a:r>
        </a:p>
        <a:p>
          <a:pPr lvl="1"/>
          <a:r>
            <a:rPr lang="en-US" sz="1100">
              <a:solidFill>
                <a:schemeClr val="dk1"/>
              </a:solidFill>
              <a:latin typeface="+mn-lt"/>
              <a:ea typeface="+mn-ea"/>
              <a:cs typeface="+mn-cs"/>
            </a:rPr>
            <a:t>•   fixed and variable charges related to storage</a:t>
          </a:r>
        </a:p>
        <a:p>
          <a:r>
            <a:rPr lang="en-US" sz="1100">
              <a:solidFill>
                <a:schemeClr val="dk1"/>
              </a:solidFill>
              <a:latin typeface="+mn-lt"/>
              <a:ea typeface="+mn-ea"/>
              <a:cs typeface="+mn-cs"/>
            </a:rPr>
            <a:t>•    Distribution costs are not currently included in Cascade’s avoided cost.</a:t>
          </a:r>
        </a:p>
        <a:p>
          <a:r>
            <a:rPr lang="en-US" sz="1100">
              <a:solidFill>
                <a:schemeClr val="dk1"/>
              </a:solidFill>
              <a:latin typeface="+mn-lt"/>
              <a:ea typeface="+mn-ea"/>
              <a:cs typeface="+mn-cs"/>
            </a:rPr>
            <a:t>•    The draft 2016 IRP cost effectiveness tests use the avoided costs from the most developed (as of September 2012) IRP for the base case portfolio resources.   </a:t>
          </a:r>
        </a:p>
        <a:p>
          <a:endParaRPr lang="en-US"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latin typeface="+mn-lt"/>
              <a:ea typeface="+mn-ea"/>
              <a:cs typeface="+mn-cs"/>
            </a:rPr>
            <a:t>The high and low natural gas price sensitivities that are being developed for the 2016 IRP are used to scale the base case avoided cost up or down to produce the high and low avoided cost sensitivities.</a:t>
          </a:r>
        </a:p>
        <a:p>
          <a:endParaRPr lang="en-US" sz="1100">
            <a:solidFill>
              <a:schemeClr val="dk1"/>
            </a:solidFill>
            <a:latin typeface="+mn-lt"/>
            <a:ea typeface="+mn-ea"/>
            <a:cs typeface="+mn-cs"/>
          </a:endParaRPr>
        </a:p>
        <a:p>
          <a:r>
            <a:rPr lang="en-US" sz="1100">
              <a:solidFill>
                <a:schemeClr val="dk1"/>
              </a:solidFill>
              <a:latin typeface="+mn-lt"/>
              <a:ea typeface="+mn-ea"/>
              <a:cs typeface="+mn-cs"/>
            </a:rPr>
            <a:t>For many years, The Northwest Power and Conservation Council (NPCC) has utilized a 10% cost advantage for electric utilities acquiring conservation resources to realize the </a:t>
          </a:r>
        </a:p>
        <a:p>
          <a:r>
            <a:rPr lang="en-US" sz="1100">
              <a:solidFill>
                <a:schemeClr val="dk1"/>
              </a:solidFill>
              <a:latin typeface="+mn-lt"/>
              <a:ea typeface="+mn-ea"/>
              <a:cs typeface="+mn-cs"/>
            </a:rPr>
            <a:t>benefits of not using supply side resources. Such electric utility benefits include reduced fish and wildlife impacts, load stability, load predictability and improved air quality. As discussed in Section 6, when calculating the avoided cost figures, the company includes an incremental cost advantage for conservation resources. Historically, Cascade has  included the 10% cost advantage for conservation resources which was consistent with  regon’s requirements for gas utilities for mandated residential weatherization programs. For this plan, the company developed a graduated scale ranging from 5% for short-term measures up to a 20% factor for longer-lived measures. The use of a graduated scale is an attempt to recognize non-quantifiable benefits associated with conservation, such as price certainty and a hedge value against future carbon costs. </a:t>
          </a:r>
        </a:p>
        <a:p>
          <a:r>
            <a:rPr lang="en-US" sz="1100">
              <a:solidFill>
                <a:schemeClr val="dk1"/>
              </a:solidFill>
              <a:latin typeface="+mn-lt"/>
              <a:ea typeface="+mn-ea"/>
              <a:cs typeface="+mn-cs"/>
            </a:rPr>
            <a:t>At the time of this writing, specific details on the level of carbon allowances and how they may be allocated to the gas utilities under a cap and trade program are still unknown. </a:t>
          </a:r>
        </a:p>
        <a:p>
          <a:endParaRPr lang="en-US" sz="1100"/>
        </a:p>
      </xdr:txBody>
    </xdr:sp>
    <xdr:clientData/>
  </xdr:twoCellAnchor>
  <xdr:twoCellAnchor editAs="oneCell">
    <xdr:from>
      <xdr:col>0</xdr:col>
      <xdr:colOff>1438275</xdr:colOff>
      <xdr:row>25</xdr:row>
      <xdr:rowOff>180975</xdr:rowOff>
    </xdr:from>
    <xdr:to>
      <xdr:col>4</xdr:col>
      <xdr:colOff>581025</xdr:colOff>
      <xdr:row>30</xdr:row>
      <xdr:rowOff>57150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438275" y="4943475"/>
          <a:ext cx="3781425" cy="828675"/>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7407</xdr:colOff>
      <xdr:row>2</xdr:row>
      <xdr:rowOff>84667</xdr:rowOff>
    </xdr:from>
    <xdr:to>
      <xdr:col>8</xdr:col>
      <xdr:colOff>79376</xdr:colOff>
      <xdr:row>26</xdr:row>
      <xdr:rowOff>158329</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213907" y="465667"/>
          <a:ext cx="4310594" cy="4645662"/>
        </a:xfrm>
        <a:prstGeom prst="rect">
          <a:avLst/>
        </a:prstGeom>
        <a:noFill/>
      </xdr:spPr>
    </xdr:pic>
    <xdr:clientData/>
  </xdr:twoCellAnchor>
  <xdr:twoCellAnchor>
    <xdr:from>
      <xdr:col>0</xdr:col>
      <xdr:colOff>0</xdr:colOff>
      <xdr:row>39</xdr:row>
      <xdr:rowOff>0</xdr:rowOff>
    </xdr:from>
    <xdr:to>
      <xdr:col>11</xdr:col>
      <xdr:colOff>396875</xdr:colOff>
      <xdr:row>51</xdr:row>
      <xdr:rowOff>74083</xdr:rowOff>
    </xdr:to>
    <xdr:sp macro="" textlink="">
      <xdr:nvSpPr>
        <xdr:cNvPr id="3" name="TextBox 2"/>
        <xdr:cNvSpPr txBox="1"/>
      </xdr:nvSpPr>
      <xdr:spPr>
        <a:xfrm>
          <a:off x="0" y="7429500"/>
          <a:ext cx="7651750" cy="2360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aseline="0" smtClean="0">
              <a:solidFill>
                <a:schemeClr val="dk1"/>
              </a:solidFill>
              <a:latin typeface="+mn-lt"/>
              <a:ea typeface="+mn-ea"/>
              <a:cs typeface="+mn-cs"/>
            </a:rPr>
            <a:t>Important to note about EIAs forecast methodology: The variation among published projections of natural gas consumption, production, imports, and prices (Table 16) can be significant. It results from differences in the assumptions that underlie the projections. For example, the natural gas projection in the </a:t>
          </a:r>
          <a:r>
            <a:rPr lang="en-US" sz="1400" i="1" baseline="0" smtClean="0">
              <a:solidFill>
                <a:schemeClr val="dk1"/>
              </a:solidFill>
              <a:latin typeface="+mn-lt"/>
              <a:ea typeface="+mn-ea"/>
              <a:cs typeface="+mn-cs"/>
            </a:rPr>
            <a:t>AEO2013 Reference case assumes, for the most part, that current laws and regulations will continue through the projection period, whereas other natural gas projections may include anticipated policy developments over the next 25 years. In particular, AEO2013 does not assume the implementation of regulations limiting CO2 emissions or other types of emissions beyond those already in effect.</a:t>
          </a:r>
          <a:r>
            <a:rPr lang="en-US" sz="1400" baseline="0" smtClean="0">
              <a:solidFill>
                <a:schemeClr val="dk1"/>
              </a:solidFill>
              <a:latin typeface="+mn-lt"/>
              <a:ea typeface="+mn-ea"/>
              <a:cs typeface="+mn-cs"/>
            </a:rPr>
            <a:t> </a:t>
          </a:r>
          <a:endParaRPr lang="en-US"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ept\Rates\IRP%202008\OPUC%20Addendum%20Stuff\OPUC%20Addendum%20Report%20inf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8%20ETO%20draft\for%20cathy\Res_0617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ocks price advantage"/>
      <sheetName val="Table 7-3 final text"/>
      <sheetName val="Detailed Cost Calc-No rocks adv"/>
      <sheetName val="Detailed Cost Calc-carb 3"/>
      <sheetName val="Detailed Cost Calc-carb 2"/>
      <sheetName val="Detailed Cost Calc-carb 1"/>
      <sheetName val="Detailed Cost Calculation-2885"/>
      <sheetName val="Detailed Cost Calc-Low"/>
      <sheetName val="Detailed Cost Calc-High"/>
      <sheetName val="HighLow Sendout"/>
      <sheetName val="dsm details"/>
      <sheetName val="DSM daily deliverability"/>
      <sheetName val="Basecase 2885"/>
      <sheetName val="High-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C2" t="str">
            <v>Total Supply Variable Costs by Supply</v>
          </cell>
          <cell r="D2">
            <v>-220315.39216518399</v>
          </cell>
          <cell r="E2">
            <v>-185448.04944610599</v>
          </cell>
          <cell r="F2">
            <v>-183092.72728019999</v>
          </cell>
          <cell r="G2">
            <v>-175362.62342596101</v>
          </cell>
          <cell r="H2">
            <v>-166844.16995143899</v>
          </cell>
          <cell r="I2">
            <v>-159008.28206634501</v>
          </cell>
          <cell r="J2">
            <v>-142790.543766499</v>
          </cell>
          <cell r="K2">
            <v>-136333.05575084701</v>
          </cell>
          <cell r="L2">
            <v>-128302.471868515</v>
          </cell>
          <cell r="M2">
            <v>-120884.70859146101</v>
          </cell>
          <cell r="N2">
            <v>-114409.882316947</v>
          </cell>
          <cell r="O2">
            <v>-106607.33707547199</v>
          </cell>
          <cell r="P2">
            <v>-96850.006490945801</v>
          </cell>
          <cell r="Q2">
            <v>-90853.148540437207</v>
          </cell>
          <cell r="R2">
            <v>-87395.595511436506</v>
          </cell>
          <cell r="S2">
            <v>-84227.399310112</v>
          </cell>
          <cell r="T2">
            <v>-83586.429890155807</v>
          </cell>
          <cell r="U2">
            <v>-76659.644842386202</v>
          </cell>
          <cell r="V2">
            <v>-74276.151475429506</v>
          </cell>
          <cell r="W2">
            <v>-71561.289338350296</v>
          </cell>
        </row>
        <row r="3">
          <cell r="C3" t="str">
            <v>Total Supply Penalty Costs by Supply</v>
          </cell>
          <cell r="D3">
            <v>-3038.9701236486399</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cell r="W3">
            <v>0</v>
          </cell>
        </row>
        <row r="4">
          <cell r="C4" t="str">
            <v>Total Supply Fixed Costs by Supply</v>
          </cell>
          <cell r="D4">
            <v>-221.34299838542901</v>
          </cell>
          <cell r="E4">
            <v>-35.640541076660199</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row>
        <row r="5">
          <cell r="C5" t="str">
            <v>Net Supply Costs</v>
          </cell>
          <cell r="D5">
            <v>-220536.73514699901</v>
          </cell>
          <cell r="E5">
            <v>-185483.689987183</v>
          </cell>
          <cell r="F5">
            <v>-183092.72728019999</v>
          </cell>
          <cell r="G5">
            <v>-175362.62342596101</v>
          </cell>
          <cell r="H5">
            <v>-166844.16995143899</v>
          </cell>
          <cell r="I5">
            <v>-159008.28206634501</v>
          </cell>
          <cell r="J5">
            <v>-142790.543766499</v>
          </cell>
          <cell r="K5">
            <v>-136333.05575084701</v>
          </cell>
          <cell r="L5">
            <v>-128302.471868515</v>
          </cell>
          <cell r="M5">
            <v>-120884.70859146101</v>
          </cell>
          <cell r="N5">
            <v>-114409.882316947</v>
          </cell>
          <cell r="O5">
            <v>-106607.33707547199</v>
          </cell>
          <cell r="P5">
            <v>-96850.006490945801</v>
          </cell>
          <cell r="Q5">
            <v>-90853.148540437207</v>
          </cell>
          <cell r="R5">
            <v>-87395.595511436506</v>
          </cell>
          <cell r="S5">
            <v>-84227.399310112</v>
          </cell>
          <cell r="T5">
            <v>-83586.429890155807</v>
          </cell>
          <cell r="U5">
            <v>-76659.644842386202</v>
          </cell>
          <cell r="V5">
            <v>-74276.151475429506</v>
          </cell>
          <cell r="W5">
            <v>-71561.289338350296</v>
          </cell>
        </row>
        <row r="6">
          <cell r="C6" t="str">
            <v>Total Transport Fix Cost</v>
          </cell>
          <cell r="D6">
            <v>-31037.894145965602</v>
          </cell>
          <cell r="E6">
            <v>-31069.524913787802</v>
          </cell>
          <cell r="F6">
            <v>-30744.552989005999</v>
          </cell>
          <cell r="G6">
            <v>-30956.662309646599</v>
          </cell>
          <cell r="H6">
            <v>-29790.332662582401</v>
          </cell>
          <cell r="I6">
            <v>-29112.723315239</v>
          </cell>
          <cell r="J6">
            <v>-29211.793867111199</v>
          </cell>
          <cell r="K6">
            <v>-27678.918690204599</v>
          </cell>
          <cell r="L6">
            <v>-26228.8622870445</v>
          </cell>
          <cell r="M6">
            <v>-24856.981163024899</v>
          </cell>
          <cell r="N6">
            <v>-23558.904200077101</v>
          </cell>
          <cell r="O6">
            <v>-22330.5149374008</v>
          </cell>
          <cell r="P6">
            <v>-21167.937115192399</v>
          </cell>
          <cell r="Q6">
            <v>-20067.518920898401</v>
          </cell>
          <cell r="R6">
            <v>-19025.820748329199</v>
          </cell>
          <cell r="S6">
            <v>-18039.599940299999</v>
          </cell>
          <cell r="T6">
            <v>-17105.802246093801</v>
          </cell>
          <cell r="U6">
            <v>-16221.547403812399</v>
          </cell>
          <cell r="V6">
            <v>-18718.434026479699</v>
          </cell>
          <cell r="W6">
            <v>-32061.156196594198</v>
          </cell>
        </row>
        <row r="7">
          <cell r="C7" t="str">
            <v>Total Transport Var Cost</v>
          </cell>
          <cell r="D7">
            <v>-1018.4103647209701</v>
          </cell>
          <cell r="E7">
            <v>-992.89591996907302</v>
          </cell>
          <cell r="F7">
            <v>-947.21675914991602</v>
          </cell>
          <cell r="G7">
            <v>-804.06295279972301</v>
          </cell>
          <cell r="H7">
            <v>-733.18721684522495</v>
          </cell>
          <cell r="I7">
            <v>-698.81798466295004</v>
          </cell>
          <cell r="J7">
            <v>-649.36549619399</v>
          </cell>
          <cell r="K7">
            <v>-626.59411075897503</v>
          </cell>
          <cell r="L7">
            <v>-585.61410732765205</v>
          </cell>
          <cell r="M7">
            <v>-552.52747157076396</v>
          </cell>
          <cell r="N7">
            <v>-521.27241756854301</v>
          </cell>
          <cell r="O7">
            <v>-496.48819754389098</v>
          </cell>
          <cell r="P7">
            <v>-462.34669870976398</v>
          </cell>
          <cell r="Q7">
            <v>-435.77377300980203</v>
          </cell>
          <cell r="R7">
            <v>-411.24807686102599</v>
          </cell>
          <cell r="S7">
            <v>-394.09643791848799</v>
          </cell>
          <cell r="T7">
            <v>-370.93892295565502</v>
          </cell>
          <cell r="U7">
            <v>-343.55083330161898</v>
          </cell>
          <cell r="V7">
            <v>-327.68265251105203</v>
          </cell>
          <cell r="W7">
            <v>-305.62142761074898</v>
          </cell>
        </row>
        <row r="8">
          <cell r="C8" t="str">
            <v>Net Transport Cost</v>
          </cell>
          <cell r="D8">
            <v>-32056.304797172499</v>
          </cell>
          <cell r="E8">
            <v>-32062.420621871901</v>
          </cell>
          <cell r="F8">
            <v>-31691.769520759601</v>
          </cell>
          <cell r="G8">
            <v>-31760.725194931001</v>
          </cell>
          <cell r="H8">
            <v>-30523.5199241638</v>
          </cell>
          <cell r="I8">
            <v>-29811.541647911101</v>
          </cell>
          <cell r="J8">
            <v>-29861.159578323401</v>
          </cell>
          <cell r="K8">
            <v>-28305.512847423601</v>
          </cell>
          <cell r="L8">
            <v>-26814.476311206799</v>
          </cell>
          <cell r="M8">
            <v>-25409.508812904402</v>
          </cell>
          <cell r="N8">
            <v>-24080.176690578501</v>
          </cell>
          <cell r="O8">
            <v>-22827.003096580502</v>
          </cell>
          <cell r="P8">
            <v>-21630.2839570045</v>
          </cell>
          <cell r="Q8">
            <v>-20503.292850494399</v>
          </cell>
          <cell r="R8">
            <v>-19437.0687818527</v>
          </cell>
          <cell r="S8">
            <v>-18433.6966285706</v>
          </cell>
          <cell r="T8">
            <v>-17476.741232395201</v>
          </cell>
          <cell r="U8">
            <v>-16565.0981502533</v>
          </cell>
          <cell r="V8">
            <v>-19046.116758585002</v>
          </cell>
          <cell r="W8">
            <v>-32366.7775597572</v>
          </cell>
        </row>
        <row r="9">
          <cell r="C9" t="str">
            <v>Total Storage Var Cost</v>
          </cell>
          <cell r="D9">
            <v>-896.23548188805603</v>
          </cell>
          <cell r="E9">
            <v>-622.64755074679897</v>
          </cell>
          <cell r="F9">
            <v>-589.28899413347199</v>
          </cell>
          <cell r="G9">
            <v>-532.72255346178997</v>
          </cell>
          <cell r="H9">
            <v>-504.37953162193298</v>
          </cell>
          <cell r="I9">
            <v>-477.73633317649399</v>
          </cell>
          <cell r="J9">
            <v>-430.45542775094498</v>
          </cell>
          <cell r="K9">
            <v>-399.525274142623</v>
          </cell>
          <cell r="L9">
            <v>-365.07360450923397</v>
          </cell>
          <cell r="M9">
            <v>-334.85222263634199</v>
          </cell>
          <cell r="N9">
            <v>-319.70819094777102</v>
          </cell>
          <cell r="O9">
            <v>-292.18982066214102</v>
          </cell>
          <cell r="P9">
            <v>-265.95163410902001</v>
          </cell>
          <cell r="Q9">
            <v>-254.69720675051201</v>
          </cell>
          <cell r="R9">
            <v>-239.30558622628499</v>
          </cell>
          <cell r="S9">
            <v>-218.55423635244401</v>
          </cell>
          <cell r="T9">
            <v>-230.58614747971299</v>
          </cell>
          <cell r="U9">
            <v>-200.72669538855601</v>
          </cell>
          <cell r="V9">
            <v>-184.435432896018</v>
          </cell>
          <cell r="W9">
            <v>-173.461903870106</v>
          </cell>
        </row>
        <row r="10">
          <cell r="C10" t="str">
            <v>Total Storage Fix Cost</v>
          </cell>
          <cell r="D10">
            <v>-2587.91529083252</v>
          </cell>
          <cell r="E10">
            <v>-2684.7185554504399</v>
          </cell>
          <cell r="F10">
            <v>-2525.21681976318</v>
          </cell>
          <cell r="G10">
            <v>-2375.6649360656702</v>
          </cell>
          <cell r="H10">
            <v>-2235.4124832153302</v>
          </cell>
          <cell r="I10">
            <v>-2103.85329055786</v>
          </cell>
          <cell r="J10">
            <v>-1980.42238426208</v>
          </cell>
          <cell r="K10">
            <v>-1864.59303474426</v>
          </cell>
          <cell r="L10">
            <v>-1755.8742160797101</v>
          </cell>
          <cell r="M10">
            <v>-1653.8078956603999</v>
          </cell>
          <cell r="N10">
            <v>-1557.9669685363799</v>
          </cell>
          <cell r="O10">
            <v>-1467.9529495239301</v>
          </cell>
          <cell r="P10">
            <v>-1383.39390563965</v>
          </cell>
          <cell r="Q10">
            <v>-1303.94286727905</v>
          </cell>
          <cell r="R10">
            <v>-1229.27589035034</v>
          </cell>
          <cell r="S10">
            <v>-1159.0905199050901</v>
          </cell>
          <cell r="T10">
            <v>-1093.1043329238901</v>
          </cell>
          <cell r="U10">
            <v>-1031.0534954070999</v>
          </cell>
          <cell r="V10">
            <v>-972.69159603118896</v>
          </cell>
          <cell r="W10">
            <v>-917.78835296630905</v>
          </cell>
        </row>
        <row r="11">
          <cell r="C11" t="str">
            <v>Total System Cost</v>
          </cell>
          <cell r="D11">
            <v>-256623.814453125</v>
          </cell>
          <cell r="E11">
            <v>-221629.201171875</v>
          </cell>
          <cell r="F11">
            <v>-218919.18115234401</v>
          </cell>
          <cell r="G11">
            <v>-211367.15771484401</v>
          </cell>
          <cell r="H11">
            <v>-201827.12646484401</v>
          </cell>
          <cell r="I11">
            <v>-193505.39746093799</v>
          </cell>
          <cell r="J11">
            <v>-177520.67919921901</v>
          </cell>
          <cell r="K11">
            <v>-169677.00292968799</v>
          </cell>
          <cell r="L11">
            <v>-160304.24462890599</v>
          </cell>
          <cell r="M11">
            <v>-151609.49951171901</v>
          </cell>
          <cell r="N11">
            <v>-143897.10644531299</v>
          </cell>
          <cell r="O11">
            <v>-134876.33642578099</v>
          </cell>
          <cell r="P11">
            <v>-123920.19824218799</v>
          </cell>
          <cell r="Q11">
            <v>-116776.36816406299</v>
          </cell>
          <cell r="R11">
            <v>-112200.431640625</v>
          </cell>
          <cell r="S11">
            <v>-107947.379150391</v>
          </cell>
          <cell r="T11">
            <v>-106161.49707031299</v>
          </cell>
          <cell r="U11">
            <v>-97943.115966796904</v>
          </cell>
          <cell r="V11">
            <v>-97699.92578125</v>
          </cell>
          <cell r="W11">
            <v>-107994.089355469</v>
          </cell>
        </row>
        <row r="12">
          <cell r="C12" t="str">
            <v>Total System Cost w/ Unserved Cost</v>
          </cell>
          <cell r="D12">
            <v>-276959.220703125</v>
          </cell>
          <cell r="E12">
            <v>-221629.201171875</v>
          </cell>
          <cell r="F12">
            <v>-218919.18115234401</v>
          </cell>
          <cell r="G12">
            <v>-211367.15771484401</v>
          </cell>
          <cell r="H12">
            <v>-201827.12646484401</v>
          </cell>
          <cell r="I12">
            <v>-193505.39746093799</v>
          </cell>
          <cell r="J12">
            <v>-177520.67919921901</v>
          </cell>
          <cell r="K12">
            <v>-169677.00292968799</v>
          </cell>
          <cell r="L12">
            <v>-160304.24462890599</v>
          </cell>
          <cell r="M12">
            <v>-151609.49951171901</v>
          </cell>
          <cell r="N12">
            <v>-143897.10644531299</v>
          </cell>
          <cell r="O12">
            <v>-134876.33642578099</v>
          </cell>
          <cell r="P12">
            <v>-123920.19824218799</v>
          </cell>
          <cell r="Q12">
            <v>-116776.36816406299</v>
          </cell>
          <cell r="R12">
            <v>-112200.431640625</v>
          </cell>
          <cell r="S12">
            <v>-107947.379150391</v>
          </cell>
          <cell r="T12">
            <v>-106276.75097656299</v>
          </cell>
          <cell r="U12">
            <v>-98359.364013671904</v>
          </cell>
          <cell r="V12">
            <v>-98363.0068359375</v>
          </cell>
          <cell r="W12">
            <v>-107994.089355469</v>
          </cell>
        </row>
        <row r="53">
          <cell r="D53">
            <v>-233065.170938492</v>
          </cell>
          <cell r="E53">
            <v>-206489.86010932899</v>
          </cell>
          <cell r="F53">
            <v>-205093.17732292399</v>
          </cell>
          <cell r="G53">
            <v>-200939.67265892</v>
          </cell>
          <cell r="H53">
            <v>-195327.46000575999</v>
          </cell>
          <cell r="I53">
            <v>-188705.30044555699</v>
          </cell>
          <cell r="J53">
            <v>-179473.48421001399</v>
          </cell>
          <cell r="K53">
            <v>-170126.23378372201</v>
          </cell>
          <cell r="L53">
            <v>-165597.24988555899</v>
          </cell>
          <cell r="M53">
            <v>-159615.693088531</v>
          </cell>
          <cell r="N53">
            <v>-155468.666974664</v>
          </cell>
          <cell r="O53">
            <v>-148386.04621553401</v>
          </cell>
          <cell r="P53">
            <v>-138243.341883421</v>
          </cell>
          <cell r="Q53">
            <v>-133123.073323488</v>
          </cell>
          <cell r="R53">
            <v>-131422.460454941</v>
          </cell>
          <cell r="S53">
            <v>-130423.30407667199</v>
          </cell>
          <cell r="T53">
            <v>-129397.526458263</v>
          </cell>
          <cell r="U53">
            <v>-126523.49130368201</v>
          </cell>
          <cell r="V53">
            <v>-123065.176630735</v>
          </cell>
          <cell r="W53">
            <v>-121781.903723001</v>
          </cell>
        </row>
        <row r="54">
          <cell r="D54">
            <v>-2673.5818223953202</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row>
        <row r="55">
          <cell r="D55">
            <v>-221.34299838542901</v>
          </cell>
          <cell r="E55">
            <v>-35.640541076660199</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row>
        <row r="56">
          <cell r="D56">
            <v>-233286.51373720201</v>
          </cell>
          <cell r="E56">
            <v>-206525.500650406</v>
          </cell>
          <cell r="F56">
            <v>-205093.17732292399</v>
          </cell>
          <cell r="G56">
            <v>-200939.67265892</v>
          </cell>
          <cell r="H56">
            <v>-195327.46000575999</v>
          </cell>
          <cell r="I56">
            <v>-188705.30044555699</v>
          </cell>
          <cell r="J56">
            <v>-179473.48421001399</v>
          </cell>
          <cell r="K56">
            <v>-170126.23378372201</v>
          </cell>
          <cell r="L56">
            <v>-165597.24988555899</v>
          </cell>
          <cell r="M56">
            <v>-159615.693088531</v>
          </cell>
          <cell r="N56">
            <v>-155468.666974664</v>
          </cell>
          <cell r="O56">
            <v>-148386.04621553401</v>
          </cell>
          <cell r="P56">
            <v>-138243.341883421</v>
          </cell>
          <cell r="Q56">
            <v>-133123.073323488</v>
          </cell>
          <cell r="R56">
            <v>-131422.460454941</v>
          </cell>
          <cell r="S56">
            <v>-130423.30407667199</v>
          </cell>
          <cell r="T56">
            <v>-129397.526458263</v>
          </cell>
          <cell r="U56">
            <v>-126523.49130368201</v>
          </cell>
          <cell r="V56">
            <v>-123065.176630735</v>
          </cell>
          <cell r="W56">
            <v>-121781.903723001</v>
          </cell>
        </row>
        <row r="57">
          <cell r="D57">
            <v>-31037.894145965602</v>
          </cell>
          <cell r="E57">
            <v>-31107.1399078369</v>
          </cell>
          <cell r="F57">
            <v>-39798.767346382097</v>
          </cell>
          <cell r="G57">
            <v>-81256.094015121504</v>
          </cell>
          <cell r="H57">
            <v>-76251.415210723906</v>
          </cell>
          <cell r="I57">
            <v>-72028.359556198106</v>
          </cell>
          <cell r="J57">
            <v>-68852.5385484695</v>
          </cell>
          <cell r="K57">
            <v>-64294.678051948496</v>
          </cell>
          <cell r="L57">
            <v>-60050.473157882698</v>
          </cell>
          <cell r="M57">
            <v>-56097.664787292502</v>
          </cell>
          <cell r="N57">
            <v>-52415.611346244797</v>
          </cell>
          <cell r="O57">
            <v>-48985.1667137146</v>
          </cell>
          <cell r="P57">
            <v>-45788.572284221598</v>
          </cell>
          <cell r="Q57">
            <v>-42809.353538513198</v>
          </cell>
          <cell r="R57">
            <v>-40032.226060390502</v>
          </cell>
          <cell r="S57">
            <v>-37430.626406669602</v>
          </cell>
          <cell r="T57">
            <v>-34957.596537113197</v>
          </cell>
          <cell r="U57">
            <v>-32711.071287631999</v>
          </cell>
          <cell r="V57">
            <v>-33949.642300605803</v>
          </cell>
          <cell r="W57">
            <v>-46130.070827484102</v>
          </cell>
        </row>
        <row r="58">
          <cell r="D58">
            <v>-1082.75897302059</v>
          </cell>
          <cell r="E58">
            <v>-1093.8043888986599</v>
          </cell>
          <cell r="F58">
            <v>-838.14338130131398</v>
          </cell>
          <cell r="G58">
            <v>-344.65716923028202</v>
          </cell>
          <cell r="H58">
            <v>-310.78026296943398</v>
          </cell>
          <cell r="I58">
            <v>-295.17791563272499</v>
          </cell>
          <cell r="J58">
            <v>-274.89630545210099</v>
          </cell>
          <cell r="K58">
            <v>-277.43623577710201</v>
          </cell>
          <cell r="L58">
            <v>-257.71598622715101</v>
          </cell>
          <cell r="M58">
            <v>-248.96576886065299</v>
          </cell>
          <cell r="N58">
            <v>-241.449402557453</v>
          </cell>
          <cell r="O58">
            <v>-245.67013458861001</v>
          </cell>
          <cell r="P58">
            <v>-233.324776994064</v>
          </cell>
          <cell r="Q58">
            <v>-228.83012335049</v>
          </cell>
          <cell r="R58">
            <v>-224.51850512064999</v>
          </cell>
          <cell r="S58">
            <v>-226.19703614618601</v>
          </cell>
          <cell r="T58">
            <v>-219.50693186372499</v>
          </cell>
          <cell r="U58">
            <v>-215.47164076194201</v>
          </cell>
          <cell r="V58">
            <v>-200.478386667557</v>
          </cell>
          <cell r="W58">
            <v>-196.292828938458</v>
          </cell>
        </row>
        <row r="59">
          <cell r="D59">
            <v>-32120.653258323699</v>
          </cell>
          <cell r="E59">
            <v>-32200.944152831999</v>
          </cell>
          <cell r="F59">
            <v>-40636.910671234102</v>
          </cell>
          <cell r="G59">
            <v>-81600.751252174407</v>
          </cell>
          <cell r="H59">
            <v>-76562.195522308393</v>
          </cell>
          <cell r="I59">
            <v>-72323.537487983704</v>
          </cell>
          <cell r="J59">
            <v>-69127.434884071394</v>
          </cell>
          <cell r="K59">
            <v>-64572.1142482758</v>
          </cell>
          <cell r="L59">
            <v>-60308.189125060999</v>
          </cell>
          <cell r="M59">
            <v>-56346.630563735998</v>
          </cell>
          <cell r="N59">
            <v>-52657.0605163574</v>
          </cell>
          <cell r="O59">
            <v>-49230.8369894028</v>
          </cell>
          <cell r="P59">
            <v>-46021.897175311999</v>
          </cell>
          <cell r="Q59">
            <v>-43038.183682441697</v>
          </cell>
          <cell r="R59">
            <v>-40256.744496822401</v>
          </cell>
          <cell r="S59">
            <v>-37656.8235912323</v>
          </cell>
          <cell r="T59">
            <v>-35177.103606700897</v>
          </cell>
          <cell r="U59">
            <v>-32926.542931079901</v>
          </cell>
          <cell r="V59">
            <v>-34150.1206245422</v>
          </cell>
          <cell r="W59">
            <v>-46326.363594531998</v>
          </cell>
        </row>
        <row r="60">
          <cell r="D60">
            <v>-895.02086049318302</v>
          </cell>
          <cell r="E60">
            <v>-633.93282952904701</v>
          </cell>
          <cell r="F60">
            <v>-585.74455153942097</v>
          </cell>
          <cell r="G60">
            <v>-540.94205078482605</v>
          </cell>
          <cell r="H60">
            <v>-495.07969969510998</v>
          </cell>
          <cell r="I60">
            <v>-467.306316152215</v>
          </cell>
          <cell r="J60">
            <v>-429.17006175220001</v>
          </cell>
          <cell r="K60">
            <v>-409.05439245700802</v>
          </cell>
          <cell r="L60">
            <v>-370.86027084290998</v>
          </cell>
          <cell r="M60">
            <v>-345.18121777474897</v>
          </cell>
          <cell r="N60">
            <v>-326.90984837710897</v>
          </cell>
          <cell r="O60">
            <v>-302.87361589074101</v>
          </cell>
          <cell r="P60">
            <v>-270.32122069597199</v>
          </cell>
          <cell r="Q60">
            <v>-252.96178546547901</v>
          </cell>
          <cell r="R60">
            <v>-239.80751127749701</v>
          </cell>
          <cell r="S60">
            <v>-232.65272489935199</v>
          </cell>
          <cell r="T60">
            <v>-232.37077083438601</v>
          </cell>
          <cell r="U60">
            <v>-201.901538610458</v>
          </cell>
          <cell r="V60">
            <v>-188.521228000522</v>
          </cell>
          <cell r="W60">
            <v>-181.02442722395099</v>
          </cell>
        </row>
        <row r="61">
          <cell r="D61">
            <v>-2587.91529083252</v>
          </cell>
          <cell r="E61">
            <v>-2684.7185554504399</v>
          </cell>
          <cell r="F61">
            <v>-2525.21681976318</v>
          </cell>
          <cell r="G61">
            <v>-2375.6649360656702</v>
          </cell>
          <cell r="H61">
            <v>-2235.4124832153302</v>
          </cell>
          <cell r="I61">
            <v>-2103.85329055786</v>
          </cell>
          <cell r="J61">
            <v>-1980.42238426208</v>
          </cell>
          <cell r="K61">
            <v>-1864.59303474426</v>
          </cell>
          <cell r="L61">
            <v>-1755.8742160797101</v>
          </cell>
          <cell r="M61">
            <v>-1653.8078956603999</v>
          </cell>
          <cell r="N61">
            <v>-1557.9669685363799</v>
          </cell>
          <cell r="O61">
            <v>-1467.9529495239301</v>
          </cell>
          <cell r="P61">
            <v>-1383.39390563965</v>
          </cell>
          <cell r="Q61">
            <v>-1303.94286727905</v>
          </cell>
          <cell r="R61">
            <v>-1229.27589035034</v>
          </cell>
          <cell r="S61">
            <v>-1159.0905199050901</v>
          </cell>
          <cell r="T61">
            <v>-1093.1043329238901</v>
          </cell>
          <cell r="U61">
            <v>-1031.0534954070999</v>
          </cell>
          <cell r="V61">
            <v>-972.69159603118896</v>
          </cell>
          <cell r="W61">
            <v>-917.78835296630905</v>
          </cell>
        </row>
        <row r="62">
          <cell r="D62">
            <v>-269436.732421875</v>
          </cell>
          <cell r="E62">
            <v>-242820.82177734401</v>
          </cell>
          <cell r="F62">
            <v>-249861.22363281299</v>
          </cell>
          <cell r="G62">
            <v>-286792.45019531302</v>
          </cell>
          <cell r="H62">
            <v>-276339.79589843802</v>
          </cell>
          <cell r="I62">
            <v>-265703.98535156302</v>
          </cell>
          <cell r="J62">
            <v>-253468.61230468799</v>
          </cell>
          <cell r="K62">
            <v>-239746.31152343799</v>
          </cell>
          <cell r="L62">
            <v>-231098.5234375</v>
          </cell>
          <cell r="M62">
            <v>-221287.93652343799</v>
          </cell>
          <cell r="N62">
            <v>-213539.974609375</v>
          </cell>
          <cell r="O62">
            <v>-203069.56542968799</v>
          </cell>
          <cell r="P62">
            <v>-189709.51611328099</v>
          </cell>
          <cell r="Q62">
            <v>-181579.44921875</v>
          </cell>
          <cell r="R62">
            <v>-177047.47753906299</v>
          </cell>
          <cell r="S62">
            <v>-173380.50927734401</v>
          </cell>
          <cell r="T62">
            <v>-169674.73974609401</v>
          </cell>
          <cell r="U62">
            <v>-164169.58154296901</v>
          </cell>
          <cell r="V62">
            <v>-161597.04248046901</v>
          </cell>
          <cell r="W62">
            <v>-172181.85400390599</v>
          </cell>
        </row>
        <row r="63">
          <cell r="D63">
            <v>-337134.388671875</v>
          </cell>
          <cell r="E63">
            <v>-268293.02490234398</v>
          </cell>
          <cell r="F63">
            <v>-272102.80957031302</v>
          </cell>
          <cell r="G63">
            <v>-286792.45019531302</v>
          </cell>
          <cell r="H63">
            <v>-276339.79589843802</v>
          </cell>
          <cell r="I63">
            <v>-265703.98535156302</v>
          </cell>
          <cell r="J63">
            <v>-253468.61230468799</v>
          </cell>
          <cell r="K63">
            <v>-239746.31152343799</v>
          </cell>
          <cell r="L63">
            <v>-231098.5234375</v>
          </cell>
          <cell r="M63">
            <v>-221287.93652343799</v>
          </cell>
          <cell r="N63">
            <v>-213539.974609375</v>
          </cell>
          <cell r="O63">
            <v>-203069.56542968799</v>
          </cell>
          <cell r="P63">
            <v>-189709.51611328099</v>
          </cell>
          <cell r="Q63">
            <v>-181579.44921875</v>
          </cell>
          <cell r="R63">
            <v>-177047.47753906299</v>
          </cell>
          <cell r="S63">
            <v>-176684.06396484401</v>
          </cell>
          <cell r="T63">
            <v>-178272.76513671901</v>
          </cell>
          <cell r="U63">
            <v>-179578.82568359401</v>
          </cell>
          <cell r="V63">
            <v>-188369.53466796901</v>
          </cell>
          <cell r="W63">
            <v>-179922.33447265599</v>
          </cell>
        </row>
      </sheetData>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s"/>
      <sheetName val="Summary"/>
      <sheetName val="Results Table"/>
      <sheetName val="SumCheck"/>
      <sheetName val="SF"/>
      <sheetName val="MH"/>
      <sheetName val="MF"/>
      <sheetName val="ECMs"/>
      <sheetName val="AppFactor1"/>
      <sheetName val="AppFactor2"/>
      <sheetName val="Penetration"/>
      <sheetName val="MeasPop"/>
      <sheetName val="Ratios"/>
      <sheetName val="Notes"/>
    </sheetNames>
    <sheetDataSet>
      <sheetData sheetId="0"/>
      <sheetData sheetId="1">
        <row r="9">
          <cell r="B9">
            <v>5.1999999999999998E-2</v>
          </cell>
        </row>
      </sheetData>
      <sheetData sheetId="2"/>
      <sheetData sheetId="3"/>
      <sheetData sheetId="4"/>
      <sheetData sheetId="5"/>
      <sheetData sheetId="6"/>
      <sheetData sheetId="7">
        <row r="2">
          <cell r="AL2" t="str">
            <v>Flat</v>
          </cell>
          <cell r="AM2" t="str">
            <v>DHW</v>
          </cell>
        </row>
        <row r="3">
          <cell r="AL3" t="str">
            <v>HVAC</v>
          </cell>
          <cell r="AM3" t="str">
            <v>FLAT</v>
          </cell>
        </row>
        <row r="4">
          <cell r="AL4" t="str">
            <v>Off Peak</v>
          </cell>
          <cell r="AM4" t="str">
            <v>New Space Heat</v>
          </cell>
        </row>
        <row r="5">
          <cell r="AL5" t="str">
            <v>On Peak</v>
          </cell>
          <cell r="AM5" t="str">
            <v>ResSHWX</v>
          </cell>
        </row>
        <row r="6">
          <cell r="AL6" t="str">
            <v>Res Cooling</v>
          </cell>
          <cell r="AM6" t="str">
            <v>SmComWX</v>
          </cell>
        </row>
        <row r="7">
          <cell r="AL7" t="str">
            <v>Res DHW</v>
          </cell>
          <cell r="AM7" t="str">
            <v>SolarDHWZ3W</v>
          </cell>
        </row>
        <row r="8">
          <cell r="AL8" t="str">
            <v>Res HP</v>
          </cell>
          <cell r="AM8" t="str">
            <v>SolarPoolHeat</v>
          </cell>
        </row>
        <row r="9">
          <cell r="AL9" t="str">
            <v>Res SH</v>
          </cell>
          <cell r="AM9" t="str">
            <v>ResWASH</v>
          </cell>
        </row>
        <row r="10">
          <cell r="AL10" t="str">
            <v>Shell Wx</v>
          </cell>
          <cell r="AM10" t="str">
            <v>None</v>
          </cell>
        </row>
        <row r="11">
          <cell r="AL11" t="str">
            <v>Solar DHW</v>
          </cell>
        </row>
        <row r="12">
          <cell r="AL12" t="str">
            <v>None</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8"/>
  <sheetViews>
    <sheetView tabSelected="1" topLeftCell="K1" zoomScaleNormal="100" workbookViewId="0">
      <selection activeCell="N30" sqref="N30"/>
    </sheetView>
  </sheetViews>
  <sheetFormatPr defaultRowHeight="15" x14ac:dyDescent="0.25"/>
  <cols>
    <col min="1" max="1" width="6.5703125" style="36" hidden="1" customWidth="1"/>
    <col min="2" max="3" width="17.7109375" style="36" hidden="1" customWidth="1"/>
    <col min="4" max="4" width="21.140625" style="36" hidden="1" customWidth="1"/>
    <col min="5" max="5" width="11.7109375" style="36" hidden="1" customWidth="1"/>
    <col min="6" max="6" width="0" style="101" hidden="1" customWidth="1"/>
    <col min="7" max="8" width="17" style="101" hidden="1" customWidth="1"/>
    <col min="9" max="9" width="15.140625" style="101" hidden="1" customWidth="1"/>
    <col min="10" max="10" width="0" style="36" hidden="1" customWidth="1"/>
    <col min="11" max="11" width="3.42578125" style="36" customWidth="1"/>
    <col min="12" max="12" width="10.5703125" style="111" customWidth="1"/>
    <col min="13" max="13" width="22.28515625" style="103" customWidth="1"/>
    <col min="14" max="14" width="21.42578125" style="103" customWidth="1"/>
    <col min="15" max="15" width="20" style="103" customWidth="1"/>
    <col min="16" max="16" width="5.28515625" style="36" customWidth="1"/>
    <col min="17" max="19" width="15.85546875" style="36" hidden="1" customWidth="1"/>
    <col min="20" max="22" width="14.28515625" style="36" hidden="1" customWidth="1"/>
    <col min="23" max="16384" width="9.140625" style="36"/>
  </cols>
  <sheetData>
    <row r="1" spans="1:22" x14ac:dyDescent="0.25">
      <c r="A1" s="36" t="s">
        <v>209</v>
      </c>
      <c r="F1" s="101" t="s">
        <v>210</v>
      </c>
      <c r="L1" s="113" t="s">
        <v>211</v>
      </c>
      <c r="M1" s="101"/>
      <c r="N1" s="101"/>
      <c r="O1" s="101"/>
      <c r="Q1" s="36" t="s">
        <v>212</v>
      </c>
      <c r="R1" s="36" t="s">
        <v>212</v>
      </c>
      <c r="S1" s="36" t="s">
        <v>212</v>
      </c>
      <c r="T1" s="36" t="s">
        <v>213</v>
      </c>
      <c r="U1" s="36" t="s">
        <v>213</v>
      </c>
      <c r="V1" s="36" t="s">
        <v>213</v>
      </c>
    </row>
    <row r="2" spans="1:22" ht="13.5" customHeight="1" x14ac:dyDescent="0.25">
      <c r="B2" s="36" t="s">
        <v>214</v>
      </c>
      <c r="C2" s="36" t="s">
        <v>215</v>
      </c>
      <c r="D2" s="36" t="s">
        <v>216</v>
      </c>
      <c r="G2" s="101" t="s">
        <v>214</v>
      </c>
      <c r="H2" s="101" t="s">
        <v>215</v>
      </c>
      <c r="I2" s="101" t="s">
        <v>216</v>
      </c>
      <c r="L2" s="102" t="s">
        <v>217</v>
      </c>
      <c r="M2" s="102" t="s">
        <v>218</v>
      </c>
      <c r="N2" s="102" t="s">
        <v>219</v>
      </c>
      <c r="O2" s="102" t="s">
        <v>220</v>
      </c>
      <c r="Q2" s="103" t="s">
        <v>214</v>
      </c>
      <c r="R2" s="103" t="s">
        <v>215</v>
      </c>
      <c r="S2" s="103" t="s">
        <v>216</v>
      </c>
      <c r="T2" s="103" t="s">
        <v>214</v>
      </c>
      <c r="U2" s="103" t="s">
        <v>215</v>
      </c>
      <c r="V2" s="103" t="s">
        <v>216</v>
      </c>
    </row>
    <row r="3" spans="1:22" x14ac:dyDescent="0.25">
      <c r="A3" s="36">
        <v>2017</v>
      </c>
      <c r="B3" s="104">
        <v>0.26896450053152671</v>
      </c>
      <c r="C3" s="104">
        <v>0.27010000000000001</v>
      </c>
      <c r="D3" s="104">
        <v>0.26986622919411207</v>
      </c>
      <c r="F3" s="101">
        <v>2017</v>
      </c>
      <c r="G3" s="105">
        <v>0.33100717455752193</v>
      </c>
      <c r="H3" s="105">
        <v>0.33240460235943686</v>
      </c>
      <c r="I3" s="105">
        <v>0.33351901990127031</v>
      </c>
      <c r="L3" s="102">
        <f>A3</f>
        <v>2017</v>
      </c>
      <c r="M3" s="106">
        <v>0.54279999999999995</v>
      </c>
      <c r="N3" s="106">
        <v>0.49399999999999999</v>
      </c>
      <c r="O3" s="106">
        <v>0.52290000000000003</v>
      </c>
      <c r="Q3" s="107">
        <f>M3-G3</f>
        <v>0.21179282544247802</v>
      </c>
      <c r="R3" s="107">
        <f t="shared" ref="R3:S18" si="0">N3-H3</f>
        <v>0.16159539764056313</v>
      </c>
      <c r="S3" s="107">
        <f t="shared" si="0"/>
        <v>0.18938098009872972</v>
      </c>
      <c r="T3" s="108">
        <f>1-(G3/M3)</f>
        <v>0.39018575063094696</v>
      </c>
      <c r="U3" s="108">
        <f t="shared" ref="U3:V18" si="1">1-(H3/N3)</f>
        <v>0.3271161895557958</v>
      </c>
      <c r="V3" s="108">
        <f>1-(I3/O3)</f>
        <v>0.36217437387402895</v>
      </c>
    </row>
    <row r="4" spans="1:22" x14ac:dyDescent="0.25">
      <c r="A4" s="36">
        <v>2018</v>
      </c>
      <c r="B4" s="104">
        <v>0.35978109604605923</v>
      </c>
      <c r="C4" s="104">
        <v>0.36129999999999995</v>
      </c>
      <c r="D4" s="104">
        <v>0.36098729584536349</v>
      </c>
      <c r="F4" s="101">
        <v>2018</v>
      </c>
      <c r="G4" s="105">
        <v>0.3766410805728348</v>
      </c>
      <c r="H4" s="105">
        <v>0.37823116307796278</v>
      </c>
      <c r="I4" s="105">
        <v>0.3794992184538819</v>
      </c>
      <c r="L4" s="102">
        <f t="shared" ref="L4:L23" si="2">A4</f>
        <v>2018</v>
      </c>
      <c r="M4" s="106">
        <v>0.51890000000000003</v>
      </c>
      <c r="N4" s="106">
        <v>0.50700000000000001</v>
      </c>
      <c r="O4" s="106">
        <v>0.52210000000000001</v>
      </c>
      <c r="Q4" s="107">
        <f t="shared" ref="Q4:S47" si="3">M4-G4</f>
        <v>0.14225891942716523</v>
      </c>
      <c r="R4" s="107">
        <f t="shared" si="0"/>
        <v>0.12876883692203722</v>
      </c>
      <c r="S4" s="107">
        <f t="shared" si="0"/>
        <v>0.1426007815461181</v>
      </c>
      <c r="T4" s="108">
        <f t="shared" ref="T4:V47" si="4">1-(G4/M4)</f>
        <v>0.27415478787274083</v>
      </c>
      <c r="U4" s="108">
        <f t="shared" si="1"/>
        <v>0.25398192686792354</v>
      </c>
      <c r="V4" s="108">
        <f t="shared" si="1"/>
        <v>0.27312925023198253</v>
      </c>
    </row>
    <row r="5" spans="1:22" x14ac:dyDescent="0.25">
      <c r="A5" s="36">
        <v>2019</v>
      </c>
      <c r="B5" s="104">
        <v>0.34813028280570807</v>
      </c>
      <c r="C5" s="104">
        <v>0.34960000000000002</v>
      </c>
      <c r="D5" s="104">
        <v>0.34929742216313064</v>
      </c>
      <c r="F5" s="101">
        <v>2019</v>
      </c>
      <c r="G5" s="105">
        <v>0.37496622708062177</v>
      </c>
      <c r="H5" s="105">
        <v>0.3765492387818094</v>
      </c>
      <c r="I5" s="105">
        <v>0.37781165534910083</v>
      </c>
      <c r="L5" s="102">
        <f t="shared" si="2"/>
        <v>2019</v>
      </c>
      <c r="M5" s="106">
        <v>0.5252</v>
      </c>
      <c r="N5" s="106">
        <v>0.49</v>
      </c>
      <c r="O5" s="106">
        <v>0.51259999999999994</v>
      </c>
      <c r="Q5" s="107">
        <f t="shared" si="3"/>
        <v>0.15023377291937823</v>
      </c>
      <c r="R5" s="107">
        <f t="shared" si="0"/>
        <v>0.11345076121819059</v>
      </c>
      <c r="S5" s="107">
        <f t="shared" si="0"/>
        <v>0.13478834465089912</v>
      </c>
      <c r="T5" s="108">
        <f t="shared" si="4"/>
        <v>0.28605059580993575</v>
      </c>
      <c r="U5" s="108">
        <f t="shared" si="1"/>
        <v>0.23153216575140934</v>
      </c>
      <c r="V5" s="108">
        <f t="shared" si="1"/>
        <v>0.26295034071576107</v>
      </c>
    </row>
    <row r="6" spans="1:22" x14ac:dyDescent="0.25">
      <c r="A6" s="36">
        <v>2020</v>
      </c>
      <c r="B6" s="104">
        <v>0.36147394925192222</v>
      </c>
      <c r="C6" s="104">
        <v>0.36299999999999999</v>
      </c>
      <c r="D6" s="104">
        <v>0.36268582450004688</v>
      </c>
      <c r="F6" s="101">
        <v>2020</v>
      </c>
      <c r="G6" s="105">
        <v>0.38683997822769545</v>
      </c>
      <c r="H6" s="105">
        <v>0.38847311787546951</v>
      </c>
      <c r="I6" s="105">
        <v>0.3897755103634743</v>
      </c>
      <c r="L6" s="102">
        <f t="shared" si="2"/>
        <v>2020</v>
      </c>
      <c r="M6" s="106">
        <v>0.5232</v>
      </c>
      <c r="N6" s="106">
        <v>0.4834</v>
      </c>
      <c r="O6" s="106">
        <v>0.50449999999999995</v>
      </c>
      <c r="Q6" s="107">
        <f t="shared" si="3"/>
        <v>0.13636002177230455</v>
      </c>
      <c r="R6" s="107">
        <f t="shared" si="0"/>
        <v>9.4926882124530487E-2</v>
      </c>
      <c r="S6" s="107">
        <f t="shared" si="0"/>
        <v>0.11472448963652565</v>
      </c>
      <c r="T6" s="108">
        <f t="shared" si="4"/>
        <v>0.26062695292871663</v>
      </c>
      <c r="U6" s="108">
        <f t="shared" si="1"/>
        <v>0.19637335979422943</v>
      </c>
      <c r="V6" s="108">
        <f t="shared" si="1"/>
        <v>0.22740235805059594</v>
      </c>
    </row>
    <row r="7" spans="1:22" x14ac:dyDescent="0.25">
      <c r="A7" s="36">
        <v>2021</v>
      </c>
      <c r="B7" s="104">
        <v>0.37143190928641046</v>
      </c>
      <c r="C7" s="104">
        <v>0.373</v>
      </c>
      <c r="D7" s="104">
        <v>0.37267716952759644</v>
      </c>
      <c r="F7" s="101">
        <v>2021</v>
      </c>
      <c r="G7" s="105">
        <v>0.40623445587448803</v>
      </c>
      <c r="H7" s="105">
        <v>0.40794947405647652</v>
      </c>
      <c r="I7" s="105">
        <v>0.40931716285152714</v>
      </c>
      <c r="L7" s="102">
        <f t="shared" si="2"/>
        <v>2021</v>
      </c>
      <c r="M7" s="106">
        <v>0.5363</v>
      </c>
      <c r="N7" s="106">
        <v>0.49430000000000002</v>
      </c>
      <c r="O7" s="106">
        <v>0.51149999999999995</v>
      </c>
      <c r="Q7" s="107">
        <f t="shared" si="3"/>
        <v>0.13006554412551197</v>
      </c>
      <c r="R7" s="107">
        <f t="shared" si="0"/>
        <v>8.6350525943523493E-2</v>
      </c>
      <c r="S7" s="107">
        <f t="shared" si="0"/>
        <v>0.10218283714847282</v>
      </c>
      <c r="T7" s="108">
        <f t="shared" si="4"/>
        <v>0.24252385628475104</v>
      </c>
      <c r="U7" s="108">
        <f t="shared" si="1"/>
        <v>0.17469254692195735</v>
      </c>
      <c r="V7" s="108">
        <f t="shared" si="1"/>
        <v>0.19977094261676021</v>
      </c>
    </row>
    <row r="8" spans="1:22" x14ac:dyDescent="0.25">
      <c r="A8" s="36">
        <v>2022</v>
      </c>
      <c r="B8" s="104">
        <v>0.38885833934676484</v>
      </c>
      <c r="C8" s="104">
        <v>0.39049999999999996</v>
      </c>
      <c r="D8" s="104">
        <v>0.39016202332580802</v>
      </c>
      <c r="F8" s="101">
        <v>2022</v>
      </c>
      <c r="G8" s="105">
        <v>0.42630302980451962</v>
      </c>
      <c r="H8" s="105">
        <v>0.42810277238316841</v>
      </c>
      <c r="I8" s="105">
        <v>0.42953802699716875</v>
      </c>
      <c r="L8" s="102">
        <f t="shared" si="2"/>
        <v>2022</v>
      </c>
      <c r="M8" s="106">
        <v>0.55730000000000002</v>
      </c>
      <c r="N8" s="106">
        <v>0.51880000000000004</v>
      </c>
      <c r="O8" s="106">
        <v>0.52729999999999999</v>
      </c>
      <c r="Q8" s="107">
        <f t="shared" si="3"/>
        <v>0.1309969701954804</v>
      </c>
      <c r="R8" s="107">
        <f t="shared" si="0"/>
        <v>9.0697227616831633E-2</v>
      </c>
      <c r="S8" s="107">
        <f t="shared" si="0"/>
        <v>9.7761973002831237E-2</v>
      </c>
      <c r="T8" s="108">
        <f t="shared" si="4"/>
        <v>0.23505646903908195</v>
      </c>
      <c r="U8" s="108">
        <f t="shared" si="1"/>
        <v>0.17482117890676874</v>
      </c>
      <c r="V8" s="108">
        <f t="shared" si="1"/>
        <v>0.18540104874422769</v>
      </c>
    </row>
    <row r="9" spans="1:22" x14ac:dyDescent="0.25">
      <c r="A9" s="36">
        <v>2023</v>
      </c>
      <c r="B9" s="104">
        <v>0.44113762952782798</v>
      </c>
      <c r="C9" s="104">
        <v>0.44300000000000006</v>
      </c>
      <c r="D9" s="104">
        <v>0.44261658472044296</v>
      </c>
      <c r="F9" s="101">
        <v>2023</v>
      </c>
      <c r="G9" s="105">
        <v>0.45843290411067639</v>
      </c>
      <c r="H9" s="105">
        <v>0.46036829081754532</v>
      </c>
      <c r="I9" s="105">
        <v>0.46191171860208657</v>
      </c>
      <c r="L9" s="102">
        <f t="shared" si="2"/>
        <v>2023</v>
      </c>
      <c r="M9" s="106">
        <v>0.55759999999999998</v>
      </c>
      <c r="N9" s="106">
        <v>0.50339999999999996</v>
      </c>
      <c r="O9" s="106">
        <v>0.51819999999999999</v>
      </c>
      <c r="Q9" s="107">
        <f t="shared" si="3"/>
        <v>9.9167095889323598E-2</v>
      </c>
      <c r="R9" s="107">
        <f t="shared" si="0"/>
        <v>4.3031709182454636E-2</v>
      </c>
      <c r="S9" s="107">
        <f t="shared" si="0"/>
        <v>5.628828139791342E-2</v>
      </c>
      <c r="T9" s="108">
        <f t="shared" si="4"/>
        <v>0.17784629822332065</v>
      </c>
      <c r="U9" s="108">
        <f t="shared" si="1"/>
        <v>8.5482139814172853E-2</v>
      </c>
      <c r="V9" s="108">
        <f t="shared" si="1"/>
        <v>0.10862269663819646</v>
      </c>
    </row>
    <row r="10" spans="1:22" x14ac:dyDescent="0.25">
      <c r="A10" s="36">
        <v>2024</v>
      </c>
      <c r="B10" s="104">
        <v>0.47529343244612254</v>
      </c>
      <c r="C10" s="104">
        <v>0.47729999999999995</v>
      </c>
      <c r="D10" s="104">
        <v>0.47688689816493768</v>
      </c>
      <c r="F10" s="101">
        <v>2024</v>
      </c>
      <c r="G10" s="105">
        <v>0.49645531597640463</v>
      </c>
      <c r="H10" s="105">
        <v>0.49855122360100912</v>
      </c>
      <c r="I10" s="105">
        <v>0.50022266324155507</v>
      </c>
      <c r="L10" s="102">
        <f t="shared" si="2"/>
        <v>2024</v>
      </c>
      <c r="M10" s="106">
        <v>0.5766</v>
      </c>
      <c r="N10" s="106">
        <v>0.51590000000000003</v>
      </c>
      <c r="O10" s="106">
        <v>0.53710000000000002</v>
      </c>
      <c r="Q10" s="107">
        <f t="shared" si="3"/>
        <v>8.0144684023595369E-2</v>
      </c>
      <c r="R10" s="107">
        <f t="shared" si="0"/>
        <v>1.7348776398990906E-2</v>
      </c>
      <c r="S10" s="107">
        <f t="shared" si="0"/>
        <v>3.6877336758444956E-2</v>
      </c>
      <c r="T10" s="108">
        <f t="shared" si="4"/>
        <v>0.13899528966978036</v>
      </c>
      <c r="U10" s="108">
        <f t="shared" si="1"/>
        <v>3.3628176776489438E-2</v>
      </c>
      <c r="V10" s="108">
        <f t="shared" si="1"/>
        <v>6.8660094504645275E-2</v>
      </c>
    </row>
    <row r="11" spans="1:22" x14ac:dyDescent="0.25">
      <c r="A11" s="36">
        <v>2025</v>
      </c>
      <c r="B11" s="104">
        <v>0.50237908373993045</v>
      </c>
      <c r="C11" s="104">
        <v>0.50449999999999995</v>
      </c>
      <c r="D11" s="104">
        <v>0.50406335663987234</v>
      </c>
      <c r="F11" s="101">
        <v>2025</v>
      </c>
      <c r="G11" s="105">
        <v>0.52020440183064354</v>
      </c>
      <c r="H11" s="105">
        <v>0.5224005720338073</v>
      </c>
      <c r="I11" s="105">
        <v>0.52415196884722681</v>
      </c>
      <c r="L11" s="102">
        <f t="shared" si="2"/>
        <v>2025</v>
      </c>
      <c r="M11" s="106">
        <v>0.57999999999999996</v>
      </c>
      <c r="N11" s="106">
        <v>0.5232</v>
      </c>
      <c r="O11" s="106">
        <v>0.53769999999999996</v>
      </c>
      <c r="Q11" s="107">
        <f t="shared" si="3"/>
        <v>5.9795598169356423E-2</v>
      </c>
      <c r="R11" s="107">
        <f t="shared" si="0"/>
        <v>7.9942796619270062E-4</v>
      </c>
      <c r="S11" s="107">
        <f t="shared" si="0"/>
        <v>1.3548031152773143E-2</v>
      </c>
      <c r="T11" s="108">
        <f t="shared" si="4"/>
        <v>0.10309585891268347</v>
      </c>
      <c r="U11" s="108">
        <f t="shared" si="1"/>
        <v>1.527958650979877E-3</v>
      </c>
      <c r="V11" s="108">
        <f t="shared" si="1"/>
        <v>2.5196263999950008E-2</v>
      </c>
    </row>
    <row r="12" spans="1:22" x14ac:dyDescent="0.25">
      <c r="A12" s="36">
        <v>2026</v>
      </c>
      <c r="B12" s="104">
        <v>0.51193872537303919</v>
      </c>
      <c r="C12" s="104">
        <v>0.5141</v>
      </c>
      <c r="D12" s="104">
        <v>0.51365504786631999</v>
      </c>
      <c r="F12" s="101">
        <v>2026</v>
      </c>
      <c r="G12" s="105">
        <v>0.52532166840134309</v>
      </c>
      <c r="H12" s="105">
        <v>0.52753944239779405</v>
      </c>
      <c r="I12" s="105">
        <v>0.52930806775509709</v>
      </c>
      <c r="L12" s="102">
        <f t="shared" si="2"/>
        <v>2026</v>
      </c>
      <c r="M12" s="106">
        <v>0.5766</v>
      </c>
      <c r="N12" s="106">
        <v>0.52839999999999998</v>
      </c>
      <c r="O12" s="106">
        <v>0.54269999999999996</v>
      </c>
      <c r="Q12" s="107">
        <f t="shared" si="3"/>
        <v>5.1278331598656912E-2</v>
      </c>
      <c r="R12" s="107">
        <f t="shared" si="0"/>
        <v>8.605576022059358E-4</v>
      </c>
      <c r="S12" s="107">
        <f t="shared" si="0"/>
        <v>1.3391932244902871E-2</v>
      </c>
      <c r="T12" s="108">
        <f t="shared" si="4"/>
        <v>8.8932243494028618E-2</v>
      </c>
      <c r="U12" s="108">
        <f t="shared" si="1"/>
        <v>1.628610148005194E-3</v>
      </c>
      <c r="V12" s="108">
        <f t="shared" si="1"/>
        <v>2.4676492067261635E-2</v>
      </c>
    </row>
    <row r="13" spans="1:22" x14ac:dyDescent="0.25">
      <c r="A13" s="36">
        <v>2027</v>
      </c>
      <c r="B13" s="104">
        <v>0.5684003587685873</v>
      </c>
      <c r="C13" s="104">
        <v>0.57079999999999986</v>
      </c>
      <c r="D13" s="104">
        <v>0.57030597417252549</v>
      </c>
      <c r="F13" s="101">
        <v>2027</v>
      </c>
      <c r="G13" s="105">
        <v>0.5471073434391206</v>
      </c>
      <c r="H13" s="105">
        <v>0.54941709099482139</v>
      </c>
      <c r="I13" s="105">
        <v>0.55125906321675122</v>
      </c>
      <c r="L13" s="102">
        <f t="shared" si="2"/>
        <v>2027</v>
      </c>
      <c r="M13" s="106">
        <v>0.59109999999999996</v>
      </c>
      <c r="N13" s="106">
        <v>0.53900000000000003</v>
      </c>
      <c r="O13" s="106">
        <v>0.55420000000000003</v>
      </c>
      <c r="Q13" s="107">
        <f t="shared" si="3"/>
        <v>4.3992656560879362E-2</v>
      </c>
      <c r="R13" s="107">
        <f t="shared" si="0"/>
        <v>-1.0417090994821354E-2</v>
      </c>
      <c r="S13" s="107">
        <f t="shared" si="0"/>
        <v>2.9409367832488043E-3</v>
      </c>
      <c r="T13" s="108">
        <f t="shared" si="4"/>
        <v>7.4425066081677205E-2</v>
      </c>
      <c r="U13" s="108">
        <f t="shared" si="1"/>
        <v>-1.9326699433805938E-2</v>
      </c>
      <c r="V13" s="108">
        <f t="shared" si="1"/>
        <v>5.3066343977784536E-3</v>
      </c>
    </row>
    <row r="14" spans="1:22" x14ac:dyDescent="0.25">
      <c r="A14" s="36">
        <v>2028</v>
      </c>
      <c r="B14" s="104">
        <v>0.61400781572654339</v>
      </c>
      <c r="C14" s="104">
        <v>0.61660000000000004</v>
      </c>
      <c r="D14" s="104">
        <v>0.61606633439870229</v>
      </c>
      <c r="F14" s="101">
        <v>2028</v>
      </c>
      <c r="G14" s="105">
        <v>0.58263547975994545</v>
      </c>
      <c r="H14" s="105">
        <v>0.58509521803869113</v>
      </c>
      <c r="I14" s="105">
        <v>0.58705680452093878</v>
      </c>
      <c r="L14" s="102">
        <f t="shared" si="2"/>
        <v>2028</v>
      </c>
      <c r="M14" s="106">
        <v>0.61629999999999996</v>
      </c>
      <c r="N14" s="106">
        <v>0.56179999999999997</v>
      </c>
      <c r="O14" s="106">
        <v>0.57250000000000001</v>
      </c>
      <c r="Q14" s="107">
        <f t="shared" si="3"/>
        <v>3.3664520240054507E-2</v>
      </c>
      <c r="R14" s="107">
        <f t="shared" si="0"/>
        <v>-2.3295218038691168E-2</v>
      </c>
      <c r="S14" s="107">
        <f t="shared" si="0"/>
        <v>-1.4556804520938771E-2</v>
      </c>
      <c r="T14" s="108">
        <f t="shared" si="4"/>
        <v>5.4623592795804865E-2</v>
      </c>
      <c r="U14" s="108">
        <f t="shared" si="1"/>
        <v>-4.1465322247581371E-2</v>
      </c>
      <c r="V14" s="108">
        <f t="shared" si="1"/>
        <v>-2.5426732787666051E-2</v>
      </c>
    </row>
    <row r="15" spans="1:22" x14ac:dyDescent="0.25">
      <c r="A15" s="36">
        <v>2029</v>
      </c>
      <c r="B15" s="104">
        <v>0.64049598941828201</v>
      </c>
      <c r="C15" s="104">
        <v>0.64319999999999999</v>
      </c>
      <c r="D15" s="104">
        <v>0.64264331217198389</v>
      </c>
      <c r="F15" s="101">
        <v>2029</v>
      </c>
      <c r="G15" s="105">
        <v>0.61765815626696396</v>
      </c>
      <c r="H15" s="105">
        <v>0.62026575134643858</v>
      </c>
      <c r="I15" s="105">
        <v>0.62234525033349386</v>
      </c>
      <c r="L15" s="102">
        <f t="shared" si="2"/>
        <v>2029</v>
      </c>
      <c r="M15" s="106">
        <v>0.62849999999999995</v>
      </c>
      <c r="N15" s="106">
        <v>0.55100000000000005</v>
      </c>
      <c r="O15" s="106">
        <v>0.57099999999999995</v>
      </c>
      <c r="Q15" s="107">
        <f t="shared" si="3"/>
        <v>1.0841843733035983E-2</v>
      </c>
      <c r="R15" s="107">
        <f t="shared" si="0"/>
        <v>-6.9265751346438531E-2</v>
      </c>
      <c r="S15" s="107">
        <f t="shared" si="0"/>
        <v>-5.1345250333493908E-2</v>
      </c>
      <c r="T15" s="108">
        <f t="shared" si="4"/>
        <v>1.7250348023923556E-2</v>
      </c>
      <c r="U15" s="108">
        <f t="shared" si="1"/>
        <v>-0.12570916759789208</v>
      </c>
      <c r="V15" s="108">
        <f t="shared" si="1"/>
        <v>-8.9921629305593553E-2</v>
      </c>
    </row>
    <row r="16" spans="1:22" x14ac:dyDescent="0.25">
      <c r="A16" s="36">
        <v>2030</v>
      </c>
      <c r="B16" s="104">
        <v>0.63681154420552133</v>
      </c>
      <c r="C16" s="104">
        <v>0.63949999999999996</v>
      </c>
      <c r="D16" s="104">
        <v>0.63894651451179063</v>
      </c>
      <c r="F16" s="101">
        <v>2030</v>
      </c>
      <c r="G16" s="105">
        <v>0.64801528169784506</v>
      </c>
      <c r="H16" s="105">
        <v>0.65075103681227975</v>
      </c>
      <c r="I16" s="105">
        <v>0.65293274057222261</v>
      </c>
      <c r="L16" s="102">
        <f t="shared" si="2"/>
        <v>2030</v>
      </c>
      <c r="M16" s="106">
        <v>0.65339999999999998</v>
      </c>
      <c r="N16" s="106">
        <v>0.56869999999999998</v>
      </c>
      <c r="O16" s="106">
        <v>0.59570000000000001</v>
      </c>
      <c r="Q16" s="107">
        <f t="shared" si="3"/>
        <v>5.3847183021549228E-3</v>
      </c>
      <c r="R16" s="107">
        <f t="shared" si="0"/>
        <v>-8.2051036812279765E-2</v>
      </c>
      <c r="S16" s="107">
        <f t="shared" si="0"/>
        <v>-5.7232740572222607E-2</v>
      </c>
      <c r="T16" s="108">
        <f t="shared" si="4"/>
        <v>8.2410748426001712E-3</v>
      </c>
      <c r="U16" s="108">
        <f t="shared" si="1"/>
        <v>-0.14427824303196735</v>
      </c>
      <c r="V16" s="108">
        <f t="shared" si="1"/>
        <v>-9.6076448837036477E-2</v>
      </c>
    </row>
    <row r="17" spans="1:22" x14ac:dyDescent="0.25">
      <c r="A17" s="36">
        <v>2031</v>
      </c>
      <c r="B17" s="104">
        <v>0.65115100665518444</v>
      </c>
      <c r="C17" s="104">
        <v>0.65390000000000004</v>
      </c>
      <c r="D17" s="104">
        <v>0.65333405135146205</v>
      </c>
      <c r="F17" s="101">
        <v>2031</v>
      </c>
      <c r="G17" s="105">
        <v>0.66861522148433294</v>
      </c>
      <c r="H17" s="105">
        <v>0.67143794428644354</v>
      </c>
      <c r="I17" s="105">
        <v>0.67368900283994781</v>
      </c>
      <c r="L17" s="102">
        <f t="shared" si="2"/>
        <v>2031</v>
      </c>
      <c r="M17" s="106">
        <v>0.66859999999999997</v>
      </c>
      <c r="N17" s="106">
        <v>0.60570000000000002</v>
      </c>
      <c r="O17" s="106">
        <v>0.6099</v>
      </c>
      <c r="Q17" s="107">
        <f t="shared" si="3"/>
        <v>-1.5221484332972324E-5</v>
      </c>
      <c r="R17" s="107">
        <f t="shared" si="0"/>
        <v>-6.5737944286443528E-2</v>
      </c>
      <c r="S17" s="107">
        <f t="shared" si="0"/>
        <v>-6.3789002839947817E-2</v>
      </c>
      <c r="T17" s="108">
        <f t="shared" si="4"/>
        <v>-2.2766204506474708E-5</v>
      </c>
      <c r="U17" s="108">
        <f t="shared" si="1"/>
        <v>-0.10853218472254178</v>
      </c>
      <c r="V17" s="108">
        <f t="shared" si="1"/>
        <v>-0.10458928158705993</v>
      </c>
    </row>
    <row r="18" spans="1:22" x14ac:dyDescent="0.25">
      <c r="A18" s="36">
        <v>2032</v>
      </c>
      <c r="B18" s="104">
        <v>0.62565862896689461</v>
      </c>
      <c r="C18" s="104">
        <v>0.62829999999999997</v>
      </c>
      <c r="D18" s="104">
        <v>0.62775620808093513</v>
      </c>
      <c r="F18" s="101">
        <v>2032</v>
      </c>
      <c r="G18" s="105">
        <v>0.6698921747398322</v>
      </c>
      <c r="H18" s="105">
        <v>0.6727202885126472</v>
      </c>
      <c r="I18" s="105">
        <v>0.67497564624519479</v>
      </c>
      <c r="L18" s="102">
        <f t="shared" si="2"/>
        <v>2032</v>
      </c>
      <c r="M18" s="106">
        <v>0.6694</v>
      </c>
      <c r="N18" s="106">
        <v>0.61229999999999996</v>
      </c>
      <c r="O18" s="106">
        <v>0.60740000000000005</v>
      </c>
      <c r="Q18" s="107">
        <f t="shared" si="3"/>
        <v>-4.9217473983220739E-4</v>
      </c>
      <c r="R18" s="107">
        <f t="shared" si="0"/>
        <v>-6.0420288512647247E-2</v>
      </c>
      <c r="S18" s="107">
        <f t="shared" si="0"/>
        <v>-6.7575646245194743E-2</v>
      </c>
      <c r="T18" s="108">
        <f t="shared" si="4"/>
        <v>-7.3524759461029987E-4</v>
      </c>
      <c r="U18" s="108">
        <f t="shared" si="1"/>
        <v>-9.8677590254200975E-2</v>
      </c>
      <c r="V18" s="108">
        <f t="shared" si="1"/>
        <v>-0.11125394508593134</v>
      </c>
    </row>
    <row r="19" spans="1:22" x14ac:dyDescent="0.25">
      <c r="A19" s="36">
        <v>2033</v>
      </c>
      <c r="B19" s="104">
        <v>0.63641322580414195</v>
      </c>
      <c r="C19" s="104">
        <v>0.6391</v>
      </c>
      <c r="D19" s="104">
        <v>0.63854686071068867</v>
      </c>
      <c r="F19" s="101">
        <v>2033</v>
      </c>
      <c r="G19" s="105">
        <v>0.66354773812568457</v>
      </c>
      <c r="H19" s="105">
        <v>0.66634906730652221</v>
      </c>
      <c r="I19" s="105">
        <v>0.66858306492364228</v>
      </c>
      <c r="L19" s="102">
        <f t="shared" si="2"/>
        <v>2033</v>
      </c>
      <c r="M19" s="106">
        <v>0.69479999999999997</v>
      </c>
      <c r="N19" s="106">
        <v>0.64159999999999995</v>
      </c>
      <c r="O19" s="106">
        <v>0.63590000000000002</v>
      </c>
      <c r="Q19" s="107">
        <f t="shared" si="3"/>
        <v>3.1252261874315401E-2</v>
      </c>
      <c r="R19" s="107">
        <f t="shared" si="3"/>
        <v>-2.4749067306522265E-2</v>
      </c>
      <c r="S19" s="107">
        <f t="shared" si="3"/>
        <v>-3.2683064923642258E-2</v>
      </c>
      <c r="T19" s="108">
        <f t="shared" si="4"/>
        <v>4.4980227222676139E-2</v>
      </c>
      <c r="U19" s="108">
        <f t="shared" si="4"/>
        <v>-3.8573982709666943E-2</v>
      </c>
      <c r="V19" s="108">
        <f t="shared" si="4"/>
        <v>-5.1396548079324145E-2</v>
      </c>
    </row>
    <row r="20" spans="1:22" x14ac:dyDescent="0.25">
      <c r="A20" s="36">
        <v>2034</v>
      </c>
      <c r="B20" s="104">
        <v>0.68251858076382232</v>
      </c>
      <c r="C20" s="104">
        <v>0.68540000000000001</v>
      </c>
      <c r="D20" s="104">
        <v>0.68480678818824292</v>
      </c>
      <c r="F20" s="101">
        <v>2034</v>
      </c>
      <c r="G20" s="105">
        <v>0.7055351696626968</v>
      </c>
      <c r="H20" s="105">
        <v>0.70851375906225711</v>
      </c>
      <c r="I20" s="105">
        <v>0.71088911775502139</v>
      </c>
      <c r="L20" s="102">
        <f t="shared" si="2"/>
        <v>2034</v>
      </c>
      <c r="M20" s="106">
        <v>0.67979999999999996</v>
      </c>
      <c r="N20" s="106">
        <v>0.67349999999999999</v>
      </c>
      <c r="O20" s="106">
        <v>0.63759999999999994</v>
      </c>
      <c r="Q20" s="107">
        <f t="shared" si="3"/>
        <v>-2.5735169662696844E-2</v>
      </c>
      <c r="R20" s="107">
        <f t="shared" si="3"/>
        <v>-3.5013759062257122E-2</v>
      </c>
      <c r="S20" s="107">
        <f t="shared" si="3"/>
        <v>-7.3289117755021449E-2</v>
      </c>
      <c r="T20" s="108">
        <f t="shared" si="4"/>
        <v>-3.7856972142831458E-2</v>
      </c>
      <c r="U20" s="108">
        <f t="shared" si="4"/>
        <v>-5.1987764012259907E-2</v>
      </c>
      <c r="V20" s="108">
        <f t="shared" si="4"/>
        <v>-0.1149452913347262</v>
      </c>
    </row>
    <row r="21" spans="1:22" x14ac:dyDescent="0.25">
      <c r="A21" s="36">
        <v>2035</v>
      </c>
      <c r="B21" s="104">
        <v>0.69536434920831225</v>
      </c>
      <c r="C21" s="104">
        <v>0.69830000000000003</v>
      </c>
      <c r="D21" s="104">
        <v>0.69769562327378176</v>
      </c>
      <c r="F21" s="101">
        <v>2035</v>
      </c>
      <c r="G21" s="105">
        <v>0.72258942642186208</v>
      </c>
      <c r="H21" s="105">
        <v>0.72564001454038696</v>
      </c>
      <c r="I21" s="105">
        <v>0.72807279060762575</v>
      </c>
      <c r="L21" s="102">
        <f t="shared" si="2"/>
        <v>2035</v>
      </c>
      <c r="M21" s="106">
        <v>0.69179999999999997</v>
      </c>
      <c r="N21" s="106">
        <v>0.6754</v>
      </c>
      <c r="O21" s="106">
        <v>0.64659999999999995</v>
      </c>
      <c r="Q21" s="107">
        <f t="shared" si="3"/>
        <v>-3.0789426421862109E-2</v>
      </c>
      <c r="R21" s="107">
        <f t="shared" si="3"/>
        <v>-5.0240014540386957E-2</v>
      </c>
      <c r="S21" s="107">
        <f t="shared" si="3"/>
        <v>-8.14727906076258E-2</v>
      </c>
      <c r="T21" s="108">
        <f t="shared" si="4"/>
        <v>-4.450625386218876E-2</v>
      </c>
      <c r="U21" s="108">
        <f t="shared" si="4"/>
        <v>-7.4385570832672387E-2</v>
      </c>
      <c r="V21" s="108">
        <f t="shared" si="4"/>
        <v>-0.12600184133564163</v>
      </c>
    </row>
    <row r="22" spans="1:22" x14ac:dyDescent="0.25">
      <c r="A22" s="36">
        <v>2036</v>
      </c>
      <c r="B22" s="104">
        <v>0.70283281923417829</v>
      </c>
      <c r="C22" s="104">
        <v>0.70579999999999998</v>
      </c>
      <c r="D22" s="104">
        <v>0.70518913204444389</v>
      </c>
      <c r="F22" s="101">
        <v>2036</v>
      </c>
      <c r="G22" s="105">
        <v>0.75022625381335661</v>
      </c>
      <c r="H22" s="105">
        <v>0.75339351756287121</v>
      </c>
      <c r="I22" s="105">
        <v>0.7559193398466667</v>
      </c>
      <c r="L22" s="102">
        <f t="shared" si="2"/>
        <v>2036</v>
      </c>
      <c r="M22" s="106">
        <v>0.71060000000000001</v>
      </c>
      <c r="N22" s="106">
        <v>0.6472</v>
      </c>
      <c r="O22" s="106">
        <v>0.66539999999999999</v>
      </c>
      <c r="Q22" s="107">
        <f t="shared" si="3"/>
        <v>-3.9626253813356604E-2</v>
      </c>
      <c r="R22" s="107">
        <f t="shared" si="3"/>
        <v>-0.10619351756287121</v>
      </c>
      <c r="S22" s="107">
        <f t="shared" si="3"/>
        <v>-9.0519339846666713E-2</v>
      </c>
      <c r="T22" s="108">
        <f t="shared" si="4"/>
        <v>-5.576450015952239E-2</v>
      </c>
      <c r="U22" s="108">
        <f t="shared" si="4"/>
        <v>-0.16408145482520275</v>
      </c>
      <c r="V22" s="108">
        <f t="shared" si="4"/>
        <v>-0.13603748098386936</v>
      </c>
    </row>
    <row r="23" spans="1:22" x14ac:dyDescent="0.25">
      <c r="A23" s="36">
        <v>2037</v>
      </c>
      <c r="B23" s="104">
        <v>0.70986114742652007</v>
      </c>
      <c r="C23" s="104">
        <v>0.71285799999999999</v>
      </c>
      <c r="D23" s="104">
        <v>0.71224102336488826</v>
      </c>
      <c r="F23" s="101">
        <v>2037</v>
      </c>
      <c r="G23" s="105">
        <v>0.76168063843042577</v>
      </c>
      <c r="H23" s="105">
        <v>0.76489625966807973</v>
      </c>
      <c r="I23" s="105">
        <v>0.76746064597141728</v>
      </c>
      <c r="L23" s="102">
        <f t="shared" si="2"/>
        <v>2037</v>
      </c>
      <c r="M23" s="106">
        <v>0.71770600000000007</v>
      </c>
      <c r="N23" s="106">
        <v>0.65367200000000003</v>
      </c>
      <c r="O23" s="106">
        <v>0.67205400000000004</v>
      </c>
      <c r="Q23" s="107">
        <f t="shared" si="3"/>
        <v>-4.3974638430425705E-2</v>
      </c>
      <c r="R23" s="107">
        <f t="shared" si="3"/>
        <v>-0.11122425966807969</v>
      </c>
      <c r="S23" s="107">
        <f t="shared" si="3"/>
        <v>-9.5406645971417237E-2</v>
      </c>
      <c r="T23" s="108">
        <f t="shared" si="4"/>
        <v>-6.1271103251785197E-2</v>
      </c>
      <c r="U23" s="108">
        <f t="shared" si="4"/>
        <v>-0.17015301201226252</v>
      </c>
      <c r="V23" s="108">
        <f t="shared" si="4"/>
        <v>-0.14196276783028927</v>
      </c>
    </row>
    <row r="24" spans="1:22" x14ac:dyDescent="0.25">
      <c r="A24" s="36">
        <v>2038</v>
      </c>
      <c r="B24" s="104">
        <v>0.71695975890078534</v>
      </c>
      <c r="C24" s="104">
        <v>0.71998658000000004</v>
      </c>
      <c r="D24" s="104">
        <v>0.71936343359853716</v>
      </c>
      <c r="F24" s="101">
        <v>2038</v>
      </c>
      <c r="G24" s="105">
        <v>0.77990784171147309</v>
      </c>
      <c r="H24" s="105">
        <v>0.78320041354891434</v>
      </c>
      <c r="I24" s="105">
        <v>0.78582616624137047</v>
      </c>
      <c r="L24" s="102">
        <v>2037</v>
      </c>
      <c r="M24" s="106">
        <v>0.72488306000000002</v>
      </c>
      <c r="N24" s="106">
        <v>0.66020872000000008</v>
      </c>
      <c r="O24" s="106">
        <v>0.67877454000000004</v>
      </c>
      <c r="Q24" s="107">
        <f t="shared" si="3"/>
        <v>-5.502478171147307E-2</v>
      </c>
      <c r="R24" s="107">
        <f t="shared" si="3"/>
        <v>-0.12299169354891426</v>
      </c>
      <c r="S24" s="107">
        <f t="shared" si="3"/>
        <v>-0.10705162624137043</v>
      </c>
      <c r="T24" s="108">
        <f t="shared" si="4"/>
        <v>-7.590849441491021E-2</v>
      </c>
      <c r="U24" s="108">
        <f t="shared" si="4"/>
        <v>-0.18629213735455386</v>
      </c>
      <c r="V24" s="108">
        <f t="shared" si="4"/>
        <v>-0.15771308429065489</v>
      </c>
    </row>
    <row r="25" spans="1:22" x14ac:dyDescent="0.25">
      <c r="A25" s="36">
        <v>2039</v>
      </c>
      <c r="B25" s="104">
        <v>0.72412935648979315</v>
      </c>
      <c r="C25" s="104">
        <v>0.72718644580000003</v>
      </c>
      <c r="D25" s="104">
        <v>0.72655706793452257</v>
      </c>
      <c r="F25" s="101">
        <v>2039</v>
      </c>
      <c r="G25" s="105">
        <v>0.73508767077224135</v>
      </c>
      <c r="H25" s="105">
        <v>0.73819102328825614</v>
      </c>
      <c r="I25" s="105">
        <v>0.74066587778707216</v>
      </c>
      <c r="L25" s="102">
        <v>2038</v>
      </c>
      <c r="M25" s="106">
        <v>0.73213189060000006</v>
      </c>
      <c r="N25" s="106">
        <v>0.66681080720000008</v>
      </c>
      <c r="O25" s="106">
        <v>0.68556228540000008</v>
      </c>
      <c r="Q25" s="107">
        <f t="shared" si="3"/>
        <v>-2.9557801722412957E-3</v>
      </c>
      <c r="R25" s="107">
        <f t="shared" si="3"/>
        <v>-7.1380216088256065E-2</v>
      </c>
      <c r="S25" s="107">
        <f t="shared" si="3"/>
        <v>-5.5103592387072076E-2</v>
      </c>
      <c r="T25" s="108">
        <f t="shared" si="4"/>
        <v>-4.0372236344177193E-3</v>
      </c>
      <c r="U25" s="108">
        <f t="shared" si="4"/>
        <v>-0.10704717937609343</v>
      </c>
      <c r="V25" s="108">
        <f t="shared" si="4"/>
        <v>-8.0377222552318717E-2</v>
      </c>
    </row>
    <row r="26" spans="1:22" x14ac:dyDescent="0.25">
      <c r="A26" s="36">
        <v>2040</v>
      </c>
      <c r="B26" s="104">
        <v>0.73137065005469104</v>
      </c>
      <c r="C26" s="104">
        <v>0.73445831025800001</v>
      </c>
      <c r="D26" s="104">
        <v>0.73382263861386776</v>
      </c>
      <c r="F26" s="101">
        <v>2040</v>
      </c>
      <c r="G26" s="105">
        <v>0.74243854747996363</v>
      </c>
      <c r="H26" s="105">
        <v>0.74557293352113851</v>
      </c>
      <c r="I26" s="105">
        <v>0.74807253656494277</v>
      </c>
      <c r="L26" s="102">
        <v>2039</v>
      </c>
      <c r="M26" s="106">
        <v>0.73945320950600002</v>
      </c>
      <c r="N26" s="106">
        <v>0.6734789152720001</v>
      </c>
      <c r="O26" s="106">
        <v>0.69241790825400007</v>
      </c>
      <c r="Q26" s="107">
        <f t="shared" si="3"/>
        <v>-2.9853379739636088E-3</v>
      </c>
      <c r="R26" s="107">
        <f t="shared" si="3"/>
        <v>-7.2094018249138414E-2</v>
      </c>
      <c r="S26" s="107">
        <f t="shared" si="3"/>
        <v>-5.56546283109427E-2</v>
      </c>
      <c r="T26" s="108">
        <f t="shared" si="4"/>
        <v>-4.0372236344177193E-3</v>
      </c>
      <c r="U26" s="108">
        <f t="shared" si="4"/>
        <v>-0.1070471793760932</v>
      </c>
      <c r="V26" s="108">
        <f t="shared" si="4"/>
        <v>-8.0377222552318717E-2</v>
      </c>
    </row>
    <row r="27" spans="1:22" x14ac:dyDescent="0.25">
      <c r="A27" s="36">
        <v>2041</v>
      </c>
      <c r="B27" s="104">
        <v>0.73868435655523812</v>
      </c>
      <c r="C27" s="104">
        <v>0.74180289336058003</v>
      </c>
      <c r="D27" s="104">
        <v>0.74116086500000655</v>
      </c>
      <c r="F27" s="101">
        <v>2041</v>
      </c>
      <c r="G27" s="105">
        <v>0.74986293295476336</v>
      </c>
      <c r="H27" s="105">
        <v>0.75302866285635006</v>
      </c>
      <c r="I27" s="105">
        <v>0.75555326193059236</v>
      </c>
      <c r="L27" s="102">
        <v>2040</v>
      </c>
      <c r="M27" s="106">
        <v>0.74684774160106004</v>
      </c>
      <c r="N27" s="106">
        <v>0.68021370442472007</v>
      </c>
      <c r="O27" s="106">
        <v>0.69934208733654013</v>
      </c>
      <c r="Q27" s="107">
        <f t="shared" si="3"/>
        <v>-3.015191353703317E-3</v>
      </c>
      <c r="R27" s="107">
        <f t="shared" si="3"/>
        <v>-7.2814958431629995E-2</v>
      </c>
      <c r="S27" s="107">
        <f t="shared" si="3"/>
        <v>-5.6211174594052227E-2</v>
      </c>
      <c r="T27" s="108">
        <f t="shared" si="4"/>
        <v>-4.0372236344177193E-3</v>
      </c>
      <c r="U27" s="108">
        <f t="shared" si="4"/>
        <v>-0.10704717937609343</v>
      </c>
      <c r="V27" s="108">
        <f t="shared" si="4"/>
        <v>-8.0377222552318717E-2</v>
      </c>
    </row>
    <row r="28" spans="1:22" x14ac:dyDescent="0.25">
      <c r="A28" s="36">
        <v>2042</v>
      </c>
      <c r="B28" s="104">
        <v>0.74607120012079031</v>
      </c>
      <c r="C28" s="104">
        <v>0.7492209222941858</v>
      </c>
      <c r="D28" s="104">
        <v>0.74857247365000656</v>
      </c>
      <c r="F28" s="101">
        <v>2042</v>
      </c>
      <c r="G28" s="105">
        <v>0.75736156228431095</v>
      </c>
      <c r="H28" s="105">
        <v>0.76055894948491354</v>
      </c>
      <c r="I28" s="105">
        <v>0.76310879454989822</v>
      </c>
      <c r="L28" s="102">
        <v>2041</v>
      </c>
      <c r="M28" s="106">
        <v>0.75431621901707069</v>
      </c>
      <c r="N28" s="106">
        <v>0.68701584146896733</v>
      </c>
      <c r="O28" s="106">
        <v>0.70633550820990554</v>
      </c>
      <c r="Q28" s="107">
        <f t="shared" si="3"/>
        <v>-3.0453432672402636E-3</v>
      </c>
      <c r="R28" s="107">
        <f t="shared" si="3"/>
        <v>-7.3543108015946212E-2</v>
      </c>
      <c r="S28" s="107">
        <f t="shared" si="3"/>
        <v>-5.6773286339992679E-2</v>
      </c>
      <c r="T28" s="108">
        <f t="shared" si="4"/>
        <v>-4.0372236344177193E-3</v>
      </c>
      <c r="U28" s="108">
        <f t="shared" si="4"/>
        <v>-0.1070471793760932</v>
      </c>
      <c r="V28" s="108">
        <f t="shared" si="4"/>
        <v>-8.0377222552318717E-2</v>
      </c>
    </row>
    <row r="29" spans="1:22" x14ac:dyDescent="0.25">
      <c r="A29" s="36">
        <v>2043</v>
      </c>
      <c r="B29" s="104">
        <v>0.75353191212199833</v>
      </c>
      <c r="C29" s="104">
        <v>0.7567131315171276</v>
      </c>
      <c r="D29" s="104">
        <v>0.75605819838650656</v>
      </c>
      <c r="F29" s="101">
        <v>2043</v>
      </c>
      <c r="G29" s="105">
        <v>0.76493517790715404</v>
      </c>
      <c r="H29" s="105">
        <v>0.76816453897976256</v>
      </c>
      <c r="I29" s="105">
        <v>0.77073988249539704</v>
      </c>
      <c r="L29" s="102">
        <v>2042</v>
      </c>
      <c r="M29" s="106">
        <v>0.76185938120724139</v>
      </c>
      <c r="N29" s="106">
        <v>0.69388599988365696</v>
      </c>
      <c r="O29" s="106">
        <v>0.71339886329200464</v>
      </c>
      <c r="Q29" s="107">
        <f t="shared" si="3"/>
        <v>-3.0757966999126474E-3</v>
      </c>
      <c r="R29" s="107">
        <f t="shared" si="3"/>
        <v>-7.42785390961056E-2</v>
      </c>
      <c r="S29" s="107">
        <f t="shared" si="3"/>
        <v>-5.7341019203392407E-2</v>
      </c>
      <c r="T29" s="108">
        <f t="shared" si="4"/>
        <v>-4.0372236344174972E-3</v>
      </c>
      <c r="U29" s="108">
        <f t="shared" si="4"/>
        <v>-0.1070471793760932</v>
      </c>
      <c r="V29" s="108">
        <f t="shared" si="4"/>
        <v>-8.0377222552318273E-2</v>
      </c>
    </row>
    <row r="30" spans="1:22" x14ac:dyDescent="0.25">
      <c r="A30" s="36">
        <v>2044</v>
      </c>
      <c r="B30" s="104">
        <v>0.76106723124321829</v>
      </c>
      <c r="C30" s="104">
        <v>0.764280262832299</v>
      </c>
      <c r="D30" s="104">
        <v>0.76361878037037179</v>
      </c>
      <c r="F30" s="101">
        <v>2044</v>
      </c>
      <c r="G30" s="105">
        <v>0.77258452968622571</v>
      </c>
      <c r="H30" s="105">
        <v>0.77584618436956032</v>
      </c>
      <c r="I30" s="105">
        <v>0.77844728132035113</v>
      </c>
      <c r="L30" s="102">
        <v>2043</v>
      </c>
      <c r="M30" s="106">
        <v>0.76947797501931381</v>
      </c>
      <c r="N30" s="106">
        <v>0.70082485988249354</v>
      </c>
      <c r="O30" s="106">
        <v>0.72053285192492467</v>
      </c>
      <c r="Q30" s="107">
        <f t="shared" si="3"/>
        <v>-3.1065546669118982E-3</v>
      </c>
      <c r="R30" s="107">
        <f t="shared" si="3"/>
        <v>-7.5021324487066776E-2</v>
      </c>
      <c r="S30" s="107">
        <f t="shared" si="3"/>
        <v>-5.7914429395426459E-2</v>
      </c>
      <c r="T30" s="108">
        <f t="shared" si="4"/>
        <v>-4.0372236344177193E-3</v>
      </c>
      <c r="U30" s="108">
        <f t="shared" si="4"/>
        <v>-0.10704717937609343</v>
      </c>
      <c r="V30" s="108">
        <f t="shared" si="4"/>
        <v>-8.0377222552318495E-2</v>
      </c>
    </row>
    <row r="31" spans="1:22" x14ac:dyDescent="0.25">
      <c r="A31" s="36">
        <v>2045</v>
      </c>
      <c r="B31" s="104">
        <v>0.76867790355565047</v>
      </c>
      <c r="C31" s="104">
        <v>0.77192306546062195</v>
      </c>
      <c r="D31" s="104">
        <v>0.77125496817407546</v>
      </c>
      <c r="F31" s="101">
        <v>2045</v>
      </c>
      <c r="G31" s="105">
        <v>0.78031037498308797</v>
      </c>
      <c r="H31" s="105">
        <v>0.78360464621325598</v>
      </c>
      <c r="I31" s="105">
        <v>0.78623175413355473</v>
      </c>
      <c r="L31" s="102">
        <v>2044</v>
      </c>
      <c r="M31" s="106">
        <v>0.77717275476950698</v>
      </c>
      <c r="N31" s="106">
        <v>0.70783310848131853</v>
      </c>
      <c r="O31" s="106">
        <v>0.72773818044417393</v>
      </c>
      <c r="Q31" s="107">
        <f t="shared" si="3"/>
        <v>-3.1376202135809939E-3</v>
      </c>
      <c r="R31" s="107">
        <f t="shared" si="3"/>
        <v>-7.5771537731937455E-2</v>
      </c>
      <c r="S31" s="107">
        <f t="shared" si="3"/>
        <v>-5.8493573689380796E-2</v>
      </c>
      <c r="T31" s="108">
        <f t="shared" si="4"/>
        <v>-4.0372236344177193E-3</v>
      </c>
      <c r="U31" s="108">
        <f t="shared" si="4"/>
        <v>-0.10704717937609343</v>
      </c>
      <c r="V31" s="108">
        <f t="shared" si="4"/>
        <v>-8.0377222552318717E-2</v>
      </c>
    </row>
    <row r="32" spans="1:22" x14ac:dyDescent="0.25">
      <c r="A32" s="36">
        <v>2046</v>
      </c>
      <c r="B32" s="104">
        <v>0.77636468259120694</v>
      </c>
      <c r="C32" s="104">
        <v>0.77964229611522806</v>
      </c>
      <c r="D32" s="104">
        <v>0.77896751785581608</v>
      </c>
      <c r="F32" s="101">
        <v>2046</v>
      </c>
      <c r="G32" s="105">
        <v>0.7881134787329187</v>
      </c>
      <c r="H32" s="105">
        <v>0.79144069267538841</v>
      </c>
      <c r="I32" s="105">
        <v>0.79409407167489021</v>
      </c>
      <c r="L32" s="102">
        <v>2045</v>
      </c>
      <c r="M32" s="106">
        <v>0.78494448231720204</v>
      </c>
      <c r="N32" s="106">
        <v>0.71491143956613168</v>
      </c>
      <c r="O32" s="106">
        <v>0.73501556224861564</v>
      </c>
      <c r="Q32" s="107">
        <f t="shared" si="3"/>
        <v>-3.1689964157166628E-3</v>
      </c>
      <c r="R32" s="107">
        <f t="shared" si="3"/>
        <v>-7.6529253109256734E-2</v>
      </c>
      <c r="S32" s="107">
        <f t="shared" si="3"/>
        <v>-5.9078509426274572E-2</v>
      </c>
      <c r="T32" s="108">
        <f t="shared" si="4"/>
        <v>-4.0372236344174972E-3</v>
      </c>
      <c r="U32" s="108">
        <f t="shared" si="4"/>
        <v>-0.1070471793760932</v>
      </c>
      <c r="V32" s="108">
        <f t="shared" si="4"/>
        <v>-8.0377222552318717E-2</v>
      </c>
    </row>
    <row r="33" spans="1:22" x14ac:dyDescent="0.25">
      <c r="A33" s="36">
        <v>2047</v>
      </c>
      <c r="B33" s="104">
        <v>0.78412832941711896</v>
      </c>
      <c r="C33" s="104">
        <v>0.78743871907638041</v>
      </c>
      <c r="D33" s="104">
        <v>0.78675719303437419</v>
      </c>
      <c r="F33" s="101">
        <v>2047</v>
      </c>
      <c r="G33" s="105">
        <v>0.79599461352024803</v>
      </c>
      <c r="H33" s="105">
        <v>0.79935509960214235</v>
      </c>
      <c r="I33" s="105">
        <v>0.8020350123916391</v>
      </c>
      <c r="L33" s="102">
        <v>2046</v>
      </c>
      <c r="M33" s="106">
        <v>0.79279392714037411</v>
      </c>
      <c r="N33" s="106">
        <v>0.72206055396179303</v>
      </c>
      <c r="O33" s="106">
        <v>0.74236571787110184</v>
      </c>
      <c r="Q33" s="107">
        <f t="shared" si="3"/>
        <v>-3.2006863798739182E-3</v>
      </c>
      <c r="R33" s="107">
        <f t="shared" si="3"/>
        <v>-7.7294545640349321E-2</v>
      </c>
      <c r="S33" s="107">
        <f t="shared" si="3"/>
        <v>-5.9669294520537264E-2</v>
      </c>
      <c r="T33" s="108">
        <f t="shared" si="4"/>
        <v>-4.0372236344177193E-3</v>
      </c>
      <c r="U33" s="108">
        <f t="shared" si="4"/>
        <v>-0.1070471793760932</v>
      </c>
      <c r="V33" s="108">
        <f t="shared" si="4"/>
        <v>-8.0377222552318495E-2</v>
      </c>
    </row>
    <row r="34" spans="1:22" x14ac:dyDescent="0.25">
      <c r="A34" s="36">
        <v>2048</v>
      </c>
      <c r="B34" s="104">
        <v>0.79196961271129029</v>
      </c>
      <c r="C34" s="104">
        <v>0.79531310626714424</v>
      </c>
      <c r="D34" s="104">
        <v>0.79462476496471801</v>
      </c>
      <c r="F34" s="101">
        <v>2048</v>
      </c>
      <c r="G34" s="105">
        <v>0.80395455965545048</v>
      </c>
      <c r="H34" s="105">
        <v>0.80734865059816385</v>
      </c>
      <c r="I34" s="105">
        <v>0.81005536251555554</v>
      </c>
      <c r="L34" s="102">
        <v>2047</v>
      </c>
      <c r="M34" s="106">
        <v>0.80072186641177789</v>
      </c>
      <c r="N34" s="106">
        <v>0.72928115950141092</v>
      </c>
      <c r="O34" s="106">
        <v>0.74978937504981291</v>
      </c>
      <c r="Q34" s="107">
        <f t="shared" si="3"/>
        <v>-3.2326932436725908E-3</v>
      </c>
      <c r="R34" s="107">
        <f t="shared" si="3"/>
        <v>-7.8067491096752928E-2</v>
      </c>
      <c r="S34" s="107">
        <f t="shared" si="3"/>
        <v>-6.0265987465742632E-2</v>
      </c>
      <c r="T34" s="108">
        <f t="shared" si="4"/>
        <v>-4.0372236344174972E-3</v>
      </c>
      <c r="U34" s="108">
        <f t="shared" si="4"/>
        <v>-0.10704717937609343</v>
      </c>
      <c r="V34" s="108">
        <f t="shared" si="4"/>
        <v>-8.0377222552318495E-2</v>
      </c>
    </row>
    <row r="35" spans="1:22" x14ac:dyDescent="0.25">
      <c r="A35" s="36">
        <v>2049</v>
      </c>
      <c r="B35" s="104">
        <v>0.79988930883840315</v>
      </c>
      <c r="C35" s="104">
        <v>0.80326623732981584</v>
      </c>
      <c r="D35" s="104">
        <v>0.80257101261436525</v>
      </c>
      <c r="F35" s="101">
        <v>2049</v>
      </c>
      <c r="G35" s="105">
        <v>0.81199410525200511</v>
      </c>
      <c r="H35" s="105">
        <v>0.81542213710414557</v>
      </c>
      <c r="I35" s="105">
        <v>0.81815591614071126</v>
      </c>
      <c r="L35" s="102">
        <v>2048</v>
      </c>
      <c r="M35" s="106">
        <v>0.80872908507589569</v>
      </c>
      <c r="N35" s="106">
        <v>0.73657397109642508</v>
      </c>
      <c r="O35" s="106">
        <v>0.75728726880031105</v>
      </c>
      <c r="Q35" s="107">
        <f t="shared" si="3"/>
        <v>-3.2650201761094122E-3</v>
      </c>
      <c r="R35" s="107">
        <f t="shared" si="3"/>
        <v>-7.8848166007720488E-2</v>
      </c>
      <c r="S35" s="107">
        <f t="shared" si="3"/>
        <v>-6.0868647340400206E-2</v>
      </c>
      <c r="T35" s="108">
        <f t="shared" si="4"/>
        <v>-4.0372236344177193E-3</v>
      </c>
      <c r="U35" s="108">
        <f t="shared" si="4"/>
        <v>-0.10704717937609343</v>
      </c>
      <c r="V35" s="108">
        <f t="shared" si="4"/>
        <v>-8.0377222552318717E-2</v>
      </c>
    </row>
    <row r="36" spans="1:22" x14ac:dyDescent="0.25">
      <c r="A36" s="36">
        <v>2050</v>
      </c>
      <c r="B36" s="104">
        <v>0.80788820192678701</v>
      </c>
      <c r="C36" s="104">
        <v>0.81129889970311364</v>
      </c>
      <c r="D36" s="104">
        <v>0.81059672274050876</v>
      </c>
      <c r="F36" s="101">
        <v>2050</v>
      </c>
      <c r="G36" s="105">
        <v>0.82011404630452511</v>
      </c>
      <c r="H36" s="105">
        <v>0.82357635847518695</v>
      </c>
      <c r="I36" s="105">
        <v>0.82633747530211832</v>
      </c>
      <c r="L36" s="102">
        <v>2049</v>
      </c>
      <c r="M36" s="106">
        <v>0.81681637592665468</v>
      </c>
      <c r="N36" s="106">
        <v>0.7439397108073893</v>
      </c>
      <c r="O36" s="106">
        <v>0.76486014148831416</v>
      </c>
      <c r="Q36" s="107">
        <f t="shared" si="3"/>
        <v>-3.2976703778704319E-3</v>
      </c>
      <c r="R36" s="107">
        <f t="shared" si="3"/>
        <v>-7.9636647667797655E-2</v>
      </c>
      <c r="S36" s="107">
        <f t="shared" si="3"/>
        <v>-6.1477333813804158E-2</v>
      </c>
      <c r="T36" s="108">
        <f t="shared" si="4"/>
        <v>-4.0372236344177193E-3</v>
      </c>
      <c r="U36" s="108">
        <f t="shared" si="4"/>
        <v>-0.10704717937609343</v>
      </c>
      <c r="V36" s="108">
        <f t="shared" si="4"/>
        <v>-8.0377222552318717E-2</v>
      </c>
    </row>
    <row r="37" spans="1:22" x14ac:dyDescent="0.25">
      <c r="A37" s="36">
        <v>2051</v>
      </c>
      <c r="B37" s="104">
        <v>0.81596708394605511</v>
      </c>
      <c r="C37" s="104">
        <v>0.81941188870014514</v>
      </c>
      <c r="D37" s="104">
        <v>0.81870268996791407</v>
      </c>
      <c r="F37" s="101">
        <v>2051</v>
      </c>
      <c r="G37" s="105">
        <v>0.82831518676757043</v>
      </c>
      <c r="H37" s="105">
        <v>0.83181212205993893</v>
      </c>
      <c r="I37" s="105">
        <v>0.83460085005513951</v>
      </c>
      <c r="L37" s="102">
        <v>2050</v>
      </c>
      <c r="M37" s="106">
        <v>0.82498453968592123</v>
      </c>
      <c r="N37" s="106">
        <v>0.75137910791546325</v>
      </c>
      <c r="O37" s="106">
        <v>0.77250874290319727</v>
      </c>
      <c r="Q37" s="107">
        <f t="shared" si="3"/>
        <v>-3.3306470816492073E-3</v>
      </c>
      <c r="R37" s="107">
        <f t="shared" si="3"/>
        <v>-8.0433014144475679E-2</v>
      </c>
      <c r="S37" s="107">
        <f t="shared" si="3"/>
        <v>-6.2092107151942244E-2</v>
      </c>
      <c r="T37" s="108">
        <f t="shared" si="4"/>
        <v>-4.0372236344177193E-3</v>
      </c>
      <c r="U37" s="108">
        <f t="shared" si="4"/>
        <v>-0.10704717937609343</v>
      </c>
      <c r="V37" s="108">
        <f t="shared" si="4"/>
        <v>-8.0377222552318717E-2</v>
      </c>
    </row>
    <row r="38" spans="1:22" x14ac:dyDescent="0.25">
      <c r="A38" s="36">
        <v>2052</v>
      </c>
      <c r="B38" s="104">
        <v>0.82412675478551556</v>
      </c>
      <c r="C38" s="104">
        <v>0.82760600758714642</v>
      </c>
      <c r="D38" s="104">
        <v>0.82688971686759305</v>
      </c>
      <c r="F38" s="101">
        <v>2052</v>
      </c>
      <c r="G38" s="105">
        <v>0.83659833863524602</v>
      </c>
      <c r="H38" s="105">
        <v>0.8401302432805382</v>
      </c>
      <c r="I38" s="105">
        <v>0.84294685855569085</v>
      </c>
      <c r="L38" s="102">
        <v>2051</v>
      </c>
      <c r="M38" s="106">
        <v>0.83323438508278047</v>
      </c>
      <c r="N38" s="106">
        <v>0.75889289899461787</v>
      </c>
      <c r="O38" s="106">
        <v>0.78023383033222926</v>
      </c>
      <c r="Q38" s="107">
        <f t="shared" si="3"/>
        <v>-3.3639535524655484E-3</v>
      </c>
      <c r="R38" s="107">
        <f t="shared" si="3"/>
        <v>-8.1237344285920332E-2</v>
      </c>
      <c r="S38" s="107">
        <f t="shared" si="3"/>
        <v>-6.2713028223461587E-2</v>
      </c>
      <c r="T38" s="108">
        <f t="shared" si="4"/>
        <v>-4.0372236344174972E-3</v>
      </c>
      <c r="U38" s="108">
        <f t="shared" si="4"/>
        <v>-0.10704717937609343</v>
      </c>
      <c r="V38" s="108">
        <f t="shared" si="4"/>
        <v>-8.0377222552318717E-2</v>
      </c>
    </row>
    <row r="39" spans="1:22" x14ac:dyDescent="0.25">
      <c r="A39" s="36">
        <v>2053</v>
      </c>
      <c r="B39" s="104">
        <v>0.83236802233337082</v>
      </c>
      <c r="C39" s="104">
        <v>0.83588206766301798</v>
      </c>
      <c r="D39" s="104">
        <v>0.83515861403626912</v>
      </c>
      <c r="F39" s="101">
        <v>2053</v>
      </c>
      <c r="G39" s="105">
        <v>0.84496432202159844</v>
      </c>
      <c r="H39" s="105">
        <v>0.84853154571334355</v>
      </c>
      <c r="I39" s="105">
        <v>0.85137632714124767</v>
      </c>
      <c r="L39" s="102">
        <v>2052</v>
      </c>
      <c r="M39" s="106">
        <v>0.84156672893360829</v>
      </c>
      <c r="N39" s="106">
        <v>0.7664818279845641</v>
      </c>
      <c r="O39" s="106">
        <v>0.78803616863555159</v>
      </c>
      <c r="Q39" s="107">
        <f t="shared" si="3"/>
        <v>-3.3975930879901473E-3</v>
      </c>
      <c r="R39" s="107">
        <f t="shared" si="3"/>
        <v>-8.2049717728779448E-2</v>
      </c>
      <c r="S39" s="107">
        <f t="shared" si="3"/>
        <v>-6.3340158505696076E-2</v>
      </c>
      <c r="T39" s="108">
        <f t="shared" si="4"/>
        <v>-4.0372236344174972E-3</v>
      </c>
      <c r="U39" s="108">
        <f t="shared" si="4"/>
        <v>-0.1070471793760932</v>
      </c>
      <c r="V39" s="108">
        <f t="shared" si="4"/>
        <v>-8.0377222552318495E-2</v>
      </c>
    </row>
    <row r="40" spans="1:22" x14ac:dyDescent="0.25">
      <c r="A40" s="36">
        <v>2054</v>
      </c>
      <c r="B40" s="104">
        <v>0.84069170255670445</v>
      </c>
      <c r="C40" s="104">
        <v>0.84424088833964805</v>
      </c>
      <c r="D40" s="104">
        <v>0.8435102001766317</v>
      </c>
      <c r="F40" s="101">
        <v>2054</v>
      </c>
      <c r="G40" s="105">
        <v>0.85341396524181434</v>
      </c>
      <c r="H40" s="105">
        <v>0.85701686117047682</v>
      </c>
      <c r="I40" s="105">
        <v>0.85989009041266007</v>
      </c>
      <c r="L40" s="102">
        <v>2053</v>
      </c>
      <c r="M40" s="106">
        <v>0.84998239622294436</v>
      </c>
      <c r="N40" s="106">
        <v>0.77414664626440977</v>
      </c>
      <c r="O40" s="106">
        <v>0.79591653032190712</v>
      </c>
      <c r="Q40" s="107">
        <f t="shared" si="3"/>
        <v>-3.4315690188699843E-3</v>
      </c>
      <c r="R40" s="107">
        <f t="shared" si="3"/>
        <v>-8.2870214906067052E-2</v>
      </c>
      <c r="S40" s="107">
        <f t="shared" si="3"/>
        <v>-6.3973560090752946E-2</v>
      </c>
      <c r="T40" s="108">
        <f t="shared" si="4"/>
        <v>-4.0372236344172752E-3</v>
      </c>
      <c r="U40" s="108">
        <f t="shared" si="4"/>
        <v>-0.10704717937609298</v>
      </c>
      <c r="V40" s="108">
        <f t="shared" si="4"/>
        <v>-8.0377222552318273E-2</v>
      </c>
    </row>
    <row r="41" spans="1:22" x14ac:dyDescent="0.25">
      <c r="A41" s="36">
        <v>2055</v>
      </c>
      <c r="B41" s="104">
        <v>0.84909861958227162</v>
      </c>
      <c r="C41" s="104">
        <v>0.8526832972230447</v>
      </c>
      <c r="D41" s="104">
        <v>0.85194530217839826</v>
      </c>
      <c r="F41" s="101">
        <v>2055</v>
      </c>
      <c r="G41" s="105">
        <v>0.86194810489423257</v>
      </c>
      <c r="H41" s="105">
        <v>0.86558702978218172</v>
      </c>
      <c r="I41" s="105">
        <v>0.8684889913167867</v>
      </c>
      <c r="L41" s="102">
        <v>2054</v>
      </c>
      <c r="M41" s="106">
        <v>0.85848222018517384</v>
      </c>
      <c r="N41" s="106">
        <v>0.78188811272705383</v>
      </c>
      <c r="O41" s="106">
        <v>0.80387569562512617</v>
      </c>
      <c r="Q41" s="107">
        <f t="shared" si="3"/>
        <v>-3.4658847090587308E-3</v>
      </c>
      <c r="R41" s="107">
        <f t="shared" si="3"/>
        <v>-8.3698917055127886E-2</v>
      </c>
      <c r="S41" s="107">
        <f t="shared" si="3"/>
        <v>-6.4613295691660522E-2</v>
      </c>
      <c r="T41" s="108">
        <f t="shared" si="4"/>
        <v>-4.0372236344174972E-3</v>
      </c>
      <c r="U41" s="108">
        <f t="shared" si="4"/>
        <v>-0.1070471793760932</v>
      </c>
      <c r="V41" s="108">
        <f t="shared" si="4"/>
        <v>-8.0377222552318495E-2</v>
      </c>
    </row>
    <row r="42" spans="1:22" x14ac:dyDescent="0.25">
      <c r="A42" s="36">
        <v>2056</v>
      </c>
      <c r="B42" s="104">
        <v>0.85758960577809429</v>
      </c>
      <c r="C42" s="104">
        <v>0.86121013019527515</v>
      </c>
      <c r="D42" s="104">
        <v>0.86046475520018217</v>
      </c>
      <c r="F42" s="101">
        <v>2056</v>
      </c>
      <c r="G42" s="105">
        <v>0.87056758594317496</v>
      </c>
      <c r="H42" s="105">
        <v>0.8742429000800036</v>
      </c>
      <c r="I42" s="105">
        <v>0.87717388122995466</v>
      </c>
      <c r="L42" s="102">
        <v>2055</v>
      </c>
      <c r="M42" s="106">
        <v>0.86706704238702559</v>
      </c>
      <c r="N42" s="106">
        <v>0.78970699385432441</v>
      </c>
      <c r="O42" s="106">
        <v>0.8119144525813774</v>
      </c>
      <c r="Q42" s="107">
        <f t="shared" si="3"/>
        <v>-3.5005435561493714E-3</v>
      </c>
      <c r="R42" s="107">
        <f t="shared" si="3"/>
        <v>-8.4535906225679192E-2</v>
      </c>
      <c r="S42" s="107">
        <f t="shared" si="3"/>
        <v>-6.5259428648577256E-2</v>
      </c>
      <c r="T42" s="108">
        <f t="shared" si="4"/>
        <v>-4.0372236344174972E-3</v>
      </c>
      <c r="U42" s="108">
        <f t="shared" si="4"/>
        <v>-0.1070471793760932</v>
      </c>
      <c r="V42" s="108">
        <f t="shared" si="4"/>
        <v>-8.0377222552318495E-2</v>
      </c>
    </row>
    <row r="43" spans="1:22" x14ac:dyDescent="0.25">
      <c r="A43" s="36">
        <v>2057</v>
      </c>
      <c r="B43" s="104">
        <v>0.86616550183587526</v>
      </c>
      <c r="C43" s="104">
        <v>0.86982223149722793</v>
      </c>
      <c r="D43" s="104">
        <v>0.86906940275218392</v>
      </c>
      <c r="F43" s="101">
        <v>2057</v>
      </c>
      <c r="G43" s="105">
        <v>0.87927326180260679</v>
      </c>
      <c r="H43" s="105">
        <v>0.88298532908080374</v>
      </c>
      <c r="I43" s="105">
        <v>0.8859456200422543</v>
      </c>
      <c r="L43" s="102">
        <v>2056</v>
      </c>
      <c r="M43" s="106">
        <v>0.87573771281089585</v>
      </c>
      <c r="N43" s="106">
        <v>0.79760406379286763</v>
      </c>
      <c r="O43" s="106">
        <v>0.82003359710719115</v>
      </c>
      <c r="Q43" s="107">
        <f t="shared" si="3"/>
        <v>-3.5355489917109351E-3</v>
      </c>
      <c r="R43" s="107">
        <f t="shared" si="3"/>
        <v>-8.5381265287936103E-2</v>
      </c>
      <c r="S43" s="107">
        <f t="shared" si="3"/>
        <v>-6.5912022935063153E-2</v>
      </c>
      <c r="T43" s="108">
        <f t="shared" si="4"/>
        <v>-4.0372236344174972E-3</v>
      </c>
      <c r="U43" s="108">
        <f t="shared" si="4"/>
        <v>-0.10704717937609343</v>
      </c>
      <c r="V43" s="108">
        <f t="shared" si="4"/>
        <v>-8.0377222552318717E-2</v>
      </c>
    </row>
    <row r="44" spans="1:22" x14ac:dyDescent="0.25">
      <c r="A44" s="36">
        <v>2058</v>
      </c>
      <c r="B44" s="104">
        <v>0.87482715685423396</v>
      </c>
      <c r="C44" s="104">
        <v>0.87852045381220012</v>
      </c>
      <c r="D44" s="104">
        <v>0.87776009677970579</v>
      </c>
      <c r="F44" s="101">
        <v>2058</v>
      </c>
      <c r="G44" s="105">
        <v>0.88806599442063272</v>
      </c>
      <c r="H44" s="105">
        <v>0.89181518237161161</v>
      </c>
      <c r="I44" s="105">
        <v>0.89480507624267669</v>
      </c>
      <c r="L44" s="102">
        <v>2057</v>
      </c>
      <c r="M44" s="106">
        <v>0.88449508993900483</v>
      </c>
      <c r="N44" s="106">
        <v>0.80558010443079631</v>
      </c>
      <c r="O44" s="106">
        <v>0.8282339330782631</v>
      </c>
      <c r="Q44" s="107">
        <f t="shared" si="3"/>
        <v>-3.5709044816278901E-3</v>
      </c>
      <c r="R44" s="107">
        <f t="shared" si="3"/>
        <v>-8.6235077940815308E-2</v>
      </c>
      <c r="S44" s="107">
        <f t="shared" si="3"/>
        <v>-6.6571143164413593E-2</v>
      </c>
      <c r="T44" s="108">
        <f t="shared" si="4"/>
        <v>-4.0372236344174972E-3</v>
      </c>
      <c r="U44" s="108">
        <f t="shared" si="4"/>
        <v>-0.1070471793760932</v>
      </c>
      <c r="V44" s="108">
        <f t="shared" si="4"/>
        <v>-8.0377222552318495E-2</v>
      </c>
    </row>
    <row r="45" spans="1:22" x14ac:dyDescent="0.25">
      <c r="A45" s="36">
        <v>2059</v>
      </c>
      <c r="B45" s="104">
        <v>0.88357542842277637</v>
      </c>
      <c r="C45" s="104">
        <v>0.88730565835032227</v>
      </c>
      <c r="D45" s="104">
        <v>0.88653769774750291</v>
      </c>
      <c r="F45" s="101">
        <v>2059</v>
      </c>
      <c r="G45" s="105">
        <v>0.89694665436483922</v>
      </c>
      <c r="H45" s="105">
        <v>0.90073333419532786</v>
      </c>
      <c r="I45" s="105">
        <v>0.90375312700510357</v>
      </c>
      <c r="L45" s="102">
        <v>2058</v>
      </c>
      <c r="M45" s="106">
        <v>0.89334004083839491</v>
      </c>
      <c r="N45" s="106">
        <v>0.81363590547510423</v>
      </c>
      <c r="O45" s="106">
        <v>0.83651627240904569</v>
      </c>
      <c r="Q45" s="107">
        <f t="shared" si="3"/>
        <v>-3.6066135264443133E-3</v>
      </c>
      <c r="R45" s="107">
        <f t="shared" si="3"/>
        <v>-8.7097428720223635E-2</v>
      </c>
      <c r="S45" s="107">
        <f t="shared" si="3"/>
        <v>-6.7236854596057882E-2</v>
      </c>
      <c r="T45" s="108">
        <f t="shared" si="4"/>
        <v>-4.0372236344174972E-3</v>
      </c>
      <c r="U45" s="108">
        <f t="shared" si="4"/>
        <v>-0.10704717937609343</v>
      </c>
      <c r="V45" s="108">
        <f t="shared" si="4"/>
        <v>-8.0377222552318717E-2</v>
      </c>
    </row>
    <row r="46" spans="1:22" x14ac:dyDescent="0.25">
      <c r="A46" s="36">
        <v>2060</v>
      </c>
      <c r="B46" s="104">
        <v>0.89241118270700426</v>
      </c>
      <c r="C46" s="104">
        <v>0.8961787149338255</v>
      </c>
      <c r="D46" s="104">
        <v>0.89540307472497804</v>
      </c>
      <c r="F46" s="101">
        <v>2060</v>
      </c>
      <c r="G46" s="105">
        <v>0.90591612090848761</v>
      </c>
      <c r="H46" s="105">
        <v>0.90974066753728122</v>
      </c>
      <c r="I46" s="105">
        <v>0.91279065827515471</v>
      </c>
      <c r="L46" s="102">
        <v>2059</v>
      </c>
      <c r="M46" s="106">
        <v>0.90227344124677888</v>
      </c>
      <c r="N46" s="106">
        <v>0.8217722645298553</v>
      </c>
      <c r="O46" s="106">
        <v>0.84488143513313618</v>
      </c>
      <c r="Q46" s="107">
        <f t="shared" si="3"/>
        <v>-3.6426796617087254E-3</v>
      </c>
      <c r="R46" s="107">
        <f t="shared" si="3"/>
        <v>-8.7968403007425922E-2</v>
      </c>
      <c r="S46" s="107">
        <f t="shared" si="3"/>
        <v>-6.7909223142018527E-2</v>
      </c>
      <c r="T46" s="108">
        <f t="shared" si="4"/>
        <v>-4.0372236344174972E-3</v>
      </c>
      <c r="U46" s="108">
        <f t="shared" si="4"/>
        <v>-0.10704717937609343</v>
      </c>
      <c r="V46" s="108">
        <f t="shared" si="4"/>
        <v>-8.0377222552318717E-2</v>
      </c>
    </row>
    <row r="47" spans="1:22" x14ac:dyDescent="0.25">
      <c r="A47" s="36">
        <v>2061</v>
      </c>
      <c r="B47" s="104">
        <v>0.90133529453407424</v>
      </c>
      <c r="C47" s="104">
        <v>0.90514050208316377</v>
      </c>
      <c r="D47" s="104">
        <v>0.90435710547222781</v>
      </c>
      <c r="F47" s="101">
        <v>2061</v>
      </c>
      <c r="G47" s="105">
        <v>0.91497528211757251</v>
      </c>
      <c r="H47" s="105">
        <v>0.91883807421265407</v>
      </c>
      <c r="I47" s="105">
        <v>0.92191856485790635</v>
      </c>
      <c r="L47" s="102">
        <v>2060</v>
      </c>
      <c r="M47" s="106">
        <v>0.9112961756592467</v>
      </c>
      <c r="N47" s="106">
        <v>0.82998998717515382</v>
      </c>
      <c r="O47" s="106">
        <v>0.85333024948446756</v>
      </c>
      <c r="Q47" s="107">
        <f t="shared" si="3"/>
        <v>-3.6791064583258093E-3</v>
      </c>
      <c r="R47" s="107">
        <f t="shared" si="3"/>
        <v>-8.8848087037500245E-2</v>
      </c>
      <c r="S47" s="107">
        <f t="shared" si="3"/>
        <v>-6.8588315373438791E-2</v>
      </c>
      <c r="T47" s="108">
        <f t="shared" si="4"/>
        <v>-4.0372236344174972E-3</v>
      </c>
      <c r="U47" s="108">
        <f t="shared" si="4"/>
        <v>-0.10704717937609343</v>
      </c>
      <c r="V47" s="108">
        <f t="shared" si="4"/>
        <v>-8.0377222552318717E-2</v>
      </c>
    </row>
    <row r="48" spans="1:22" x14ac:dyDescent="0.25">
      <c r="B48" s="109">
        <f>AVERAGE(B3:B47)</f>
        <v>0.67848429494213902</v>
      </c>
      <c r="C48" s="109">
        <f t="shared" ref="C48:D48" si="5">AVERAGE(C3:C47)</f>
        <v>0.68134868245332258</v>
      </c>
      <c r="D48" s="109">
        <f t="shared" si="5"/>
        <v>0.68075897704574106</v>
      </c>
      <c r="G48" s="110">
        <f>AVERAGE(G3:G47)</f>
        <v>0.69607896396979896</v>
      </c>
      <c r="H48" s="110">
        <f t="shared" ref="H48:I48" si="6">AVERAGE(H3:H47)</f>
        <v>0.69901763168260556</v>
      </c>
      <c r="I48" s="110">
        <f t="shared" si="6"/>
        <v>0.70136115371951069</v>
      </c>
      <c r="M48" s="110">
        <f>AVERAGE(M3:M47)</f>
        <v>0.71931363870186371</v>
      </c>
      <c r="N48" s="110">
        <f t="shared" ref="N48:O48" si="7">AVERAGE(N3:N47)</f>
        <v>0.65769752677090021</v>
      </c>
      <c r="O48" s="110">
        <f t="shared" si="7"/>
        <v>0.67363900439847102</v>
      </c>
      <c r="Q48" s="109">
        <f>AVERAGE(Q3:Q47)</f>
        <v>2.3234674732064736E-2</v>
      </c>
      <c r="R48" s="109">
        <f t="shared" ref="R48:S48" si="8">AVERAGE(R3:R47)</f>
        <v>-4.1320104911705353E-2</v>
      </c>
      <c r="S48" s="109">
        <f t="shared" si="8"/>
        <v>-2.7722149321039617E-2</v>
      </c>
      <c r="T48" s="112">
        <f>AVERAGE(T3:T47)</f>
        <v>4.5068154013571289E-2</v>
      </c>
      <c r="U48" s="112">
        <f t="shared" ref="U48:V48" si="9">AVERAGE(U3:U47)</f>
        <v>-4.8994755588822728E-2</v>
      </c>
      <c r="V48" s="112">
        <f t="shared" si="9"/>
        <v>-2.8015792762665172E-2</v>
      </c>
    </row>
  </sheetData>
  <pageMargins left="0.7" right="0.7" top="0.75" bottom="0.75" header="0.3" footer="0.3"/>
  <pageSetup scale="98" orientation="portrait" r:id="rId1"/>
  <headerFooter>
    <oddHeader>&amp;LDRAFT 2016 CNG IRP&amp;CAPPENDIX H (AVOIDED COST BY CONSERVATION ZONE)&amp;R&amp;P  OF &amp;N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8"/>
  <sheetViews>
    <sheetView workbookViewId="0">
      <selection activeCell="I18" sqref="I18"/>
    </sheetView>
  </sheetViews>
  <sheetFormatPr defaultRowHeight="15" x14ac:dyDescent="0.25"/>
  <cols>
    <col min="1" max="1" width="29.140625" bestFit="1" customWidth="1"/>
    <col min="2" max="2" width="17.28515625" customWidth="1"/>
    <col min="3" max="3" width="19.42578125" customWidth="1"/>
    <col min="4" max="4" width="19.85546875" customWidth="1"/>
  </cols>
  <sheetData>
    <row r="2" spans="1:24" s="77" customFormat="1" x14ac:dyDescent="0.25">
      <c r="A2" s="77" t="s">
        <v>179</v>
      </c>
      <c r="D2" s="77" t="s">
        <v>64</v>
      </c>
      <c r="E2" s="77">
        <v>0.50509598840379033</v>
      </c>
      <c r="F2" s="77">
        <v>0.48717506527410837</v>
      </c>
      <c r="G2" s="77">
        <v>0.46205918495087028</v>
      </c>
      <c r="H2" s="77">
        <v>0.43930478631579645</v>
      </c>
      <c r="I2" s="77">
        <v>0.43027749857220632</v>
      </c>
      <c r="J2" s="77">
        <v>0.42848930938951041</v>
      </c>
      <c r="K2" s="77">
        <v>0.40674933594273532</v>
      </c>
      <c r="L2" s="77">
        <v>0.40723747615653505</v>
      </c>
      <c r="M2" s="77">
        <v>0.39382191937526256</v>
      </c>
      <c r="N2" s="77">
        <v>0.38397227109462106</v>
      </c>
      <c r="O2" s="77">
        <v>0.37876505766809826</v>
      </c>
      <c r="P2" s="77">
        <v>0.37802132593717297</v>
      </c>
      <c r="Q2" s="77">
        <v>0.36415440574419922</v>
      </c>
      <c r="R2" s="77">
        <v>0.36698919799942087</v>
      </c>
      <c r="S2" s="77">
        <v>0.3629954060714326</v>
      </c>
      <c r="T2" s="77">
        <v>0.34923525840019143</v>
      </c>
      <c r="U2" s="77">
        <v>0.3531496830821414</v>
      </c>
      <c r="V2" s="77">
        <v>0.34207263791300696</v>
      </c>
      <c r="W2" s="77">
        <v>0.33509886468255556</v>
      </c>
      <c r="X2" s="77">
        <v>0.33313444843381274</v>
      </c>
    </row>
    <row r="3" spans="1:24" s="77" customFormat="1" x14ac:dyDescent="0.25">
      <c r="A3" s="77" t="s">
        <v>180</v>
      </c>
      <c r="D3" s="77" t="s">
        <v>64</v>
      </c>
      <c r="E3" s="77">
        <v>0.24620623384409737</v>
      </c>
      <c r="F3" s="77">
        <v>0.30343905601736787</v>
      </c>
      <c r="G3" s="77">
        <v>0.27017866568417104</v>
      </c>
      <c r="H3" s="77">
        <v>0.25815364992083106</v>
      </c>
      <c r="I3" s="77">
        <v>0.24363932542992964</v>
      </c>
      <c r="J3" s="77">
        <v>0.23447040750451195</v>
      </c>
      <c r="K3" s="77">
        <v>0.2444468343893369</v>
      </c>
      <c r="L3" s="77">
        <v>0.24223916904958176</v>
      </c>
      <c r="M3" s="77">
        <v>0.23521693659010504</v>
      </c>
      <c r="N3" s="77">
        <v>0.22041344700081816</v>
      </c>
      <c r="O3" s="77">
        <v>0.2244945523910189</v>
      </c>
      <c r="P3" s="77">
        <v>0.22327335678341359</v>
      </c>
      <c r="Q3" s="77">
        <v>0.21444447679727843</v>
      </c>
      <c r="R3" s="77">
        <v>0.19605814283590633</v>
      </c>
      <c r="S3" s="77">
        <v>0.18477068070346553</v>
      </c>
      <c r="T3" s="77">
        <v>0.16425704812234435</v>
      </c>
      <c r="U3" s="77">
        <v>0.15431298407035737</v>
      </c>
      <c r="V3" s="77">
        <v>0.15119105890015422</v>
      </c>
      <c r="W3" s="77">
        <v>0.14161661654839583</v>
      </c>
      <c r="X3" s="77">
        <v>0.13160924794973447</v>
      </c>
    </row>
    <row r="4" spans="1:24" s="77" customFormat="1" x14ac:dyDescent="0.25">
      <c r="A4" s="77" t="s">
        <v>181</v>
      </c>
      <c r="D4" s="77" t="s">
        <v>64</v>
      </c>
      <c r="E4" s="77">
        <v>0.24837916741597954</v>
      </c>
      <c r="F4" s="77">
        <v>0.30547281208343263</v>
      </c>
      <c r="G4" s="77">
        <v>0.27174592289897126</v>
      </c>
      <c r="H4" s="77">
        <v>0.25945943074107258</v>
      </c>
      <c r="I4" s="77">
        <v>0.24510082362896563</v>
      </c>
      <c r="J4" s="77">
        <v>0.23594291322140237</v>
      </c>
      <c r="K4" s="77">
        <v>0.24608262916803492</v>
      </c>
      <c r="L4" s="77">
        <v>0.24380400129071578</v>
      </c>
      <c r="M4" s="77">
        <v>0.2369399308821433</v>
      </c>
      <c r="N4" s="77">
        <v>0.22199440777263146</v>
      </c>
      <c r="O4" s="77">
        <v>0.22661614928459778</v>
      </c>
      <c r="P4" s="77">
        <v>0.22510215176899337</v>
      </c>
      <c r="Q4" s="77">
        <v>0.21591015599948765</v>
      </c>
      <c r="R4" s="77">
        <v>0.19737076310100213</v>
      </c>
      <c r="S4" s="77">
        <v>0.18556000065216849</v>
      </c>
      <c r="T4" s="77">
        <v>0.16394138235235514</v>
      </c>
      <c r="U4" s="77">
        <v>0.15332674657722564</v>
      </c>
      <c r="V4" s="77">
        <v>0.15119105890015422</v>
      </c>
      <c r="W4" s="77">
        <v>0.14161661654839583</v>
      </c>
      <c r="X4" s="77">
        <v>0.13160924794973447</v>
      </c>
    </row>
    <row r="6" spans="1:24" x14ac:dyDescent="0.25">
      <c r="A6" s="77" t="s">
        <v>183</v>
      </c>
      <c r="E6" s="80">
        <f t="shared" ref="E6:X6" si="0">E3/E2</f>
        <v>0.48744444520765429</v>
      </c>
      <c r="F6" s="80">
        <f t="shared" si="0"/>
        <v>0.62285424203030237</v>
      </c>
      <c r="G6" s="80">
        <f t="shared" si="0"/>
        <v>0.58472739961418263</v>
      </c>
      <c r="H6" s="80">
        <f t="shared" si="0"/>
        <v>0.58764133231012883</v>
      </c>
      <c r="I6" s="80">
        <f t="shared" si="0"/>
        <v>0.56623766345765281</v>
      </c>
      <c r="J6" s="80">
        <f t="shared" si="0"/>
        <v>0.54720246775485104</v>
      </c>
      <c r="K6" s="80">
        <f t="shared" si="0"/>
        <v>0.60097660349653681</v>
      </c>
      <c r="L6" s="80">
        <f t="shared" si="0"/>
        <v>0.5948351594156065</v>
      </c>
      <c r="M6" s="80">
        <f t="shared" si="0"/>
        <v>0.59726725460898733</v>
      </c>
      <c r="N6" s="80">
        <f t="shared" si="0"/>
        <v>0.57403480301446663</v>
      </c>
      <c r="O6" s="80">
        <f t="shared" si="0"/>
        <v>0.59270132723736491</v>
      </c>
      <c r="P6" s="80">
        <f t="shared" si="0"/>
        <v>0.5906369335906767</v>
      </c>
      <c r="Q6" s="80">
        <f t="shared" si="0"/>
        <v>0.58888337862899631</v>
      </c>
      <c r="R6" s="80">
        <f t="shared" si="0"/>
        <v>0.53423409709245917</v>
      </c>
      <c r="S6" s="80">
        <f t="shared" si="0"/>
        <v>0.50901658151316975</v>
      </c>
      <c r="T6" s="80">
        <f t="shared" si="0"/>
        <v>0.47033351922938121</v>
      </c>
      <c r="U6" s="80">
        <f t="shared" si="0"/>
        <v>0.43696197805864861</v>
      </c>
      <c r="V6" s="80">
        <f t="shared" si="0"/>
        <v>0.44198524565593539</v>
      </c>
      <c r="W6" s="80">
        <f t="shared" si="0"/>
        <v>0.4226114483633106</v>
      </c>
      <c r="X6" s="80">
        <f t="shared" si="0"/>
        <v>0.39506346031903283</v>
      </c>
    </row>
    <row r="7" spans="1:24" x14ac:dyDescent="0.25">
      <c r="A7" s="77" t="s">
        <v>184</v>
      </c>
      <c r="E7" s="80">
        <f t="shared" ref="E7:X7" si="1">E4/E2</f>
        <v>0.4917464662527018</v>
      </c>
      <c r="F7" s="80">
        <f t="shared" si="1"/>
        <v>0.62702883184622515</v>
      </c>
      <c r="G7" s="80">
        <f t="shared" si="1"/>
        <v>0.58811929672573304</v>
      </c>
      <c r="H7" s="80">
        <f t="shared" si="1"/>
        <v>0.59061371244555227</v>
      </c>
      <c r="I7" s="80">
        <f t="shared" si="1"/>
        <v>0.56963430447161634</v>
      </c>
      <c r="J7" s="80">
        <f t="shared" si="1"/>
        <v>0.55063897290124164</v>
      </c>
      <c r="K7" s="80">
        <f t="shared" si="1"/>
        <v>0.60499823213646242</v>
      </c>
      <c r="L7" s="80">
        <f t="shared" si="1"/>
        <v>0.59867771402502679</v>
      </c>
      <c r="M7" s="80">
        <f t="shared" si="1"/>
        <v>0.6016423140134296</v>
      </c>
      <c r="N7" s="80">
        <f t="shared" si="1"/>
        <v>0.57815218567677795</v>
      </c>
      <c r="O7" s="80">
        <f t="shared" si="1"/>
        <v>0.59830268050537938</v>
      </c>
      <c r="P7" s="80">
        <f t="shared" si="1"/>
        <v>0.59547474262445521</v>
      </c>
      <c r="Q7" s="80">
        <f t="shared" si="1"/>
        <v>0.59290826252189865</v>
      </c>
      <c r="R7" s="80">
        <f t="shared" si="1"/>
        <v>0.53781082434288319</v>
      </c>
      <c r="S7" s="80">
        <f t="shared" si="1"/>
        <v>0.51119104415236805</v>
      </c>
      <c r="T7" s="80">
        <f t="shared" si="1"/>
        <v>0.46942964207953319</v>
      </c>
      <c r="U7" s="80">
        <f t="shared" si="1"/>
        <v>0.43416928832854812</v>
      </c>
      <c r="V7" s="80">
        <f t="shared" si="1"/>
        <v>0.44198524565593539</v>
      </c>
      <c r="W7" s="80">
        <f t="shared" si="1"/>
        <v>0.4226114483633106</v>
      </c>
      <c r="X7" s="80">
        <f t="shared" si="1"/>
        <v>0.39506346031903283</v>
      </c>
    </row>
    <row r="8" spans="1:24" x14ac:dyDescent="0.25">
      <c r="F8">
        <f t="shared" ref="F8:X8" si="2">F2/E2</f>
        <v>0.96451976744793433</v>
      </c>
      <c r="G8">
        <f t="shared" si="2"/>
        <v>0.94844588298231836</v>
      </c>
      <c r="H8">
        <f t="shared" si="2"/>
        <v>0.95075436356168685</v>
      </c>
      <c r="I8">
        <f t="shared" si="2"/>
        <v>0.97945096883806582</v>
      </c>
      <c r="J8">
        <f t="shared" si="2"/>
        <v>0.99584410249518118</v>
      </c>
      <c r="K8">
        <f t="shared" si="2"/>
        <v>0.94926367363108988</v>
      </c>
      <c r="L8">
        <f t="shared" si="2"/>
        <v>1.0012001008254097</v>
      </c>
      <c r="M8">
        <f t="shared" si="2"/>
        <v>0.9670571654949659</v>
      </c>
      <c r="N8">
        <f t="shared" si="2"/>
        <v>0.97498958845087536</v>
      </c>
      <c r="O8">
        <f t="shared" si="2"/>
        <v>0.98643856908813188</v>
      </c>
      <c r="P8">
        <f t="shared" si="2"/>
        <v>0.99803642992966635</v>
      </c>
      <c r="Q8">
        <f t="shared" si="2"/>
        <v>0.96331709551413391</v>
      </c>
      <c r="R8">
        <f t="shared" si="2"/>
        <v>1.0077845886538936</v>
      </c>
      <c r="S8">
        <f t="shared" si="2"/>
        <v>0.98911741285640087</v>
      </c>
      <c r="T8">
        <f t="shared" si="2"/>
        <v>0.96209277737103549</v>
      </c>
      <c r="U8">
        <f t="shared" si="2"/>
        <v>1.0112085609565356</v>
      </c>
      <c r="V8">
        <f t="shared" si="2"/>
        <v>0.9686335689941481</v>
      </c>
      <c r="W8">
        <f t="shared" si="2"/>
        <v>0.97961318019179044</v>
      </c>
      <c r="X8">
        <f t="shared" si="2"/>
        <v>0.99413780094240622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37"/>
  <sheetViews>
    <sheetView showGridLines="0" view="pageBreakPreview" zoomScale="60" zoomScaleNormal="100" workbookViewId="0">
      <selection activeCell="J15" sqref="J15"/>
    </sheetView>
  </sheetViews>
  <sheetFormatPr defaultRowHeight="15" x14ac:dyDescent="0.25"/>
  <cols>
    <col min="4" max="4" width="14" customWidth="1"/>
    <col min="5" max="5" width="13.42578125" customWidth="1"/>
  </cols>
  <sheetData>
    <row r="2" spans="1:2" x14ac:dyDescent="0.25">
      <c r="A2" s="78" t="s">
        <v>166</v>
      </c>
    </row>
    <row r="10" spans="1:2" x14ac:dyDescent="0.25">
      <c r="B10" s="35"/>
    </row>
    <row r="34" spans="1:6" x14ac:dyDescent="0.25">
      <c r="A34" s="68" t="s">
        <v>59</v>
      </c>
    </row>
    <row r="35" spans="1:6" x14ac:dyDescent="0.25">
      <c r="A35" s="68" t="s">
        <v>60</v>
      </c>
      <c r="C35">
        <v>2.1</v>
      </c>
      <c r="D35" s="69">
        <f>(C35-C36)</f>
        <v>-0.60000000000000009</v>
      </c>
      <c r="E35" s="70">
        <f>D35/10</f>
        <v>-6.0000000000000012E-2</v>
      </c>
      <c r="F35" s="70">
        <f>1+E35</f>
        <v>0.94</v>
      </c>
    </row>
    <row r="36" spans="1:6" x14ac:dyDescent="0.25">
      <c r="A36" s="68" t="s">
        <v>61</v>
      </c>
      <c r="C36">
        <v>2.7</v>
      </c>
      <c r="D36" s="67"/>
      <c r="E36" s="70"/>
    </row>
    <row r="37" spans="1:6" x14ac:dyDescent="0.25">
      <c r="A37" s="68" t="s">
        <v>62</v>
      </c>
      <c r="C37">
        <v>3.2</v>
      </c>
      <c r="D37" s="67">
        <f>C37-C36</f>
        <v>0.5</v>
      </c>
      <c r="E37" s="70">
        <f>D37/10</f>
        <v>0.05</v>
      </c>
      <c r="F37" s="70">
        <f>1+E37</f>
        <v>1.05</v>
      </c>
    </row>
  </sheetData>
  <pageMargins left="0.7" right="0.7" top="0.75" bottom="0.75" header="0.3" footer="0.3"/>
  <pageSetup scale="65" orientation="portrait" r:id="rId1"/>
  <headerFooter>
    <oddHeader>&amp;L2012 CNGC IRP&amp;CAPPENDIX H (EIA ECONOMIC GROWTH FACTORS)&amp;RPAGE &amp;P</oddHeader>
  </headerFooter>
  <rowBreaks count="1" manualBreakCount="1">
    <brk id="39" max="1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8"/>
  <sheetViews>
    <sheetView topLeftCell="A67" workbookViewId="0">
      <selection activeCell="C87" sqref="C87"/>
    </sheetView>
  </sheetViews>
  <sheetFormatPr defaultRowHeight="15" x14ac:dyDescent="0.25"/>
  <cols>
    <col min="1" max="1" width="20.5703125" bestFit="1" customWidth="1"/>
    <col min="2" max="2" width="13.140625" bestFit="1" customWidth="1"/>
    <col min="3" max="3" width="13.7109375" bestFit="1" customWidth="1"/>
    <col min="5" max="5" width="12.7109375" bestFit="1" customWidth="1"/>
    <col min="26" max="26" width="11.140625" customWidth="1"/>
  </cols>
  <sheetData>
    <row r="1" spans="1:26" x14ac:dyDescent="0.25">
      <c r="A1" t="s">
        <v>0</v>
      </c>
      <c r="B1" t="s">
        <v>67</v>
      </c>
      <c r="C1" t="s">
        <v>68</v>
      </c>
      <c r="D1">
        <v>2014</v>
      </c>
      <c r="E1">
        <v>2015</v>
      </c>
      <c r="F1">
        <v>2016</v>
      </c>
      <c r="G1">
        <v>2017</v>
      </c>
      <c r="H1">
        <v>2018</v>
      </c>
      <c r="I1">
        <v>2019</v>
      </c>
      <c r="J1">
        <v>2020</v>
      </c>
      <c r="K1">
        <v>2021</v>
      </c>
      <c r="L1">
        <v>2022</v>
      </c>
      <c r="M1">
        <v>2023</v>
      </c>
      <c r="N1">
        <v>2024</v>
      </c>
      <c r="O1">
        <v>2025</v>
      </c>
      <c r="P1">
        <v>2026</v>
      </c>
      <c r="Q1">
        <v>2027</v>
      </c>
      <c r="R1">
        <v>2028</v>
      </c>
      <c r="S1">
        <v>2029</v>
      </c>
      <c r="T1">
        <v>2030</v>
      </c>
      <c r="U1">
        <v>2031</v>
      </c>
      <c r="V1">
        <v>2032</v>
      </c>
      <c r="W1">
        <v>2033</v>
      </c>
      <c r="X1">
        <v>2034</v>
      </c>
      <c r="Y1">
        <v>2035</v>
      </c>
      <c r="Z1">
        <v>2036</v>
      </c>
    </row>
    <row r="2" spans="1:26" x14ac:dyDescent="0.25">
      <c r="A2" t="s">
        <v>69</v>
      </c>
      <c r="B2" t="s">
        <v>70</v>
      </c>
      <c r="C2" t="s">
        <v>70</v>
      </c>
      <c r="D2">
        <v>0</v>
      </c>
      <c r="E2">
        <v>0</v>
      </c>
      <c r="F2">
        <v>0</v>
      </c>
      <c r="G2">
        <v>-4.5</v>
      </c>
      <c r="H2">
        <v>-11.25</v>
      </c>
      <c r="I2">
        <v>-11.25</v>
      </c>
      <c r="J2">
        <v>-11.25</v>
      </c>
      <c r="K2">
        <v>-11.25</v>
      </c>
      <c r="L2">
        <v>-11.25</v>
      </c>
      <c r="M2">
        <v>-11.25</v>
      </c>
      <c r="N2">
        <v>-11.25</v>
      </c>
      <c r="O2">
        <v>-11.25</v>
      </c>
      <c r="P2">
        <v>-11.25</v>
      </c>
      <c r="Q2">
        <v>-11.25</v>
      </c>
      <c r="R2">
        <v>-11.25</v>
      </c>
      <c r="S2">
        <v>-11.25</v>
      </c>
      <c r="T2">
        <v>-11.25</v>
      </c>
      <c r="U2">
        <v>-11.25</v>
      </c>
      <c r="V2">
        <v>-11.25</v>
      </c>
      <c r="W2">
        <v>-11.25</v>
      </c>
      <c r="X2">
        <v>-11.25</v>
      </c>
      <c r="Y2">
        <v>-11.25</v>
      </c>
      <c r="Z2">
        <v>-6.75</v>
      </c>
    </row>
    <row r="3" spans="1:26" x14ac:dyDescent="0.25">
      <c r="A3" t="s">
        <v>69</v>
      </c>
      <c r="B3" t="s">
        <v>71</v>
      </c>
      <c r="C3" t="s">
        <v>71</v>
      </c>
      <c r="D3">
        <v>-9.8640494346618706</v>
      </c>
      <c r="E3">
        <v>-24.719140052795399</v>
      </c>
      <c r="F3">
        <v>-25.460714817047101</v>
      </c>
      <c r="G3">
        <v>-26.224535942077601</v>
      </c>
      <c r="H3">
        <v>-27.011271953582799</v>
      </c>
      <c r="I3">
        <v>-27.8216104507446</v>
      </c>
      <c r="J3">
        <v>-28.656259059905999</v>
      </c>
      <c r="K3">
        <v>-29.515945911407499</v>
      </c>
      <c r="L3">
        <v>-30.401424407958999</v>
      </c>
      <c r="M3">
        <v>-31.3134670257568</v>
      </c>
      <c r="N3">
        <v>-32.252871513366699</v>
      </c>
      <c r="O3">
        <v>-33.220458507537799</v>
      </c>
      <c r="P3">
        <v>-34.217072010040297</v>
      </c>
      <c r="Q3">
        <v>-35.243583679199197</v>
      </c>
      <c r="R3">
        <v>-36.3008904457092</v>
      </c>
      <c r="S3">
        <v>-37.389917850494399</v>
      </c>
      <c r="T3">
        <v>-38.511615276336698</v>
      </c>
      <c r="U3">
        <v>-39.666963577270501</v>
      </c>
      <c r="V3">
        <v>-40.856973648071303</v>
      </c>
      <c r="W3">
        <v>-42.082682609558098</v>
      </c>
      <c r="X3">
        <v>-43.345161914825397</v>
      </c>
      <c r="Y3">
        <v>-44.6455173492432</v>
      </c>
      <c r="Z3">
        <v>-27.084343910217299</v>
      </c>
    </row>
    <row r="4" spans="1:26" x14ac:dyDescent="0.25">
      <c r="A4" t="s">
        <v>69</v>
      </c>
      <c r="B4" t="s">
        <v>72</v>
      </c>
      <c r="C4" t="s">
        <v>72</v>
      </c>
      <c r="D4">
        <v>-154.689903259277</v>
      </c>
      <c r="E4">
        <v>-382.92090606689499</v>
      </c>
      <c r="F4">
        <v>-382.92090606689499</v>
      </c>
      <c r="G4">
        <v>-382.92090606689499</v>
      </c>
      <c r="H4">
        <v>-382.92090606689499</v>
      </c>
      <c r="I4">
        <v>-382.92090606689499</v>
      </c>
      <c r="J4">
        <v>-382.92090606689499</v>
      </c>
      <c r="K4">
        <v>-382.92090606689499</v>
      </c>
      <c r="L4">
        <v>-382.92090606689499</v>
      </c>
      <c r="M4">
        <v>-382.92090606689499</v>
      </c>
      <c r="N4">
        <v>-382.92090606689499</v>
      </c>
      <c r="O4">
        <v>-382.92090606689499</v>
      </c>
      <c r="P4">
        <v>-382.92090606689499</v>
      </c>
      <c r="Q4">
        <v>-382.92090606689499</v>
      </c>
      <c r="R4">
        <v>-382.92090606689499</v>
      </c>
      <c r="S4">
        <v>-382.92090606689499</v>
      </c>
      <c r="T4">
        <v>-382.92090606689499</v>
      </c>
      <c r="U4">
        <v>-382.92090606689499</v>
      </c>
      <c r="V4">
        <v>-382.92090606689499</v>
      </c>
      <c r="W4">
        <v>-382.92090606689499</v>
      </c>
      <c r="X4">
        <v>-382.92090606689499</v>
      </c>
      <c r="Y4">
        <v>-382.92090606689499</v>
      </c>
      <c r="Z4">
        <v>-228.23100280761699</v>
      </c>
    </row>
    <row r="5" spans="1:26" x14ac:dyDescent="0.25">
      <c r="A5" t="s">
        <v>69</v>
      </c>
      <c r="B5" t="s">
        <v>73</v>
      </c>
      <c r="C5" t="s">
        <v>74</v>
      </c>
      <c r="D5">
        <v>-123.93425750732401</v>
      </c>
      <c r="E5">
        <v>-168.57163429260299</v>
      </c>
      <c r="F5">
        <v>-173.62878608703599</v>
      </c>
      <c r="G5">
        <v>-178.837646484375</v>
      </c>
      <c r="H5">
        <v>-184.20277690887499</v>
      </c>
      <c r="I5">
        <v>-189.72885704040499</v>
      </c>
      <c r="J5">
        <v>-195.42072391510001</v>
      </c>
      <c r="K5">
        <v>-201.283345222473</v>
      </c>
      <c r="L5">
        <v>-207.32184791564899</v>
      </c>
      <c r="M5">
        <v>-213.541505813599</v>
      </c>
      <c r="N5">
        <v>-219.94775390625</v>
      </c>
      <c r="O5">
        <v>-226.546180725098</v>
      </c>
      <c r="P5">
        <v>-233.34256362914999</v>
      </c>
      <c r="Q5">
        <v>-240.34284210205101</v>
      </c>
      <c r="R5">
        <v>-247.55313110351599</v>
      </c>
      <c r="S5">
        <v>-254.97972679138201</v>
      </c>
      <c r="T5">
        <v>-262.62911796569801</v>
      </c>
      <c r="U5">
        <v>-270.50799369812</v>
      </c>
      <c r="V5">
        <v>-278.62322425842302</v>
      </c>
      <c r="W5">
        <v>-286.98192214965798</v>
      </c>
      <c r="X5">
        <v>-295.59138107299799</v>
      </c>
      <c r="Y5">
        <v>-304.45912170410202</v>
      </c>
      <c r="Z5">
        <v>-76.122047424316406</v>
      </c>
    </row>
    <row r="6" spans="1:26" x14ac:dyDescent="0.25">
      <c r="A6" t="s">
        <v>69</v>
      </c>
      <c r="B6" t="s">
        <v>75</v>
      </c>
      <c r="C6" t="s">
        <v>75</v>
      </c>
      <c r="D6">
        <v>0</v>
      </c>
      <c r="E6">
        <v>0</v>
      </c>
      <c r="F6">
        <v>0</v>
      </c>
      <c r="G6">
        <v>0</v>
      </c>
      <c r="H6">
        <v>0</v>
      </c>
      <c r="I6">
        <v>0</v>
      </c>
      <c r="J6">
        <v>0</v>
      </c>
      <c r="K6">
        <v>0</v>
      </c>
      <c r="L6">
        <v>0</v>
      </c>
      <c r="M6">
        <v>0</v>
      </c>
      <c r="N6">
        <v>0</v>
      </c>
      <c r="O6">
        <v>0</v>
      </c>
      <c r="P6">
        <v>0</v>
      </c>
      <c r="Q6">
        <v>0</v>
      </c>
      <c r="R6">
        <v>0</v>
      </c>
      <c r="S6">
        <v>0</v>
      </c>
      <c r="T6">
        <v>0</v>
      </c>
      <c r="U6">
        <v>0</v>
      </c>
      <c r="V6">
        <v>0</v>
      </c>
      <c r="W6">
        <v>0</v>
      </c>
      <c r="X6">
        <v>0</v>
      </c>
      <c r="Y6">
        <v>0</v>
      </c>
      <c r="Z6">
        <v>0</v>
      </c>
    </row>
    <row r="7" spans="1:26" x14ac:dyDescent="0.25">
      <c r="A7" t="s">
        <v>69</v>
      </c>
      <c r="B7" t="s">
        <v>76</v>
      </c>
      <c r="D7">
        <v>0</v>
      </c>
      <c r="E7">
        <v>0</v>
      </c>
      <c r="F7">
        <v>0</v>
      </c>
      <c r="G7">
        <v>0</v>
      </c>
      <c r="H7">
        <v>0</v>
      </c>
      <c r="I7">
        <v>0</v>
      </c>
      <c r="J7">
        <v>0</v>
      </c>
      <c r="K7">
        <v>0</v>
      </c>
      <c r="L7">
        <v>0</v>
      </c>
      <c r="M7">
        <v>0</v>
      </c>
      <c r="N7">
        <v>0</v>
      </c>
      <c r="O7">
        <v>0</v>
      </c>
      <c r="P7">
        <v>0</v>
      </c>
      <c r="Q7">
        <v>0</v>
      </c>
      <c r="R7">
        <v>0</v>
      </c>
      <c r="S7">
        <v>0</v>
      </c>
      <c r="T7">
        <v>0</v>
      </c>
      <c r="U7">
        <v>0</v>
      </c>
      <c r="V7">
        <v>0</v>
      </c>
      <c r="W7">
        <v>0</v>
      </c>
      <c r="X7">
        <v>0</v>
      </c>
      <c r="Y7">
        <v>0</v>
      </c>
      <c r="Z7">
        <v>0</v>
      </c>
    </row>
    <row r="8" spans="1:26" s="74" customFormat="1" x14ac:dyDescent="0.25">
      <c r="A8" s="74" t="s">
        <v>69</v>
      </c>
      <c r="B8" s="74" t="s">
        <v>77</v>
      </c>
      <c r="D8" s="74">
        <v>0</v>
      </c>
      <c r="E8" s="74">
        <v>-9</v>
      </c>
      <c r="F8" s="74">
        <v>-12</v>
      </c>
      <c r="G8" s="74">
        <v>-12</v>
      </c>
      <c r="H8" s="74">
        <v>-12</v>
      </c>
      <c r="I8" s="74">
        <v>-12</v>
      </c>
      <c r="J8" s="74">
        <v>-12</v>
      </c>
      <c r="K8" s="74">
        <v>-12</v>
      </c>
      <c r="L8" s="74">
        <v>-12</v>
      </c>
      <c r="M8" s="74">
        <v>-12</v>
      </c>
      <c r="N8" s="74">
        <v>-12</v>
      </c>
      <c r="O8" s="74">
        <v>-12</v>
      </c>
      <c r="P8" s="74">
        <v>-12</v>
      </c>
      <c r="Q8" s="74">
        <v>-12</v>
      </c>
      <c r="R8" s="74">
        <v>-12</v>
      </c>
      <c r="S8" s="74">
        <v>-12</v>
      </c>
      <c r="T8" s="74">
        <v>-12</v>
      </c>
      <c r="U8" s="74">
        <v>-12</v>
      </c>
      <c r="V8" s="74">
        <v>-12</v>
      </c>
      <c r="W8" s="74">
        <v>-8.9999998807907104</v>
      </c>
      <c r="X8" s="74">
        <v>-8.3999998569488508</v>
      </c>
      <c r="Y8" s="74">
        <v>-8.3999998569488508</v>
      </c>
      <c r="Z8" s="74">
        <v>-2.09999996423721</v>
      </c>
    </row>
    <row r="9" spans="1:26" x14ac:dyDescent="0.25">
      <c r="A9" t="s">
        <v>69</v>
      </c>
      <c r="B9" t="s">
        <v>78</v>
      </c>
      <c r="D9">
        <v>0</v>
      </c>
      <c r="E9">
        <v>0</v>
      </c>
      <c r="F9">
        <v>0</v>
      </c>
      <c r="G9">
        <v>0</v>
      </c>
      <c r="H9">
        <v>0</v>
      </c>
      <c r="I9">
        <v>0</v>
      </c>
      <c r="J9">
        <v>0</v>
      </c>
      <c r="K9">
        <v>0</v>
      </c>
      <c r="L9">
        <v>0</v>
      </c>
      <c r="M9">
        <v>0</v>
      </c>
      <c r="N9">
        <v>0</v>
      </c>
      <c r="O9">
        <v>0</v>
      </c>
      <c r="P9">
        <v>0</v>
      </c>
      <c r="Q9">
        <v>0</v>
      </c>
      <c r="R9">
        <v>0</v>
      </c>
      <c r="S9">
        <v>0</v>
      </c>
      <c r="T9">
        <v>0</v>
      </c>
      <c r="U9">
        <v>0</v>
      </c>
      <c r="V9">
        <v>0</v>
      </c>
      <c r="W9">
        <v>0</v>
      </c>
      <c r="X9">
        <v>0</v>
      </c>
      <c r="Y9">
        <v>0</v>
      </c>
      <c r="Z9">
        <v>0</v>
      </c>
    </row>
    <row r="10" spans="1:26" x14ac:dyDescent="0.25">
      <c r="A10" t="s">
        <v>79</v>
      </c>
      <c r="B10" t="s">
        <v>70</v>
      </c>
      <c r="D10">
        <v>0</v>
      </c>
      <c r="E10">
        <v>0</v>
      </c>
      <c r="F10">
        <v>0</v>
      </c>
      <c r="G10">
        <v>0</v>
      </c>
      <c r="H10">
        <v>0</v>
      </c>
      <c r="I10">
        <v>0</v>
      </c>
      <c r="J10">
        <v>0</v>
      </c>
      <c r="K10">
        <v>0</v>
      </c>
      <c r="L10">
        <v>0</v>
      </c>
      <c r="M10">
        <v>0</v>
      </c>
      <c r="N10">
        <v>0</v>
      </c>
      <c r="O10">
        <v>0</v>
      </c>
      <c r="P10">
        <v>0</v>
      </c>
      <c r="Q10">
        <v>0</v>
      </c>
      <c r="R10">
        <v>0</v>
      </c>
      <c r="S10">
        <v>0</v>
      </c>
      <c r="T10">
        <v>0</v>
      </c>
      <c r="U10">
        <v>0</v>
      </c>
      <c r="V10">
        <v>0</v>
      </c>
      <c r="W10">
        <v>0</v>
      </c>
      <c r="X10">
        <v>0</v>
      </c>
      <c r="Y10">
        <v>0</v>
      </c>
      <c r="Z10">
        <v>0</v>
      </c>
    </row>
    <row r="11" spans="1:26" x14ac:dyDescent="0.25">
      <c r="A11" t="s">
        <v>79</v>
      </c>
      <c r="B11" t="s">
        <v>71</v>
      </c>
      <c r="D11">
        <v>0</v>
      </c>
      <c r="E11">
        <v>0</v>
      </c>
      <c r="F11">
        <v>0</v>
      </c>
      <c r="G11">
        <v>0</v>
      </c>
      <c r="H11">
        <v>0</v>
      </c>
      <c r="I11">
        <v>0</v>
      </c>
      <c r="J11">
        <v>0</v>
      </c>
      <c r="K11">
        <v>0</v>
      </c>
      <c r="L11">
        <v>0</v>
      </c>
      <c r="M11">
        <v>0</v>
      </c>
      <c r="N11">
        <v>0</v>
      </c>
      <c r="O11">
        <v>0</v>
      </c>
      <c r="P11">
        <v>0</v>
      </c>
      <c r="Q11">
        <v>0</v>
      </c>
      <c r="R11">
        <v>0</v>
      </c>
      <c r="S11">
        <v>0</v>
      </c>
      <c r="T11">
        <v>0</v>
      </c>
      <c r="U11">
        <v>0</v>
      </c>
      <c r="V11">
        <v>0</v>
      </c>
      <c r="W11">
        <v>0</v>
      </c>
      <c r="X11">
        <v>0</v>
      </c>
      <c r="Y11">
        <v>0</v>
      </c>
      <c r="Z11">
        <v>0</v>
      </c>
    </row>
    <row r="12" spans="1:26" x14ac:dyDescent="0.25">
      <c r="A12" t="s">
        <v>79</v>
      </c>
      <c r="B12" t="s">
        <v>72</v>
      </c>
      <c r="D12">
        <v>0</v>
      </c>
      <c r="E12">
        <v>0</v>
      </c>
      <c r="F12">
        <v>0</v>
      </c>
      <c r="G12">
        <v>0</v>
      </c>
      <c r="H12">
        <v>0</v>
      </c>
      <c r="I12">
        <v>0</v>
      </c>
      <c r="J12">
        <v>0</v>
      </c>
      <c r="K12">
        <v>0</v>
      </c>
      <c r="L12">
        <v>0</v>
      </c>
      <c r="M12">
        <v>0</v>
      </c>
      <c r="N12">
        <v>0</v>
      </c>
      <c r="O12">
        <v>0</v>
      </c>
      <c r="P12">
        <v>0</v>
      </c>
      <c r="Q12">
        <v>0</v>
      </c>
      <c r="R12">
        <v>0</v>
      </c>
      <c r="S12">
        <v>0</v>
      </c>
      <c r="T12">
        <v>0</v>
      </c>
      <c r="U12">
        <v>0</v>
      </c>
      <c r="V12">
        <v>0</v>
      </c>
      <c r="W12">
        <v>0</v>
      </c>
      <c r="X12">
        <v>0</v>
      </c>
      <c r="Y12">
        <v>0</v>
      </c>
      <c r="Z12">
        <v>0</v>
      </c>
    </row>
    <row r="13" spans="1:26" x14ac:dyDescent="0.25">
      <c r="A13" t="s">
        <v>79</v>
      </c>
      <c r="B13" t="s">
        <v>73</v>
      </c>
      <c r="C13" t="s">
        <v>74</v>
      </c>
      <c r="D13">
        <v>-1340.62648010254</v>
      </c>
      <c r="E13">
        <v>-1823.4796447753899</v>
      </c>
      <c r="F13">
        <v>-1878.1840362548801</v>
      </c>
      <c r="G13">
        <v>-1934.52954101563</v>
      </c>
      <c r="H13">
        <v>-1992.5655212402301</v>
      </c>
      <c r="I13">
        <v>-2052.3424377441402</v>
      </c>
      <c r="J13">
        <v>-2113.9127197265602</v>
      </c>
      <c r="K13">
        <v>-2177.33009338379</v>
      </c>
      <c r="L13">
        <v>-2242.6500091552698</v>
      </c>
      <c r="M13">
        <v>-2309.9294891357399</v>
      </c>
      <c r="N13">
        <v>-2379.2273864746098</v>
      </c>
      <c r="O13">
        <v>-2450.6042022705101</v>
      </c>
      <c r="P13">
        <v>-2524.12231445313</v>
      </c>
      <c r="Q13">
        <v>-2599.8460388183598</v>
      </c>
      <c r="R13">
        <v>-2677.8413696289099</v>
      </c>
      <c r="S13">
        <v>-2758.1765594482399</v>
      </c>
      <c r="T13">
        <v>-2840.9219207763699</v>
      </c>
      <c r="U13">
        <v>-2926.1495513916002</v>
      </c>
      <c r="V13">
        <v>-3013.9340209960901</v>
      </c>
      <c r="W13">
        <v>-3104.3520202636701</v>
      </c>
      <c r="X13">
        <v>-3197.4826965331999</v>
      </c>
      <c r="Y13">
        <v>-3293.4071502685501</v>
      </c>
      <c r="Z13">
        <v>-823.43035888671898</v>
      </c>
    </row>
    <row r="14" spans="1:26" x14ac:dyDescent="0.25">
      <c r="A14" t="s">
        <v>79</v>
      </c>
      <c r="B14" t="s">
        <v>75</v>
      </c>
      <c r="D14">
        <v>0</v>
      </c>
      <c r="E14">
        <v>0</v>
      </c>
      <c r="F14">
        <v>0</v>
      </c>
      <c r="G14">
        <v>0</v>
      </c>
      <c r="H14">
        <v>0</v>
      </c>
      <c r="I14">
        <v>0</v>
      </c>
      <c r="J14">
        <v>0</v>
      </c>
      <c r="K14">
        <v>0</v>
      </c>
      <c r="L14">
        <v>0</v>
      </c>
      <c r="M14">
        <v>0</v>
      </c>
      <c r="N14">
        <v>0</v>
      </c>
      <c r="O14">
        <v>0</v>
      </c>
      <c r="P14">
        <v>0</v>
      </c>
      <c r="Q14">
        <v>0</v>
      </c>
      <c r="R14">
        <v>0</v>
      </c>
      <c r="S14">
        <v>0</v>
      </c>
      <c r="T14">
        <v>0</v>
      </c>
      <c r="U14">
        <v>0</v>
      </c>
      <c r="V14">
        <v>0</v>
      </c>
      <c r="W14">
        <v>0</v>
      </c>
      <c r="X14">
        <v>0</v>
      </c>
      <c r="Y14">
        <v>0</v>
      </c>
      <c r="Z14">
        <v>0</v>
      </c>
    </row>
    <row r="15" spans="1:26" x14ac:dyDescent="0.25">
      <c r="A15" t="s">
        <v>79</v>
      </c>
      <c r="B15" t="s">
        <v>76</v>
      </c>
      <c r="D15">
        <v>0</v>
      </c>
      <c r="E15">
        <v>0</v>
      </c>
      <c r="F15">
        <v>0</v>
      </c>
      <c r="G15">
        <v>0</v>
      </c>
      <c r="H15">
        <v>0</v>
      </c>
      <c r="I15">
        <v>0</v>
      </c>
      <c r="J15">
        <v>0</v>
      </c>
      <c r="K15">
        <v>0</v>
      </c>
      <c r="L15">
        <v>0</v>
      </c>
      <c r="M15">
        <v>0</v>
      </c>
      <c r="N15">
        <v>0</v>
      </c>
      <c r="O15">
        <v>0</v>
      </c>
      <c r="P15">
        <v>0</v>
      </c>
      <c r="Q15">
        <v>0</v>
      </c>
      <c r="R15">
        <v>0</v>
      </c>
      <c r="S15">
        <v>0</v>
      </c>
      <c r="T15">
        <v>0</v>
      </c>
      <c r="U15">
        <v>0</v>
      </c>
      <c r="V15">
        <v>0</v>
      </c>
      <c r="W15">
        <v>0</v>
      </c>
      <c r="X15">
        <v>0</v>
      </c>
      <c r="Y15">
        <v>0</v>
      </c>
      <c r="Z15">
        <v>0</v>
      </c>
    </row>
    <row r="16" spans="1:26" x14ac:dyDescent="0.25">
      <c r="A16" t="s">
        <v>79</v>
      </c>
      <c r="B16" t="s">
        <v>77</v>
      </c>
      <c r="D16">
        <v>0</v>
      </c>
      <c r="E16">
        <v>0</v>
      </c>
      <c r="F16">
        <v>0</v>
      </c>
      <c r="G16">
        <v>0</v>
      </c>
      <c r="H16">
        <v>0</v>
      </c>
      <c r="I16">
        <v>0</v>
      </c>
      <c r="J16">
        <v>0</v>
      </c>
      <c r="K16">
        <v>0</v>
      </c>
      <c r="L16">
        <v>0</v>
      </c>
      <c r="M16">
        <v>0</v>
      </c>
      <c r="N16">
        <v>0</v>
      </c>
      <c r="O16">
        <v>0</v>
      </c>
      <c r="P16">
        <v>0</v>
      </c>
      <c r="Q16">
        <v>0</v>
      </c>
      <c r="R16">
        <v>0</v>
      </c>
      <c r="S16">
        <v>0</v>
      </c>
      <c r="T16">
        <v>0</v>
      </c>
      <c r="U16">
        <v>0</v>
      </c>
      <c r="V16">
        <v>0</v>
      </c>
      <c r="W16">
        <v>0</v>
      </c>
      <c r="X16">
        <v>0</v>
      </c>
      <c r="Y16">
        <v>0</v>
      </c>
      <c r="Z16">
        <v>0</v>
      </c>
    </row>
    <row r="17" spans="1:26" x14ac:dyDescent="0.25">
      <c r="A17" t="s">
        <v>79</v>
      </c>
      <c r="B17" t="s">
        <v>78</v>
      </c>
      <c r="C17" t="s">
        <v>80</v>
      </c>
      <c r="D17">
        <v>-2673.3772583007799</v>
      </c>
      <c r="E17">
        <v>-3645.9133911132799</v>
      </c>
      <c r="F17">
        <v>-3755.2908325195299</v>
      </c>
      <c r="G17">
        <v>-3867.9495239257799</v>
      </c>
      <c r="H17">
        <v>-3983.98803710938</v>
      </c>
      <c r="I17">
        <v>-4103.5076904296902</v>
      </c>
      <c r="J17">
        <v>-4226.6129150390598</v>
      </c>
      <c r="K17">
        <v>-4353.4112548828098</v>
      </c>
      <c r="L17">
        <v>-4484.0135192871103</v>
      </c>
      <c r="M17">
        <v>-4618.5340270996103</v>
      </c>
      <c r="N17">
        <v>-4757.0900878906295</v>
      </c>
      <c r="O17">
        <v>-4899.8027954101599</v>
      </c>
      <c r="P17">
        <v>-5046.7967529296902</v>
      </c>
      <c r="Q17">
        <v>-5198.2007141113299</v>
      </c>
      <c r="R17">
        <v>-5354.1467285156295</v>
      </c>
      <c r="S17">
        <v>-5514.7710876464798</v>
      </c>
      <c r="T17">
        <v>-5680.2143249511701</v>
      </c>
      <c r="U17">
        <v>-5850.6207275390598</v>
      </c>
      <c r="V17">
        <v>-6026.1394042968795</v>
      </c>
      <c r="W17">
        <v>-6206.9234924316397</v>
      </c>
      <c r="X17">
        <v>-6393.1312255859402</v>
      </c>
      <c r="Y17">
        <v>-6584.9250488281295</v>
      </c>
      <c r="Z17">
        <v>-1660.00561523438</v>
      </c>
    </row>
    <row r="18" spans="1:26" x14ac:dyDescent="0.25">
      <c r="A18" t="s">
        <v>81</v>
      </c>
      <c r="B18" t="s">
        <v>70</v>
      </c>
      <c r="D18">
        <v>0</v>
      </c>
      <c r="E18">
        <v>0</v>
      </c>
      <c r="F18">
        <v>0</v>
      </c>
      <c r="G18">
        <v>0</v>
      </c>
      <c r="H18">
        <v>0</v>
      </c>
      <c r="I18">
        <v>0</v>
      </c>
      <c r="J18">
        <v>0</v>
      </c>
      <c r="K18">
        <v>0</v>
      </c>
      <c r="L18">
        <v>0</v>
      </c>
      <c r="M18">
        <v>0</v>
      </c>
      <c r="N18">
        <v>0</v>
      </c>
      <c r="O18">
        <v>0</v>
      </c>
      <c r="P18">
        <v>0</v>
      </c>
      <c r="Q18">
        <v>0</v>
      </c>
      <c r="R18">
        <v>0</v>
      </c>
      <c r="S18">
        <v>0</v>
      </c>
      <c r="T18">
        <v>0</v>
      </c>
      <c r="U18">
        <v>0</v>
      </c>
      <c r="V18">
        <v>0</v>
      </c>
      <c r="W18">
        <v>0</v>
      </c>
      <c r="X18">
        <v>0</v>
      </c>
      <c r="Y18">
        <v>0</v>
      </c>
      <c r="Z18">
        <v>0</v>
      </c>
    </row>
    <row r="19" spans="1:26" x14ac:dyDescent="0.25">
      <c r="A19" t="s">
        <v>81</v>
      </c>
      <c r="B19" t="s">
        <v>71</v>
      </c>
      <c r="D19">
        <v>0</v>
      </c>
      <c r="E19">
        <v>0</v>
      </c>
      <c r="F19">
        <v>0</v>
      </c>
      <c r="G19">
        <v>0</v>
      </c>
      <c r="H19">
        <v>0</v>
      </c>
      <c r="I19">
        <v>0</v>
      </c>
      <c r="J19">
        <v>0</v>
      </c>
      <c r="K19">
        <v>0</v>
      </c>
      <c r="L19">
        <v>0</v>
      </c>
      <c r="M19">
        <v>0</v>
      </c>
      <c r="N19">
        <v>0</v>
      </c>
      <c r="O19">
        <v>0</v>
      </c>
      <c r="P19">
        <v>0</v>
      </c>
      <c r="Q19">
        <v>0</v>
      </c>
      <c r="R19">
        <v>0</v>
      </c>
      <c r="S19">
        <v>0</v>
      </c>
      <c r="T19">
        <v>0</v>
      </c>
      <c r="U19">
        <v>0</v>
      </c>
      <c r="V19">
        <v>0</v>
      </c>
      <c r="W19">
        <v>0</v>
      </c>
      <c r="X19">
        <v>0</v>
      </c>
      <c r="Y19">
        <v>0</v>
      </c>
      <c r="Z19">
        <v>0</v>
      </c>
    </row>
    <row r="20" spans="1:26" x14ac:dyDescent="0.25">
      <c r="A20" t="s">
        <v>81</v>
      </c>
      <c r="B20" t="s">
        <v>72</v>
      </c>
      <c r="D20">
        <v>0</v>
      </c>
      <c r="E20">
        <v>0</v>
      </c>
      <c r="F20">
        <v>0</v>
      </c>
      <c r="G20">
        <v>0</v>
      </c>
      <c r="H20">
        <v>0</v>
      </c>
      <c r="I20">
        <v>0</v>
      </c>
      <c r="J20">
        <v>0</v>
      </c>
      <c r="K20">
        <v>0</v>
      </c>
      <c r="L20">
        <v>0</v>
      </c>
      <c r="M20">
        <v>0</v>
      </c>
      <c r="N20">
        <v>0</v>
      </c>
      <c r="O20">
        <v>0</v>
      </c>
      <c r="P20">
        <v>0</v>
      </c>
      <c r="Q20">
        <v>0</v>
      </c>
      <c r="R20">
        <v>0</v>
      </c>
      <c r="S20">
        <v>0</v>
      </c>
      <c r="T20">
        <v>0</v>
      </c>
      <c r="U20">
        <v>0</v>
      </c>
      <c r="V20">
        <v>0</v>
      </c>
      <c r="W20">
        <v>0</v>
      </c>
      <c r="X20">
        <v>0</v>
      </c>
      <c r="Y20">
        <v>0</v>
      </c>
      <c r="Z20">
        <v>0</v>
      </c>
    </row>
    <row r="21" spans="1:26" x14ac:dyDescent="0.25">
      <c r="A21" t="s">
        <v>81</v>
      </c>
      <c r="B21" t="s">
        <v>73</v>
      </c>
      <c r="D21">
        <v>0</v>
      </c>
      <c r="E21">
        <v>0</v>
      </c>
      <c r="F21">
        <v>0</v>
      </c>
      <c r="G21">
        <v>0</v>
      </c>
      <c r="H21">
        <v>0</v>
      </c>
      <c r="I21">
        <v>0</v>
      </c>
      <c r="J21">
        <v>0</v>
      </c>
      <c r="K21">
        <v>0</v>
      </c>
      <c r="L21">
        <v>0</v>
      </c>
      <c r="M21">
        <v>0</v>
      </c>
      <c r="N21">
        <v>0</v>
      </c>
      <c r="O21">
        <v>0</v>
      </c>
      <c r="P21">
        <v>0</v>
      </c>
      <c r="Q21">
        <v>0</v>
      </c>
      <c r="R21">
        <v>0</v>
      </c>
      <c r="S21">
        <v>0</v>
      </c>
      <c r="T21">
        <v>0</v>
      </c>
      <c r="U21">
        <v>0</v>
      </c>
      <c r="V21">
        <v>0</v>
      </c>
      <c r="W21">
        <v>0</v>
      </c>
      <c r="X21">
        <v>0</v>
      </c>
      <c r="Y21">
        <v>0</v>
      </c>
      <c r="Z21">
        <v>0</v>
      </c>
    </row>
    <row r="22" spans="1:26" x14ac:dyDescent="0.25">
      <c r="A22" t="s">
        <v>81</v>
      </c>
      <c r="B22" t="s">
        <v>75</v>
      </c>
      <c r="D22">
        <v>0</v>
      </c>
      <c r="E22">
        <v>0</v>
      </c>
      <c r="F22">
        <v>0</v>
      </c>
      <c r="G22">
        <v>0</v>
      </c>
      <c r="H22">
        <v>0</v>
      </c>
      <c r="I22">
        <v>0</v>
      </c>
      <c r="J22">
        <v>0</v>
      </c>
      <c r="K22">
        <v>0</v>
      </c>
      <c r="L22">
        <v>0</v>
      </c>
      <c r="M22">
        <v>0</v>
      </c>
      <c r="N22">
        <v>0</v>
      </c>
      <c r="O22">
        <v>0</v>
      </c>
      <c r="P22">
        <v>0</v>
      </c>
      <c r="Q22">
        <v>0</v>
      </c>
      <c r="R22">
        <v>0</v>
      </c>
      <c r="S22">
        <v>0</v>
      </c>
      <c r="T22">
        <v>0</v>
      </c>
      <c r="U22">
        <v>0</v>
      </c>
      <c r="V22">
        <v>0</v>
      </c>
      <c r="W22">
        <v>0</v>
      </c>
      <c r="X22">
        <v>0</v>
      </c>
      <c r="Y22">
        <v>0</v>
      </c>
      <c r="Z22">
        <v>0</v>
      </c>
    </row>
    <row r="23" spans="1:26" x14ac:dyDescent="0.25">
      <c r="A23" t="s">
        <v>81</v>
      </c>
      <c r="B23" t="s">
        <v>76</v>
      </c>
      <c r="D23">
        <v>0</v>
      </c>
      <c r="E23">
        <v>0</v>
      </c>
      <c r="F23">
        <v>0</v>
      </c>
      <c r="G23">
        <v>0</v>
      </c>
      <c r="H23">
        <v>0</v>
      </c>
      <c r="I23">
        <v>0</v>
      </c>
      <c r="J23">
        <v>0</v>
      </c>
      <c r="K23">
        <v>0</v>
      </c>
      <c r="L23">
        <v>0</v>
      </c>
      <c r="M23">
        <v>0</v>
      </c>
      <c r="N23">
        <v>0</v>
      </c>
      <c r="O23">
        <v>0</v>
      </c>
      <c r="P23">
        <v>0</v>
      </c>
      <c r="Q23">
        <v>0</v>
      </c>
      <c r="R23">
        <v>0</v>
      </c>
      <c r="S23">
        <v>0</v>
      </c>
      <c r="T23">
        <v>0</v>
      </c>
      <c r="U23">
        <v>0</v>
      </c>
      <c r="V23">
        <v>0</v>
      </c>
      <c r="W23">
        <v>0</v>
      </c>
      <c r="X23">
        <v>0</v>
      </c>
      <c r="Y23">
        <v>0</v>
      </c>
      <c r="Z23">
        <v>0</v>
      </c>
    </row>
    <row r="24" spans="1:26" x14ac:dyDescent="0.25">
      <c r="A24" t="s">
        <v>81</v>
      </c>
      <c r="B24" t="s">
        <v>77</v>
      </c>
      <c r="D24">
        <v>0</v>
      </c>
      <c r="E24">
        <v>0</v>
      </c>
      <c r="F24">
        <v>0</v>
      </c>
      <c r="G24">
        <v>0</v>
      </c>
      <c r="H24">
        <v>0</v>
      </c>
      <c r="I24">
        <v>0</v>
      </c>
      <c r="J24">
        <v>0</v>
      </c>
      <c r="K24">
        <v>0</v>
      </c>
      <c r="L24">
        <v>0</v>
      </c>
      <c r="M24">
        <v>0</v>
      </c>
      <c r="N24">
        <v>0</v>
      </c>
      <c r="O24">
        <v>0</v>
      </c>
      <c r="P24">
        <v>0</v>
      </c>
      <c r="Q24">
        <v>0</v>
      </c>
      <c r="R24">
        <v>0</v>
      </c>
      <c r="S24">
        <v>0</v>
      </c>
      <c r="T24">
        <v>0</v>
      </c>
      <c r="U24">
        <v>0</v>
      </c>
      <c r="V24">
        <v>0</v>
      </c>
      <c r="W24">
        <v>0</v>
      </c>
      <c r="X24">
        <v>0</v>
      </c>
      <c r="Y24">
        <v>0</v>
      </c>
      <c r="Z24">
        <v>0</v>
      </c>
    </row>
    <row r="25" spans="1:26" x14ac:dyDescent="0.25">
      <c r="A25" t="s">
        <v>81</v>
      </c>
      <c r="B25" t="s">
        <v>78</v>
      </c>
      <c r="D25">
        <v>0</v>
      </c>
      <c r="E25">
        <v>0</v>
      </c>
      <c r="F25">
        <v>0</v>
      </c>
      <c r="G25">
        <v>0</v>
      </c>
      <c r="H25">
        <v>0</v>
      </c>
      <c r="I25">
        <v>0</v>
      </c>
      <c r="J25">
        <v>0</v>
      </c>
      <c r="K25">
        <v>0</v>
      </c>
      <c r="L25">
        <v>0</v>
      </c>
      <c r="M25">
        <v>0</v>
      </c>
      <c r="N25">
        <v>0</v>
      </c>
      <c r="O25">
        <v>0</v>
      </c>
      <c r="P25">
        <v>0</v>
      </c>
      <c r="Q25">
        <v>0</v>
      </c>
      <c r="R25">
        <v>0</v>
      </c>
      <c r="S25">
        <v>0</v>
      </c>
      <c r="T25">
        <v>0</v>
      </c>
      <c r="U25">
        <v>0</v>
      </c>
      <c r="V25">
        <v>0</v>
      </c>
      <c r="W25">
        <v>0</v>
      </c>
      <c r="X25">
        <v>0</v>
      </c>
      <c r="Y25">
        <v>0</v>
      </c>
      <c r="Z25">
        <v>0</v>
      </c>
    </row>
    <row r="26" spans="1:26" x14ac:dyDescent="0.25">
      <c r="A26" t="s">
        <v>82</v>
      </c>
      <c r="B26" t="s">
        <v>70</v>
      </c>
      <c r="D26">
        <v>0</v>
      </c>
      <c r="E26">
        <v>0</v>
      </c>
      <c r="F26">
        <v>0</v>
      </c>
      <c r="G26">
        <v>0</v>
      </c>
      <c r="H26">
        <v>0</v>
      </c>
      <c r="I26">
        <v>0</v>
      </c>
      <c r="J26">
        <v>0</v>
      </c>
      <c r="K26">
        <v>0</v>
      </c>
      <c r="L26">
        <v>0</v>
      </c>
      <c r="M26">
        <v>0</v>
      </c>
      <c r="N26">
        <v>0</v>
      </c>
      <c r="O26">
        <v>0</v>
      </c>
      <c r="P26">
        <v>0</v>
      </c>
      <c r="Q26">
        <v>0</v>
      </c>
      <c r="R26">
        <v>0</v>
      </c>
      <c r="S26">
        <v>0</v>
      </c>
      <c r="T26">
        <v>0</v>
      </c>
      <c r="U26">
        <v>0</v>
      </c>
      <c r="V26">
        <v>0</v>
      </c>
      <c r="W26">
        <v>0</v>
      </c>
      <c r="X26">
        <v>0</v>
      </c>
      <c r="Y26">
        <v>0</v>
      </c>
      <c r="Z26">
        <v>0</v>
      </c>
    </row>
    <row r="27" spans="1:26" x14ac:dyDescent="0.25">
      <c r="A27" t="s">
        <v>82</v>
      </c>
      <c r="B27" t="s">
        <v>71</v>
      </c>
      <c r="D27">
        <v>0</v>
      </c>
      <c r="E27">
        <v>0</v>
      </c>
      <c r="F27">
        <v>0</v>
      </c>
      <c r="G27">
        <v>0</v>
      </c>
      <c r="H27">
        <v>0</v>
      </c>
      <c r="I27">
        <v>0</v>
      </c>
      <c r="J27">
        <v>0</v>
      </c>
      <c r="K27">
        <v>0</v>
      </c>
      <c r="L27">
        <v>0</v>
      </c>
      <c r="M27">
        <v>0</v>
      </c>
      <c r="N27">
        <v>0</v>
      </c>
      <c r="O27">
        <v>0</v>
      </c>
      <c r="P27">
        <v>0</v>
      </c>
      <c r="Q27">
        <v>0</v>
      </c>
      <c r="R27">
        <v>0</v>
      </c>
      <c r="S27">
        <v>0</v>
      </c>
      <c r="T27">
        <v>0</v>
      </c>
      <c r="U27">
        <v>0</v>
      </c>
      <c r="V27">
        <v>0</v>
      </c>
      <c r="W27">
        <v>0</v>
      </c>
      <c r="X27">
        <v>0</v>
      </c>
      <c r="Y27">
        <v>0</v>
      </c>
      <c r="Z27">
        <v>0</v>
      </c>
    </row>
    <row r="28" spans="1:26" x14ac:dyDescent="0.25">
      <c r="A28" t="s">
        <v>82</v>
      </c>
      <c r="B28" t="s">
        <v>72</v>
      </c>
      <c r="D28">
        <v>0</v>
      </c>
      <c r="E28">
        <v>0</v>
      </c>
      <c r="F28">
        <v>0</v>
      </c>
      <c r="G28">
        <v>0</v>
      </c>
      <c r="H28">
        <v>0</v>
      </c>
      <c r="I28">
        <v>0</v>
      </c>
      <c r="J28">
        <v>0</v>
      </c>
      <c r="K28">
        <v>0</v>
      </c>
      <c r="L28">
        <v>0</v>
      </c>
      <c r="M28">
        <v>0</v>
      </c>
      <c r="N28">
        <v>0</v>
      </c>
      <c r="O28">
        <v>0</v>
      </c>
      <c r="P28">
        <v>0</v>
      </c>
      <c r="Q28">
        <v>0</v>
      </c>
      <c r="R28">
        <v>0</v>
      </c>
      <c r="S28">
        <v>0</v>
      </c>
      <c r="T28">
        <v>0</v>
      </c>
      <c r="U28">
        <v>0</v>
      </c>
      <c r="V28">
        <v>0</v>
      </c>
      <c r="W28">
        <v>0</v>
      </c>
      <c r="X28">
        <v>0</v>
      </c>
      <c r="Y28">
        <v>0</v>
      </c>
      <c r="Z28">
        <v>0</v>
      </c>
    </row>
    <row r="29" spans="1:26" x14ac:dyDescent="0.25">
      <c r="A29" t="s">
        <v>82</v>
      </c>
      <c r="B29" t="s">
        <v>73</v>
      </c>
      <c r="D29">
        <v>0</v>
      </c>
      <c r="E29">
        <v>0</v>
      </c>
      <c r="F29">
        <v>0</v>
      </c>
      <c r="G29">
        <v>0</v>
      </c>
      <c r="H29">
        <v>0</v>
      </c>
      <c r="I29">
        <v>0</v>
      </c>
      <c r="J29">
        <v>0</v>
      </c>
      <c r="K29">
        <v>0</v>
      </c>
      <c r="L29">
        <v>0</v>
      </c>
      <c r="M29">
        <v>0</v>
      </c>
      <c r="N29">
        <v>0</v>
      </c>
      <c r="O29">
        <v>0</v>
      </c>
      <c r="P29">
        <v>0</v>
      </c>
      <c r="Q29">
        <v>0</v>
      </c>
      <c r="R29">
        <v>0</v>
      </c>
      <c r="S29">
        <v>0</v>
      </c>
      <c r="T29">
        <v>0</v>
      </c>
      <c r="U29">
        <v>0</v>
      </c>
      <c r="V29">
        <v>0</v>
      </c>
      <c r="W29">
        <v>0</v>
      </c>
      <c r="X29">
        <v>0</v>
      </c>
      <c r="Y29">
        <v>0</v>
      </c>
      <c r="Z29">
        <v>0</v>
      </c>
    </row>
    <row r="30" spans="1:26" x14ac:dyDescent="0.25">
      <c r="A30" t="s">
        <v>82</v>
      </c>
      <c r="B30" t="s">
        <v>75</v>
      </c>
      <c r="D30">
        <v>0</v>
      </c>
      <c r="E30">
        <v>0</v>
      </c>
      <c r="F30">
        <v>0</v>
      </c>
      <c r="G30">
        <v>0</v>
      </c>
      <c r="H30">
        <v>0</v>
      </c>
      <c r="I30">
        <v>0</v>
      </c>
      <c r="J30">
        <v>0</v>
      </c>
      <c r="K30">
        <v>0</v>
      </c>
      <c r="L30">
        <v>0</v>
      </c>
      <c r="M30">
        <v>0</v>
      </c>
      <c r="N30">
        <v>0</v>
      </c>
      <c r="O30">
        <v>0</v>
      </c>
      <c r="P30">
        <v>0</v>
      </c>
      <c r="Q30">
        <v>0</v>
      </c>
      <c r="R30">
        <v>0</v>
      </c>
      <c r="S30">
        <v>0</v>
      </c>
      <c r="T30">
        <v>0</v>
      </c>
      <c r="U30">
        <v>0</v>
      </c>
      <c r="V30">
        <v>0</v>
      </c>
      <c r="W30">
        <v>0</v>
      </c>
      <c r="X30">
        <v>0</v>
      </c>
      <c r="Y30">
        <v>0</v>
      </c>
      <c r="Z30">
        <v>0</v>
      </c>
    </row>
    <row r="31" spans="1:26" x14ac:dyDescent="0.25">
      <c r="A31" t="s">
        <v>82</v>
      </c>
      <c r="B31" t="s">
        <v>76</v>
      </c>
      <c r="D31">
        <v>0</v>
      </c>
      <c r="E31">
        <v>0</v>
      </c>
      <c r="F31">
        <v>0</v>
      </c>
      <c r="G31">
        <v>0</v>
      </c>
      <c r="H31">
        <v>0</v>
      </c>
      <c r="I31">
        <v>0</v>
      </c>
      <c r="J31">
        <v>0</v>
      </c>
      <c r="K31">
        <v>0</v>
      </c>
      <c r="L31">
        <v>0</v>
      </c>
      <c r="M31">
        <v>0</v>
      </c>
      <c r="N31">
        <v>0</v>
      </c>
      <c r="O31">
        <v>0</v>
      </c>
      <c r="P31">
        <v>0</v>
      </c>
      <c r="Q31">
        <v>0</v>
      </c>
      <c r="R31">
        <v>0</v>
      </c>
      <c r="S31">
        <v>0</v>
      </c>
      <c r="T31">
        <v>0</v>
      </c>
      <c r="U31">
        <v>0</v>
      </c>
      <c r="V31">
        <v>0</v>
      </c>
      <c r="W31">
        <v>0</v>
      </c>
      <c r="X31">
        <v>0</v>
      </c>
      <c r="Y31">
        <v>0</v>
      </c>
      <c r="Z31">
        <v>0</v>
      </c>
    </row>
    <row r="32" spans="1:26" x14ac:dyDescent="0.25">
      <c r="A32" t="s">
        <v>82</v>
      </c>
      <c r="B32" t="s">
        <v>77</v>
      </c>
      <c r="D32">
        <v>0</v>
      </c>
      <c r="E32">
        <v>0</v>
      </c>
      <c r="F32">
        <v>0</v>
      </c>
      <c r="G32">
        <v>0</v>
      </c>
      <c r="H32">
        <v>0</v>
      </c>
      <c r="I32">
        <v>0</v>
      </c>
      <c r="J32">
        <v>0</v>
      </c>
      <c r="K32">
        <v>0</v>
      </c>
      <c r="L32">
        <v>0</v>
      </c>
      <c r="M32">
        <v>0</v>
      </c>
      <c r="N32">
        <v>0</v>
      </c>
      <c r="O32">
        <v>0</v>
      </c>
      <c r="P32">
        <v>0</v>
      </c>
      <c r="Q32">
        <v>0</v>
      </c>
      <c r="R32">
        <v>0</v>
      </c>
      <c r="S32">
        <v>0</v>
      </c>
      <c r="T32">
        <v>0</v>
      </c>
      <c r="U32">
        <v>0</v>
      </c>
      <c r="V32">
        <v>0</v>
      </c>
      <c r="W32">
        <v>0</v>
      </c>
      <c r="X32">
        <v>0</v>
      </c>
      <c r="Y32">
        <v>0</v>
      </c>
      <c r="Z32">
        <v>0</v>
      </c>
    </row>
    <row r="33" spans="1:26" x14ac:dyDescent="0.25">
      <c r="A33" t="s">
        <v>82</v>
      </c>
      <c r="B33" t="s">
        <v>78</v>
      </c>
      <c r="D33">
        <v>0</v>
      </c>
      <c r="E33">
        <v>0</v>
      </c>
      <c r="F33">
        <v>0</v>
      </c>
      <c r="G33">
        <v>0</v>
      </c>
      <c r="H33">
        <v>0</v>
      </c>
      <c r="I33">
        <v>0</v>
      </c>
      <c r="J33">
        <v>0</v>
      </c>
      <c r="K33">
        <v>0</v>
      </c>
      <c r="L33">
        <v>0</v>
      </c>
      <c r="M33">
        <v>0</v>
      </c>
      <c r="N33">
        <v>0</v>
      </c>
      <c r="O33">
        <v>0</v>
      </c>
      <c r="P33">
        <v>0</v>
      </c>
      <c r="Q33">
        <v>0</v>
      </c>
      <c r="R33">
        <v>0</v>
      </c>
      <c r="S33">
        <v>0</v>
      </c>
      <c r="T33">
        <v>0</v>
      </c>
      <c r="U33">
        <v>0</v>
      </c>
      <c r="V33">
        <v>0</v>
      </c>
      <c r="W33">
        <v>0</v>
      </c>
      <c r="X33">
        <v>0</v>
      </c>
      <c r="Y33">
        <v>0</v>
      </c>
      <c r="Z33">
        <v>0</v>
      </c>
    </row>
    <row r="34" spans="1:26" s="74" customFormat="1" x14ac:dyDescent="0.25">
      <c r="A34" s="74" t="s">
        <v>83</v>
      </c>
      <c r="B34" s="74" t="s">
        <v>70</v>
      </c>
      <c r="C34" s="74" t="s">
        <v>70</v>
      </c>
      <c r="D34" s="74">
        <v>0</v>
      </c>
      <c r="E34" s="74">
        <v>0</v>
      </c>
      <c r="F34" s="74">
        <v>0</v>
      </c>
      <c r="G34" s="74">
        <v>-4.5</v>
      </c>
      <c r="H34" s="74">
        <v>-11.25</v>
      </c>
      <c r="I34" s="74">
        <v>-11.25</v>
      </c>
      <c r="J34" s="74">
        <v>-11.25</v>
      </c>
      <c r="K34" s="74">
        <v>-11.25</v>
      </c>
      <c r="L34" s="74">
        <v>-11.25</v>
      </c>
      <c r="M34" s="74">
        <v>-11.25</v>
      </c>
      <c r="N34" s="74">
        <v>-11.25</v>
      </c>
      <c r="O34" s="74">
        <v>-11.25</v>
      </c>
      <c r="P34" s="74">
        <v>-11.25</v>
      </c>
      <c r="Q34" s="74">
        <v>-11.25</v>
      </c>
      <c r="R34" s="74">
        <v>-11.25</v>
      </c>
      <c r="S34" s="74">
        <v>-11.25</v>
      </c>
      <c r="T34" s="74">
        <v>-11.25</v>
      </c>
      <c r="U34" s="74">
        <v>-11.25</v>
      </c>
      <c r="V34" s="74">
        <v>-11.25</v>
      </c>
      <c r="W34" s="74">
        <v>-11.25</v>
      </c>
      <c r="X34" s="74">
        <v>-11.25</v>
      </c>
      <c r="Y34" s="74">
        <v>-11.25</v>
      </c>
      <c r="Z34" s="74">
        <v>-6.75</v>
      </c>
    </row>
    <row r="35" spans="1:26" s="74" customFormat="1" x14ac:dyDescent="0.25">
      <c r="A35" s="74" t="s">
        <v>83</v>
      </c>
      <c r="B35" s="74" t="s">
        <v>71</v>
      </c>
      <c r="C35" s="74" t="s">
        <v>71</v>
      </c>
      <c r="D35" s="74">
        <v>-9.8640494346618706</v>
      </c>
      <c r="E35" s="74">
        <v>-24.719140052795399</v>
      </c>
      <c r="F35" s="74">
        <v>-25.460714817047101</v>
      </c>
      <c r="G35" s="74">
        <v>-26.224535942077601</v>
      </c>
      <c r="H35" s="74">
        <v>-27.011271953582799</v>
      </c>
      <c r="I35" s="74">
        <v>-27.8216104507446</v>
      </c>
      <c r="J35" s="74">
        <v>-28.656259059905999</v>
      </c>
      <c r="K35" s="74">
        <v>-29.515945911407499</v>
      </c>
      <c r="L35" s="74">
        <v>-30.401424407958999</v>
      </c>
      <c r="M35" s="74">
        <v>-31.3134670257568</v>
      </c>
      <c r="N35" s="74">
        <v>-32.252871513366699</v>
      </c>
      <c r="O35" s="74">
        <v>-33.220458507537799</v>
      </c>
      <c r="P35" s="74">
        <v>-34.217072010040297</v>
      </c>
      <c r="Q35" s="74">
        <v>-35.243583679199197</v>
      </c>
      <c r="R35" s="74">
        <v>-36.3008904457092</v>
      </c>
      <c r="S35" s="74">
        <v>-37.389917850494399</v>
      </c>
      <c r="T35" s="74">
        <v>-38.511615276336698</v>
      </c>
      <c r="U35" s="74">
        <v>-39.666963577270501</v>
      </c>
      <c r="V35" s="74">
        <v>-40.856973648071303</v>
      </c>
      <c r="W35" s="74">
        <v>-42.082682609558098</v>
      </c>
      <c r="X35" s="74">
        <v>-43.345161914825397</v>
      </c>
      <c r="Y35" s="74">
        <v>-44.6455173492432</v>
      </c>
      <c r="Z35" s="74">
        <v>-27.084343910217299</v>
      </c>
    </row>
    <row r="36" spans="1:26" s="74" customFormat="1" x14ac:dyDescent="0.25">
      <c r="A36" s="74" t="s">
        <v>83</v>
      </c>
      <c r="B36" s="74" t="s">
        <v>72</v>
      </c>
      <c r="C36" s="74" t="s">
        <v>72</v>
      </c>
      <c r="D36" s="74">
        <v>-154.689903259277</v>
      </c>
      <c r="E36" s="74">
        <v>-382.92090606689499</v>
      </c>
      <c r="F36" s="74">
        <v>-382.92090606689499</v>
      </c>
      <c r="G36" s="74">
        <v>-382.92090606689499</v>
      </c>
      <c r="H36" s="74">
        <v>-382.92090606689499</v>
      </c>
      <c r="I36" s="74">
        <v>-382.92090606689499</v>
      </c>
      <c r="J36" s="74">
        <v>-382.92090606689499</v>
      </c>
      <c r="K36" s="74">
        <v>-382.92090606689499</v>
      </c>
      <c r="L36" s="74">
        <v>-382.92090606689499</v>
      </c>
      <c r="M36" s="74">
        <v>-382.92090606689499</v>
      </c>
      <c r="N36" s="74">
        <v>-382.92090606689499</v>
      </c>
      <c r="O36" s="74">
        <v>-382.92090606689499</v>
      </c>
      <c r="P36" s="74">
        <v>-382.92090606689499</v>
      </c>
      <c r="Q36" s="74">
        <v>-382.92090606689499</v>
      </c>
      <c r="R36" s="74">
        <v>-382.92090606689499</v>
      </c>
      <c r="S36" s="74">
        <v>-382.92090606689499</v>
      </c>
      <c r="T36" s="74">
        <v>-382.92090606689499</v>
      </c>
      <c r="U36" s="74">
        <v>-382.92090606689499</v>
      </c>
      <c r="V36" s="74">
        <v>-382.92090606689499</v>
      </c>
      <c r="W36" s="74">
        <v>-382.92090606689499</v>
      </c>
      <c r="X36" s="74">
        <v>-382.92090606689499</v>
      </c>
      <c r="Y36" s="74">
        <v>-382.92090606689499</v>
      </c>
      <c r="Z36" s="74">
        <v>-228.23100280761699</v>
      </c>
    </row>
    <row r="37" spans="1:26" s="74" customFormat="1" x14ac:dyDescent="0.25">
      <c r="A37" s="74" t="s">
        <v>83</v>
      </c>
      <c r="B37" s="74" t="s">
        <v>73</v>
      </c>
      <c r="C37" s="74" t="s">
        <v>74</v>
      </c>
      <c r="D37" s="74">
        <v>-1464.5606994628899</v>
      </c>
      <c r="E37" s="74">
        <v>-1992.0513000488299</v>
      </c>
      <c r="F37" s="74">
        <v>-2051.8127899169899</v>
      </c>
      <c r="G37" s="74">
        <v>-2113.3671875</v>
      </c>
      <c r="H37" s="74">
        <v>-2176.7682342529301</v>
      </c>
      <c r="I37" s="74">
        <v>-2242.0712585449201</v>
      </c>
      <c r="J37" s="74">
        <v>-2309.3333740234398</v>
      </c>
      <c r="K37" s="74">
        <v>-2378.6134033203102</v>
      </c>
      <c r="L37" s="74">
        <v>-2449.9718475341801</v>
      </c>
      <c r="M37" s="74">
        <v>-2523.4709777831999</v>
      </c>
      <c r="N37" s="74">
        <v>-2599.1751403808598</v>
      </c>
      <c r="O37" s="74">
        <v>-2677.15040588379</v>
      </c>
      <c r="P37" s="74">
        <v>-2757.46484375</v>
      </c>
      <c r="Q37" s="74">
        <v>-2840.1887969970699</v>
      </c>
      <c r="R37" s="74">
        <v>-2925.39451599121</v>
      </c>
      <c r="S37" s="74">
        <v>-3013.15626525879</v>
      </c>
      <c r="T37" s="74">
        <v>-3103.5509948730501</v>
      </c>
      <c r="U37" s="74">
        <v>-3196.6575775146498</v>
      </c>
      <c r="V37" s="74">
        <v>-3292.5573272705101</v>
      </c>
      <c r="W37" s="74">
        <v>-3391.3339233398401</v>
      </c>
      <c r="X37" s="74">
        <v>-3493.07397460938</v>
      </c>
      <c r="Y37" s="74">
        <v>-3597.8661804199201</v>
      </c>
      <c r="Z37" s="74">
        <v>-899.55239868164097</v>
      </c>
    </row>
    <row r="38" spans="1:26" s="74" customFormat="1" x14ac:dyDescent="0.25">
      <c r="A38" s="74" t="s">
        <v>83</v>
      </c>
      <c r="B38" s="74" t="s">
        <v>75</v>
      </c>
      <c r="C38" s="74" t="s">
        <v>75</v>
      </c>
      <c r="D38" s="74">
        <v>0</v>
      </c>
      <c r="E38" s="74">
        <v>0</v>
      </c>
      <c r="F38" s="74">
        <v>0</v>
      </c>
      <c r="G38" s="74">
        <v>0</v>
      </c>
      <c r="H38" s="74">
        <v>0</v>
      </c>
      <c r="I38" s="74">
        <v>0</v>
      </c>
      <c r="J38" s="74">
        <v>0</v>
      </c>
      <c r="K38" s="74">
        <v>0</v>
      </c>
      <c r="L38" s="74">
        <v>0</v>
      </c>
      <c r="M38" s="74">
        <v>0</v>
      </c>
      <c r="N38" s="74">
        <v>0</v>
      </c>
      <c r="O38" s="74">
        <v>0</v>
      </c>
      <c r="P38" s="74">
        <v>0</v>
      </c>
      <c r="Q38" s="74">
        <v>0</v>
      </c>
      <c r="R38" s="74">
        <v>0</v>
      </c>
      <c r="S38" s="74">
        <v>0</v>
      </c>
      <c r="T38" s="74">
        <v>0</v>
      </c>
      <c r="U38" s="74">
        <v>0</v>
      </c>
      <c r="V38" s="74">
        <v>0</v>
      </c>
      <c r="W38" s="74">
        <v>0</v>
      </c>
      <c r="X38" s="74">
        <v>0</v>
      </c>
      <c r="Y38" s="74">
        <v>0</v>
      </c>
      <c r="Z38" s="74">
        <v>0</v>
      </c>
    </row>
    <row r="39" spans="1:26" s="74" customFormat="1" x14ac:dyDescent="0.25">
      <c r="A39" s="74" t="s">
        <v>83</v>
      </c>
      <c r="B39" s="74" t="s">
        <v>76</v>
      </c>
      <c r="D39" s="74">
        <v>0</v>
      </c>
      <c r="E39" s="74">
        <v>0</v>
      </c>
      <c r="F39" s="74">
        <v>0</v>
      </c>
      <c r="G39" s="74">
        <v>0</v>
      </c>
      <c r="H39" s="74">
        <v>0</v>
      </c>
      <c r="I39" s="74">
        <v>0</v>
      </c>
      <c r="J39" s="74">
        <v>0</v>
      </c>
      <c r="K39" s="74">
        <v>0</v>
      </c>
      <c r="L39" s="74">
        <v>0</v>
      </c>
      <c r="M39" s="74">
        <v>0</v>
      </c>
      <c r="N39" s="74">
        <v>0</v>
      </c>
      <c r="O39" s="74">
        <v>0</v>
      </c>
      <c r="P39" s="74">
        <v>0</v>
      </c>
      <c r="Q39" s="74">
        <v>0</v>
      </c>
      <c r="R39" s="74">
        <v>0</v>
      </c>
      <c r="S39" s="74">
        <v>0</v>
      </c>
      <c r="T39" s="74">
        <v>0</v>
      </c>
      <c r="U39" s="74">
        <v>0</v>
      </c>
      <c r="V39" s="74">
        <v>0</v>
      </c>
      <c r="W39" s="74">
        <v>0</v>
      </c>
      <c r="X39" s="74">
        <v>0</v>
      </c>
      <c r="Y39" s="74">
        <v>0</v>
      </c>
      <c r="Z39" s="74">
        <v>0</v>
      </c>
    </row>
    <row r="40" spans="1:26" s="74" customFormat="1" x14ac:dyDescent="0.25">
      <c r="A40" s="74" t="s">
        <v>83</v>
      </c>
      <c r="B40" s="74" t="s">
        <v>77</v>
      </c>
      <c r="D40" s="74">
        <v>0</v>
      </c>
      <c r="E40" s="74">
        <v>-9</v>
      </c>
      <c r="F40" s="74">
        <v>-12</v>
      </c>
      <c r="G40" s="74">
        <v>-12</v>
      </c>
      <c r="H40" s="74">
        <v>-12</v>
      </c>
      <c r="I40" s="74">
        <v>-12</v>
      </c>
      <c r="J40" s="74">
        <v>-12</v>
      </c>
      <c r="K40" s="74">
        <v>-12</v>
      </c>
      <c r="L40" s="74">
        <v>-12</v>
      </c>
      <c r="M40" s="74">
        <v>-12</v>
      </c>
      <c r="N40" s="74">
        <v>-12</v>
      </c>
      <c r="O40" s="74">
        <v>-12</v>
      </c>
      <c r="P40" s="74">
        <v>-12</v>
      </c>
      <c r="Q40" s="74">
        <v>-12</v>
      </c>
      <c r="R40" s="74">
        <v>-12</v>
      </c>
      <c r="S40" s="74">
        <v>-12</v>
      </c>
      <c r="T40" s="74">
        <v>-12</v>
      </c>
      <c r="U40" s="74">
        <v>-12</v>
      </c>
      <c r="V40" s="74">
        <v>-12</v>
      </c>
      <c r="W40" s="74">
        <v>-8.9999998807907104</v>
      </c>
      <c r="X40" s="74">
        <v>-8.3999998569488508</v>
      </c>
      <c r="Y40" s="74">
        <v>-8.3999998569488508</v>
      </c>
      <c r="Z40" s="74">
        <v>-2.09999996423721</v>
      </c>
    </row>
    <row r="41" spans="1:26" x14ac:dyDescent="0.25">
      <c r="A41" t="s">
        <v>83</v>
      </c>
      <c r="B41" t="s">
        <v>78</v>
      </c>
      <c r="C41" t="s">
        <v>80</v>
      </c>
      <c r="D41">
        <v>-2673.3772583007799</v>
      </c>
      <c r="E41">
        <v>-3645.9133911132799</v>
      </c>
      <c r="F41">
        <v>-3755.2908325195299</v>
      </c>
      <c r="G41">
        <v>-3867.9495239257799</v>
      </c>
      <c r="H41">
        <v>-3983.98803710938</v>
      </c>
      <c r="I41">
        <v>-4103.5076904296902</v>
      </c>
      <c r="J41">
        <v>-4226.6129150390598</v>
      </c>
      <c r="K41">
        <v>-4353.4112548828098</v>
      </c>
      <c r="L41">
        <v>-4484.0135192871103</v>
      </c>
      <c r="M41">
        <v>-4618.5340270996103</v>
      </c>
      <c r="N41">
        <v>-4757.0900878906295</v>
      </c>
      <c r="O41">
        <v>-4899.8027954101599</v>
      </c>
      <c r="P41">
        <v>-5046.7967529296902</v>
      </c>
      <c r="Q41">
        <v>-5198.2007141113299</v>
      </c>
      <c r="R41">
        <v>-5354.1467285156295</v>
      </c>
      <c r="S41">
        <v>-5514.7710876464798</v>
      </c>
      <c r="T41">
        <v>-5680.2143249511701</v>
      </c>
      <c r="U41">
        <v>-5850.6207275390598</v>
      </c>
      <c r="V41">
        <v>-6026.1394042968795</v>
      </c>
      <c r="W41">
        <v>-6206.9234924316397</v>
      </c>
      <c r="X41">
        <v>-6393.1312255859402</v>
      </c>
      <c r="Y41">
        <v>-6584.9250488281295</v>
      </c>
      <c r="Z41">
        <v>-1660.00561523438</v>
      </c>
    </row>
    <row r="42" spans="1:26" x14ac:dyDescent="0.25">
      <c r="A42" t="s">
        <v>84</v>
      </c>
      <c r="B42" t="s">
        <v>70</v>
      </c>
      <c r="C42" t="s">
        <v>70</v>
      </c>
      <c r="D42">
        <v>0</v>
      </c>
      <c r="E42">
        <v>0</v>
      </c>
      <c r="F42">
        <v>0</v>
      </c>
      <c r="G42">
        <v>-39.121870040893597</v>
      </c>
      <c r="H42">
        <v>-40.051609277725198</v>
      </c>
      <c r="I42">
        <v>-39.672782659530597</v>
      </c>
      <c r="J42">
        <v>-40.560611993074403</v>
      </c>
      <c r="K42">
        <v>-40.681227102875702</v>
      </c>
      <c r="L42">
        <v>-45.251555562019298</v>
      </c>
      <c r="M42">
        <v>-46.816289365291603</v>
      </c>
      <c r="N42">
        <v>-48.151062831282601</v>
      </c>
      <c r="O42">
        <v>-45.700551748275799</v>
      </c>
      <c r="P42">
        <v>-48.934763729572303</v>
      </c>
      <c r="Q42">
        <v>-51.103200688958196</v>
      </c>
      <c r="R42">
        <v>-50.979879483580604</v>
      </c>
      <c r="S42">
        <v>-49.7469378113747</v>
      </c>
      <c r="T42">
        <v>-49.563517317175901</v>
      </c>
      <c r="U42">
        <v>-40.591587632894502</v>
      </c>
      <c r="V42">
        <v>-40.999001979827902</v>
      </c>
      <c r="W42">
        <v>-47.619742035865798</v>
      </c>
      <c r="X42">
        <v>-48.415728792548201</v>
      </c>
      <c r="Y42">
        <v>-47.775346308946602</v>
      </c>
      <c r="Z42">
        <v>-0.30604586005210899</v>
      </c>
    </row>
    <row r="43" spans="1:26" x14ac:dyDescent="0.25">
      <c r="A43" t="s">
        <v>84</v>
      </c>
      <c r="B43" t="s">
        <v>71</v>
      </c>
      <c r="C43" t="s">
        <v>71</v>
      </c>
      <c r="D43">
        <v>-0.1780876358971</v>
      </c>
      <c r="E43">
        <v>-37.992311613168603</v>
      </c>
      <c r="F43">
        <v>-33.231095910072298</v>
      </c>
      <c r="G43">
        <v>-27.473734378814701</v>
      </c>
      <c r="H43">
        <v>-26.275869429111498</v>
      </c>
      <c r="I43">
        <v>-24.933538734912901</v>
      </c>
      <c r="J43">
        <v>-21.3649117946625</v>
      </c>
      <c r="K43">
        <v>-28.9089322090149</v>
      </c>
      <c r="L43">
        <v>-22.8624823796854</v>
      </c>
      <c r="M43">
        <v>-25.866142988204999</v>
      </c>
      <c r="N43">
        <v>-23.7545849680901</v>
      </c>
      <c r="O43">
        <v>-25.824847459793101</v>
      </c>
      <c r="P43">
        <v>-23.681906789541198</v>
      </c>
      <c r="Q43">
        <v>-26.061503052711501</v>
      </c>
      <c r="R43">
        <v>-25.842692494392399</v>
      </c>
      <c r="S43">
        <v>-28.8565337657928</v>
      </c>
      <c r="T43">
        <v>-25.002490282058702</v>
      </c>
      <c r="U43">
        <v>-30.789605140686</v>
      </c>
      <c r="V43">
        <v>-31.436292231082898</v>
      </c>
      <c r="W43">
        <v>-31.123514652252201</v>
      </c>
      <c r="X43">
        <v>-32.182413607835798</v>
      </c>
      <c r="Y43">
        <v>-30.2716174423695</v>
      </c>
      <c r="Z43">
        <v>-0.39627373218536399</v>
      </c>
    </row>
    <row r="44" spans="1:26" x14ac:dyDescent="0.25">
      <c r="A44" t="s">
        <v>84</v>
      </c>
      <c r="B44" t="s">
        <v>72</v>
      </c>
      <c r="C44" t="s">
        <v>72</v>
      </c>
      <c r="D44">
        <v>-38.696867942810101</v>
      </c>
      <c r="E44">
        <v>-51.348225116729701</v>
      </c>
      <c r="F44">
        <v>-44.196071848273299</v>
      </c>
      <c r="G44">
        <v>-40.894121259450898</v>
      </c>
      <c r="H44">
        <v>-41.044169455766699</v>
      </c>
      <c r="I44">
        <v>-40.721467465162299</v>
      </c>
      <c r="J44">
        <v>-41.616376653313601</v>
      </c>
      <c r="K44">
        <v>-39.5710864365101</v>
      </c>
      <c r="L44">
        <v>-45.439918249845498</v>
      </c>
      <c r="M44">
        <v>-47.549054771661801</v>
      </c>
      <c r="N44">
        <v>-49.463625535368898</v>
      </c>
      <c r="O44">
        <v>-46.876606807112701</v>
      </c>
      <c r="P44">
        <v>-50.1781070232391</v>
      </c>
      <c r="Q44">
        <v>-52.403314724564602</v>
      </c>
      <c r="R44">
        <v>-52.317942857742302</v>
      </c>
      <c r="S44">
        <v>-51.002362981438601</v>
      </c>
      <c r="T44">
        <v>-50.576416701078401</v>
      </c>
      <c r="U44">
        <v>-39.282343953847899</v>
      </c>
      <c r="V44">
        <v>-39.662071406841299</v>
      </c>
      <c r="W44">
        <v>-44.073053002357497</v>
      </c>
      <c r="X44">
        <v>-44.238766968250303</v>
      </c>
      <c r="Y44">
        <v>-43.976564556360202</v>
      </c>
      <c r="Z44">
        <v>-0.239220440387726</v>
      </c>
    </row>
    <row r="45" spans="1:26" x14ac:dyDescent="0.25">
      <c r="A45" t="s">
        <v>84</v>
      </c>
      <c r="B45" t="s">
        <v>73</v>
      </c>
      <c r="C45" t="s">
        <v>74</v>
      </c>
      <c r="D45">
        <v>-221.80006408691401</v>
      </c>
      <c r="E45">
        <v>-366.199516296387</v>
      </c>
      <c r="F45">
        <v>-365.15568161010702</v>
      </c>
      <c r="G45">
        <v>-403.32878434658102</v>
      </c>
      <c r="H45">
        <v>-415.075533509254</v>
      </c>
      <c r="I45">
        <v>-361.169702529907</v>
      </c>
      <c r="J45">
        <v>-399.392415523529</v>
      </c>
      <c r="K45">
        <v>-404.59943652152998</v>
      </c>
      <c r="L45">
        <v>-373.81705474853499</v>
      </c>
      <c r="M45">
        <v>-410.08213043212902</v>
      </c>
      <c r="N45">
        <v>-403.57765483856201</v>
      </c>
      <c r="O45">
        <v>-373.88636255264299</v>
      </c>
      <c r="P45">
        <v>-346.612833976746</v>
      </c>
      <c r="Q45">
        <v>-363.23127079009998</v>
      </c>
      <c r="R45">
        <v>-384.501286506653</v>
      </c>
      <c r="S45">
        <v>-422.34986257553101</v>
      </c>
      <c r="T45">
        <v>-439.29483842849697</v>
      </c>
      <c r="U45">
        <v>-439.39051929116198</v>
      </c>
      <c r="V45">
        <v>-440.39518752694102</v>
      </c>
      <c r="W45">
        <v>-438.12711334228499</v>
      </c>
      <c r="X45">
        <v>-439.20334815978998</v>
      </c>
      <c r="Y45">
        <v>-441.63820755481697</v>
      </c>
      <c r="Z45">
        <v>-8.9612504541873896</v>
      </c>
    </row>
    <row r="46" spans="1:26" x14ac:dyDescent="0.25">
      <c r="A46" t="s">
        <v>84</v>
      </c>
      <c r="B46" t="s">
        <v>75</v>
      </c>
      <c r="C46" t="s">
        <v>75</v>
      </c>
      <c r="D46">
        <v>0</v>
      </c>
      <c r="E46">
        <v>0</v>
      </c>
      <c r="F46">
        <v>0</v>
      </c>
      <c r="G46">
        <v>0</v>
      </c>
      <c r="H46">
        <v>0</v>
      </c>
      <c r="I46">
        <v>0</v>
      </c>
      <c r="J46">
        <v>0</v>
      </c>
      <c r="K46">
        <v>0</v>
      </c>
      <c r="L46">
        <v>0</v>
      </c>
      <c r="M46">
        <v>0</v>
      </c>
      <c r="N46">
        <v>0</v>
      </c>
      <c r="O46">
        <v>0</v>
      </c>
      <c r="P46">
        <v>0</v>
      </c>
      <c r="Q46">
        <v>0</v>
      </c>
      <c r="R46">
        <v>0</v>
      </c>
      <c r="S46">
        <v>0</v>
      </c>
      <c r="T46">
        <v>0</v>
      </c>
      <c r="U46">
        <v>0</v>
      </c>
      <c r="V46">
        <v>0</v>
      </c>
      <c r="W46">
        <v>0</v>
      </c>
      <c r="X46">
        <v>0</v>
      </c>
      <c r="Y46">
        <v>0</v>
      </c>
      <c r="Z46">
        <v>0</v>
      </c>
    </row>
    <row r="47" spans="1:26" x14ac:dyDescent="0.25">
      <c r="A47" t="s">
        <v>84</v>
      </c>
      <c r="B47" t="s">
        <v>76</v>
      </c>
      <c r="D47">
        <v>0</v>
      </c>
      <c r="E47">
        <v>0</v>
      </c>
      <c r="F47">
        <v>0</v>
      </c>
      <c r="G47">
        <v>0</v>
      </c>
      <c r="H47">
        <v>0</v>
      </c>
      <c r="I47">
        <v>0</v>
      </c>
      <c r="J47">
        <v>0</v>
      </c>
      <c r="K47">
        <v>0</v>
      </c>
      <c r="L47">
        <v>0</v>
      </c>
      <c r="M47">
        <v>0</v>
      </c>
      <c r="N47">
        <v>0</v>
      </c>
      <c r="O47">
        <v>0</v>
      </c>
      <c r="P47">
        <v>0</v>
      </c>
      <c r="Q47">
        <v>0</v>
      </c>
      <c r="R47">
        <v>0</v>
      </c>
      <c r="S47">
        <v>0</v>
      </c>
      <c r="T47">
        <v>0</v>
      </c>
      <c r="U47">
        <v>0</v>
      </c>
      <c r="V47">
        <v>0</v>
      </c>
      <c r="W47">
        <v>0</v>
      </c>
      <c r="X47">
        <v>0</v>
      </c>
      <c r="Y47">
        <v>0</v>
      </c>
      <c r="Z47">
        <v>0</v>
      </c>
    </row>
    <row r="48" spans="1:26" x14ac:dyDescent="0.25">
      <c r="A48" t="s">
        <v>84</v>
      </c>
      <c r="B48" t="s">
        <v>77</v>
      </c>
      <c r="D48">
        <v>0</v>
      </c>
      <c r="E48">
        <v>-13.823489755392099</v>
      </c>
      <c r="F48">
        <v>-13.4380823820829</v>
      </c>
      <c r="G48">
        <v>-13.3924862965941</v>
      </c>
      <c r="H48">
        <v>-13.369878534227601</v>
      </c>
      <c r="I48">
        <v>-14.1072165668011</v>
      </c>
      <c r="J48">
        <v>-12.9398076236248</v>
      </c>
      <c r="K48">
        <v>-11.5654251798987</v>
      </c>
      <c r="L48">
        <v>-13.8191904127598</v>
      </c>
      <c r="M48">
        <v>-12.692307829856899</v>
      </c>
      <c r="N48">
        <v>-13.211671940982299</v>
      </c>
      <c r="O48">
        <v>-13.246144009754101</v>
      </c>
      <c r="P48">
        <v>-12.854676485061599</v>
      </c>
      <c r="Q48">
        <v>-12.9454109049402</v>
      </c>
      <c r="R48">
        <v>-13.013997730799</v>
      </c>
      <c r="S48">
        <v>-13.696421869099099</v>
      </c>
      <c r="T48">
        <v>-13.6476165801287</v>
      </c>
      <c r="U48">
        <v>-13.5958795696497</v>
      </c>
      <c r="V48">
        <v>-13.5927286744118</v>
      </c>
      <c r="W48">
        <v>-13.3338127583265</v>
      </c>
      <c r="X48">
        <v>-14.0303925722837</v>
      </c>
      <c r="Y48">
        <v>-14.8354999423027</v>
      </c>
      <c r="Z48">
        <v>-3.4138842225074799</v>
      </c>
    </row>
    <row r="49" spans="1:26" x14ac:dyDescent="0.25">
      <c r="A49" t="s">
        <v>84</v>
      </c>
      <c r="B49" t="s">
        <v>78</v>
      </c>
      <c r="C49" t="s">
        <v>80</v>
      </c>
      <c r="D49">
        <v>-235.19192695617701</v>
      </c>
      <c r="E49">
        <v>-93.486541986465497</v>
      </c>
      <c r="F49">
        <v>-68.973961234092698</v>
      </c>
      <c r="G49">
        <v>-67.362819731235504</v>
      </c>
      <c r="H49">
        <v>-68.618426918983502</v>
      </c>
      <c r="I49">
        <v>-67.960227668285398</v>
      </c>
      <c r="J49">
        <v>-69.493676185607896</v>
      </c>
      <c r="K49">
        <v>-69.235100388526902</v>
      </c>
      <c r="L49">
        <v>-78.898559808731093</v>
      </c>
      <c r="M49">
        <v>-77.632055759429903</v>
      </c>
      <c r="N49">
        <v>-80.111839175224304</v>
      </c>
      <c r="O49">
        <v>-78.363384723663302</v>
      </c>
      <c r="P49">
        <v>-84.395532369613605</v>
      </c>
      <c r="Q49">
        <v>-87.791463851928697</v>
      </c>
      <c r="R49">
        <v>-88.1830042600632</v>
      </c>
      <c r="S49">
        <v>-74.013123154640198</v>
      </c>
      <c r="T49">
        <v>-74.227844953537002</v>
      </c>
      <c r="U49">
        <v>-70.200415611267104</v>
      </c>
      <c r="V49">
        <v>-71.293130159378094</v>
      </c>
      <c r="W49">
        <v>-73.851608991622896</v>
      </c>
      <c r="X49">
        <v>-75.086037158966107</v>
      </c>
      <c r="Y49">
        <v>-75.389350891113295</v>
      </c>
      <c r="Z49">
        <v>-1.6441456079482999</v>
      </c>
    </row>
    <row r="53" spans="1:26" x14ac:dyDescent="0.25">
      <c r="A53" t="s">
        <v>173</v>
      </c>
      <c r="E53">
        <f>SUM(E34:E40)</f>
        <v>-2408.6913461685203</v>
      </c>
      <c r="F53">
        <f t="shared" ref="F53:Z53" si="0">SUM(F34:F40)</f>
        <v>-2472.194410800932</v>
      </c>
      <c r="G53">
        <f t="shared" si="0"/>
        <v>-2539.0126295089726</v>
      </c>
      <c r="H53">
        <f t="shared" si="0"/>
        <v>-2609.9504122734079</v>
      </c>
      <c r="I53">
        <f t="shared" si="0"/>
        <v>-2676.0637750625597</v>
      </c>
      <c r="J53">
        <f t="shared" si="0"/>
        <v>-2744.1605391502408</v>
      </c>
      <c r="K53">
        <f t="shared" si="0"/>
        <v>-2814.3002552986127</v>
      </c>
      <c r="L53">
        <f t="shared" si="0"/>
        <v>-2886.5441780090341</v>
      </c>
      <c r="M53">
        <f t="shared" si="0"/>
        <v>-2960.9553508758518</v>
      </c>
      <c r="N53">
        <f t="shared" si="0"/>
        <v>-3037.5989179611215</v>
      </c>
      <c r="O53">
        <f t="shared" si="0"/>
        <v>-3116.5417704582228</v>
      </c>
      <c r="P53">
        <f t="shared" si="0"/>
        <v>-3197.8528218269353</v>
      </c>
      <c r="Q53">
        <f t="shared" si="0"/>
        <v>-3281.6032867431641</v>
      </c>
      <c r="R53">
        <f t="shared" si="0"/>
        <v>-3367.8663125038142</v>
      </c>
      <c r="S53">
        <f t="shared" si="0"/>
        <v>-3456.7170891761793</v>
      </c>
      <c r="T53">
        <f t="shared" si="0"/>
        <v>-3548.2335162162817</v>
      </c>
      <c r="U53">
        <f t="shared" si="0"/>
        <v>-3642.4954471588153</v>
      </c>
      <c r="V53">
        <f t="shared" si="0"/>
        <v>-3739.5852069854764</v>
      </c>
      <c r="W53">
        <f t="shared" si="0"/>
        <v>-3836.5875118970839</v>
      </c>
      <c r="X53">
        <f t="shared" si="0"/>
        <v>-3938.9900424480493</v>
      </c>
      <c r="Y53">
        <f t="shared" si="0"/>
        <v>-4045.0826036930071</v>
      </c>
      <c r="Z53">
        <f t="shared" si="0"/>
        <v>-1163.7177453637125</v>
      </c>
    </row>
    <row r="54" spans="1:26" x14ac:dyDescent="0.25">
      <c r="A54" t="s">
        <v>174</v>
      </c>
      <c r="E54">
        <f>E35/E53</f>
        <v>1.026247721283006E-2</v>
      </c>
      <c r="F54">
        <f t="shared" ref="F54:Z54" si="1">F35/F53</f>
        <v>1.0298831963137736E-2</v>
      </c>
      <c r="G54">
        <f t="shared" si="1"/>
        <v>1.032863548502681E-2</v>
      </c>
      <c r="H54">
        <f t="shared" si="1"/>
        <v>1.034934297087067E-2</v>
      </c>
      <c r="I54">
        <f t="shared" si="1"/>
        <v>1.0396467644009793E-2</v>
      </c>
      <c r="J54">
        <f t="shared" si="1"/>
        <v>1.0442632145996722E-2</v>
      </c>
      <c r="K54">
        <f t="shared" si="1"/>
        <v>1.0487845373227845E-2</v>
      </c>
      <c r="L54">
        <f t="shared" si="1"/>
        <v>1.0532118177705524E-2</v>
      </c>
      <c r="M54">
        <f t="shared" si="1"/>
        <v>1.0575460726381526E-2</v>
      </c>
      <c r="N54">
        <f t="shared" si="1"/>
        <v>1.0617883527235148E-2</v>
      </c>
      <c r="O54">
        <f t="shared" si="1"/>
        <v>1.0659397805104156E-2</v>
      </c>
      <c r="P54">
        <f t="shared" si="1"/>
        <v>1.0700014639977103E-2</v>
      </c>
      <c r="Q54">
        <f t="shared" si="1"/>
        <v>1.0739745362144851E-2</v>
      </c>
      <c r="R54">
        <f t="shared" si="1"/>
        <v>1.0778601962594407E-2</v>
      </c>
      <c r="S54">
        <f t="shared" si="1"/>
        <v>1.0816597623094847E-2</v>
      </c>
      <c r="T54">
        <f t="shared" si="1"/>
        <v>1.0853743165529929E-2</v>
      </c>
      <c r="U54">
        <f t="shared" si="1"/>
        <v>1.0890051656265253E-2</v>
      </c>
      <c r="V54">
        <f t="shared" si="1"/>
        <v>1.0925536225715951E-2</v>
      </c>
      <c r="W54">
        <f t="shared" si="1"/>
        <v>1.096877954147054E-2</v>
      </c>
      <c r="X54">
        <f t="shared" si="1"/>
        <v>1.1004130867994462E-2</v>
      </c>
      <c r="Y54">
        <f t="shared" si="1"/>
        <v>1.1036985328429024E-2</v>
      </c>
      <c r="Z54">
        <f t="shared" si="1"/>
        <v>2.327398032566072E-2</v>
      </c>
    </row>
    <row r="55" spans="1:26" x14ac:dyDescent="0.25">
      <c r="A55" t="s">
        <v>175</v>
      </c>
      <c r="E55">
        <f>E36/E53</f>
        <v>0.15897466758287782</v>
      </c>
      <c r="F55">
        <f t="shared" ref="F55:Z55" si="2">F36/F53</f>
        <v>0.15489109772027909</v>
      </c>
      <c r="G55">
        <f t="shared" si="2"/>
        <v>0.15081488828235928</v>
      </c>
      <c r="H55">
        <f t="shared" si="2"/>
        <v>0.14671577830222077</v>
      </c>
      <c r="I55">
        <f t="shared" si="2"/>
        <v>0.14309109881282378</v>
      </c>
      <c r="J55">
        <f t="shared" si="2"/>
        <v>0.13954027127927093</v>
      </c>
      <c r="K55">
        <f t="shared" si="2"/>
        <v>0.13606256309928272</v>
      </c>
      <c r="L55">
        <f t="shared" si="2"/>
        <v>0.13265721307304257</v>
      </c>
      <c r="M55">
        <f t="shared" si="2"/>
        <v>0.12932343135590574</v>
      </c>
      <c r="N55">
        <f t="shared" si="2"/>
        <v>0.12606039059426477</v>
      </c>
      <c r="O55">
        <f t="shared" si="2"/>
        <v>0.12286724654121815</v>
      </c>
      <c r="P55">
        <f t="shared" si="2"/>
        <v>0.11974312996935614</v>
      </c>
      <c r="Q55">
        <f t="shared" si="2"/>
        <v>0.1166871411952192</v>
      </c>
      <c r="R55">
        <f t="shared" si="2"/>
        <v>0.11369836879962596</v>
      </c>
      <c r="S55">
        <f t="shared" si="2"/>
        <v>0.11077588827443048</v>
      </c>
      <c r="T55">
        <f t="shared" si="2"/>
        <v>0.10791874444476504</v>
      </c>
      <c r="U55">
        <f t="shared" si="2"/>
        <v>0.10512598069699093</v>
      </c>
      <c r="V55">
        <f t="shared" si="2"/>
        <v>0.10239662552723916</v>
      </c>
      <c r="W55">
        <f t="shared" si="2"/>
        <v>9.9807681925532687E-2</v>
      </c>
      <c r="X55">
        <f t="shared" si="2"/>
        <v>9.7212966252870459E-2</v>
      </c>
      <c r="Y55">
        <f t="shared" si="2"/>
        <v>9.4663309401222792E-2</v>
      </c>
      <c r="Z55">
        <f t="shared" si="2"/>
        <v>0.19612230174962644</v>
      </c>
    </row>
    <row r="56" spans="1:26" x14ac:dyDescent="0.25">
      <c r="A56" t="s">
        <v>176</v>
      </c>
      <c r="E56">
        <f>E37/E53</f>
        <v>0.82702638643077486</v>
      </c>
      <c r="F56">
        <f t="shared" ref="F56:Z56" si="3">F37/F53</f>
        <v>0.82995608312707558</v>
      </c>
      <c r="G56">
        <f t="shared" si="3"/>
        <v>0.83235788705340563</v>
      </c>
      <c r="H56">
        <f t="shared" si="3"/>
        <v>0.83402666350156718</v>
      </c>
      <c r="I56">
        <f t="shared" si="3"/>
        <v>0.83782429979364226</v>
      </c>
      <c r="J56">
        <f t="shared" si="3"/>
        <v>0.84154456019491852</v>
      </c>
      <c r="K56">
        <f t="shared" si="3"/>
        <v>0.84518821289305757</v>
      </c>
      <c r="L56">
        <f t="shared" si="3"/>
        <v>0.84875605445402347</v>
      </c>
      <c r="M56">
        <f t="shared" si="3"/>
        <v>0.85224891251290102</v>
      </c>
      <c r="N56">
        <f t="shared" si="3"/>
        <v>0.85566765415016088</v>
      </c>
      <c r="O56">
        <f t="shared" si="3"/>
        <v>0.85901316364842772</v>
      </c>
      <c r="P56">
        <f t="shared" si="3"/>
        <v>0.86228635193243774</v>
      </c>
      <c r="Q56">
        <f t="shared" si="3"/>
        <v>0.86548816198188994</v>
      </c>
      <c r="R56">
        <f t="shared" si="3"/>
        <v>0.86861954856407231</v>
      </c>
      <c r="S56">
        <f t="shared" si="3"/>
        <v>0.87168147913918492</v>
      </c>
      <c r="T56">
        <f t="shared" si="3"/>
        <v>0.87467495605604162</v>
      </c>
      <c r="U56">
        <f t="shared" si="3"/>
        <v>0.87760098094510353</v>
      </c>
      <c r="V56">
        <f t="shared" si="3"/>
        <v>0.88046057116711063</v>
      </c>
      <c r="W56">
        <f t="shared" si="3"/>
        <v>0.88394541055650822</v>
      </c>
      <c r="X56">
        <f t="shared" si="3"/>
        <v>0.8867943145239493</v>
      </c>
      <c r="Y56">
        <f t="shared" si="3"/>
        <v>0.88944195531018444</v>
      </c>
      <c r="Z56">
        <f t="shared" si="3"/>
        <v>0.77299878107512365</v>
      </c>
    </row>
    <row r="57" spans="1:26" x14ac:dyDescent="0.25">
      <c r="A57" t="s">
        <v>177</v>
      </c>
      <c r="E57">
        <f>E34/E53</f>
        <v>0</v>
      </c>
      <c r="F57">
        <f t="shared" ref="F57:Z57" si="4">F34/F53</f>
        <v>0</v>
      </c>
      <c r="G57">
        <f t="shared" si="4"/>
        <v>1.7723425034204216E-3</v>
      </c>
      <c r="H57">
        <f t="shared" si="4"/>
        <v>4.3104267219393807E-3</v>
      </c>
      <c r="I57">
        <f t="shared" si="4"/>
        <v>4.2039356852536158E-3</v>
      </c>
      <c r="J57">
        <f t="shared" si="4"/>
        <v>4.0996143773292812E-3</v>
      </c>
      <c r="K57">
        <f t="shared" si="4"/>
        <v>3.9974412747250786E-3</v>
      </c>
      <c r="L57">
        <f t="shared" si="4"/>
        <v>3.8973940138202143E-3</v>
      </c>
      <c r="M57">
        <f t="shared" si="4"/>
        <v>3.7994493894250199E-3</v>
      </c>
      <c r="N57">
        <f t="shared" si="4"/>
        <v>3.703583094357683E-3</v>
      </c>
      <c r="O57">
        <f t="shared" si="4"/>
        <v>3.6097703251209501E-3</v>
      </c>
      <c r="P57">
        <f t="shared" si="4"/>
        <v>3.5179855443043398E-3</v>
      </c>
      <c r="Q57">
        <f t="shared" si="4"/>
        <v>3.428202319715828E-3</v>
      </c>
      <c r="R57">
        <f t="shared" si="4"/>
        <v>3.3403938743745069E-3</v>
      </c>
      <c r="S57">
        <f t="shared" si="4"/>
        <v>3.2545330467530832E-3</v>
      </c>
      <c r="T57">
        <f t="shared" si="4"/>
        <v>3.1705917743532919E-3</v>
      </c>
      <c r="U57">
        <f t="shared" si="4"/>
        <v>3.0885419524065891E-3</v>
      </c>
      <c r="V57">
        <f t="shared" si="4"/>
        <v>3.0083550386778746E-3</v>
      </c>
      <c r="W57">
        <f t="shared" si="4"/>
        <v>2.9322933375334876E-3</v>
      </c>
      <c r="X57">
        <f t="shared" si="4"/>
        <v>2.856062056203681E-3</v>
      </c>
      <c r="Y57">
        <f t="shared" si="4"/>
        <v>2.7811545775923529E-3</v>
      </c>
      <c r="Z57">
        <f t="shared" si="4"/>
        <v>5.8003755866851804E-3</v>
      </c>
    </row>
    <row r="58" spans="1:26" x14ac:dyDescent="0.25">
      <c r="A58" t="s">
        <v>178</v>
      </c>
      <c r="E58">
        <f>E40/E53</f>
        <v>3.7364687735172895E-3</v>
      </c>
      <c r="F58">
        <f t="shared" ref="F58:Z58" si="5">F40/F53</f>
        <v>4.8539871895075951E-3</v>
      </c>
      <c r="G58">
        <f t="shared" si="5"/>
        <v>4.7262466757877911E-3</v>
      </c>
      <c r="H58">
        <f t="shared" si="5"/>
        <v>4.5977885034020061E-3</v>
      </c>
      <c r="I58">
        <f t="shared" si="5"/>
        <v>4.4841980642705238E-3</v>
      </c>
      <c r="J58">
        <f t="shared" si="5"/>
        <v>4.3729220024845668E-3</v>
      </c>
      <c r="K58">
        <f t="shared" si="5"/>
        <v>4.2639373597067503E-3</v>
      </c>
      <c r="L58">
        <f t="shared" si="5"/>
        <v>4.157220281408228E-3</v>
      </c>
      <c r="M58">
        <f t="shared" si="5"/>
        <v>4.0527460153866879E-3</v>
      </c>
      <c r="N58">
        <f t="shared" si="5"/>
        <v>3.9504886339815281E-3</v>
      </c>
      <c r="O58">
        <f t="shared" si="5"/>
        <v>3.8504216801290131E-3</v>
      </c>
      <c r="P58">
        <f t="shared" si="5"/>
        <v>3.752517913924629E-3</v>
      </c>
      <c r="Q58">
        <f t="shared" si="5"/>
        <v>3.6567491410302165E-3</v>
      </c>
      <c r="R58">
        <f t="shared" si="5"/>
        <v>3.5630867993328074E-3</v>
      </c>
      <c r="S58">
        <f t="shared" si="5"/>
        <v>3.4715019165366219E-3</v>
      </c>
      <c r="T58">
        <f t="shared" si="5"/>
        <v>3.3819645593101779E-3</v>
      </c>
      <c r="U58">
        <f t="shared" si="5"/>
        <v>3.2944447492336952E-3</v>
      </c>
      <c r="V58">
        <f t="shared" si="5"/>
        <v>3.2089120412563993E-3</v>
      </c>
      <c r="W58">
        <f t="shared" si="5"/>
        <v>2.3458346389550922E-3</v>
      </c>
      <c r="X58">
        <f t="shared" si="5"/>
        <v>2.132526298982041E-3</v>
      </c>
      <c r="Y58">
        <f t="shared" si="5"/>
        <v>2.0765953825714139E-3</v>
      </c>
      <c r="Z58">
        <f t="shared" si="5"/>
        <v>1.8045612629038912E-3</v>
      </c>
    </row>
    <row r="61" spans="1:26" x14ac:dyDescent="0.25">
      <c r="A61" t="s">
        <v>186</v>
      </c>
      <c r="E61" s="67">
        <f>E34*0.088289</f>
        <v>0</v>
      </c>
      <c r="F61" s="67">
        <f t="shared" ref="F61:Z61" si="6">F34*0.088289</f>
        <v>0</v>
      </c>
      <c r="G61" s="67">
        <f t="shared" si="6"/>
        <v>-0.39730050000000006</v>
      </c>
      <c r="H61" s="67">
        <f t="shared" si="6"/>
        <v>-0.99325125000000003</v>
      </c>
      <c r="I61" s="67">
        <f t="shared" si="6"/>
        <v>-0.99325125000000003</v>
      </c>
      <c r="J61" s="67">
        <f t="shared" si="6"/>
        <v>-0.99325125000000003</v>
      </c>
      <c r="K61" s="67">
        <f t="shared" si="6"/>
        <v>-0.99325125000000003</v>
      </c>
      <c r="L61" s="67">
        <f t="shared" si="6"/>
        <v>-0.99325125000000003</v>
      </c>
      <c r="M61" s="67">
        <f t="shared" si="6"/>
        <v>-0.99325125000000003</v>
      </c>
      <c r="N61" s="67">
        <f t="shared" si="6"/>
        <v>-0.99325125000000003</v>
      </c>
      <c r="O61" s="67">
        <f t="shared" si="6"/>
        <v>-0.99325125000000003</v>
      </c>
      <c r="P61" s="67">
        <f t="shared" si="6"/>
        <v>-0.99325125000000003</v>
      </c>
      <c r="Q61" s="67">
        <f t="shared" si="6"/>
        <v>-0.99325125000000003</v>
      </c>
      <c r="R61" s="67">
        <f t="shared" si="6"/>
        <v>-0.99325125000000003</v>
      </c>
      <c r="S61" s="67">
        <f t="shared" si="6"/>
        <v>-0.99325125000000003</v>
      </c>
      <c r="T61" s="67">
        <f t="shared" si="6"/>
        <v>-0.99325125000000003</v>
      </c>
      <c r="U61" s="67">
        <f t="shared" si="6"/>
        <v>-0.99325125000000003</v>
      </c>
      <c r="V61" s="67">
        <f t="shared" si="6"/>
        <v>-0.99325125000000003</v>
      </c>
      <c r="W61" s="67">
        <f t="shared" si="6"/>
        <v>-0.99325125000000003</v>
      </c>
      <c r="X61" s="67">
        <f t="shared" si="6"/>
        <v>-0.99325125000000003</v>
      </c>
      <c r="Y61" s="67">
        <f t="shared" si="6"/>
        <v>-0.99325125000000003</v>
      </c>
      <c r="Z61" s="67">
        <f t="shared" si="6"/>
        <v>-0.59595075000000008</v>
      </c>
    </row>
    <row r="62" spans="1:26" x14ac:dyDescent="0.25">
      <c r="A62" t="s">
        <v>187</v>
      </c>
      <c r="C62" t="s">
        <v>185</v>
      </c>
      <c r="E62">
        <f>E35*0</f>
        <v>0</v>
      </c>
      <c r="F62">
        <f t="shared" ref="F62:Z62" si="7">F35*0</f>
        <v>0</v>
      </c>
      <c r="G62">
        <f t="shared" si="7"/>
        <v>0</v>
      </c>
      <c r="H62">
        <f t="shared" si="7"/>
        <v>0</v>
      </c>
      <c r="I62">
        <f t="shared" si="7"/>
        <v>0</v>
      </c>
      <c r="J62">
        <f t="shared" si="7"/>
        <v>0</v>
      </c>
      <c r="K62">
        <f t="shared" si="7"/>
        <v>0</v>
      </c>
      <c r="L62">
        <f t="shared" si="7"/>
        <v>0</v>
      </c>
      <c r="M62">
        <f t="shared" si="7"/>
        <v>0</v>
      </c>
      <c r="N62">
        <f t="shared" si="7"/>
        <v>0</v>
      </c>
      <c r="O62">
        <f t="shared" si="7"/>
        <v>0</v>
      </c>
      <c r="P62">
        <f t="shared" si="7"/>
        <v>0</v>
      </c>
      <c r="Q62">
        <f t="shared" si="7"/>
        <v>0</v>
      </c>
      <c r="R62">
        <f t="shared" si="7"/>
        <v>0</v>
      </c>
      <c r="S62">
        <f t="shared" si="7"/>
        <v>0</v>
      </c>
      <c r="T62">
        <f t="shared" si="7"/>
        <v>0</v>
      </c>
      <c r="U62">
        <f t="shared" si="7"/>
        <v>0</v>
      </c>
      <c r="V62">
        <f t="shared" si="7"/>
        <v>0</v>
      </c>
      <c r="W62">
        <f t="shared" si="7"/>
        <v>0</v>
      </c>
      <c r="X62">
        <f t="shared" si="7"/>
        <v>0</v>
      </c>
      <c r="Y62">
        <f t="shared" si="7"/>
        <v>0</v>
      </c>
      <c r="Z62">
        <f t="shared" si="7"/>
        <v>0</v>
      </c>
    </row>
    <row r="63" spans="1:26" x14ac:dyDescent="0.25">
      <c r="A63" t="s">
        <v>188</v>
      </c>
      <c r="E63">
        <f>E36*0.088289</f>
        <v>-33.807703875740096</v>
      </c>
      <c r="F63">
        <f t="shared" ref="F63:Z63" si="8">F36*0.088289</f>
        <v>-33.807703875740096</v>
      </c>
      <c r="G63">
        <f t="shared" si="8"/>
        <v>-33.807703875740096</v>
      </c>
      <c r="H63">
        <f t="shared" si="8"/>
        <v>-33.807703875740096</v>
      </c>
      <c r="I63">
        <f t="shared" si="8"/>
        <v>-33.807703875740096</v>
      </c>
      <c r="J63">
        <f t="shared" si="8"/>
        <v>-33.807703875740096</v>
      </c>
      <c r="K63">
        <f t="shared" si="8"/>
        <v>-33.807703875740096</v>
      </c>
      <c r="L63">
        <f t="shared" si="8"/>
        <v>-33.807703875740096</v>
      </c>
      <c r="M63">
        <f t="shared" si="8"/>
        <v>-33.807703875740096</v>
      </c>
      <c r="N63">
        <f t="shared" si="8"/>
        <v>-33.807703875740096</v>
      </c>
      <c r="O63">
        <f t="shared" si="8"/>
        <v>-33.807703875740096</v>
      </c>
      <c r="P63">
        <f t="shared" si="8"/>
        <v>-33.807703875740096</v>
      </c>
      <c r="Q63">
        <f t="shared" si="8"/>
        <v>-33.807703875740096</v>
      </c>
      <c r="R63">
        <f t="shared" si="8"/>
        <v>-33.807703875740096</v>
      </c>
      <c r="S63">
        <f t="shared" si="8"/>
        <v>-33.807703875740096</v>
      </c>
      <c r="T63">
        <f t="shared" si="8"/>
        <v>-33.807703875740096</v>
      </c>
      <c r="U63">
        <f t="shared" si="8"/>
        <v>-33.807703875740096</v>
      </c>
      <c r="V63">
        <f t="shared" si="8"/>
        <v>-33.807703875740096</v>
      </c>
      <c r="W63">
        <f t="shared" si="8"/>
        <v>-33.807703875740096</v>
      </c>
      <c r="X63">
        <f t="shared" si="8"/>
        <v>-33.807703875740096</v>
      </c>
      <c r="Y63">
        <f t="shared" si="8"/>
        <v>-33.807703875740096</v>
      </c>
      <c r="Z63">
        <f t="shared" si="8"/>
        <v>-20.150287006881697</v>
      </c>
    </row>
    <row r="64" spans="1:26" x14ac:dyDescent="0.25">
      <c r="A64" t="s">
        <v>189</v>
      </c>
      <c r="E64">
        <f>E37*0.088289</f>
        <v>-175.87621723001115</v>
      </c>
      <c r="F64">
        <f t="shared" ref="F64:Z64" si="9">F37*0.088289</f>
        <v>-181.15249940898113</v>
      </c>
      <c r="G64">
        <f t="shared" si="9"/>
        <v>-186.58707561718751</v>
      </c>
      <c r="H64">
        <f t="shared" si="9"/>
        <v>-192.18469063395696</v>
      </c>
      <c r="I64">
        <f t="shared" si="9"/>
        <v>-197.95022934567245</v>
      </c>
      <c r="J64">
        <f t="shared" si="9"/>
        <v>-203.88873425915548</v>
      </c>
      <c r="K64">
        <f t="shared" si="9"/>
        <v>-210.00539876574689</v>
      </c>
      <c r="L64">
        <f t="shared" si="9"/>
        <v>-216.30556444694525</v>
      </c>
      <c r="M64">
        <f t="shared" si="9"/>
        <v>-222.79472915750097</v>
      </c>
      <c r="N64">
        <f t="shared" si="9"/>
        <v>-229.47857396908574</v>
      </c>
      <c r="O64">
        <f t="shared" si="9"/>
        <v>-236.36293218507396</v>
      </c>
      <c r="P64">
        <f t="shared" si="9"/>
        <v>-243.45381358984378</v>
      </c>
      <c r="Q64">
        <f t="shared" si="9"/>
        <v>-250.75742869807431</v>
      </c>
      <c r="R64">
        <f t="shared" si="9"/>
        <v>-258.28015642234794</v>
      </c>
      <c r="S64">
        <f t="shared" si="9"/>
        <v>-266.02855350343333</v>
      </c>
      <c r="T64">
        <f t="shared" si="9"/>
        <v>-274.00941378634673</v>
      </c>
      <c r="U64">
        <f t="shared" si="9"/>
        <v>-282.22970086119096</v>
      </c>
      <c r="V64">
        <f t="shared" si="9"/>
        <v>-290.69659386738607</v>
      </c>
      <c r="W64">
        <f t="shared" si="9"/>
        <v>-299.41748075775115</v>
      </c>
      <c r="X64">
        <f t="shared" si="9"/>
        <v>-308.4000081442876</v>
      </c>
      <c r="Y64">
        <f t="shared" si="9"/>
        <v>-317.65200720309434</v>
      </c>
      <c r="Z64">
        <f t="shared" si="9"/>
        <v>-79.420581727203398</v>
      </c>
    </row>
    <row r="65" spans="1:27" x14ac:dyDescent="0.25">
      <c r="A65" t="s">
        <v>190</v>
      </c>
      <c r="E65">
        <f>E40*0.917171</f>
        <v>-8.2545389999999994</v>
      </c>
      <c r="F65">
        <f t="shared" ref="F65:Z65" si="10">F40*0.917171</f>
        <v>-11.006052</v>
      </c>
      <c r="G65">
        <f t="shared" si="10"/>
        <v>-11.006052</v>
      </c>
      <c r="H65">
        <f t="shared" si="10"/>
        <v>-11.006052</v>
      </c>
      <c r="I65">
        <f t="shared" si="10"/>
        <v>-11.006052</v>
      </c>
      <c r="J65">
        <f t="shared" si="10"/>
        <v>-11.006052</v>
      </c>
      <c r="K65">
        <f t="shared" si="10"/>
        <v>-11.006052</v>
      </c>
      <c r="L65">
        <f t="shared" si="10"/>
        <v>-11.006052</v>
      </c>
      <c r="M65">
        <f t="shared" si="10"/>
        <v>-11.006052</v>
      </c>
      <c r="N65">
        <f t="shared" si="10"/>
        <v>-11.006052</v>
      </c>
      <c r="O65">
        <f t="shared" si="10"/>
        <v>-11.006052</v>
      </c>
      <c r="P65">
        <f t="shared" si="10"/>
        <v>-11.006052</v>
      </c>
      <c r="Q65">
        <f t="shared" si="10"/>
        <v>-11.006052</v>
      </c>
      <c r="R65">
        <f t="shared" si="10"/>
        <v>-11.006052</v>
      </c>
      <c r="S65">
        <f t="shared" si="10"/>
        <v>-11.006052</v>
      </c>
      <c r="T65">
        <f t="shared" si="10"/>
        <v>-11.006052</v>
      </c>
      <c r="U65">
        <f t="shared" si="10"/>
        <v>-11.006052</v>
      </c>
      <c r="V65">
        <f t="shared" si="10"/>
        <v>-11.006052</v>
      </c>
      <c r="W65">
        <f t="shared" si="10"/>
        <v>-8.2545388906646959</v>
      </c>
      <c r="X65">
        <f t="shared" si="10"/>
        <v>-7.7042362687976338</v>
      </c>
      <c r="Y65">
        <f t="shared" si="10"/>
        <v>-7.7042362687976338</v>
      </c>
      <c r="Z65">
        <f t="shared" si="10"/>
        <v>-1.926059067199406</v>
      </c>
    </row>
    <row r="66" spans="1:27" x14ac:dyDescent="0.25">
      <c r="A66" t="s">
        <v>196</v>
      </c>
      <c r="E66" s="67">
        <f>SUM(E61:E65)</f>
        <v>-217.93846010575123</v>
      </c>
      <c r="F66" s="67">
        <f t="shared" ref="F66:Z66" si="11">SUM(F61:F65)</f>
        <v>-225.96625528472123</v>
      </c>
      <c r="G66" s="67">
        <f t="shared" si="11"/>
        <v>-231.79813199292761</v>
      </c>
      <c r="H66" s="67">
        <f t="shared" si="11"/>
        <v>-237.99169775969708</v>
      </c>
      <c r="I66" s="67">
        <f t="shared" si="11"/>
        <v>-243.75723647141257</v>
      </c>
      <c r="J66" s="67">
        <f t="shared" si="11"/>
        <v>-249.6957413848956</v>
      </c>
      <c r="K66" s="67">
        <f t="shared" si="11"/>
        <v>-255.812405891487</v>
      </c>
      <c r="L66" s="67">
        <f t="shared" si="11"/>
        <v>-262.11257157268534</v>
      </c>
      <c r="M66" s="67">
        <f t="shared" si="11"/>
        <v>-268.60173628324105</v>
      </c>
      <c r="N66" s="67">
        <f t="shared" si="11"/>
        <v>-275.28558109482583</v>
      </c>
      <c r="O66" s="67">
        <f t="shared" si="11"/>
        <v>-282.16993931081407</v>
      </c>
      <c r="P66" s="67">
        <f t="shared" si="11"/>
        <v>-289.26082071558386</v>
      </c>
      <c r="Q66" s="67">
        <f t="shared" si="11"/>
        <v>-296.56443582381439</v>
      </c>
      <c r="R66" s="67">
        <f t="shared" si="11"/>
        <v>-304.08716354808803</v>
      </c>
      <c r="S66" s="67">
        <f t="shared" si="11"/>
        <v>-311.83556062917341</v>
      </c>
      <c r="T66" s="67">
        <f t="shared" si="11"/>
        <v>-319.81642091208681</v>
      </c>
      <c r="U66" s="67">
        <f t="shared" si="11"/>
        <v>-328.03670798693105</v>
      </c>
      <c r="V66" s="67">
        <f t="shared" si="11"/>
        <v>-336.50360099312616</v>
      </c>
      <c r="W66" s="67">
        <f t="shared" si="11"/>
        <v>-342.47297477415594</v>
      </c>
      <c r="X66" s="67">
        <f t="shared" si="11"/>
        <v>-350.90519953882529</v>
      </c>
      <c r="Y66" s="67">
        <f t="shared" si="11"/>
        <v>-360.15719859763203</v>
      </c>
      <c r="Z66" s="67">
        <f t="shared" si="11"/>
        <v>-102.0928785512845</v>
      </c>
    </row>
    <row r="68" spans="1:27" x14ac:dyDescent="0.25">
      <c r="A68" t="s">
        <v>191</v>
      </c>
      <c r="E68" s="67">
        <f>E34-E61</f>
        <v>0</v>
      </c>
      <c r="F68" s="67">
        <f t="shared" ref="F68:Z71" si="12">F34-F61</f>
        <v>0</v>
      </c>
      <c r="G68" s="67">
        <f t="shared" si="12"/>
        <v>-4.1026994999999999</v>
      </c>
      <c r="H68" s="67">
        <f t="shared" si="12"/>
        <v>-10.25674875</v>
      </c>
      <c r="I68" s="67">
        <f t="shared" si="12"/>
        <v>-10.25674875</v>
      </c>
      <c r="J68" s="67">
        <f t="shared" si="12"/>
        <v>-10.25674875</v>
      </c>
      <c r="K68" s="67">
        <f t="shared" si="12"/>
        <v>-10.25674875</v>
      </c>
      <c r="L68" s="67">
        <f t="shared" si="12"/>
        <v>-10.25674875</v>
      </c>
      <c r="M68" s="67">
        <f t="shared" si="12"/>
        <v>-10.25674875</v>
      </c>
      <c r="N68" s="67">
        <f t="shared" si="12"/>
        <v>-10.25674875</v>
      </c>
      <c r="O68" s="67">
        <f t="shared" si="12"/>
        <v>-10.25674875</v>
      </c>
      <c r="P68" s="67">
        <f t="shared" si="12"/>
        <v>-10.25674875</v>
      </c>
      <c r="Q68" s="67">
        <f t="shared" si="12"/>
        <v>-10.25674875</v>
      </c>
      <c r="R68" s="67">
        <f t="shared" si="12"/>
        <v>-10.25674875</v>
      </c>
      <c r="S68" s="67">
        <f t="shared" si="12"/>
        <v>-10.25674875</v>
      </c>
      <c r="T68" s="67">
        <f t="shared" si="12"/>
        <v>-10.25674875</v>
      </c>
      <c r="U68" s="67">
        <f t="shared" si="12"/>
        <v>-10.25674875</v>
      </c>
      <c r="V68" s="67">
        <f t="shared" si="12"/>
        <v>-10.25674875</v>
      </c>
      <c r="W68" s="67">
        <f t="shared" si="12"/>
        <v>-10.25674875</v>
      </c>
      <c r="X68" s="67">
        <f t="shared" si="12"/>
        <v>-10.25674875</v>
      </c>
      <c r="Y68" s="67">
        <f t="shared" si="12"/>
        <v>-10.25674875</v>
      </c>
      <c r="Z68" s="67">
        <f t="shared" si="12"/>
        <v>-6.1540492499999999</v>
      </c>
    </row>
    <row r="69" spans="1:27" x14ac:dyDescent="0.25">
      <c r="A69" t="s">
        <v>192</v>
      </c>
      <c r="E69" s="67">
        <f>E35-E62</f>
        <v>-24.719140052795399</v>
      </c>
      <c r="F69" s="67">
        <f t="shared" ref="F69:T69" si="13">F35-F62</f>
        <v>-25.460714817047101</v>
      </c>
      <c r="G69" s="67">
        <f t="shared" si="13"/>
        <v>-26.224535942077601</v>
      </c>
      <c r="H69" s="67">
        <f t="shared" si="13"/>
        <v>-27.011271953582799</v>
      </c>
      <c r="I69" s="67">
        <f t="shared" si="13"/>
        <v>-27.8216104507446</v>
      </c>
      <c r="J69" s="67">
        <f t="shared" si="13"/>
        <v>-28.656259059905999</v>
      </c>
      <c r="K69" s="67">
        <f t="shared" si="13"/>
        <v>-29.515945911407499</v>
      </c>
      <c r="L69" s="67">
        <f t="shared" si="13"/>
        <v>-30.401424407958999</v>
      </c>
      <c r="M69" s="67">
        <f t="shared" si="13"/>
        <v>-31.3134670257568</v>
      </c>
      <c r="N69" s="67">
        <f t="shared" si="13"/>
        <v>-32.252871513366699</v>
      </c>
      <c r="O69" s="67">
        <f t="shared" si="13"/>
        <v>-33.220458507537799</v>
      </c>
      <c r="P69" s="67">
        <f t="shared" si="13"/>
        <v>-34.217072010040297</v>
      </c>
      <c r="Q69" s="67">
        <f t="shared" si="13"/>
        <v>-35.243583679199197</v>
      </c>
      <c r="R69" s="67">
        <f t="shared" si="13"/>
        <v>-36.3008904457092</v>
      </c>
      <c r="S69" s="67">
        <f t="shared" si="13"/>
        <v>-37.389917850494399</v>
      </c>
      <c r="T69" s="67">
        <f t="shared" si="13"/>
        <v>-38.511615276336698</v>
      </c>
      <c r="U69" s="67">
        <f t="shared" si="12"/>
        <v>-39.666963577270501</v>
      </c>
      <c r="V69" s="67">
        <f t="shared" si="12"/>
        <v>-40.856973648071303</v>
      </c>
      <c r="W69" s="67">
        <f t="shared" si="12"/>
        <v>-42.082682609558098</v>
      </c>
      <c r="X69" s="67">
        <f t="shared" si="12"/>
        <v>-43.345161914825397</v>
      </c>
      <c r="Y69" s="67">
        <f t="shared" si="12"/>
        <v>-44.6455173492432</v>
      </c>
      <c r="Z69" s="67">
        <f t="shared" si="12"/>
        <v>-27.084343910217299</v>
      </c>
    </row>
    <row r="70" spans="1:27" x14ac:dyDescent="0.25">
      <c r="A70" t="s">
        <v>193</v>
      </c>
      <c r="E70" s="67">
        <f>E36-E63</f>
        <v>-349.11320219115487</v>
      </c>
      <c r="F70" s="67">
        <f t="shared" si="12"/>
        <v>-349.11320219115487</v>
      </c>
      <c r="G70" s="67">
        <f t="shared" si="12"/>
        <v>-349.11320219115487</v>
      </c>
      <c r="H70" s="67">
        <f t="shared" si="12"/>
        <v>-349.11320219115487</v>
      </c>
      <c r="I70" s="67">
        <f t="shared" si="12"/>
        <v>-349.11320219115487</v>
      </c>
      <c r="J70" s="67">
        <f t="shared" si="12"/>
        <v>-349.11320219115487</v>
      </c>
      <c r="K70" s="67">
        <f t="shared" si="12"/>
        <v>-349.11320219115487</v>
      </c>
      <c r="L70" s="67">
        <f t="shared" si="12"/>
        <v>-349.11320219115487</v>
      </c>
      <c r="M70" s="67">
        <f t="shared" si="12"/>
        <v>-349.11320219115487</v>
      </c>
      <c r="N70" s="67">
        <f t="shared" si="12"/>
        <v>-349.11320219115487</v>
      </c>
      <c r="O70" s="67">
        <f t="shared" si="12"/>
        <v>-349.11320219115487</v>
      </c>
      <c r="P70" s="67">
        <f t="shared" si="12"/>
        <v>-349.11320219115487</v>
      </c>
      <c r="Q70" s="67">
        <f t="shared" si="12"/>
        <v>-349.11320219115487</v>
      </c>
      <c r="R70" s="67">
        <f t="shared" si="12"/>
        <v>-349.11320219115487</v>
      </c>
      <c r="S70" s="67">
        <f t="shared" si="12"/>
        <v>-349.11320219115487</v>
      </c>
      <c r="T70" s="67">
        <f t="shared" si="12"/>
        <v>-349.11320219115487</v>
      </c>
      <c r="U70" s="67">
        <f t="shared" si="12"/>
        <v>-349.11320219115487</v>
      </c>
      <c r="V70" s="67">
        <f t="shared" si="12"/>
        <v>-349.11320219115487</v>
      </c>
      <c r="W70" s="67">
        <f t="shared" si="12"/>
        <v>-349.11320219115487</v>
      </c>
      <c r="X70" s="67">
        <f t="shared" si="12"/>
        <v>-349.11320219115487</v>
      </c>
      <c r="Y70" s="67">
        <f t="shared" si="12"/>
        <v>-349.11320219115487</v>
      </c>
      <c r="Z70" s="67">
        <f t="shared" si="12"/>
        <v>-208.08071580073528</v>
      </c>
    </row>
    <row r="71" spans="1:27" x14ac:dyDescent="0.25">
      <c r="A71" t="s">
        <v>194</v>
      </c>
      <c r="E71" s="67">
        <f>E37-E64</f>
        <v>-1816.1750828188187</v>
      </c>
      <c r="F71" s="67">
        <f t="shared" si="12"/>
        <v>-1870.6602905080088</v>
      </c>
      <c r="G71" s="67">
        <f t="shared" si="12"/>
        <v>-1926.7801118828124</v>
      </c>
      <c r="H71" s="67">
        <f t="shared" si="12"/>
        <v>-1984.5835436189732</v>
      </c>
      <c r="I71" s="67">
        <f t="shared" si="12"/>
        <v>-2044.1210291992477</v>
      </c>
      <c r="J71" s="67">
        <f t="shared" si="12"/>
        <v>-2105.4446397642841</v>
      </c>
      <c r="K71" s="67">
        <f t="shared" si="12"/>
        <v>-2168.6080045545632</v>
      </c>
      <c r="L71" s="67">
        <f t="shared" si="12"/>
        <v>-2233.6662830872347</v>
      </c>
      <c r="M71" s="67">
        <f t="shared" si="12"/>
        <v>-2300.6762486256989</v>
      </c>
      <c r="N71" s="67">
        <f t="shared" si="12"/>
        <v>-2369.6965664117743</v>
      </c>
      <c r="O71" s="67">
        <f t="shared" si="12"/>
        <v>-2440.787473698716</v>
      </c>
      <c r="P71" s="67">
        <f t="shared" si="12"/>
        <v>-2514.0110301601562</v>
      </c>
      <c r="Q71" s="67">
        <f t="shared" si="12"/>
        <v>-2589.4313682989955</v>
      </c>
      <c r="R71" s="67">
        <f t="shared" si="12"/>
        <v>-2667.1143595688623</v>
      </c>
      <c r="S71" s="67">
        <f t="shared" si="12"/>
        <v>-2747.1277117553568</v>
      </c>
      <c r="T71" s="67">
        <f t="shared" si="12"/>
        <v>-2829.5415810867034</v>
      </c>
      <c r="U71" s="67">
        <f t="shared" si="12"/>
        <v>-2914.427876653459</v>
      </c>
      <c r="V71" s="67">
        <f t="shared" si="12"/>
        <v>-3001.860733403124</v>
      </c>
      <c r="W71" s="67">
        <f t="shared" si="12"/>
        <v>-3091.9164425820891</v>
      </c>
      <c r="X71" s="67">
        <f t="shared" si="12"/>
        <v>-3184.6739664650922</v>
      </c>
      <c r="Y71" s="67">
        <f t="shared" si="12"/>
        <v>-3280.2141732168257</v>
      </c>
      <c r="Z71" s="67">
        <f t="shared" si="12"/>
        <v>-820.13181695443757</v>
      </c>
    </row>
    <row r="72" spans="1:27" x14ac:dyDescent="0.25">
      <c r="A72" t="s">
        <v>195</v>
      </c>
      <c r="E72" s="67">
        <f>E40-E65</f>
        <v>-0.7454610000000006</v>
      </c>
      <c r="F72" s="67">
        <f t="shared" ref="F72:Y72" si="14">F40-F65</f>
        <v>-0.99394799999999961</v>
      </c>
      <c r="G72" s="67">
        <f t="shared" si="14"/>
        <v>-0.99394799999999961</v>
      </c>
      <c r="H72" s="67">
        <f t="shared" si="14"/>
        <v>-0.99394799999999961</v>
      </c>
      <c r="I72" s="67">
        <f t="shared" si="14"/>
        <v>-0.99394799999999961</v>
      </c>
      <c r="J72" s="67">
        <f t="shared" si="14"/>
        <v>-0.99394799999999961</v>
      </c>
      <c r="K72" s="67">
        <f t="shared" si="14"/>
        <v>-0.99394799999999961</v>
      </c>
      <c r="L72" s="67">
        <f t="shared" si="14"/>
        <v>-0.99394799999999961</v>
      </c>
      <c r="M72" s="67">
        <f t="shared" si="14"/>
        <v>-0.99394799999999961</v>
      </c>
      <c r="N72" s="67">
        <f t="shared" si="14"/>
        <v>-0.99394799999999961</v>
      </c>
      <c r="O72" s="67">
        <f t="shared" si="14"/>
        <v>-0.99394799999999961</v>
      </c>
      <c r="P72" s="67">
        <f t="shared" si="14"/>
        <v>-0.99394799999999961</v>
      </c>
      <c r="Q72" s="67">
        <f t="shared" si="14"/>
        <v>-0.99394799999999961</v>
      </c>
      <c r="R72" s="67">
        <f t="shared" si="14"/>
        <v>-0.99394799999999961</v>
      </c>
      <c r="S72" s="67">
        <f t="shared" si="14"/>
        <v>-0.99394799999999961</v>
      </c>
      <c r="T72" s="67">
        <f t="shared" si="14"/>
        <v>-0.99394799999999961</v>
      </c>
      <c r="U72" s="67">
        <f t="shared" si="14"/>
        <v>-0.99394799999999961</v>
      </c>
      <c r="V72" s="67">
        <f t="shared" si="14"/>
        <v>-0.99394799999999961</v>
      </c>
      <c r="W72" s="67">
        <f t="shared" si="14"/>
        <v>-0.74546099012601452</v>
      </c>
      <c r="X72" s="67">
        <f t="shared" si="14"/>
        <v>-0.69576358815121697</v>
      </c>
      <c r="Y72" s="67">
        <f t="shared" si="14"/>
        <v>-0.69576358815121697</v>
      </c>
      <c r="Z72" s="67">
        <f>Z40-Z65</f>
        <v>-0.17394089703780402</v>
      </c>
    </row>
    <row r="73" spans="1:27" x14ac:dyDescent="0.25">
      <c r="A73" t="s">
        <v>197</v>
      </c>
      <c r="E73" s="67">
        <f>SUM(E68:E72)</f>
        <v>-2190.752886062769</v>
      </c>
      <c r="F73" s="67">
        <f t="shared" ref="F73:Z73" si="15">SUM(F68:F72)</f>
        <v>-2246.2281555162103</v>
      </c>
      <c r="G73" s="67">
        <f t="shared" si="15"/>
        <v>-2307.214497516045</v>
      </c>
      <c r="H73" s="67">
        <f t="shared" si="15"/>
        <v>-2371.9587145137107</v>
      </c>
      <c r="I73" s="67">
        <f t="shared" si="15"/>
        <v>-2432.3065385911468</v>
      </c>
      <c r="J73" s="67">
        <f t="shared" si="15"/>
        <v>-2494.4647977653449</v>
      </c>
      <c r="K73" s="67">
        <f t="shared" si="15"/>
        <v>-2558.4878494071254</v>
      </c>
      <c r="L73" s="67">
        <f t="shared" si="15"/>
        <v>-2624.4316064363484</v>
      </c>
      <c r="M73" s="67">
        <f t="shared" si="15"/>
        <v>-2692.3536145926105</v>
      </c>
      <c r="N73" s="67">
        <f t="shared" si="15"/>
        <v>-2762.3133368662957</v>
      </c>
      <c r="O73" s="67">
        <f t="shared" si="15"/>
        <v>-2834.3718311474086</v>
      </c>
      <c r="P73" s="67">
        <f t="shared" si="15"/>
        <v>-2908.5920011113512</v>
      </c>
      <c r="Q73" s="67">
        <f t="shared" si="15"/>
        <v>-2985.0388509193494</v>
      </c>
      <c r="R73" s="67">
        <f t="shared" si="15"/>
        <v>-3063.7791489557262</v>
      </c>
      <c r="S73" s="67">
        <f t="shared" si="15"/>
        <v>-3144.8815285470059</v>
      </c>
      <c r="T73" s="67">
        <f t="shared" si="15"/>
        <v>-3228.4170953041948</v>
      </c>
      <c r="U73" s="67">
        <f t="shared" si="15"/>
        <v>-3314.4587391718842</v>
      </c>
      <c r="V73" s="67">
        <f t="shared" si="15"/>
        <v>-3403.08160599235</v>
      </c>
      <c r="W73" s="67">
        <f t="shared" si="15"/>
        <v>-3494.1145371229281</v>
      </c>
      <c r="X73" s="67">
        <f t="shared" si="15"/>
        <v>-3588.0848429092239</v>
      </c>
      <c r="Y73" s="67">
        <f t="shared" si="15"/>
        <v>-3684.925405095375</v>
      </c>
      <c r="Z73" s="67">
        <f t="shared" si="15"/>
        <v>-1061.6248668124279</v>
      </c>
    </row>
    <row r="76" spans="1:27" x14ac:dyDescent="0.25">
      <c r="A76" t="s">
        <v>186</v>
      </c>
      <c r="E76" s="80">
        <f t="shared" ref="E76:E81" si="16">E61/E$66</f>
        <v>0</v>
      </c>
      <c r="F76" s="80">
        <f t="shared" ref="F76:Y81" si="17">F61/F$66</f>
        <v>0</v>
      </c>
      <c r="G76" s="80">
        <f t="shared" si="17"/>
        <v>1.7139935364626755E-3</v>
      </c>
      <c r="H76" s="80">
        <f t="shared" si="17"/>
        <v>4.173470164505054E-3</v>
      </c>
      <c r="I76" s="80">
        <f t="shared" si="17"/>
        <v>4.0747559513642862E-3</v>
      </c>
      <c r="J76" s="80">
        <f t="shared" si="17"/>
        <v>3.9778461758742797E-3</v>
      </c>
      <c r="K76" s="80">
        <f t="shared" si="17"/>
        <v>3.882732921175555E-3</v>
      </c>
      <c r="L76" s="80">
        <f t="shared" si="17"/>
        <v>3.789407139232029E-3</v>
      </c>
      <c r="M76" s="80">
        <f t="shared" si="17"/>
        <v>3.6978586354058959E-3</v>
      </c>
      <c r="N76" s="80">
        <f t="shared" si="17"/>
        <v>3.6080758245665662E-3</v>
      </c>
      <c r="O76" s="80">
        <f t="shared" si="17"/>
        <v>3.5200462970150768E-3</v>
      </c>
      <c r="P76" s="80">
        <f t="shared" si="17"/>
        <v>3.4337565922092708E-3</v>
      </c>
      <c r="Q76" s="80">
        <f t="shared" si="17"/>
        <v>3.3491920473906031E-3</v>
      </c>
      <c r="R76" s="80">
        <f t="shared" si="17"/>
        <v>3.2663373172703105E-3</v>
      </c>
      <c r="S76" s="80">
        <f t="shared" si="17"/>
        <v>3.1851763410047649E-3</v>
      </c>
      <c r="T76" s="80">
        <f t="shared" si="17"/>
        <v>3.1056918439876834E-3</v>
      </c>
      <c r="U76" s="80">
        <f t="shared" si="17"/>
        <v>3.0278661680740041E-3</v>
      </c>
      <c r="V76" s="80">
        <f t="shared" si="17"/>
        <v>2.9516808945539022E-3</v>
      </c>
      <c r="W76" s="80">
        <f t="shared" si="17"/>
        <v>2.9002324947099848E-3</v>
      </c>
      <c r="X76" s="80">
        <f t="shared" si="17"/>
        <v>2.830540132506938E-3</v>
      </c>
      <c r="Y76" s="80">
        <f t="shared" si="17"/>
        <v>2.7578270096154907E-3</v>
      </c>
      <c r="Z76" s="80"/>
      <c r="AA76" s="87">
        <f t="shared" ref="AA76:AA81" si="18">AVERAGE(E76:Y76)</f>
        <v>3.0117374993773507E-3</v>
      </c>
    </row>
    <row r="77" spans="1:27" x14ac:dyDescent="0.25">
      <c r="A77" t="s">
        <v>187</v>
      </c>
      <c r="E77" s="80">
        <f t="shared" si="16"/>
        <v>0</v>
      </c>
      <c r="F77" s="80">
        <f t="shared" ref="F77:T77" si="19">F62/F$66</f>
        <v>0</v>
      </c>
      <c r="G77" s="80">
        <f t="shared" si="19"/>
        <v>0</v>
      </c>
      <c r="H77" s="80">
        <f t="shared" si="19"/>
        <v>0</v>
      </c>
      <c r="I77" s="80">
        <f t="shared" si="19"/>
        <v>0</v>
      </c>
      <c r="J77" s="80">
        <f t="shared" si="19"/>
        <v>0</v>
      </c>
      <c r="K77" s="80">
        <f t="shared" si="19"/>
        <v>0</v>
      </c>
      <c r="L77" s="80">
        <f t="shared" si="19"/>
        <v>0</v>
      </c>
      <c r="M77" s="80">
        <f t="shared" si="19"/>
        <v>0</v>
      </c>
      <c r="N77" s="80">
        <f t="shared" si="19"/>
        <v>0</v>
      </c>
      <c r="O77" s="80">
        <f t="shared" si="19"/>
        <v>0</v>
      </c>
      <c r="P77" s="80">
        <f t="shared" si="19"/>
        <v>0</v>
      </c>
      <c r="Q77" s="80">
        <f t="shared" si="19"/>
        <v>0</v>
      </c>
      <c r="R77" s="80">
        <f t="shared" si="19"/>
        <v>0</v>
      </c>
      <c r="S77" s="80">
        <f t="shared" si="19"/>
        <v>0</v>
      </c>
      <c r="T77" s="80">
        <f t="shared" si="19"/>
        <v>0</v>
      </c>
      <c r="U77" s="80">
        <f t="shared" si="17"/>
        <v>0</v>
      </c>
      <c r="V77" s="80">
        <f t="shared" si="17"/>
        <v>0</v>
      </c>
      <c r="W77" s="80">
        <f t="shared" si="17"/>
        <v>0</v>
      </c>
      <c r="X77" s="80">
        <f t="shared" si="17"/>
        <v>0</v>
      </c>
      <c r="Y77" s="80">
        <f t="shared" si="17"/>
        <v>0</v>
      </c>
      <c r="Z77" s="80"/>
      <c r="AA77" s="87">
        <f t="shared" si="18"/>
        <v>0</v>
      </c>
    </row>
    <row r="78" spans="1:27" x14ac:dyDescent="0.25">
      <c r="A78" t="s">
        <v>188</v>
      </c>
      <c r="E78" s="80">
        <f t="shared" si="16"/>
        <v>0.15512500115553463</v>
      </c>
      <c r="F78" s="80">
        <f t="shared" si="17"/>
        <v>0.14961394936222591</v>
      </c>
      <c r="G78" s="80">
        <f t="shared" si="17"/>
        <v>0.14584976843890873</v>
      </c>
      <c r="H78" s="80">
        <f t="shared" si="17"/>
        <v>0.14205413127426034</v>
      </c>
      <c r="I78" s="80">
        <f t="shared" si="17"/>
        <v>0.1386941547464787</v>
      </c>
      <c r="J78" s="80">
        <f t="shared" si="17"/>
        <v>0.13539559660982334</v>
      </c>
      <c r="K78" s="80">
        <f t="shared" si="17"/>
        <v>0.13215818739487159</v>
      </c>
      <c r="L78" s="80">
        <f t="shared" si="17"/>
        <v>0.1289816191298746</v>
      </c>
      <c r="M78" s="80">
        <f t="shared" si="17"/>
        <v>0.12586554481572601</v>
      </c>
      <c r="N78" s="80">
        <f t="shared" si="17"/>
        <v>0.12280957012454123</v>
      </c>
      <c r="O78" s="80">
        <f t="shared" si="17"/>
        <v>0.11981327266226061</v>
      </c>
      <c r="P78" s="80">
        <f t="shared" si="17"/>
        <v>0.11687619426683979</v>
      </c>
      <c r="Q78" s="80">
        <f t="shared" si="17"/>
        <v>0.11399783585589768</v>
      </c>
      <c r="R78" s="80">
        <f t="shared" si="17"/>
        <v>0.11117767511548965</v>
      </c>
      <c r="S78" s="80">
        <f t="shared" si="17"/>
        <v>0.10841516537603395</v>
      </c>
      <c r="T78" s="80">
        <f t="shared" si="17"/>
        <v>0.10570971865460708</v>
      </c>
      <c r="U78" s="80">
        <f t="shared" si="17"/>
        <v>0.10306073391361735</v>
      </c>
      <c r="V78" s="80">
        <f t="shared" si="17"/>
        <v>0.10046758422781542</v>
      </c>
      <c r="W78" s="80">
        <f t="shared" si="17"/>
        <v>9.8716413749244336E-2</v>
      </c>
      <c r="X78" s="80">
        <f t="shared" si="17"/>
        <v>9.6344265973179175E-2</v>
      </c>
      <c r="Y78" s="80">
        <f t="shared" si="17"/>
        <v>9.386929931535283E-2</v>
      </c>
      <c r="Z78" s="80"/>
      <c r="AA78" s="87">
        <f t="shared" si="18"/>
        <v>0.12119027057917062</v>
      </c>
    </row>
    <row r="79" spans="1:27" x14ac:dyDescent="0.25">
      <c r="A79" t="s">
        <v>189</v>
      </c>
      <c r="E79" s="80">
        <f t="shared" si="16"/>
        <v>0.80699944904020138</v>
      </c>
      <c r="F79" s="80">
        <f t="shared" si="17"/>
        <v>0.80167943297872502</v>
      </c>
      <c r="G79" s="80">
        <f t="shared" si="17"/>
        <v>0.80495504434384513</v>
      </c>
      <c r="H79" s="80">
        <f t="shared" si="17"/>
        <v>0.80752686939528462</v>
      </c>
      <c r="I79" s="80">
        <f t="shared" si="17"/>
        <v>0.81207939592344258</v>
      </c>
      <c r="J79" s="80">
        <f t="shared" si="17"/>
        <v>0.81654870494915444</v>
      </c>
      <c r="K79" s="80">
        <f t="shared" si="17"/>
        <v>0.8209351615841064</v>
      </c>
      <c r="L79" s="80">
        <f t="shared" si="17"/>
        <v>0.82523918310786737</v>
      </c>
      <c r="M79" s="80">
        <f t="shared" si="17"/>
        <v>0.8294612396792681</v>
      </c>
      <c r="N79" s="80">
        <f t="shared" si="17"/>
        <v>0.83360186558423033</v>
      </c>
      <c r="O79" s="80">
        <f t="shared" si="17"/>
        <v>0.83766163313632402</v>
      </c>
      <c r="P79" s="80">
        <f t="shared" si="17"/>
        <v>0.84164116311216619</v>
      </c>
      <c r="Q79" s="80">
        <f t="shared" si="17"/>
        <v>0.84554113173248624</v>
      </c>
      <c r="R79" s="80">
        <f t="shared" si="17"/>
        <v>0.84936224669511173</v>
      </c>
      <c r="S79" s="80">
        <f t="shared" si="17"/>
        <v>0.85310524869800664</v>
      </c>
      <c r="T79" s="80">
        <f t="shared" si="17"/>
        <v>0.85677093441574159</v>
      </c>
      <c r="U79" s="80">
        <f t="shared" si="17"/>
        <v>0.86036011821102343</v>
      </c>
      <c r="V79" s="80">
        <f t="shared" si="17"/>
        <v>0.86387364952247336</v>
      </c>
      <c r="W79" s="80">
        <f t="shared" si="17"/>
        <v>0.87428060843400046</v>
      </c>
      <c r="X79" s="80">
        <f t="shared" si="17"/>
        <v>0.87886987297309971</v>
      </c>
      <c r="Y79" s="80">
        <f t="shared" si="17"/>
        <v>0.88198155816392687</v>
      </c>
      <c r="Z79" s="80"/>
      <c r="AA79" s="87">
        <f t="shared" si="18"/>
        <v>0.8382130719847849</v>
      </c>
    </row>
    <row r="80" spans="1:27" x14ac:dyDescent="0.25">
      <c r="A80" t="s">
        <v>190</v>
      </c>
      <c r="E80" s="80">
        <f t="shared" si="16"/>
        <v>3.7875549804264073E-2</v>
      </c>
      <c r="F80" s="80">
        <f t="shared" si="17"/>
        <v>4.8706617659049101E-2</v>
      </c>
      <c r="G80" s="80">
        <f t="shared" si="17"/>
        <v>4.7481193680783441E-2</v>
      </c>
      <c r="H80" s="80">
        <f t="shared" si="17"/>
        <v>4.6245529165949879E-2</v>
      </c>
      <c r="I80" s="80">
        <f t="shared" si="17"/>
        <v>4.5151693378714407E-2</v>
      </c>
      <c r="J80" s="80">
        <f t="shared" si="17"/>
        <v>4.4077852265147884E-2</v>
      </c>
      <c r="K80" s="80">
        <f t="shared" si="17"/>
        <v>4.3023918099846396E-2</v>
      </c>
      <c r="L80" s="80">
        <f t="shared" si="17"/>
        <v>4.1989790623026102E-2</v>
      </c>
      <c r="M80" s="80">
        <f t="shared" si="17"/>
        <v>4.0975356869600042E-2</v>
      </c>
      <c r="N80" s="80">
        <f t="shared" si="17"/>
        <v>3.9980488466661891E-2</v>
      </c>
      <c r="O80" s="80">
        <f t="shared" si="17"/>
        <v>3.9005047904400202E-2</v>
      </c>
      <c r="P80" s="80">
        <f t="shared" si="17"/>
        <v>3.8048886028784791E-2</v>
      </c>
      <c r="Q80" s="80">
        <f t="shared" si="17"/>
        <v>3.7111840364225511E-2</v>
      </c>
      <c r="R80" s="80">
        <f t="shared" si="17"/>
        <v>3.6193740872128309E-2</v>
      </c>
      <c r="S80" s="80">
        <f t="shared" si="17"/>
        <v>3.5294409584954632E-2</v>
      </c>
      <c r="T80" s="80">
        <f t="shared" si="17"/>
        <v>3.4413655085663707E-2</v>
      </c>
      <c r="U80" s="80">
        <f t="shared" si="17"/>
        <v>3.3551281707285274E-2</v>
      </c>
      <c r="V80" s="80">
        <f t="shared" si="17"/>
        <v>3.2707085355157386E-2</v>
      </c>
      <c r="W80" s="80">
        <f t="shared" si="17"/>
        <v>2.4102745322045215E-2</v>
      </c>
      <c r="X80" s="80">
        <f t="shared" si="17"/>
        <v>2.1955320921214255E-2</v>
      </c>
      <c r="Y80" s="80">
        <f t="shared" si="17"/>
        <v>2.1391315511104955E-2</v>
      </c>
      <c r="Z80" s="80"/>
      <c r="AA80" s="87">
        <f t="shared" si="18"/>
        <v>3.758491993666703E-2</v>
      </c>
    </row>
    <row r="81" spans="1:27" x14ac:dyDescent="0.25">
      <c r="A81" t="s">
        <v>196</v>
      </c>
      <c r="E81" s="80">
        <f t="shared" si="16"/>
        <v>1</v>
      </c>
      <c r="F81" s="80">
        <f t="shared" si="17"/>
        <v>1</v>
      </c>
      <c r="G81" s="80">
        <f t="shared" si="17"/>
        <v>1</v>
      </c>
      <c r="H81" s="80">
        <f t="shared" si="17"/>
        <v>1</v>
      </c>
      <c r="I81" s="80">
        <f t="shared" si="17"/>
        <v>1</v>
      </c>
      <c r="J81" s="80">
        <f t="shared" si="17"/>
        <v>1</v>
      </c>
      <c r="K81" s="80">
        <f t="shared" si="17"/>
        <v>1</v>
      </c>
      <c r="L81" s="80">
        <f t="shared" si="17"/>
        <v>1</v>
      </c>
      <c r="M81" s="80">
        <f t="shared" si="17"/>
        <v>1</v>
      </c>
      <c r="N81" s="80">
        <f t="shared" si="17"/>
        <v>1</v>
      </c>
      <c r="O81" s="80">
        <f t="shared" si="17"/>
        <v>1</v>
      </c>
      <c r="P81" s="80">
        <f t="shared" si="17"/>
        <v>1</v>
      </c>
      <c r="Q81" s="80">
        <f t="shared" si="17"/>
        <v>1</v>
      </c>
      <c r="R81" s="80">
        <f t="shared" si="17"/>
        <v>1</v>
      </c>
      <c r="S81" s="80">
        <f t="shared" si="17"/>
        <v>1</v>
      </c>
      <c r="T81" s="80">
        <f t="shared" si="17"/>
        <v>1</v>
      </c>
      <c r="U81" s="80">
        <f t="shared" si="17"/>
        <v>1</v>
      </c>
      <c r="V81" s="80">
        <f t="shared" si="17"/>
        <v>1</v>
      </c>
      <c r="W81" s="80">
        <f t="shared" si="17"/>
        <v>1</v>
      </c>
      <c r="X81" s="80">
        <f t="shared" si="17"/>
        <v>1</v>
      </c>
      <c r="Y81" s="80">
        <f t="shared" si="17"/>
        <v>1</v>
      </c>
      <c r="Z81" s="80"/>
      <c r="AA81" s="87">
        <f t="shared" si="18"/>
        <v>1</v>
      </c>
    </row>
    <row r="83" spans="1:27" x14ac:dyDescent="0.25">
      <c r="A83" t="s">
        <v>191</v>
      </c>
      <c r="E83" s="80">
        <f t="shared" ref="E83:E88" si="20">E68/E$73</f>
        <v>0</v>
      </c>
      <c r="F83" s="80">
        <f t="shared" ref="F83:Y88" si="21">F68/F$73</f>
        <v>0</v>
      </c>
      <c r="G83" s="80">
        <f t="shared" si="21"/>
        <v>1.7782046291824969E-3</v>
      </c>
      <c r="H83" s="80">
        <f t="shared" si="21"/>
        <v>4.3241683285802036E-3</v>
      </c>
      <c r="I83" s="80">
        <f t="shared" si="21"/>
        <v>4.2168816254307181E-3</v>
      </c>
      <c r="J83" s="80">
        <f t="shared" si="21"/>
        <v>4.1118033652703624E-3</v>
      </c>
      <c r="K83" s="80">
        <f t="shared" si="21"/>
        <v>4.0089104790459653E-3</v>
      </c>
      <c r="L83" s="80">
        <f t="shared" si="21"/>
        <v>3.9081790986077126E-3</v>
      </c>
      <c r="M83" s="80">
        <f t="shared" si="21"/>
        <v>3.809584556206962E-3</v>
      </c>
      <c r="N83" s="80">
        <f t="shared" si="21"/>
        <v>3.7131011218429553E-3</v>
      </c>
      <c r="O83" s="80">
        <f t="shared" si="21"/>
        <v>3.6187026124401855E-3</v>
      </c>
      <c r="P83" s="80">
        <f t="shared" si="21"/>
        <v>3.5263621525745011E-3</v>
      </c>
      <c r="Q83" s="80">
        <f t="shared" si="21"/>
        <v>3.4360520121341359E-3</v>
      </c>
      <c r="R83" s="80">
        <f t="shared" si="21"/>
        <v>3.3477441588751467E-3</v>
      </c>
      <c r="S83" s="80">
        <f t="shared" si="21"/>
        <v>3.2614102174903896E-3</v>
      </c>
      <c r="T83" s="80">
        <f t="shared" si="21"/>
        <v>3.17702095089221E-3</v>
      </c>
      <c r="U83" s="80">
        <f t="shared" si="21"/>
        <v>3.0945471213084533E-3</v>
      </c>
      <c r="V83" s="80">
        <f t="shared" si="21"/>
        <v>3.0139590928231937E-3</v>
      </c>
      <c r="W83" s="80">
        <f t="shared" si="21"/>
        <v>2.935435756621035E-3</v>
      </c>
      <c r="X83" s="80">
        <f t="shared" si="21"/>
        <v>2.858558032781581E-3</v>
      </c>
      <c r="Y83" s="80">
        <f t="shared" si="21"/>
        <v>2.7834345671739671E-3</v>
      </c>
      <c r="AA83" s="87">
        <f t="shared" ref="AA83:AA88" si="22">AVERAGE(E83:Y83)</f>
        <v>3.0916218990134372E-3</v>
      </c>
    </row>
    <row r="84" spans="1:27" x14ac:dyDescent="0.25">
      <c r="A84" t="s">
        <v>192</v>
      </c>
      <c r="E84" s="80">
        <f t="shared" si="20"/>
        <v>1.1283399515324045E-2</v>
      </c>
      <c r="F84" s="80">
        <f t="shared" ref="F84:T84" si="23">F69/F$73</f>
        <v>1.1334874756387302E-2</v>
      </c>
      <c r="G84" s="80">
        <f t="shared" si="23"/>
        <v>1.1366318983480308E-2</v>
      </c>
      <c r="H84" s="80">
        <f t="shared" si="23"/>
        <v>1.1387749621569843E-2</v>
      </c>
      <c r="I84" s="80">
        <f t="shared" si="23"/>
        <v>1.1438365193418251E-2</v>
      </c>
      <c r="J84" s="80">
        <f t="shared" si="23"/>
        <v>1.1487938849879774E-2</v>
      </c>
      <c r="K84" s="80">
        <f t="shared" si="23"/>
        <v>1.1536480784244171E-2</v>
      </c>
      <c r="L84" s="80">
        <f t="shared" si="23"/>
        <v>1.1584003307001911E-2</v>
      </c>
      <c r="M84" s="80">
        <f t="shared" si="23"/>
        <v>1.1630517943867841E-2</v>
      </c>
      <c r="N84" s="80">
        <f t="shared" si="23"/>
        <v>1.1676036560702395E-2</v>
      </c>
      <c r="O84" s="80">
        <f t="shared" si="23"/>
        <v>1.1720571783303928E-2</v>
      </c>
      <c r="P84" s="80">
        <f t="shared" si="23"/>
        <v>1.1764136048289416E-2</v>
      </c>
      <c r="Q84" s="80">
        <f t="shared" si="23"/>
        <v>1.180674203565045E-2</v>
      </c>
      <c r="R84" s="80">
        <f t="shared" si="23"/>
        <v>1.1848403125950568E-2</v>
      </c>
      <c r="S84" s="80">
        <f t="shared" si="23"/>
        <v>1.1889133982026102E-2</v>
      </c>
      <c r="T84" s="80">
        <f t="shared" si="23"/>
        <v>1.1928946644580933E-2</v>
      </c>
      <c r="U84" s="80">
        <f t="shared" si="21"/>
        <v>1.1967855598401949E-2</v>
      </c>
      <c r="V84" s="80">
        <f t="shared" si="21"/>
        <v>1.2005875373698913E-2</v>
      </c>
      <c r="W84" s="80">
        <f t="shared" si="21"/>
        <v>1.2043876112947686E-2</v>
      </c>
      <c r="X84" s="80">
        <f t="shared" si="21"/>
        <v>1.2080305737609338E-2</v>
      </c>
      <c r="Y84" s="80">
        <f t="shared" si="21"/>
        <v>1.2115718078718519E-2</v>
      </c>
      <c r="AA84" s="87">
        <f t="shared" si="22"/>
        <v>1.1709392858907316E-2</v>
      </c>
    </row>
    <row r="85" spans="1:27" x14ac:dyDescent="0.25">
      <c r="A85" t="s">
        <v>193</v>
      </c>
      <c r="E85" s="80">
        <f t="shared" si="20"/>
        <v>0.1593576365514153</v>
      </c>
      <c r="F85" s="80">
        <f t="shared" si="21"/>
        <v>0.15542196874961905</v>
      </c>
      <c r="G85" s="80">
        <f t="shared" si="21"/>
        <v>0.15131371728420195</v>
      </c>
      <c r="H85" s="80">
        <f t="shared" si="21"/>
        <v>0.14718350705472907</v>
      </c>
      <c r="I85" s="80">
        <f t="shared" si="21"/>
        <v>0.14353174513660191</v>
      </c>
      <c r="J85" s="80">
        <f t="shared" si="21"/>
        <v>0.13995515290650978</v>
      </c>
      <c r="K85" s="80">
        <f t="shared" si="21"/>
        <v>0.13645294515354231</v>
      </c>
      <c r="L85" s="80">
        <f t="shared" si="21"/>
        <v>0.13302430946760588</v>
      </c>
      <c r="M85" s="80">
        <f t="shared" si="21"/>
        <v>0.12966840622233064</v>
      </c>
      <c r="N85" s="80">
        <f t="shared" si="21"/>
        <v>0.12638435963503186</v>
      </c>
      <c r="O85" s="80">
        <f t="shared" si="21"/>
        <v>0.12317127850153206</v>
      </c>
      <c r="P85" s="80">
        <f t="shared" si="21"/>
        <v>0.12002824805189635</v>
      </c>
      <c r="Q85" s="80">
        <f t="shared" si="21"/>
        <v>0.11695432442483386</v>
      </c>
      <c r="R85" s="80">
        <f t="shared" si="21"/>
        <v>0.11394855347525566</v>
      </c>
      <c r="S85" s="80">
        <f t="shared" si="21"/>
        <v>0.1110099693810888</v>
      </c>
      <c r="T85" s="80">
        <f t="shared" si="21"/>
        <v>0.10813757698748029</v>
      </c>
      <c r="U85" s="80">
        <f t="shared" si="21"/>
        <v>0.10533038111627861</v>
      </c>
      <c r="V85" s="80">
        <f t="shared" si="21"/>
        <v>0.10258737303754792</v>
      </c>
      <c r="W85" s="80">
        <f t="shared" si="21"/>
        <v>9.9914641744576718E-2</v>
      </c>
      <c r="X85" s="80">
        <f t="shared" si="21"/>
        <v>9.7297922840668793E-2</v>
      </c>
      <c r="Y85" s="80">
        <f t="shared" si="21"/>
        <v>9.4740914350237418E-2</v>
      </c>
      <c r="AA85" s="87">
        <f t="shared" si="22"/>
        <v>0.1245435681939516</v>
      </c>
    </row>
    <row r="86" spans="1:27" x14ac:dyDescent="0.25">
      <c r="A86" t="s">
        <v>194</v>
      </c>
      <c r="E86" s="80">
        <f t="shared" si="20"/>
        <v>0.82901868776393894</v>
      </c>
      <c r="F86" s="80">
        <f t="shared" si="21"/>
        <v>0.83280066003718511</v>
      </c>
      <c r="G86" s="80">
        <f t="shared" si="21"/>
        <v>0.83511095910553201</v>
      </c>
      <c r="H86" s="80">
        <f t="shared" si="21"/>
        <v>0.8366855339747532</v>
      </c>
      <c r="I86" s="80">
        <f t="shared" si="21"/>
        <v>0.84040436382794659</v>
      </c>
      <c r="J86" s="80">
        <f t="shared" si="21"/>
        <v>0.84404664345251024</v>
      </c>
      <c r="K86" s="80">
        <f t="shared" si="21"/>
        <v>0.84761317317066465</v>
      </c>
      <c r="L86" s="80">
        <f t="shared" si="21"/>
        <v>0.85110477926314698</v>
      </c>
      <c r="M86" s="80">
        <f t="shared" si="21"/>
        <v>0.85452231688883196</v>
      </c>
      <c r="N86" s="80">
        <f t="shared" si="21"/>
        <v>0.85786667818795492</v>
      </c>
      <c r="O86" s="80">
        <f t="shared" si="21"/>
        <v>0.86113877045928655</v>
      </c>
      <c r="P86" s="80">
        <f t="shared" si="21"/>
        <v>0.8643395255159787</v>
      </c>
      <c r="Q86" s="80">
        <f t="shared" si="21"/>
        <v>0.86746990495667675</v>
      </c>
      <c r="R86" s="80">
        <f t="shared" si="21"/>
        <v>0.87053088029466319</v>
      </c>
      <c r="S86" s="80">
        <f t="shared" si="21"/>
        <v>0.87352343381424014</v>
      </c>
      <c r="T86" s="80">
        <f t="shared" si="21"/>
        <v>0.87644858069991494</v>
      </c>
      <c r="U86" s="80">
        <f t="shared" si="21"/>
        <v>0.87930733371616121</v>
      </c>
      <c r="V86" s="80">
        <f t="shared" si="21"/>
        <v>0.88210071957054093</v>
      </c>
      <c r="W86" s="80">
        <f t="shared" si="21"/>
        <v>0.88489269877454813</v>
      </c>
      <c r="X86" s="80">
        <f t="shared" si="21"/>
        <v>0.88756930393066025</v>
      </c>
      <c r="Y86" s="80">
        <f t="shared" si="21"/>
        <v>0.89017111952417538</v>
      </c>
      <c r="AA86" s="87">
        <f t="shared" si="22"/>
        <v>0.86031743175853848</v>
      </c>
    </row>
    <row r="87" spans="1:27" x14ac:dyDescent="0.25">
      <c r="A87" t="s">
        <v>195</v>
      </c>
      <c r="E87" s="80">
        <f t="shared" si="20"/>
        <v>3.4027616932174698E-4</v>
      </c>
      <c r="F87" s="80">
        <f t="shared" si="21"/>
        <v>4.424964568087601E-4</v>
      </c>
      <c r="G87" s="80">
        <f t="shared" si="21"/>
        <v>4.3079999760320831E-4</v>
      </c>
      <c r="H87" s="80">
        <f t="shared" si="21"/>
        <v>4.1904102036774903E-4</v>
      </c>
      <c r="I87" s="80">
        <f t="shared" si="21"/>
        <v>4.0864421660261594E-4</v>
      </c>
      <c r="J87" s="80">
        <f t="shared" si="21"/>
        <v>3.9846142582987079E-4</v>
      </c>
      <c r="K87" s="80">
        <f t="shared" si="21"/>
        <v>3.8849041250296567E-4</v>
      </c>
      <c r="L87" s="80">
        <f t="shared" si="21"/>
        <v>3.7872886363750867E-4</v>
      </c>
      <c r="M87" s="80">
        <f t="shared" si="21"/>
        <v>3.691743887625985E-4</v>
      </c>
      <c r="N87" s="80">
        <f t="shared" si="21"/>
        <v>3.5982449446795314E-4</v>
      </c>
      <c r="O87" s="80">
        <f t="shared" si="21"/>
        <v>3.5067664343729744E-4</v>
      </c>
      <c r="P87" s="80">
        <f t="shared" si="21"/>
        <v>3.4172823126111173E-4</v>
      </c>
      <c r="Q87" s="80">
        <f t="shared" si="21"/>
        <v>3.3297657070489308E-4</v>
      </c>
      <c r="R87" s="80">
        <f t="shared" si="21"/>
        <v>3.2441894525549658E-4</v>
      </c>
      <c r="S87" s="80">
        <f t="shared" si="21"/>
        <v>3.1605260515464383E-4</v>
      </c>
      <c r="T87" s="80">
        <f t="shared" si="21"/>
        <v>3.0787471713172355E-4</v>
      </c>
      <c r="U87" s="80">
        <f t="shared" si="21"/>
        <v>2.9988244784979193E-4</v>
      </c>
      <c r="V87" s="80">
        <f t="shared" si="21"/>
        <v>2.9207292538909336E-4</v>
      </c>
      <c r="W87" s="80">
        <f t="shared" si="21"/>
        <v>2.1334761130636289E-4</v>
      </c>
      <c r="X87" s="80">
        <f t="shared" si="21"/>
        <v>1.9390945828000292E-4</v>
      </c>
      <c r="Y87" s="80">
        <f t="shared" si="21"/>
        <v>1.8881347969463411E-4</v>
      </c>
      <c r="AA87" s="87">
        <f t="shared" si="22"/>
        <v>3.3798528958904904E-4</v>
      </c>
    </row>
    <row r="88" spans="1:27" x14ac:dyDescent="0.25">
      <c r="A88" t="s">
        <v>197</v>
      </c>
      <c r="E88" s="80">
        <f t="shared" si="20"/>
        <v>1</v>
      </c>
      <c r="F88" s="80">
        <f t="shared" si="21"/>
        <v>1</v>
      </c>
      <c r="G88" s="80">
        <f t="shared" si="21"/>
        <v>1</v>
      </c>
      <c r="H88" s="80">
        <f t="shared" si="21"/>
        <v>1</v>
      </c>
      <c r="I88" s="80">
        <f t="shared" si="21"/>
        <v>1</v>
      </c>
      <c r="J88" s="80">
        <f t="shared" si="21"/>
        <v>1</v>
      </c>
      <c r="K88" s="80">
        <f t="shared" si="21"/>
        <v>1</v>
      </c>
      <c r="L88" s="80">
        <f t="shared" si="21"/>
        <v>1</v>
      </c>
      <c r="M88" s="80">
        <f t="shared" si="21"/>
        <v>1</v>
      </c>
      <c r="N88" s="80">
        <f t="shared" si="21"/>
        <v>1</v>
      </c>
      <c r="O88" s="80">
        <f t="shared" si="21"/>
        <v>1</v>
      </c>
      <c r="P88" s="80">
        <f t="shared" si="21"/>
        <v>1</v>
      </c>
      <c r="Q88" s="80">
        <f t="shared" si="21"/>
        <v>1</v>
      </c>
      <c r="R88" s="80">
        <f t="shared" si="21"/>
        <v>1</v>
      </c>
      <c r="S88" s="80">
        <f t="shared" si="21"/>
        <v>1</v>
      </c>
      <c r="T88" s="80">
        <f t="shared" si="21"/>
        <v>1</v>
      </c>
      <c r="U88" s="80">
        <f t="shared" si="21"/>
        <v>1</v>
      </c>
      <c r="V88" s="80">
        <f t="shared" si="21"/>
        <v>1</v>
      </c>
      <c r="W88" s="80">
        <f t="shared" si="21"/>
        <v>1</v>
      </c>
      <c r="X88" s="80">
        <f t="shared" si="21"/>
        <v>1</v>
      </c>
      <c r="Y88" s="80">
        <f t="shared" si="21"/>
        <v>1</v>
      </c>
      <c r="AA88" s="87">
        <f t="shared" si="22"/>
        <v>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5"/>
  <sheetViews>
    <sheetView workbookViewId="0">
      <pane xSplit="3" ySplit="1" topLeftCell="D227" activePane="bottomRight" state="frozen"/>
      <selection pane="topRight" activeCell="D1" sqref="D1"/>
      <selection pane="bottomLeft" activeCell="A2" sqref="A2"/>
      <selection pane="bottomRight" activeCell="C249" sqref="C249"/>
    </sheetView>
  </sheetViews>
  <sheetFormatPr defaultRowHeight="15" x14ac:dyDescent="0.25"/>
  <cols>
    <col min="1" max="1" width="15.28515625" bestFit="1" customWidth="1"/>
    <col min="2" max="2" width="31.140625" bestFit="1" customWidth="1"/>
    <col min="3" max="3" width="31.7109375" bestFit="1" customWidth="1"/>
    <col min="4" max="4" width="12.7109375" bestFit="1" customWidth="1"/>
  </cols>
  <sheetData>
    <row r="1" spans="1:26" x14ac:dyDescent="0.25">
      <c r="A1" t="s">
        <v>66</v>
      </c>
      <c r="B1" t="s">
        <v>0</v>
      </c>
      <c r="C1" t="s">
        <v>1</v>
      </c>
      <c r="D1">
        <v>2014</v>
      </c>
      <c r="E1">
        <v>2015</v>
      </c>
      <c r="F1">
        <v>2016</v>
      </c>
      <c r="G1">
        <v>2017</v>
      </c>
      <c r="H1">
        <v>2018</v>
      </c>
      <c r="I1">
        <v>2019</v>
      </c>
      <c r="J1">
        <v>2020</v>
      </c>
      <c r="K1">
        <v>2021</v>
      </c>
      <c r="L1">
        <v>2022</v>
      </c>
      <c r="M1">
        <v>2023</v>
      </c>
      <c r="N1">
        <v>2024</v>
      </c>
      <c r="O1">
        <v>2025</v>
      </c>
      <c r="P1">
        <v>2026</v>
      </c>
      <c r="Q1">
        <v>2027</v>
      </c>
      <c r="R1">
        <v>2028</v>
      </c>
      <c r="S1">
        <v>2029</v>
      </c>
      <c r="T1">
        <v>2030</v>
      </c>
      <c r="U1">
        <v>2031</v>
      </c>
      <c r="V1">
        <v>2032</v>
      </c>
      <c r="W1">
        <v>2033</v>
      </c>
      <c r="X1">
        <v>2034</v>
      </c>
      <c r="Y1">
        <v>2035</v>
      </c>
      <c r="Z1">
        <v>2036</v>
      </c>
    </row>
    <row r="2" spans="1:26" x14ac:dyDescent="0.25">
      <c r="A2" t="s">
        <v>85</v>
      </c>
      <c r="B2" t="s">
        <v>86</v>
      </c>
      <c r="C2" t="s">
        <v>63</v>
      </c>
      <c r="D2">
        <v>0</v>
      </c>
      <c r="E2">
        <v>0</v>
      </c>
      <c r="F2">
        <v>0</v>
      </c>
      <c r="G2">
        <v>0</v>
      </c>
      <c r="H2">
        <v>0</v>
      </c>
      <c r="I2">
        <v>0</v>
      </c>
      <c r="J2">
        <v>0</v>
      </c>
      <c r="K2">
        <v>0</v>
      </c>
      <c r="L2">
        <v>0</v>
      </c>
      <c r="M2">
        <v>0</v>
      </c>
      <c r="N2">
        <v>0</v>
      </c>
      <c r="O2">
        <v>0</v>
      </c>
      <c r="P2">
        <v>0</v>
      </c>
      <c r="Q2">
        <v>0</v>
      </c>
      <c r="R2">
        <v>0</v>
      </c>
      <c r="S2">
        <v>0</v>
      </c>
      <c r="T2">
        <v>0</v>
      </c>
      <c r="U2">
        <v>0</v>
      </c>
      <c r="V2">
        <v>0</v>
      </c>
      <c r="W2">
        <v>0</v>
      </c>
      <c r="X2">
        <v>0</v>
      </c>
      <c r="Y2">
        <v>0</v>
      </c>
      <c r="Z2">
        <v>0</v>
      </c>
    </row>
    <row r="3" spans="1:26" x14ac:dyDescent="0.25">
      <c r="A3" t="s">
        <v>85</v>
      </c>
      <c r="B3" t="s">
        <v>87</v>
      </c>
      <c r="C3" t="s">
        <v>63</v>
      </c>
      <c r="D3">
        <v>900</v>
      </c>
      <c r="E3">
        <v>1200</v>
      </c>
      <c r="F3">
        <v>1200</v>
      </c>
      <c r="G3">
        <v>1200</v>
      </c>
      <c r="H3">
        <v>1200</v>
      </c>
      <c r="I3">
        <v>1200</v>
      </c>
      <c r="J3">
        <v>1200</v>
      </c>
      <c r="K3">
        <v>1200</v>
      </c>
      <c r="L3">
        <v>1200</v>
      </c>
      <c r="M3">
        <v>1200</v>
      </c>
      <c r="N3">
        <v>1200</v>
      </c>
      <c r="O3">
        <v>1200</v>
      </c>
      <c r="P3">
        <v>1200</v>
      </c>
      <c r="Q3">
        <v>1200</v>
      </c>
      <c r="R3">
        <v>1200</v>
      </c>
      <c r="S3">
        <v>1200</v>
      </c>
      <c r="T3">
        <v>1200</v>
      </c>
      <c r="U3">
        <v>1200</v>
      </c>
      <c r="V3">
        <v>1200</v>
      </c>
      <c r="W3">
        <v>1200</v>
      </c>
      <c r="X3">
        <v>1200</v>
      </c>
      <c r="Y3">
        <v>1200</v>
      </c>
      <c r="Z3">
        <v>300</v>
      </c>
    </row>
    <row r="4" spans="1:26" x14ac:dyDescent="0.25">
      <c r="A4" t="s">
        <v>85</v>
      </c>
      <c r="B4" t="s">
        <v>88</v>
      </c>
      <c r="C4" t="s">
        <v>63</v>
      </c>
      <c r="D4">
        <v>0</v>
      </c>
      <c r="E4">
        <v>0</v>
      </c>
      <c r="F4">
        <v>0</v>
      </c>
      <c r="G4">
        <v>0</v>
      </c>
      <c r="H4">
        <v>0</v>
      </c>
      <c r="I4">
        <v>0</v>
      </c>
      <c r="J4">
        <v>0</v>
      </c>
      <c r="K4">
        <v>0</v>
      </c>
      <c r="L4">
        <v>0</v>
      </c>
      <c r="M4">
        <v>0</v>
      </c>
      <c r="N4">
        <v>0</v>
      </c>
      <c r="O4">
        <v>0</v>
      </c>
      <c r="P4">
        <v>0</v>
      </c>
      <c r="Q4">
        <v>0</v>
      </c>
      <c r="R4">
        <v>0</v>
      </c>
      <c r="S4">
        <v>0</v>
      </c>
      <c r="T4">
        <v>0</v>
      </c>
      <c r="U4">
        <v>0</v>
      </c>
      <c r="V4">
        <v>0</v>
      </c>
      <c r="W4">
        <v>0</v>
      </c>
      <c r="X4">
        <v>0</v>
      </c>
      <c r="Y4">
        <v>0</v>
      </c>
      <c r="Z4">
        <v>0</v>
      </c>
    </row>
    <row r="5" spans="1:26" x14ac:dyDescent="0.25">
      <c r="A5" t="s">
        <v>85</v>
      </c>
      <c r="B5" t="s">
        <v>89</v>
      </c>
      <c r="C5" t="s">
        <v>63</v>
      </c>
      <c r="D5">
        <v>0</v>
      </c>
      <c r="E5">
        <v>0</v>
      </c>
      <c r="F5">
        <v>0</v>
      </c>
      <c r="G5">
        <v>0</v>
      </c>
      <c r="H5">
        <v>0</v>
      </c>
      <c r="I5">
        <v>0</v>
      </c>
      <c r="J5">
        <v>0</v>
      </c>
      <c r="K5">
        <v>0</v>
      </c>
      <c r="L5">
        <v>0</v>
      </c>
      <c r="M5">
        <v>0</v>
      </c>
      <c r="N5">
        <v>0</v>
      </c>
      <c r="O5">
        <v>0</v>
      </c>
      <c r="P5">
        <v>0</v>
      </c>
      <c r="Q5">
        <v>0</v>
      </c>
      <c r="R5">
        <v>0</v>
      </c>
      <c r="S5">
        <v>0</v>
      </c>
      <c r="T5">
        <v>0</v>
      </c>
      <c r="U5">
        <v>0</v>
      </c>
      <c r="V5">
        <v>0</v>
      </c>
      <c r="W5">
        <v>0</v>
      </c>
      <c r="X5">
        <v>0</v>
      </c>
      <c r="Y5">
        <v>0</v>
      </c>
      <c r="Z5">
        <v>0</v>
      </c>
    </row>
    <row r="6" spans="1:26" x14ac:dyDescent="0.25">
      <c r="A6" t="s">
        <v>85</v>
      </c>
      <c r="B6" t="s">
        <v>90</v>
      </c>
      <c r="C6" t="s">
        <v>63</v>
      </c>
      <c r="D6">
        <v>0</v>
      </c>
      <c r="E6">
        <v>0</v>
      </c>
      <c r="F6">
        <v>0</v>
      </c>
      <c r="G6">
        <v>0</v>
      </c>
      <c r="H6">
        <v>0</v>
      </c>
      <c r="I6">
        <v>0</v>
      </c>
      <c r="J6">
        <v>0</v>
      </c>
      <c r="K6">
        <v>0</v>
      </c>
      <c r="L6">
        <v>0</v>
      </c>
      <c r="M6">
        <v>0</v>
      </c>
      <c r="N6">
        <v>0</v>
      </c>
      <c r="O6">
        <v>0</v>
      </c>
      <c r="P6">
        <v>0</v>
      </c>
      <c r="Q6">
        <v>0</v>
      </c>
      <c r="R6">
        <v>0</v>
      </c>
      <c r="S6">
        <v>0</v>
      </c>
      <c r="T6">
        <v>0</v>
      </c>
      <c r="U6">
        <v>0</v>
      </c>
      <c r="V6">
        <v>0</v>
      </c>
      <c r="W6">
        <v>0</v>
      </c>
      <c r="X6">
        <v>0</v>
      </c>
      <c r="Y6">
        <v>0</v>
      </c>
      <c r="Z6">
        <v>0</v>
      </c>
    </row>
    <row r="7" spans="1:26" x14ac:dyDescent="0.25">
      <c r="A7" t="s">
        <v>85</v>
      </c>
      <c r="B7" t="s">
        <v>91</v>
      </c>
      <c r="C7" t="s">
        <v>63</v>
      </c>
      <c r="D7">
        <v>0</v>
      </c>
      <c r="E7">
        <v>0</v>
      </c>
      <c r="F7">
        <v>0</v>
      </c>
      <c r="G7">
        <v>0</v>
      </c>
      <c r="H7">
        <v>0</v>
      </c>
      <c r="I7">
        <v>0</v>
      </c>
      <c r="J7">
        <v>0</v>
      </c>
      <c r="K7">
        <v>0</v>
      </c>
      <c r="L7">
        <v>0</v>
      </c>
      <c r="M7">
        <v>0</v>
      </c>
      <c r="N7">
        <v>0</v>
      </c>
      <c r="O7">
        <v>0</v>
      </c>
      <c r="P7">
        <v>0</v>
      </c>
      <c r="Q7">
        <v>0</v>
      </c>
      <c r="R7">
        <v>0</v>
      </c>
      <c r="S7">
        <v>0</v>
      </c>
      <c r="T7">
        <v>0</v>
      </c>
      <c r="U7">
        <v>0</v>
      </c>
      <c r="V7">
        <v>0</v>
      </c>
      <c r="W7">
        <v>0</v>
      </c>
      <c r="X7">
        <v>0</v>
      </c>
      <c r="Y7">
        <v>0</v>
      </c>
      <c r="Z7">
        <v>0</v>
      </c>
    </row>
    <row r="8" spans="1:26" x14ac:dyDescent="0.25">
      <c r="A8" t="s">
        <v>92</v>
      </c>
      <c r="B8" t="s">
        <v>86</v>
      </c>
      <c r="C8" t="s">
        <v>63</v>
      </c>
      <c r="D8">
        <v>0</v>
      </c>
      <c r="E8">
        <v>0</v>
      </c>
      <c r="F8">
        <v>0</v>
      </c>
      <c r="G8">
        <v>0</v>
      </c>
      <c r="H8">
        <v>0</v>
      </c>
      <c r="I8">
        <v>0</v>
      </c>
      <c r="J8">
        <v>0</v>
      </c>
      <c r="K8">
        <v>0</v>
      </c>
      <c r="L8">
        <v>0</v>
      </c>
      <c r="M8">
        <v>0</v>
      </c>
      <c r="N8">
        <v>0</v>
      </c>
      <c r="O8">
        <v>0</v>
      </c>
      <c r="P8">
        <v>0</v>
      </c>
      <c r="Q8">
        <v>0</v>
      </c>
      <c r="R8">
        <v>0</v>
      </c>
      <c r="S8">
        <v>0</v>
      </c>
      <c r="T8">
        <v>0</v>
      </c>
      <c r="U8">
        <v>0</v>
      </c>
      <c r="V8">
        <v>0</v>
      </c>
      <c r="W8">
        <v>0</v>
      </c>
      <c r="X8">
        <v>0</v>
      </c>
      <c r="Y8">
        <v>0</v>
      </c>
      <c r="Z8">
        <v>0</v>
      </c>
    </row>
    <row r="9" spans="1:26" x14ac:dyDescent="0.25">
      <c r="A9" t="s">
        <v>92</v>
      </c>
      <c r="B9" t="s">
        <v>87</v>
      </c>
      <c r="C9" t="s">
        <v>63</v>
      </c>
      <c r="D9">
        <v>488.95119476318399</v>
      </c>
      <c r="E9">
        <v>355.56677716970398</v>
      </c>
      <c r="F9">
        <v>284.70938897132902</v>
      </c>
      <c r="G9">
        <v>279.08161926269503</v>
      </c>
      <c r="H9">
        <v>281.25758767128002</v>
      </c>
      <c r="I9">
        <v>525.25759124755905</v>
      </c>
      <c r="J9">
        <v>515.63831710815396</v>
      </c>
      <c r="K9">
        <v>571.25448513030994</v>
      </c>
      <c r="L9">
        <v>629.08895498653897</v>
      </c>
      <c r="M9">
        <v>706.90189933776901</v>
      </c>
      <c r="N9">
        <v>777.22820663452103</v>
      </c>
      <c r="O9">
        <v>823.01674270629906</v>
      </c>
      <c r="P9">
        <v>658.10708236694302</v>
      </c>
      <c r="Q9">
        <v>733.11949539184604</v>
      </c>
      <c r="R9">
        <v>794.99623298644997</v>
      </c>
      <c r="S9">
        <v>915.51535797119095</v>
      </c>
      <c r="T9">
        <v>944.17430877685501</v>
      </c>
      <c r="U9">
        <v>951.38391113281295</v>
      </c>
      <c r="V9">
        <v>953.26419067382801</v>
      </c>
      <c r="W9">
        <v>1096.9625511169399</v>
      </c>
      <c r="X9">
        <v>1097.1230049133301</v>
      </c>
      <c r="Y9">
        <v>1096.93724441528</v>
      </c>
      <c r="Z9">
        <v>296.87042236328102</v>
      </c>
    </row>
    <row r="10" spans="1:26" x14ac:dyDescent="0.25">
      <c r="A10" t="s">
        <v>92</v>
      </c>
      <c r="B10" t="s">
        <v>88</v>
      </c>
      <c r="C10" t="s">
        <v>63</v>
      </c>
      <c r="D10">
        <v>0</v>
      </c>
      <c r="E10">
        <v>0</v>
      </c>
      <c r="F10">
        <v>0</v>
      </c>
      <c r="G10">
        <v>0</v>
      </c>
      <c r="H10">
        <v>0</v>
      </c>
      <c r="I10">
        <v>0</v>
      </c>
      <c r="J10">
        <v>0</v>
      </c>
      <c r="K10">
        <v>0</v>
      </c>
      <c r="L10">
        <v>0</v>
      </c>
      <c r="M10">
        <v>0</v>
      </c>
      <c r="N10">
        <v>0</v>
      </c>
      <c r="O10">
        <v>0</v>
      </c>
      <c r="P10">
        <v>0</v>
      </c>
      <c r="Q10">
        <v>0</v>
      </c>
      <c r="R10">
        <v>0</v>
      </c>
      <c r="S10">
        <v>0</v>
      </c>
      <c r="T10">
        <v>0</v>
      </c>
      <c r="U10">
        <v>0</v>
      </c>
      <c r="V10">
        <v>0</v>
      </c>
      <c r="W10">
        <v>0</v>
      </c>
      <c r="X10">
        <v>0</v>
      </c>
      <c r="Y10">
        <v>0</v>
      </c>
      <c r="Z10">
        <v>0</v>
      </c>
    </row>
    <row r="11" spans="1:26" x14ac:dyDescent="0.25">
      <c r="A11" t="s">
        <v>92</v>
      </c>
      <c r="B11" t="s">
        <v>89</v>
      </c>
      <c r="C11" t="s">
        <v>63</v>
      </c>
      <c r="D11">
        <v>0</v>
      </c>
      <c r="E11">
        <v>0</v>
      </c>
      <c r="F11">
        <v>0</v>
      </c>
      <c r="G11">
        <v>0</v>
      </c>
      <c r="H11">
        <v>0</v>
      </c>
      <c r="I11">
        <v>0</v>
      </c>
      <c r="J11">
        <v>0</v>
      </c>
      <c r="K11">
        <v>0</v>
      </c>
      <c r="L11">
        <v>0</v>
      </c>
      <c r="M11">
        <v>0</v>
      </c>
      <c r="N11">
        <v>0</v>
      </c>
      <c r="O11">
        <v>0</v>
      </c>
      <c r="P11">
        <v>0</v>
      </c>
      <c r="Q11">
        <v>0</v>
      </c>
      <c r="R11">
        <v>0</v>
      </c>
      <c r="S11">
        <v>0</v>
      </c>
      <c r="T11">
        <v>0</v>
      </c>
      <c r="U11">
        <v>0</v>
      </c>
      <c r="V11">
        <v>0</v>
      </c>
      <c r="W11">
        <v>0</v>
      </c>
      <c r="X11">
        <v>0</v>
      </c>
      <c r="Y11">
        <v>0</v>
      </c>
      <c r="Z11">
        <v>0</v>
      </c>
    </row>
    <row r="12" spans="1:26" x14ac:dyDescent="0.25">
      <c r="A12" t="s">
        <v>92</v>
      </c>
      <c r="B12" t="s">
        <v>90</v>
      </c>
      <c r="C12" t="s">
        <v>63</v>
      </c>
      <c r="D12">
        <v>0</v>
      </c>
      <c r="E12">
        <v>0</v>
      </c>
      <c r="F12">
        <v>0</v>
      </c>
      <c r="G12">
        <v>0</v>
      </c>
      <c r="H12">
        <v>0</v>
      </c>
      <c r="I12">
        <v>0</v>
      </c>
      <c r="J12">
        <v>0</v>
      </c>
      <c r="K12">
        <v>0</v>
      </c>
      <c r="L12">
        <v>0</v>
      </c>
      <c r="M12">
        <v>0</v>
      </c>
      <c r="N12">
        <v>0</v>
      </c>
      <c r="O12">
        <v>0</v>
      </c>
      <c r="P12">
        <v>0</v>
      </c>
      <c r="Q12">
        <v>0</v>
      </c>
      <c r="R12">
        <v>0</v>
      </c>
      <c r="S12">
        <v>0</v>
      </c>
      <c r="T12">
        <v>0</v>
      </c>
      <c r="U12">
        <v>0</v>
      </c>
      <c r="V12">
        <v>0</v>
      </c>
      <c r="W12">
        <v>0</v>
      </c>
      <c r="X12">
        <v>0</v>
      </c>
      <c r="Y12">
        <v>0</v>
      </c>
      <c r="Z12">
        <v>0</v>
      </c>
    </row>
    <row r="13" spans="1:26" x14ac:dyDescent="0.25">
      <c r="A13" t="s">
        <v>92</v>
      </c>
      <c r="B13" t="s">
        <v>91</v>
      </c>
      <c r="C13" t="s">
        <v>63</v>
      </c>
      <c r="D13">
        <v>0</v>
      </c>
      <c r="E13">
        <v>0</v>
      </c>
      <c r="F13">
        <v>0</v>
      </c>
      <c r="G13">
        <v>0</v>
      </c>
      <c r="H13">
        <v>0</v>
      </c>
      <c r="I13">
        <v>0</v>
      </c>
      <c r="J13">
        <v>0</v>
      </c>
      <c r="K13">
        <v>0</v>
      </c>
      <c r="L13">
        <v>0</v>
      </c>
      <c r="M13">
        <v>0</v>
      </c>
      <c r="N13">
        <v>0</v>
      </c>
      <c r="O13">
        <v>0</v>
      </c>
      <c r="P13">
        <v>0</v>
      </c>
      <c r="Q13">
        <v>0</v>
      </c>
      <c r="R13">
        <v>0</v>
      </c>
      <c r="S13">
        <v>0</v>
      </c>
      <c r="T13">
        <v>0</v>
      </c>
      <c r="U13">
        <v>0</v>
      </c>
      <c r="V13">
        <v>0</v>
      </c>
      <c r="W13">
        <v>0</v>
      </c>
      <c r="X13">
        <v>0</v>
      </c>
      <c r="Y13">
        <v>0</v>
      </c>
      <c r="Z13">
        <v>0</v>
      </c>
    </row>
    <row r="14" spans="1:26" x14ac:dyDescent="0.25">
      <c r="A14" t="s">
        <v>93</v>
      </c>
      <c r="B14" t="s">
        <v>86</v>
      </c>
      <c r="C14" t="s">
        <v>63</v>
      </c>
      <c r="D14">
        <v>-53.9071369171143</v>
      </c>
      <c r="E14">
        <v>-97.378918290138202</v>
      </c>
      <c r="F14">
        <v>-93.880905747413607</v>
      </c>
      <c r="G14">
        <v>-94.819712638854995</v>
      </c>
      <c r="H14">
        <v>-96.889636278152494</v>
      </c>
      <c r="I14">
        <v>-102.503597855568</v>
      </c>
      <c r="J14">
        <v>-103.528634548187</v>
      </c>
      <c r="K14">
        <v>-104.56392335891699</v>
      </c>
      <c r="L14">
        <v>-105.01755267381699</v>
      </c>
      <c r="M14">
        <v>-104.26847076416</v>
      </c>
      <c r="N14">
        <v>-102.88999402523</v>
      </c>
      <c r="O14">
        <v>-102.676164031029</v>
      </c>
      <c r="P14">
        <v>-109.89773452282</v>
      </c>
      <c r="Q14">
        <v>-108.68325915932699</v>
      </c>
      <c r="R14">
        <v>-107.295274217613</v>
      </c>
      <c r="S14">
        <v>-104.425710678101</v>
      </c>
      <c r="T14">
        <v>-105.048639297485</v>
      </c>
      <c r="U14">
        <v>-106.099126815796</v>
      </c>
      <c r="V14">
        <v>-107.08228492736799</v>
      </c>
      <c r="W14">
        <v>-108.972839559428</v>
      </c>
      <c r="X14">
        <v>-110.062567942776</v>
      </c>
      <c r="Y14">
        <v>-111.16319213272099</v>
      </c>
      <c r="Z14">
        <v>-44.725254058837898</v>
      </c>
    </row>
    <row r="15" spans="1:26" x14ac:dyDescent="0.25">
      <c r="A15" t="s">
        <v>93</v>
      </c>
      <c r="B15" t="s">
        <v>87</v>
      </c>
      <c r="C15" t="s">
        <v>63</v>
      </c>
      <c r="D15">
        <v>27.867195129394499</v>
      </c>
      <c r="E15">
        <v>153.26957321167001</v>
      </c>
      <c r="F15">
        <v>97.054714202880902</v>
      </c>
      <c r="G15">
        <v>97.535182952880902</v>
      </c>
      <c r="H15">
        <v>111.468780517578</v>
      </c>
      <c r="I15">
        <v>167.20317077636699</v>
      </c>
      <c r="J15">
        <v>166.72270202636699</v>
      </c>
      <c r="K15">
        <v>167.20317077636699</v>
      </c>
      <c r="L15">
        <v>160.13640213012701</v>
      </c>
      <c r="M15">
        <v>139.335975646973</v>
      </c>
      <c r="N15">
        <v>110.988311767578</v>
      </c>
      <c r="O15">
        <v>97.535182952880902</v>
      </c>
      <c r="P15">
        <v>167.20317077636699</v>
      </c>
      <c r="Q15">
        <v>141.32614850997899</v>
      </c>
      <c r="R15">
        <v>113.468329995871</v>
      </c>
      <c r="S15">
        <v>71.016400456428499</v>
      </c>
      <c r="T15">
        <v>53.361314475536297</v>
      </c>
      <c r="U15">
        <v>53.410422086715698</v>
      </c>
      <c r="V15">
        <v>52.089062333107002</v>
      </c>
      <c r="W15">
        <v>74.270300574600697</v>
      </c>
      <c r="X15">
        <v>74.270300574600697</v>
      </c>
      <c r="Y15">
        <v>74.270300574600697</v>
      </c>
      <c r="Z15">
        <v>41.320323944091797</v>
      </c>
    </row>
    <row r="16" spans="1:26" x14ac:dyDescent="0.25">
      <c r="A16" t="s">
        <v>93</v>
      </c>
      <c r="B16" t="s">
        <v>88</v>
      </c>
      <c r="C16" t="s">
        <v>63</v>
      </c>
      <c r="D16">
        <v>-51.715290069580099</v>
      </c>
      <c r="E16">
        <v>-86.421575546264606</v>
      </c>
      <c r="F16">
        <v>-87.285789489746094</v>
      </c>
      <c r="G16">
        <v>-88.158649444580107</v>
      </c>
      <c r="H16">
        <v>-89.040241241455107</v>
      </c>
      <c r="I16">
        <v>-89.930637359619098</v>
      </c>
      <c r="J16">
        <v>-90.829948425292997</v>
      </c>
      <c r="K16">
        <v>-91.7382488250732</v>
      </c>
      <c r="L16">
        <v>-92.655626296997099</v>
      </c>
      <c r="M16">
        <v>-93.5821857452393</v>
      </c>
      <c r="N16">
        <v>-94.518007278442397</v>
      </c>
      <c r="O16">
        <v>-95.463188171386705</v>
      </c>
      <c r="P16">
        <v>-96.417818069457994</v>
      </c>
      <c r="Q16">
        <v>-97.381996154785199</v>
      </c>
      <c r="R16">
        <v>-98.3558158874512</v>
      </c>
      <c r="S16">
        <v>-99.3393745422363</v>
      </c>
      <c r="T16">
        <v>-100.332765579224</v>
      </c>
      <c r="U16">
        <v>-101.336097717285</v>
      </c>
      <c r="V16">
        <v>-102.34945678710901</v>
      </c>
      <c r="W16">
        <v>-103.37295341491701</v>
      </c>
      <c r="X16">
        <v>-104.40668296814</v>
      </c>
      <c r="Y16">
        <v>-105.450748443604</v>
      </c>
      <c r="Z16">
        <v>-42.134410858154297</v>
      </c>
    </row>
    <row r="17" spans="1:26" x14ac:dyDescent="0.25">
      <c r="A17" t="s">
        <v>93</v>
      </c>
      <c r="B17" t="s">
        <v>89</v>
      </c>
      <c r="C17" t="s">
        <v>63</v>
      </c>
      <c r="D17">
        <v>5.1397571563720703</v>
      </c>
      <c r="E17">
        <v>6.58603409677744</v>
      </c>
      <c r="F17">
        <v>6.6518942490220097</v>
      </c>
      <c r="G17">
        <v>6.7184131741523698</v>
      </c>
      <c r="H17">
        <v>6.7855974361300504</v>
      </c>
      <c r="I17">
        <v>6.85345335304737</v>
      </c>
      <c r="J17">
        <v>6.9219879657030097</v>
      </c>
      <c r="K17">
        <v>6.9912075847387296</v>
      </c>
      <c r="L17">
        <v>7.0611196309328097</v>
      </c>
      <c r="M17">
        <v>7.1317311227321598</v>
      </c>
      <c r="N17">
        <v>7.2030485123395902</v>
      </c>
      <c r="O17">
        <v>7.2750787287950498</v>
      </c>
      <c r="P17">
        <v>7.3478294163942302</v>
      </c>
      <c r="Q17">
        <v>7.4213078469038001</v>
      </c>
      <c r="R17">
        <v>7.4955212026834497</v>
      </c>
      <c r="S17">
        <v>7.5704762786626798</v>
      </c>
      <c r="T17">
        <v>7.6461810916662198</v>
      </c>
      <c r="U17">
        <v>7.7226425558328602</v>
      </c>
      <c r="V17">
        <v>7.7998692989349401</v>
      </c>
      <c r="W17">
        <v>7.8778679966926601</v>
      </c>
      <c r="X17">
        <v>7.9566465467214602</v>
      </c>
      <c r="Y17">
        <v>8.0362128466367704</v>
      </c>
      <c r="Z17">
        <v>1.7190377861261401</v>
      </c>
    </row>
    <row r="18" spans="1:26" x14ac:dyDescent="0.25">
      <c r="A18" t="s">
        <v>93</v>
      </c>
      <c r="B18" t="s">
        <v>90</v>
      </c>
      <c r="C18" t="s">
        <v>63</v>
      </c>
      <c r="D18" s="76">
        <v>5.2437240723520497E-2</v>
      </c>
      <c r="E18">
        <v>6.4517084043473005E-2</v>
      </c>
      <c r="F18" s="76">
        <v>6.5162252634763704E-2</v>
      </c>
      <c r="G18" s="76">
        <v>6.5813875291496501E-2</v>
      </c>
      <c r="H18" s="76">
        <v>6.6472016740590306E-2</v>
      </c>
      <c r="I18" s="76">
        <v>6.7136735189706101E-2</v>
      </c>
      <c r="J18" s="76">
        <v>6.7808103747665896E-2</v>
      </c>
      <c r="K18" s="76">
        <v>6.8486182484775796E-2</v>
      </c>
      <c r="L18">
        <v>6.9171046372503001E-2</v>
      </c>
      <c r="M18">
        <v>6.9862755946815E-2</v>
      </c>
      <c r="N18" s="76">
        <v>7.05613829195499E-2</v>
      </c>
      <c r="O18" s="76">
        <v>7.12669990025461E-2</v>
      </c>
      <c r="P18" s="76">
        <v>7.1979666594415903E-2</v>
      </c>
      <c r="Q18" s="76">
        <v>7.2699465788900894E-2</v>
      </c>
      <c r="R18" s="76">
        <v>7.3426458984613405E-2</v>
      </c>
      <c r="S18" s="76">
        <v>7.4160722084343406E-2</v>
      </c>
      <c r="T18" s="76">
        <v>7.49023309908807E-2</v>
      </c>
      <c r="U18">
        <v>7.5651353225112003E-2</v>
      </c>
      <c r="V18" s="76">
        <v>7.6407869812101098E-2</v>
      </c>
      <c r="W18" s="76">
        <v>7.7171947341412306E-2</v>
      </c>
      <c r="X18" s="76">
        <v>7.7943664509803098E-2</v>
      </c>
      <c r="Y18" s="76">
        <v>7.8723103739321204E-2</v>
      </c>
      <c r="Z18" s="76">
        <v>1.4240869320929101E-2</v>
      </c>
    </row>
    <row r="19" spans="1:26" x14ac:dyDescent="0.25">
      <c r="A19" t="s">
        <v>93</v>
      </c>
      <c r="B19" t="s">
        <v>91</v>
      </c>
      <c r="C19" t="s">
        <v>63</v>
      </c>
      <c r="D19">
        <v>80.494531631469698</v>
      </c>
      <c r="E19">
        <v>134.15755271911601</v>
      </c>
      <c r="F19">
        <v>134.15755271911601</v>
      </c>
      <c r="G19">
        <v>134.15755271911601</v>
      </c>
      <c r="H19">
        <v>134.15755271911601</v>
      </c>
      <c r="I19">
        <v>134.15755271911601</v>
      </c>
      <c r="J19">
        <v>134.15755271911601</v>
      </c>
      <c r="K19">
        <v>134.15755271911601</v>
      </c>
      <c r="L19">
        <v>134.15755271911601</v>
      </c>
      <c r="M19">
        <v>134.15755271911601</v>
      </c>
      <c r="N19">
        <v>134.15755271911601</v>
      </c>
      <c r="O19">
        <v>134.15755271911601</v>
      </c>
      <c r="P19">
        <v>134.15755271911601</v>
      </c>
      <c r="Q19">
        <v>134.15755271911601</v>
      </c>
      <c r="R19">
        <v>134.15755271911601</v>
      </c>
      <c r="S19">
        <v>134.15755271911601</v>
      </c>
      <c r="T19">
        <v>134.15755271911601</v>
      </c>
      <c r="U19">
        <v>134.15755271911601</v>
      </c>
      <c r="V19">
        <v>134.15755271911601</v>
      </c>
      <c r="W19">
        <v>134.15755271911601</v>
      </c>
      <c r="X19">
        <v>134.15755271911601</v>
      </c>
      <c r="Y19">
        <v>134.15755271911601</v>
      </c>
      <c r="Z19">
        <v>53.663021087646499</v>
      </c>
    </row>
    <row r="20" spans="1:26" x14ac:dyDescent="0.25">
      <c r="A20" t="s">
        <v>94</v>
      </c>
      <c r="B20" t="s">
        <v>86</v>
      </c>
      <c r="C20" t="s">
        <v>63</v>
      </c>
      <c r="D20">
        <v>-1739.3690032959</v>
      </c>
      <c r="E20">
        <v>-2416.9480895996098</v>
      </c>
      <c r="F20">
        <v>-2490.24632263184</v>
      </c>
      <c r="G20">
        <v>-2565.7058563232399</v>
      </c>
      <c r="H20">
        <v>-2643.4904022216801</v>
      </c>
      <c r="I20">
        <v>-2723.72631835938</v>
      </c>
      <c r="J20">
        <v>-2806.4059600830101</v>
      </c>
      <c r="K20">
        <v>-2891.52687072754</v>
      </c>
      <c r="L20">
        <v>-2979.2701416015602</v>
      </c>
      <c r="M20">
        <v>-3069.87770080566</v>
      </c>
      <c r="N20">
        <v>-3163.3269348144499</v>
      </c>
      <c r="O20">
        <v>-3257.2830505371098</v>
      </c>
      <c r="P20">
        <v>-3358.4590301513699</v>
      </c>
      <c r="Q20">
        <v>-3458.5327758789099</v>
      </c>
      <c r="R20">
        <v>-3563.4972534179701</v>
      </c>
      <c r="S20">
        <v>-3659.7395629882799</v>
      </c>
      <c r="T20">
        <v>-3729.6993103027298</v>
      </c>
      <c r="U20">
        <v>-3842.8226013183598</v>
      </c>
      <c r="V20">
        <v>-3959.40478515625</v>
      </c>
      <c r="W20">
        <v>-4115.2471923828098</v>
      </c>
      <c r="X20">
        <v>-4238.7046203613299</v>
      </c>
      <c r="Y20">
        <v>-4365.8657531738299</v>
      </c>
      <c r="Z20">
        <v>-1090.73815917969</v>
      </c>
    </row>
    <row r="21" spans="1:26" x14ac:dyDescent="0.25">
      <c r="A21" t="s">
        <v>94</v>
      </c>
      <c r="B21" t="s">
        <v>87</v>
      </c>
      <c r="C21" t="s">
        <v>63</v>
      </c>
      <c r="D21">
        <v>0</v>
      </c>
      <c r="E21">
        <v>187.073667526245</v>
      </c>
      <c r="F21">
        <v>190.736661911011</v>
      </c>
      <c r="G21">
        <v>194.12346839904799</v>
      </c>
      <c r="H21">
        <v>197.67939758300801</v>
      </c>
      <c r="I21">
        <v>201.63230705261199</v>
      </c>
      <c r="J21">
        <v>205.62061119079601</v>
      </c>
      <c r="K21">
        <v>209.336143493652</v>
      </c>
      <c r="L21">
        <v>213.21080398559599</v>
      </c>
      <c r="M21">
        <v>217.84883117675801</v>
      </c>
      <c r="N21">
        <v>222.80312538147001</v>
      </c>
      <c r="O21">
        <v>219.517322540283</v>
      </c>
      <c r="P21">
        <v>231.38345336914099</v>
      </c>
      <c r="Q21">
        <v>229.168416976929</v>
      </c>
      <c r="R21">
        <v>233.105548858643</v>
      </c>
      <c r="S21">
        <v>198.793224334717</v>
      </c>
      <c r="T21">
        <v>77.023107767105103</v>
      </c>
      <c r="U21">
        <v>80.700890779495197</v>
      </c>
      <c r="V21">
        <v>84.460865497589097</v>
      </c>
      <c r="W21">
        <v>189.037158966064</v>
      </c>
      <c r="X21">
        <v>189.037158966064</v>
      </c>
      <c r="Y21">
        <v>189.037158966064</v>
      </c>
      <c r="Z21">
        <v>0</v>
      </c>
    </row>
    <row r="22" spans="1:26" x14ac:dyDescent="0.25">
      <c r="A22" t="s">
        <v>94</v>
      </c>
      <c r="B22" t="s">
        <v>88</v>
      </c>
      <c r="C22" t="s">
        <v>63</v>
      </c>
      <c r="D22">
        <v>-1739.3690032959</v>
      </c>
      <c r="E22">
        <v>-2377.8756103515602</v>
      </c>
      <c r="F22">
        <v>-2449.21189880371</v>
      </c>
      <c r="G22">
        <v>-2522.6881866455101</v>
      </c>
      <c r="H22">
        <v>-2598.3688201904301</v>
      </c>
      <c r="I22">
        <v>-2676.3198699951199</v>
      </c>
      <c r="J22">
        <v>-2756.6095428466801</v>
      </c>
      <c r="K22">
        <v>-2839.30787658691</v>
      </c>
      <c r="L22">
        <v>-2924.48704528809</v>
      </c>
      <c r="M22">
        <v>-3012.2216339111301</v>
      </c>
      <c r="N22">
        <v>-3102.58837890625</v>
      </c>
      <c r="O22">
        <v>-3195.6658935546898</v>
      </c>
      <c r="P22">
        <v>-3291.5359954833998</v>
      </c>
      <c r="Q22">
        <v>-3390.2821044921898</v>
      </c>
      <c r="R22">
        <v>-3491.99047851563</v>
      </c>
      <c r="S22">
        <v>-3596.7501525878902</v>
      </c>
      <c r="T22">
        <v>-3704.6526184081999</v>
      </c>
      <c r="U22">
        <v>-3815.7923583984398</v>
      </c>
      <c r="V22">
        <v>-3930.2658996581999</v>
      </c>
      <c r="W22">
        <v>-4048.1741027831999</v>
      </c>
      <c r="X22">
        <v>-4169.6192932128897</v>
      </c>
      <c r="Y22">
        <v>-4294.7078552246103</v>
      </c>
      <c r="Z22">
        <v>-1090.73815917969</v>
      </c>
    </row>
    <row r="23" spans="1:26" x14ac:dyDescent="0.25">
      <c r="A23" t="s">
        <v>94</v>
      </c>
      <c r="B23" t="s">
        <v>89</v>
      </c>
      <c r="C23" t="s">
        <v>63</v>
      </c>
      <c r="D23">
        <v>91.545737266540499</v>
      </c>
      <c r="E23">
        <v>125.151348114014</v>
      </c>
      <c r="F23">
        <v>128.905888557434</v>
      </c>
      <c r="G23">
        <v>132.77306079864499</v>
      </c>
      <c r="H23">
        <v>136.756255149841</v>
      </c>
      <c r="I23">
        <v>140.85894775390599</v>
      </c>
      <c r="J23">
        <v>145.084717750549</v>
      </c>
      <c r="K23">
        <v>149.43725013732899</v>
      </c>
      <c r="L23">
        <v>153.920372009277</v>
      </c>
      <c r="M23">
        <v>158.53798198699999</v>
      </c>
      <c r="N23">
        <v>163.294124603271</v>
      </c>
      <c r="O23">
        <v>168.192947387695</v>
      </c>
      <c r="P23">
        <v>173.238733291626</v>
      </c>
      <c r="Q23">
        <v>178.435893058777</v>
      </c>
      <c r="R23">
        <v>183.788969993591</v>
      </c>
      <c r="S23">
        <v>189.30264282226599</v>
      </c>
      <c r="T23">
        <v>194.981716156006</v>
      </c>
      <c r="U23">
        <v>200.83117485046401</v>
      </c>
      <c r="V23">
        <v>206.85610961914099</v>
      </c>
      <c r="W23">
        <v>213.061794281006</v>
      </c>
      <c r="X23">
        <v>219.453649520874</v>
      </c>
      <c r="Y23">
        <v>226.03726196289099</v>
      </c>
      <c r="Z23">
        <v>57.407268524169901</v>
      </c>
    </row>
    <row r="24" spans="1:26" x14ac:dyDescent="0.25">
      <c r="A24" t="s">
        <v>94</v>
      </c>
      <c r="B24" t="s">
        <v>90</v>
      </c>
      <c r="C24" t="s">
        <v>63</v>
      </c>
      <c r="D24">
        <v>0.31335657835006703</v>
      </c>
      <c r="E24">
        <v>0.43034300208091703</v>
      </c>
      <c r="F24">
        <v>0.443253323435783</v>
      </c>
      <c r="G24">
        <v>0.45655091106891599</v>
      </c>
      <c r="H24">
        <v>0.470247432589531</v>
      </c>
      <c r="I24">
        <v>0.484354868531227</v>
      </c>
      <c r="J24">
        <v>0.49888551235199002</v>
      </c>
      <c r="K24">
        <v>0.51385205984115601</v>
      </c>
      <c r="L24">
        <v>0.52926760911941495</v>
      </c>
      <c r="M24">
        <v>0.54514566063880898</v>
      </c>
      <c r="N24">
        <v>0.56150002777576402</v>
      </c>
      <c r="O24">
        <v>0.57834501564502705</v>
      </c>
      <c r="P24">
        <v>0.59569537639617898</v>
      </c>
      <c r="Q24">
        <v>0.61356621980667103</v>
      </c>
      <c r="R24">
        <v>0.63197323679924</v>
      </c>
      <c r="S24">
        <v>0.65093243122100797</v>
      </c>
      <c r="T24">
        <v>0.67046038806438402</v>
      </c>
      <c r="U24">
        <v>0.69057418406009696</v>
      </c>
      <c r="V24">
        <v>0.71129143238067605</v>
      </c>
      <c r="W24">
        <v>0.73263019323348999</v>
      </c>
      <c r="X24">
        <v>0.75460910797119096</v>
      </c>
      <c r="Y24">
        <v>0.77724730968475297</v>
      </c>
      <c r="Z24">
        <v>0.20014118403196299</v>
      </c>
    </row>
    <row r="25" spans="1:26" x14ac:dyDescent="0.25">
      <c r="A25" t="s">
        <v>94</v>
      </c>
      <c r="B25" t="s">
        <v>91</v>
      </c>
      <c r="C25" t="s">
        <v>63</v>
      </c>
      <c r="D25">
        <v>171</v>
      </c>
      <c r="E25">
        <v>228</v>
      </c>
      <c r="F25">
        <v>228</v>
      </c>
      <c r="G25">
        <v>228</v>
      </c>
      <c r="H25">
        <v>228</v>
      </c>
      <c r="I25">
        <v>228</v>
      </c>
      <c r="J25">
        <v>228</v>
      </c>
      <c r="K25">
        <v>228</v>
      </c>
      <c r="L25">
        <v>228</v>
      </c>
      <c r="M25">
        <v>228</v>
      </c>
      <c r="N25">
        <v>228</v>
      </c>
      <c r="O25">
        <v>228</v>
      </c>
      <c r="P25">
        <v>228</v>
      </c>
      <c r="Q25">
        <v>228</v>
      </c>
      <c r="R25">
        <v>228</v>
      </c>
      <c r="S25">
        <v>228</v>
      </c>
      <c r="T25">
        <v>228</v>
      </c>
      <c r="U25">
        <v>228</v>
      </c>
      <c r="V25">
        <v>228</v>
      </c>
      <c r="W25">
        <v>228</v>
      </c>
      <c r="X25">
        <v>228</v>
      </c>
      <c r="Y25">
        <v>228</v>
      </c>
      <c r="Z25">
        <v>57</v>
      </c>
    </row>
    <row r="26" spans="1:26" x14ac:dyDescent="0.25">
      <c r="A26" t="s">
        <v>95</v>
      </c>
      <c r="B26" t="s">
        <v>86</v>
      </c>
      <c r="C26" t="s">
        <v>63</v>
      </c>
      <c r="D26">
        <v>-1336.36340332031</v>
      </c>
      <c r="E26">
        <v>-2000.7906036377001</v>
      </c>
      <c r="F26">
        <v>-1988.7906951904299</v>
      </c>
      <c r="G26">
        <v>-2062.6493377685501</v>
      </c>
      <c r="H26">
        <v>-2100.9481048583998</v>
      </c>
      <c r="I26">
        <v>-2212.87571716309</v>
      </c>
      <c r="J26">
        <v>-2271.7181243896498</v>
      </c>
      <c r="K26">
        <v>-2334.9369506835901</v>
      </c>
      <c r="L26">
        <v>-2409.24267578125</v>
      </c>
      <c r="M26">
        <v>-2517.8716583251999</v>
      </c>
      <c r="N26">
        <v>-2568.9150085449201</v>
      </c>
      <c r="O26">
        <v>-2588.1947326660202</v>
      </c>
      <c r="P26">
        <v>-2688.0479888916002</v>
      </c>
      <c r="Q26">
        <v>-2795.3510284423801</v>
      </c>
      <c r="R26">
        <v>-2866.2482299804701</v>
      </c>
      <c r="S26">
        <v>-2839.2371063232399</v>
      </c>
      <c r="T26">
        <v>-2869.1649322509802</v>
      </c>
      <c r="U26">
        <v>-2955.6009674072302</v>
      </c>
      <c r="V26">
        <v>-3040.38330078125</v>
      </c>
      <c r="W26">
        <v>-3176.4230346679701</v>
      </c>
      <c r="X26">
        <v>-3269.0989074706999</v>
      </c>
      <c r="Y26">
        <v>-3362.6771850585901</v>
      </c>
      <c r="Z26">
        <v>-884.802001953125</v>
      </c>
    </row>
    <row r="27" spans="1:26" x14ac:dyDescent="0.25">
      <c r="A27" t="s">
        <v>95</v>
      </c>
      <c r="B27" t="s">
        <v>87</v>
      </c>
      <c r="C27" t="s">
        <v>63</v>
      </c>
      <c r="D27">
        <v>119.965465545654</v>
      </c>
      <c r="E27">
        <v>707.81856155395496</v>
      </c>
      <c r="F27">
        <v>501.58842468261702</v>
      </c>
      <c r="G27">
        <v>559.46370506286598</v>
      </c>
      <c r="H27">
        <v>503.26194095611601</v>
      </c>
      <c r="I27">
        <v>668.61534976959194</v>
      </c>
      <c r="J27">
        <v>663.70411968231201</v>
      </c>
      <c r="K27">
        <v>667.36419677734398</v>
      </c>
      <c r="L27">
        <v>698.85031652450596</v>
      </c>
      <c r="M27">
        <v>838.867832183838</v>
      </c>
      <c r="N27">
        <v>784.26300048828102</v>
      </c>
      <c r="O27">
        <v>633.75157070159901</v>
      </c>
      <c r="P27">
        <v>708.73652648925804</v>
      </c>
      <c r="Q27">
        <v>818.30414581298805</v>
      </c>
      <c r="R27">
        <v>799.80437088012695</v>
      </c>
      <c r="S27">
        <v>481.79759120941202</v>
      </c>
      <c r="T27">
        <v>327.86793971061701</v>
      </c>
      <c r="U27">
        <v>338.20275497436501</v>
      </c>
      <c r="V27">
        <v>332.53525447845499</v>
      </c>
      <c r="W27">
        <v>479.79232025146501</v>
      </c>
      <c r="X27">
        <v>485.13385009765602</v>
      </c>
      <c r="Y27">
        <v>484.92911529540999</v>
      </c>
      <c r="Z27">
        <v>219.85198211669899</v>
      </c>
    </row>
    <row r="28" spans="1:26" x14ac:dyDescent="0.25">
      <c r="A28" t="s">
        <v>95</v>
      </c>
      <c r="B28" t="s">
        <v>88</v>
      </c>
      <c r="C28" t="s">
        <v>63</v>
      </c>
      <c r="D28">
        <v>-1297.9175109863299</v>
      </c>
      <c r="E28">
        <v>-1774.3711547851599</v>
      </c>
      <c r="F28">
        <v>-1827.6023254394499</v>
      </c>
      <c r="G28">
        <v>-1882.43043518066</v>
      </c>
      <c r="H28">
        <v>-1938.9032897949201</v>
      </c>
      <c r="I28">
        <v>-1997.0704040527301</v>
      </c>
      <c r="J28">
        <v>-2056.9825134277298</v>
      </c>
      <c r="K28">
        <v>-2118.6920471191402</v>
      </c>
      <c r="L28">
        <v>-2182.25270080566</v>
      </c>
      <c r="M28">
        <v>-2247.7202911376999</v>
      </c>
      <c r="N28">
        <v>-2315.1520080566402</v>
      </c>
      <c r="O28">
        <v>-2384.6065368652298</v>
      </c>
      <c r="P28">
        <v>-2456.1446685791002</v>
      </c>
      <c r="Q28">
        <v>-2529.8290710449201</v>
      </c>
      <c r="R28">
        <v>-2605.72389221191</v>
      </c>
      <c r="S28">
        <v>-2683.8955993652298</v>
      </c>
      <c r="T28">
        <v>-2764.4125213623001</v>
      </c>
      <c r="U28">
        <v>-2847.3448486328102</v>
      </c>
      <c r="V28">
        <v>-2932.7651977539099</v>
      </c>
      <c r="W28">
        <v>-3020.7482147216801</v>
      </c>
      <c r="X28">
        <v>-3111.3705749511701</v>
      </c>
      <c r="Y28">
        <v>-3204.7117767333998</v>
      </c>
      <c r="Z28">
        <v>-813.90899658203102</v>
      </c>
    </row>
    <row r="29" spans="1:26" x14ac:dyDescent="0.25">
      <c r="A29" t="s">
        <v>95</v>
      </c>
      <c r="B29" t="s">
        <v>89</v>
      </c>
      <c r="C29" t="s">
        <v>63</v>
      </c>
      <c r="D29">
        <v>41.420695304870598</v>
      </c>
      <c r="E29">
        <v>56.6258544921875</v>
      </c>
      <c r="F29">
        <v>58.324631690978997</v>
      </c>
      <c r="G29">
        <v>60.074370384216301</v>
      </c>
      <c r="H29">
        <v>61.876601219177203</v>
      </c>
      <c r="I29">
        <v>63.7328972816467</v>
      </c>
      <c r="J29">
        <v>65.644887924194293</v>
      </c>
      <c r="K29">
        <v>67.614232540130601</v>
      </c>
      <c r="L29">
        <v>69.642659664154095</v>
      </c>
      <c r="M29">
        <v>71.731940269470201</v>
      </c>
      <c r="N29">
        <v>73.883896350860596</v>
      </c>
      <c r="O29">
        <v>76.100415706634493</v>
      </c>
      <c r="P29">
        <v>78.383428096771198</v>
      </c>
      <c r="Q29">
        <v>80.734931468963595</v>
      </c>
      <c r="R29">
        <v>83.156978130340605</v>
      </c>
      <c r="S29">
        <v>85.651688098907499</v>
      </c>
      <c r="T29">
        <v>88.221236705780001</v>
      </c>
      <c r="U29">
        <v>90.867875576019301</v>
      </c>
      <c r="V29">
        <v>93.593911170959501</v>
      </c>
      <c r="W29">
        <v>96.401728153228802</v>
      </c>
      <c r="X29">
        <v>99.293780803680406</v>
      </c>
      <c r="Y29">
        <v>102.272596359253</v>
      </c>
      <c r="Z29">
        <v>25.974436759948698</v>
      </c>
    </row>
    <row r="30" spans="1:26" x14ac:dyDescent="0.25">
      <c r="A30" t="s">
        <v>95</v>
      </c>
      <c r="B30" t="s">
        <v>90</v>
      </c>
      <c r="C30" t="s">
        <v>63</v>
      </c>
      <c r="D30" s="76">
        <v>1.4240305521525399E-2</v>
      </c>
      <c r="E30" s="76">
        <v>1.7926961998455199E-2</v>
      </c>
      <c r="F30" s="76">
        <v>1.8464771332219201E-2</v>
      </c>
      <c r="G30" s="76">
        <v>1.9018714549019902E-2</v>
      </c>
      <c r="H30" s="76">
        <v>1.95892757037655E-2</v>
      </c>
      <c r="I30" s="76">
        <v>2.01769542181864E-2</v>
      </c>
      <c r="J30" s="76">
        <v>2.0782262319698899E-2</v>
      </c>
      <c r="K30" s="76">
        <v>2.1405730163678499E-2</v>
      </c>
      <c r="L30" s="76">
        <v>2.2047901991754802E-2</v>
      </c>
      <c r="M30" s="76">
        <v>2.2709338692948201E-2</v>
      </c>
      <c r="N30">
        <v>2.3390619084238999E-2</v>
      </c>
      <c r="O30" s="76">
        <v>2.4092337349429699E-2</v>
      </c>
      <c r="P30" s="76">
        <v>2.4815108161419599E-2</v>
      </c>
      <c r="Q30" s="76">
        <v>2.5559561559930399E-2</v>
      </c>
      <c r="R30" s="76">
        <v>2.6326348073780498E-2</v>
      </c>
      <c r="S30" s="76">
        <v>2.7116138720884898E-2</v>
      </c>
      <c r="T30" s="76">
        <v>2.7929622447118201E-2</v>
      </c>
      <c r="U30" s="76">
        <v>2.87675112485886E-2</v>
      </c>
      <c r="V30" s="76">
        <v>2.96305376105011E-2</v>
      </c>
      <c r="W30" s="76">
        <v>3.0519451946020099E-2</v>
      </c>
      <c r="X30" s="76">
        <v>3.1435035401955198E-2</v>
      </c>
      <c r="Y30" s="76">
        <v>3.2378087053075398E-2</v>
      </c>
      <c r="Z30" s="76">
        <v>6.0635325498878999E-3</v>
      </c>
    </row>
    <row r="31" spans="1:26" x14ac:dyDescent="0.25">
      <c r="A31" t="s">
        <v>95</v>
      </c>
      <c r="B31" t="s">
        <v>91</v>
      </c>
      <c r="C31" t="s">
        <v>63</v>
      </c>
      <c r="D31">
        <v>282.01499176025402</v>
      </c>
      <c r="E31">
        <v>376.01998901367199</v>
      </c>
      <c r="F31">
        <v>376.01998901367199</v>
      </c>
      <c r="G31">
        <v>376.01998901367199</v>
      </c>
      <c r="H31">
        <v>376.01998901367199</v>
      </c>
      <c r="I31">
        <v>376.01998901367199</v>
      </c>
      <c r="J31">
        <v>376.01998901367199</v>
      </c>
      <c r="K31">
        <v>376.01998901367199</v>
      </c>
      <c r="L31">
        <v>376.01998901367199</v>
      </c>
      <c r="M31">
        <v>376.01998901367199</v>
      </c>
      <c r="N31">
        <v>376.01998901367199</v>
      </c>
      <c r="O31">
        <v>376.01998901367199</v>
      </c>
      <c r="P31">
        <v>376.01998901367199</v>
      </c>
      <c r="Q31">
        <v>376.01998901367199</v>
      </c>
      <c r="R31">
        <v>376.01998901367199</v>
      </c>
      <c r="S31">
        <v>376.01998901367199</v>
      </c>
      <c r="T31">
        <v>376.01998901367199</v>
      </c>
      <c r="U31">
        <v>376.01998901367199</v>
      </c>
      <c r="V31">
        <v>376.01998901367199</v>
      </c>
      <c r="W31">
        <v>376.01998901367199</v>
      </c>
      <c r="X31">
        <v>376.01998901367199</v>
      </c>
      <c r="Y31">
        <v>376.01998901367199</v>
      </c>
      <c r="Z31">
        <v>94.004997253417997</v>
      </c>
    </row>
    <row r="32" spans="1:26" x14ac:dyDescent="0.25">
      <c r="A32" t="s">
        <v>96</v>
      </c>
      <c r="B32" t="s">
        <v>86</v>
      </c>
      <c r="C32" t="s">
        <v>63</v>
      </c>
      <c r="D32">
        <v>-571.48280334472702</v>
      </c>
      <c r="E32">
        <v>-1213.29286193848</v>
      </c>
      <c r="F32">
        <v>-1229.1215057372999</v>
      </c>
      <c r="G32">
        <v>-1235.05554199219</v>
      </c>
      <c r="H32">
        <v>-1240.9381713867199</v>
      </c>
      <c r="I32">
        <v>-1246.9495239257801</v>
      </c>
      <c r="J32">
        <v>-1252.9600067138699</v>
      </c>
      <c r="K32">
        <v>-1254.9238739013699</v>
      </c>
      <c r="L32">
        <v>-1239.7169494628899</v>
      </c>
      <c r="M32">
        <v>-1182.7214050293001</v>
      </c>
      <c r="N32">
        <v>-1183.7265625</v>
      </c>
      <c r="O32">
        <v>-1207.35572814941</v>
      </c>
      <c r="P32">
        <v>-1252.4416961669899</v>
      </c>
      <c r="Q32">
        <v>-1196.88038635254</v>
      </c>
      <c r="R32">
        <v>-1196.33946228027</v>
      </c>
      <c r="S32">
        <v>-1196.55140686035</v>
      </c>
      <c r="T32">
        <v>-1158.66076660156</v>
      </c>
      <c r="U32">
        <v>-1158.9781036377001</v>
      </c>
      <c r="V32">
        <v>-1163.474609375</v>
      </c>
      <c r="W32">
        <v>-1165.96409606934</v>
      </c>
      <c r="X32">
        <v>-1164.5312805175799</v>
      </c>
      <c r="Y32">
        <v>-1167.73571777344</v>
      </c>
      <c r="Z32">
        <v>-565.86294555664097</v>
      </c>
    </row>
    <row r="33" spans="1:26" x14ac:dyDescent="0.25">
      <c r="A33" t="s">
        <v>96</v>
      </c>
      <c r="B33" t="s">
        <v>87</v>
      </c>
      <c r="C33" t="s">
        <v>63</v>
      </c>
      <c r="D33">
        <v>31.2954149246216</v>
      </c>
      <c r="E33">
        <v>356.10083389282198</v>
      </c>
      <c r="F33">
        <v>403.69892883300798</v>
      </c>
      <c r="G33">
        <v>416.17942047119101</v>
      </c>
      <c r="H33">
        <v>424.88385772705101</v>
      </c>
      <c r="I33">
        <v>433.15430450439499</v>
      </c>
      <c r="J33">
        <v>437.65043640136702</v>
      </c>
      <c r="K33">
        <v>434.90781021118198</v>
      </c>
      <c r="L33">
        <v>376.789604187012</v>
      </c>
      <c r="M33">
        <v>188.04205417633099</v>
      </c>
      <c r="N33">
        <v>185.28674221038801</v>
      </c>
      <c r="O33">
        <v>244.24606418609599</v>
      </c>
      <c r="P33">
        <v>370.374574661255</v>
      </c>
      <c r="Q33">
        <v>204.80938625335699</v>
      </c>
      <c r="R33">
        <v>196.938298225403</v>
      </c>
      <c r="S33">
        <v>191.66381263732899</v>
      </c>
      <c r="T33">
        <v>91.747423410415607</v>
      </c>
      <c r="U33">
        <v>89.401981949806199</v>
      </c>
      <c r="V33">
        <v>97.079647898673997</v>
      </c>
      <c r="W33">
        <v>100.53041839599599</v>
      </c>
      <c r="X33">
        <v>94.599110126495404</v>
      </c>
      <c r="Y33">
        <v>98.432499408721895</v>
      </c>
      <c r="Z33">
        <v>17.726155281066902</v>
      </c>
    </row>
    <row r="34" spans="1:26" x14ac:dyDescent="0.25">
      <c r="A34" t="s">
        <v>96</v>
      </c>
      <c r="B34" t="s">
        <v>88</v>
      </c>
      <c r="C34" t="s">
        <v>63</v>
      </c>
      <c r="D34">
        <v>-563.42648315429699</v>
      </c>
      <c r="E34">
        <v>-1120.6614685058601</v>
      </c>
      <c r="F34">
        <v>-1120.6614685058601</v>
      </c>
      <c r="G34">
        <v>-1120.6614685058601</v>
      </c>
      <c r="H34">
        <v>-1120.6614685058601</v>
      </c>
      <c r="I34">
        <v>-1120.6614685058601</v>
      </c>
      <c r="J34">
        <v>-1120.6614685058601</v>
      </c>
      <c r="K34">
        <v>-1120.6614685058601</v>
      </c>
      <c r="L34">
        <v>-1120.6614685058601</v>
      </c>
      <c r="M34">
        <v>-1120.6614685058601</v>
      </c>
      <c r="N34">
        <v>-1120.6614685058601</v>
      </c>
      <c r="O34">
        <v>-1120.6614685058601</v>
      </c>
      <c r="P34">
        <v>-1120.6614685058601</v>
      </c>
      <c r="Q34">
        <v>-1120.6614685058601</v>
      </c>
      <c r="R34">
        <v>-1120.6614685058601</v>
      </c>
      <c r="S34">
        <v>-1120.6614685058601</v>
      </c>
      <c r="T34">
        <v>-1120.6614685058601</v>
      </c>
      <c r="U34">
        <v>-1120.6614685058601</v>
      </c>
      <c r="V34">
        <v>-1120.6614685058601</v>
      </c>
      <c r="W34">
        <v>-1120.6614685058601</v>
      </c>
      <c r="X34">
        <v>-1120.6614685058601</v>
      </c>
      <c r="Y34">
        <v>-1120.6614685058601</v>
      </c>
      <c r="Z34">
        <v>-557.23498535156295</v>
      </c>
    </row>
    <row r="35" spans="1:26" x14ac:dyDescent="0.25">
      <c r="A35" t="s">
        <v>96</v>
      </c>
      <c r="B35" t="s">
        <v>89</v>
      </c>
      <c r="C35" t="s">
        <v>63</v>
      </c>
      <c r="D35">
        <v>83.874998092651396</v>
      </c>
      <c r="E35">
        <v>111.324997901917</v>
      </c>
      <c r="F35">
        <v>111.324997901917</v>
      </c>
      <c r="G35">
        <v>111.324997901917</v>
      </c>
      <c r="H35">
        <v>111.324997901917</v>
      </c>
      <c r="I35">
        <v>111.324997901917</v>
      </c>
      <c r="J35">
        <v>111.324997901917</v>
      </c>
      <c r="K35">
        <v>111.324997901917</v>
      </c>
      <c r="L35">
        <v>111.324997901917</v>
      </c>
      <c r="M35">
        <v>111.324997901917</v>
      </c>
      <c r="N35">
        <v>111.324997901917</v>
      </c>
      <c r="O35">
        <v>111.324997901917</v>
      </c>
      <c r="P35">
        <v>111.324997901917</v>
      </c>
      <c r="Q35">
        <v>111.324997901917</v>
      </c>
      <c r="R35">
        <v>111.324997901917</v>
      </c>
      <c r="S35">
        <v>111.324997901917</v>
      </c>
      <c r="T35">
        <v>111.324997901917</v>
      </c>
      <c r="U35">
        <v>111.324997901917</v>
      </c>
      <c r="V35">
        <v>111.324997901917</v>
      </c>
      <c r="W35">
        <v>111.324997901917</v>
      </c>
      <c r="X35">
        <v>111.324997901917</v>
      </c>
      <c r="Y35">
        <v>111.324997901917</v>
      </c>
      <c r="Z35">
        <v>27.449999809265101</v>
      </c>
    </row>
    <row r="36" spans="1:26" x14ac:dyDescent="0.25">
      <c r="A36" t="s">
        <v>96</v>
      </c>
      <c r="B36" t="s">
        <v>90</v>
      </c>
      <c r="C36" t="s">
        <v>63</v>
      </c>
      <c r="D36" s="76">
        <v>4.6298443921841698E-3</v>
      </c>
      <c r="E36" s="76">
        <v>6.3531084451824401E-3</v>
      </c>
      <c r="F36" s="76">
        <v>6.5437019802629904E-3</v>
      </c>
      <c r="G36" s="76">
        <v>6.7400128464214504E-3</v>
      </c>
      <c r="H36" s="76">
        <v>6.9422132219187898E-3</v>
      </c>
      <c r="I36" s="76">
        <v>7.1504795341752504E-3</v>
      </c>
      <c r="J36" s="76">
        <v>7.3649944970384197E-3</v>
      </c>
      <c r="K36" s="76">
        <v>7.5859438511543002E-3</v>
      </c>
      <c r="L36" s="76">
        <v>7.8135220683179796E-3</v>
      </c>
      <c r="M36" s="76">
        <v>8.0479281023144705E-3</v>
      </c>
      <c r="N36" s="76">
        <v>8.2893656799569709E-3</v>
      </c>
      <c r="O36" s="76">
        <v>8.5380469681695104E-3</v>
      </c>
      <c r="P36" s="76">
        <v>8.79418838303536E-3</v>
      </c>
      <c r="Q36" s="76">
        <v>9.0580139658413793E-3</v>
      </c>
      <c r="R36" s="76">
        <v>9.3297541025094705E-3</v>
      </c>
      <c r="S36" s="76">
        <v>9.6096467459574307E-3</v>
      </c>
      <c r="T36" s="76">
        <v>9.8979364265687798E-3</v>
      </c>
      <c r="U36" s="76">
        <v>1.01948744268157E-2</v>
      </c>
      <c r="V36" s="76">
        <v>1.0500720585696399E-2</v>
      </c>
      <c r="W36" s="76">
        <v>1.08157423674129E-2</v>
      </c>
      <c r="X36" s="76">
        <v>1.11402149195783E-2</v>
      </c>
      <c r="Y36" s="76">
        <v>1.1474421131424601E-2</v>
      </c>
      <c r="Z36" s="76">
        <v>2.9473932227119799E-3</v>
      </c>
    </row>
    <row r="37" spans="1:26" x14ac:dyDescent="0.25">
      <c r="A37" t="s">
        <v>96</v>
      </c>
      <c r="B37" t="s">
        <v>91</v>
      </c>
      <c r="C37" t="s">
        <v>63</v>
      </c>
      <c r="D37">
        <v>60.899997711181598</v>
      </c>
      <c r="E37">
        <v>121.799995422363</v>
      </c>
      <c r="F37">
        <v>121.799995422363</v>
      </c>
      <c r="G37">
        <v>121.799995422363</v>
      </c>
      <c r="H37">
        <v>121.799995422363</v>
      </c>
      <c r="I37">
        <v>121.799995422363</v>
      </c>
      <c r="J37">
        <v>121.799995422363</v>
      </c>
      <c r="K37">
        <v>121.799995422363</v>
      </c>
      <c r="L37">
        <v>121.799995422363</v>
      </c>
      <c r="M37">
        <v>121.799995422363</v>
      </c>
      <c r="N37">
        <v>121.799995422363</v>
      </c>
      <c r="O37">
        <v>121.799995422363</v>
      </c>
      <c r="P37">
        <v>121.799995422363</v>
      </c>
      <c r="Q37">
        <v>121.799995422363</v>
      </c>
      <c r="R37">
        <v>121.799995422363</v>
      </c>
      <c r="S37">
        <v>121.799995422363</v>
      </c>
      <c r="T37">
        <v>121.799995422363</v>
      </c>
      <c r="U37">
        <v>121.799995422363</v>
      </c>
      <c r="V37">
        <v>121.799995422363</v>
      </c>
      <c r="W37">
        <v>121.799995422363</v>
      </c>
      <c r="X37">
        <v>121.799995422363</v>
      </c>
      <c r="Y37">
        <v>121.799995422363</v>
      </c>
      <c r="Z37">
        <v>60.899997711181598</v>
      </c>
    </row>
    <row r="38" spans="1:26" x14ac:dyDescent="0.25">
      <c r="A38" t="s">
        <v>97</v>
      </c>
      <c r="B38" t="s">
        <v>86</v>
      </c>
      <c r="C38" t="s">
        <v>63</v>
      </c>
      <c r="D38">
        <v>-493.78668594360403</v>
      </c>
      <c r="E38">
        <v>-703.78907012939499</v>
      </c>
      <c r="F38">
        <v>-723.699951171875</v>
      </c>
      <c r="G38">
        <v>-743.805225372314</v>
      </c>
      <c r="H38">
        <v>-764.71809387206997</v>
      </c>
      <c r="I38">
        <v>-786.25836944580101</v>
      </c>
      <c r="J38">
        <v>-808.65716171264603</v>
      </c>
      <c r="K38">
        <v>-831.29689025878895</v>
      </c>
      <c r="L38">
        <v>-854.83451843261696</v>
      </c>
      <c r="M38">
        <v>-865.83700561523403</v>
      </c>
      <c r="N38">
        <v>-890.56722259521496</v>
      </c>
      <c r="O38">
        <v>-919.15127563476597</v>
      </c>
      <c r="P38">
        <v>-956.10789489746105</v>
      </c>
      <c r="Q38">
        <v>-975.92559814453102</v>
      </c>
      <c r="R38">
        <v>-1000.7872619628901</v>
      </c>
      <c r="S38">
        <v>-1028.92580413818</v>
      </c>
      <c r="T38">
        <v>-1054.62841033936</v>
      </c>
      <c r="U38">
        <v>-1084.6917419433601</v>
      </c>
      <c r="V38">
        <v>-1117.96898651123</v>
      </c>
      <c r="W38">
        <v>-1152.9749069213899</v>
      </c>
      <c r="X38">
        <v>-1186.01636505127</v>
      </c>
      <c r="Y38">
        <v>-1220.3439483642601</v>
      </c>
      <c r="Z38">
        <v>-315.601127624512</v>
      </c>
    </row>
    <row r="39" spans="1:26" x14ac:dyDescent="0.25">
      <c r="A39" t="s">
        <v>97</v>
      </c>
      <c r="B39" t="s">
        <v>87</v>
      </c>
      <c r="C39" t="s">
        <v>63</v>
      </c>
      <c r="D39">
        <v>138.29346466064499</v>
      </c>
      <c r="E39">
        <v>600</v>
      </c>
      <c r="F39">
        <v>598.86386108398403</v>
      </c>
      <c r="G39">
        <v>600</v>
      </c>
      <c r="H39">
        <v>600</v>
      </c>
      <c r="I39">
        <v>600</v>
      </c>
      <c r="J39">
        <v>599.02095031738304</v>
      </c>
      <c r="K39">
        <v>600</v>
      </c>
      <c r="L39">
        <v>600</v>
      </c>
      <c r="M39">
        <v>449.92398071289102</v>
      </c>
      <c r="N39">
        <v>446.12879943847702</v>
      </c>
      <c r="O39">
        <v>478.66912460327097</v>
      </c>
      <c r="P39">
        <v>598.33598327636696</v>
      </c>
      <c r="Q39">
        <v>512.01897048950195</v>
      </c>
      <c r="R39">
        <v>475.30757141113298</v>
      </c>
      <c r="S39">
        <v>467.47473144531301</v>
      </c>
      <c r="T39">
        <v>365.14039611816401</v>
      </c>
      <c r="U39">
        <v>358.13018226623501</v>
      </c>
      <c r="V39">
        <v>375.276815414429</v>
      </c>
      <c r="W39">
        <v>462.099800109863</v>
      </c>
      <c r="X39">
        <v>456.29248428344698</v>
      </c>
      <c r="Y39">
        <v>453.82316970825201</v>
      </c>
      <c r="Z39">
        <v>184.28542327880899</v>
      </c>
    </row>
    <row r="40" spans="1:26" x14ac:dyDescent="0.25">
      <c r="A40" t="s">
        <v>97</v>
      </c>
      <c r="B40" t="s">
        <v>88</v>
      </c>
      <c r="C40" t="s">
        <v>63</v>
      </c>
      <c r="D40">
        <v>-481.18508529663097</v>
      </c>
      <c r="E40">
        <v>-656.23328018188499</v>
      </c>
      <c r="F40">
        <v>-675.92029190063499</v>
      </c>
      <c r="G40">
        <v>-696.19790649414097</v>
      </c>
      <c r="H40">
        <v>-717.08383178710903</v>
      </c>
      <c r="I40">
        <v>-738.59635925293003</v>
      </c>
      <c r="J40">
        <v>-760.75424194335903</v>
      </c>
      <c r="K40">
        <v>-783.576854705811</v>
      </c>
      <c r="L40">
        <v>-807.08415985107399</v>
      </c>
      <c r="M40">
        <v>-831.29669189453102</v>
      </c>
      <c r="N40">
        <v>-856.23561096191395</v>
      </c>
      <c r="O40">
        <v>-881.92266845703102</v>
      </c>
      <c r="P40">
        <v>-908.38037109375</v>
      </c>
      <c r="Q40">
        <v>-935.63176727294899</v>
      </c>
      <c r="R40">
        <v>-963.70070648193405</v>
      </c>
      <c r="S40">
        <v>-992.61171722412098</v>
      </c>
      <c r="T40">
        <v>-1022.39008331299</v>
      </c>
      <c r="U40">
        <v>-1053.0618057250999</v>
      </c>
      <c r="V40">
        <v>-1084.6536331176801</v>
      </c>
      <c r="W40">
        <v>-1117.19325256348</v>
      </c>
      <c r="X40">
        <v>-1150.7090759277301</v>
      </c>
      <c r="Y40">
        <v>-1185.23033905029</v>
      </c>
      <c r="Z40">
        <v>-298.78683471679699</v>
      </c>
    </row>
    <row r="41" spans="1:26" x14ac:dyDescent="0.25">
      <c r="A41" t="s">
        <v>97</v>
      </c>
      <c r="B41" t="s">
        <v>89</v>
      </c>
      <c r="C41" t="s">
        <v>63</v>
      </c>
      <c r="D41">
        <v>64.623300552368207</v>
      </c>
      <c r="E41">
        <v>88.132326126098604</v>
      </c>
      <c r="F41">
        <v>90.776294708251996</v>
      </c>
      <c r="G41">
        <v>93.499585628509493</v>
      </c>
      <c r="H41">
        <v>96.304572105407701</v>
      </c>
      <c r="I41">
        <v>99.193707942962604</v>
      </c>
      <c r="J41">
        <v>102.169515609741</v>
      </c>
      <c r="K41">
        <v>105.23460483551</v>
      </c>
      <c r="L41">
        <v>108.391642570496</v>
      </c>
      <c r="M41">
        <v>111.64339160919199</v>
      </c>
      <c r="N41">
        <v>114.992696762085</v>
      </c>
      <c r="O41">
        <v>118.442475318909</v>
      </c>
      <c r="P41">
        <v>121.995749473572</v>
      </c>
      <c r="Q41">
        <v>125.65562343597399</v>
      </c>
      <c r="R41">
        <v>129.425292015076</v>
      </c>
      <c r="S41">
        <v>133.30804824829099</v>
      </c>
      <c r="T41">
        <v>137.30729198455799</v>
      </c>
      <c r="U41">
        <v>141.42650890350299</v>
      </c>
      <c r="V41">
        <v>145.669305801392</v>
      </c>
      <c r="W41">
        <v>150.03938579559301</v>
      </c>
      <c r="X41">
        <v>154.54056167602499</v>
      </c>
      <c r="Y41">
        <v>159.176784515381</v>
      </c>
      <c r="Z41">
        <v>40.127159118652301</v>
      </c>
    </row>
    <row r="42" spans="1:26" x14ac:dyDescent="0.25">
      <c r="A42" t="s">
        <v>97</v>
      </c>
      <c r="B42" t="s">
        <v>90</v>
      </c>
      <c r="C42" t="s">
        <v>63</v>
      </c>
      <c r="D42" s="76">
        <v>5.2120569744147404E-3</v>
      </c>
      <c r="E42" s="76">
        <v>6.9996851962059702E-3</v>
      </c>
      <c r="F42" s="76">
        <v>7.2096754447556997E-3</v>
      </c>
      <c r="G42" s="76">
        <v>7.4259658576920603E-3</v>
      </c>
      <c r="H42" s="76">
        <v>7.6487450278364096E-3</v>
      </c>
      <c r="I42" s="76">
        <v>7.8782071941532195E-3</v>
      </c>
      <c r="J42" s="76">
        <v>8.1145534059032798E-3</v>
      </c>
      <c r="K42" s="76">
        <v>8.3579900674521906E-3</v>
      </c>
      <c r="L42" s="76">
        <v>8.6087294621393102E-3</v>
      </c>
      <c r="M42" s="76">
        <v>8.8669916149228794E-3</v>
      </c>
      <c r="N42" s="76">
        <v>9.1330011491663806E-3</v>
      </c>
      <c r="O42" s="76">
        <v>9.4069911283440905E-3</v>
      </c>
      <c r="P42" s="76">
        <v>9.6892010769806802E-3</v>
      </c>
      <c r="Q42" s="76">
        <v>9.9798771552741493E-3</v>
      </c>
      <c r="R42">
        <v>1.0279273672494999E-2</v>
      </c>
      <c r="S42" s="76">
        <v>1.05876515153795E-2</v>
      </c>
      <c r="T42" s="76">
        <v>1.09052813495509E-2</v>
      </c>
      <c r="U42" s="76">
        <v>1.12324395449832E-2</v>
      </c>
      <c r="V42" s="76">
        <v>1.15694126579911E-2</v>
      </c>
      <c r="W42">
        <v>1.1916495161131E-2</v>
      </c>
      <c r="X42" s="76">
        <v>1.22739900834858E-2</v>
      </c>
      <c r="Y42" s="76">
        <v>1.2642209301702701E-2</v>
      </c>
      <c r="Z42" s="76">
        <v>3.03463591262698E-3</v>
      </c>
    </row>
    <row r="43" spans="1:26" x14ac:dyDescent="0.25">
      <c r="A43" t="s">
        <v>97</v>
      </c>
      <c r="B43" t="s">
        <v>91</v>
      </c>
      <c r="C43" t="s">
        <v>63</v>
      </c>
      <c r="D43">
        <v>67.014000892639203</v>
      </c>
      <c r="E43">
        <v>89.352001190185504</v>
      </c>
      <c r="F43">
        <v>89.352001190185504</v>
      </c>
      <c r="G43">
        <v>89.352001190185504</v>
      </c>
      <c r="H43">
        <v>89.352001190185504</v>
      </c>
      <c r="I43">
        <v>89.352001190185504</v>
      </c>
      <c r="J43">
        <v>89.352001190185504</v>
      </c>
      <c r="K43">
        <v>89.352001190185504</v>
      </c>
      <c r="L43">
        <v>89.352001190185504</v>
      </c>
      <c r="M43">
        <v>89.352001190185504</v>
      </c>
      <c r="N43">
        <v>89.352001190185504</v>
      </c>
      <c r="O43">
        <v>89.352001190185504</v>
      </c>
      <c r="P43">
        <v>89.352001190185504</v>
      </c>
      <c r="Q43">
        <v>89.352001190185504</v>
      </c>
      <c r="R43">
        <v>89.352001190185504</v>
      </c>
      <c r="S43">
        <v>89.352001190185504</v>
      </c>
      <c r="T43">
        <v>89.352001190185504</v>
      </c>
      <c r="U43">
        <v>89.352001190185504</v>
      </c>
      <c r="V43">
        <v>89.352001190185504</v>
      </c>
      <c r="W43">
        <v>89.352001190185504</v>
      </c>
      <c r="X43">
        <v>89.352001190185504</v>
      </c>
      <c r="Y43">
        <v>89.352001190185504</v>
      </c>
      <c r="Z43">
        <v>22.338000297546401</v>
      </c>
    </row>
    <row r="44" spans="1:26" x14ac:dyDescent="0.25">
      <c r="A44" t="s">
        <v>98</v>
      </c>
      <c r="B44" t="s">
        <v>86</v>
      </c>
      <c r="C44" t="s">
        <v>63</v>
      </c>
      <c r="D44">
        <v>-102.95779800415001</v>
      </c>
      <c r="E44">
        <v>-202.68650436401401</v>
      </c>
      <c r="F44">
        <v>-203.28405380249001</v>
      </c>
      <c r="G44">
        <v>-203.55020713806201</v>
      </c>
      <c r="H44">
        <v>-203.79673576355</v>
      </c>
      <c r="I44">
        <v>-204.02946853637701</v>
      </c>
      <c r="J44">
        <v>-204.30817413330101</v>
      </c>
      <c r="K44">
        <v>-204.38139343261699</v>
      </c>
      <c r="L44">
        <v>-204.44785308837899</v>
      </c>
      <c r="M44">
        <v>-202.69469833374001</v>
      </c>
      <c r="N44">
        <v>-202.68917846679699</v>
      </c>
      <c r="O44">
        <v>-203.80809020996099</v>
      </c>
      <c r="P44">
        <v>-205.73806953430201</v>
      </c>
      <c r="Q44">
        <v>-201.96810913085901</v>
      </c>
      <c r="R44">
        <v>-202.36704254150399</v>
      </c>
      <c r="S44">
        <v>-202.691738128662</v>
      </c>
      <c r="T44">
        <v>-202.53300476074199</v>
      </c>
      <c r="U44">
        <v>-202.695365905762</v>
      </c>
      <c r="V44">
        <v>-202.984210968018</v>
      </c>
      <c r="W44">
        <v>-202.87575149536099</v>
      </c>
      <c r="X44">
        <v>-202.904861450195</v>
      </c>
      <c r="Y44">
        <v>-203.127738952637</v>
      </c>
      <c r="Z44">
        <v>-98.819995880126996</v>
      </c>
    </row>
    <row r="45" spans="1:26" x14ac:dyDescent="0.25">
      <c r="A45" t="s">
        <v>98</v>
      </c>
      <c r="B45" t="s">
        <v>87</v>
      </c>
      <c r="C45" t="s">
        <v>63</v>
      </c>
      <c r="D45">
        <v>98.897117614746094</v>
      </c>
      <c r="E45">
        <v>115.252549648285</v>
      </c>
      <c r="F45">
        <v>124.425167798996</v>
      </c>
      <c r="G45">
        <v>127.006954908371</v>
      </c>
      <c r="H45">
        <v>128.88562631607101</v>
      </c>
      <c r="I45">
        <v>130.34014892578099</v>
      </c>
      <c r="J45">
        <v>132.22915267944299</v>
      </c>
      <c r="K45">
        <v>131.342072963715</v>
      </c>
      <c r="L45">
        <v>130.05501556396499</v>
      </c>
      <c r="M45">
        <v>98.659156799316406</v>
      </c>
      <c r="N45">
        <v>95.651954650878906</v>
      </c>
      <c r="O45">
        <v>109.821009606123</v>
      </c>
      <c r="P45">
        <v>138.58447659015701</v>
      </c>
      <c r="Q45">
        <v>71.025723516941099</v>
      </c>
      <c r="R45">
        <v>76.516173124313397</v>
      </c>
      <c r="S45">
        <v>80.604946136474595</v>
      </c>
      <c r="T45">
        <v>75.585589408874498</v>
      </c>
      <c r="U45">
        <v>75.862907886505099</v>
      </c>
      <c r="V45">
        <v>77.294164180755601</v>
      </c>
      <c r="W45">
        <v>72.918324947357206</v>
      </c>
      <c r="X45">
        <v>71.884262084960895</v>
      </c>
      <c r="Y45">
        <v>72.918324947357206</v>
      </c>
      <c r="Z45">
        <v>0</v>
      </c>
    </row>
    <row r="46" spans="1:26" x14ac:dyDescent="0.25">
      <c r="A46" t="s">
        <v>98</v>
      </c>
      <c r="B46" t="s">
        <v>88</v>
      </c>
      <c r="C46" t="s">
        <v>63</v>
      </c>
      <c r="D46">
        <v>-99.917995452880902</v>
      </c>
      <c r="E46">
        <v>-198.73799133300801</v>
      </c>
      <c r="F46">
        <v>-198.73799133300801</v>
      </c>
      <c r="G46">
        <v>-198.73799133300801</v>
      </c>
      <c r="H46">
        <v>-198.73799133300801</v>
      </c>
      <c r="I46">
        <v>-198.73799133300801</v>
      </c>
      <c r="J46">
        <v>-198.73799133300801</v>
      </c>
      <c r="K46">
        <v>-198.73799133300801</v>
      </c>
      <c r="L46">
        <v>-198.73799133300801</v>
      </c>
      <c r="M46">
        <v>-198.73799133300801</v>
      </c>
      <c r="N46">
        <v>-198.73799133300801</v>
      </c>
      <c r="O46">
        <v>-198.73799133300801</v>
      </c>
      <c r="P46">
        <v>-198.73799133300801</v>
      </c>
      <c r="Q46">
        <v>-198.73799133300801</v>
      </c>
      <c r="R46">
        <v>-198.73799133300801</v>
      </c>
      <c r="S46">
        <v>-198.73799133300801</v>
      </c>
      <c r="T46">
        <v>-198.73799133300801</v>
      </c>
      <c r="U46">
        <v>-198.73799133300801</v>
      </c>
      <c r="V46">
        <v>-198.73799133300801</v>
      </c>
      <c r="W46">
        <v>-198.73799133300801</v>
      </c>
      <c r="X46">
        <v>-198.73799133300801</v>
      </c>
      <c r="Y46">
        <v>-198.73799133300801</v>
      </c>
      <c r="Z46">
        <v>-98.819995880126996</v>
      </c>
    </row>
    <row r="47" spans="1:26" x14ac:dyDescent="0.25">
      <c r="A47" t="s">
        <v>98</v>
      </c>
      <c r="B47" t="s">
        <v>89</v>
      </c>
      <c r="C47" t="s">
        <v>63</v>
      </c>
      <c r="D47">
        <v>83.874998092651396</v>
      </c>
      <c r="E47">
        <v>111.324997901917</v>
      </c>
      <c r="F47">
        <v>111.324997901917</v>
      </c>
      <c r="G47">
        <v>111.324997901917</v>
      </c>
      <c r="H47">
        <v>111.324997901917</v>
      </c>
      <c r="I47">
        <v>111.324997901917</v>
      </c>
      <c r="J47">
        <v>111.324997901917</v>
      </c>
      <c r="K47">
        <v>111.324997901917</v>
      </c>
      <c r="L47">
        <v>111.324997901917</v>
      </c>
      <c r="M47">
        <v>111.324997901917</v>
      </c>
      <c r="N47">
        <v>111.324997901917</v>
      </c>
      <c r="O47">
        <v>111.324997901917</v>
      </c>
      <c r="P47">
        <v>111.324997901917</v>
      </c>
      <c r="Q47">
        <v>111.324997901917</v>
      </c>
      <c r="R47">
        <v>111.324997901917</v>
      </c>
      <c r="S47">
        <v>111.324997901917</v>
      </c>
      <c r="T47">
        <v>111.324997901917</v>
      </c>
      <c r="U47">
        <v>111.324997901917</v>
      </c>
      <c r="V47">
        <v>111.324997901917</v>
      </c>
      <c r="W47">
        <v>111.324997901917</v>
      </c>
      <c r="X47">
        <v>111.324997901917</v>
      </c>
      <c r="Y47">
        <v>111.324997901917</v>
      </c>
      <c r="Z47">
        <v>27.449999809265101</v>
      </c>
    </row>
    <row r="48" spans="1:26" x14ac:dyDescent="0.25">
      <c r="A48" t="s">
        <v>98</v>
      </c>
      <c r="B48" t="s">
        <v>90</v>
      </c>
      <c r="C48" t="s">
        <v>63</v>
      </c>
      <c r="D48">
        <v>0.23984635435044799</v>
      </c>
      <c r="E48">
        <v>0.33469310309737899</v>
      </c>
      <c r="F48">
        <v>0.34473390039056501</v>
      </c>
      <c r="G48">
        <v>0.35507591906934999</v>
      </c>
      <c r="H48">
        <v>0.36572818364948001</v>
      </c>
      <c r="I48">
        <v>0.37670003529638102</v>
      </c>
      <c r="J48">
        <v>0.38800103869289199</v>
      </c>
      <c r="K48">
        <v>0.39964108634740098</v>
      </c>
      <c r="L48">
        <v>0.41163030266761802</v>
      </c>
      <c r="M48">
        <v>0.423979222774506</v>
      </c>
      <c r="N48">
        <v>0.43669859878718897</v>
      </c>
      <c r="O48">
        <v>0.449799533933401</v>
      </c>
      <c r="P48">
        <v>0.46329353749752</v>
      </c>
      <c r="Q48">
        <v>0.477192353457212</v>
      </c>
      <c r="R48">
        <v>0.49150810763239899</v>
      </c>
      <c r="S48">
        <v>0.50625337474048104</v>
      </c>
      <c r="T48">
        <v>0.52144096419215202</v>
      </c>
      <c r="U48">
        <v>0.53708419390022799</v>
      </c>
      <c r="V48">
        <v>0.55319671332836196</v>
      </c>
      <c r="W48">
        <v>0.56979260779917196</v>
      </c>
      <c r="X48">
        <v>0.58688638918101799</v>
      </c>
      <c r="Y48">
        <v>0.60449298843741395</v>
      </c>
      <c r="Z48">
        <v>0.16305736452341099</v>
      </c>
    </row>
    <row r="49" spans="1:26" x14ac:dyDescent="0.25">
      <c r="A49" t="s">
        <v>98</v>
      </c>
      <c r="B49" t="s">
        <v>91</v>
      </c>
      <c r="C49" t="s">
        <v>63</v>
      </c>
      <c r="D49">
        <v>10.7999997138977</v>
      </c>
      <c r="E49">
        <v>21.599999427795399</v>
      </c>
      <c r="F49">
        <v>21.599999427795399</v>
      </c>
      <c r="G49">
        <v>21.599999427795399</v>
      </c>
      <c r="H49">
        <v>21.599999427795399</v>
      </c>
      <c r="I49">
        <v>21.599999427795399</v>
      </c>
      <c r="J49">
        <v>21.599999427795399</v>
      </c>
      <c r="K49">
        <v>21.599999427795399</v>
      </c>
      <c r="L49">
        <v>21.599999427795399</v>
      </c>
      <c r="M49">
        <v>21.599999427795399</v>
      </c>
      <c r="N49">
        <v>21.599999427795399</v>
      </c>
      <c r="O49">
        <v>21.599999427795399</v>
      </c>
      <c r="P49">
        <v>21.599999427795399</v>
      </c>
      <c r="Q49">
        <v>21.599999427795399</v>
      </c>
      <c r="R49">
        <v>21.599999427795399</v>
      </c>
      <c r="S49">
        <v>21.599999427795399</v>
      </c>
      <c r="T49">
        <v>21.599999427795399</v>
      </c>
      <c r="U49">
        <v>21.599999427795399</v>
      </c>
      <c r="V49">
        <v>21.599999427795399</v>
      </c>
      <c r="W49">
        <v>21.599999427795399</v>
      </c>
      <c r="X49">
        <v>21.599999427795399</v>
      </c>
      <c r="Y49">
        <v>21.599999427795399</v>
      </c>
      <c r="Z49">
        <v>10.7999997138977</v>
      </c>
    </row>
    <row r="50" spans="1:26" x14ac:dyDescent="0.25">
      <c r="A50" t="s">
        <v>99</v>
      </c>
      <c r="B50" t="s">
        <v>86</v>
      </c>
      <c r="C50" t="s">
        <v>63</v>
      </c>
      <c r="D50">
        <v>-867.908241271973</v>
      </c>
      <c r="E50">
        <v>-2375.2609558105501</v>
      </c>
      <c r="F50">
        <v>-2445.1874084472702</v>
      </c>
      <c r="G50">
        <v>-2518.6795806884802</v>
      </c>
      <c r="H50">
        <v>-2594.3756713867201</v>
      </c>
      <c r="I50">
        <v>-2672.3322296142601</v>
      </c>
      <c r="J50">
        <v>-2752.66162109375</v>
      </c>
      <c r="K50">
        <v>-2836.4762878418001</v>
      </c>
      <c r="L50">
        <v>-2925.9771728515602</v>
      </c>
      <c r="M50">
        <v>-3029.32981872559</v>
      </c>
      <c r="N50">
        <v>-3120.44435119629</v>
      </c>
      <c r="O50">
        <v>-3209.9933166503902</v>
      </c>
      <c r="P50">
        <v>-3295.6243743896498</v>
      </c>
      <c r="Q50">
        <v>-3408.0361938476599</v>
      </c>
      <c r="R50">
        <v>-3511.6729431152298</v>
      </c>
      <c r="S50">
        <v>-3619.8817443847702</v>
      </c>
      <c r="T50">
        <v>-3744.6253051757799</v>
      </c>
      <c r="U50">
        <v>-3856.8301696777298</v>
      </c>
      <c r="V50">
        <v>-3971.1560668945299</v>
      </c>
      <c r="W50">
        <v>-4092.7853698730501</v>
      </c>
      <c r="X50">
        <v>-4214.4745788574201</v>
      </c>
      <c r="Y50">
        <v>-4339.0866394042996</v>
      </c>
      <c r="Z50">
        <v>-1106.9512023925799</v>
      </c>
    </row>
    <row r="51" spans="1:26" x14ac:dyDescent="0.25">
      <c r="A51" t="s">
        <v>99</v>
      </c>
      <c r="B51" t="s">
        <v>87</v>
      </c>
      <c r="C51" t="s">
        <v>63</v>
      </c>
      <c r="D51">
        <v>593.00867271423294</v>
      </c>
      <c r="E51">
        <v>29.695806026458701</v>
      </c>
      <c r="F51">
        <v>14.904259502887699</v>
      </c>
      <c r="G51">
        <v>16.806309908628499</v>
      </c>
      <c r="H51">
        <v>18.7404008507729</v>
      </c>
      <c r="I51">
        <v>20.6257643699646</v>
      </c>
      <c r="J51">
        <v>22.872270703315699</v>
      </c>
      <c r="K51">
        <v>36.456058979034403</v>
      </c>
      <c r="L51">
        <v>83.7078537940979</v>
      </c>
      <c r="M51">
        <v>255.088419914246</v>
      </c>
      <c r="N51">
        <v>262.54105758666998</v>
      </c>
      <c r="O51">
        <v>231.138164043427</v>
      </c>
      <c r="P51">
        <v>120.001055516303</v>
      </c>
      <c r="Q51">
        <v>271.08944702148398</v>
      </c>
      <c r="R51">
        <v>291.14683103561401</v>
      </c>
      <c r="S51">
        <v>333.34703403711302</v>
      </c>
      <c r="T51">
        <v>512.6591796875</v>
      </c>
      <c r="U51">
        <v>526.83440399169899</v>
      </c>
      <c r="V51">
        <v>524.87364196777298</v>
      </c>
      <c r="W51">
        <v>570.20053672790505</v>
      </c>
      <c r="X51">
        <v>575.63479423522904</v>
      </c>
      <c r="Y51">
        <v>573.58427238464401</v>
      </c>
      <c r="Z51">
        <v>255.44399261474601</v>
      </c>
    </row>
    <row r="52" spans="1:26" x14ac:dyDescent="0.25">
      <c r="A52" t="s">
        <v>99</v>
      </c>
      <c r="B52" t="s">
        <v>88</v>
      </c>
      <c r="C52" t="s">
        <v>63</v>
      </c>
      <c r="D52">
        <v>-843.93458557128895</v>
      </c>
      <c r="E52">
        <v>-2372.5758209228502</v>
      </c>
      <c r="F52">
        <v>-2443.7530975341801</v>
      </c>
      <c r="G52">
        <v>-2517.0657196044899</v>
      </c>
      <c r="H52">
        <v>-2592.5776672363299</v>
      </c>
      <c r="I52">
        <v>-2670.3549499511701</v>
      </c>
      <c r="J52">
        <v>-2750.46559143066</v>
      </c>
      <c r="K52">
        <v>-2832.9796142578102</v>
      </c>
      <c r="L52">
        <v>-2917.96899414063</v>
      </c>
      <c r="M52">
        <v>-3005.5080871581999</v>
      </c>
      <c r="N52">
        <v>-3095.67335510254</v>
      </c>
      <c r="O52">
        <v>-3188.54344177246</v>
      </c>
      <c r="P52">
        <v>-3284.1997833251999</v>
      </c>
      <c r="Q52">
        <v>-3382.7258605956999</v>
      </c>
      <c r="R52">
        <v>-3484.2076110839798</v>
      </c>
      <c r="S52">
        <v>-3588.7338256835901</v>
      </c>
      <c r="T52">
        <v>-3696.3959045410202</v>
      </c>
      <c r="U52">
        <v>-3807.2877502441402</v>
      </c>
      <c r="V52">
        <v>-3921.5064086914099</v>
      </c>
      <c r="W52">
        <v>-4039.1514587402298</v>
      </c>
      <c r="X52">
        <v>-4160.3260498046902</v>
      </c>
      <c r="Y52">
        <v>-4285.1358337402298</v>
      </c>
      <c r="Z52">
        <v>-1082.8778991699201</v>
      </c>
    </row>
    <row r="53" spans="1:26" x14ac:dyDescent="0.25">
      <c r="A53" t="s">
        <v>99</v>
      </c>
      <c r="B53" t="s">
        <v>89</v>
      </c>
      <c r="C53" t="s">
        <v>63</v>
      </c>
      <c r="D53">
        <v>57.750001907348597</v>
      </c>
      <c r="E53">
        <v>77.0343017578125</v>
      </c>
      <c r="F53">
        <v>79.345327377319293</v>
      </c>
      <c r="G53">
        <v>81.725687980651898</v>
      </c>
      <c r="H53">
        <v>84.177458763122601</v>
      </c>
      <c r="I53">
        <v>86.702781677246094</v>
      </c>
      <c r="J53">
        <v>89.303866386413603</v>
      </c>
      <c r="K53">
        <v>91.982984542846694</v>
      </c>
      <c r="L53">
        <v>94.742474555969196</v>
      </c>
      <c r="M53">
        <v>97.584748268127399</v>
      </c>
      <c r="N53">
        <v>100.512290477753</v>
      </c>
      <c r="O53">
        <v>103.52765655517599</v>
      </c>
      <c r="P53">
        <v>106.633484840393</v>
      </c>
      <c r="Q53">
        <v>109.832489013672</v>
      </c>
      <c r="R53">
        <v>113.12746906280501</v>
      </c>
      <c r="S53">
        <v>116.521290779114</v>
      </c>
      <c r="T53">
        <v>120.016933441162</v>
      </c>
      <c r="U53">
        <v>123.617438316345</v>
      </c>
      <c r="V53">
        <v>127.32596206665001</v>
      </c>
      <c r="W53">
        <v>131.14573764801</v>
      </c>
      <c r="X53">
        <v>135.08010864257801</v>
      </c>
      <c r="Y53">
        <v>139.13251399993899</v>
      </c>
      <c r="Z53">
        <v>35.159566879272496</v>
      </c>
    </row>
    <row r="54" spans="1:26" x14ac:dyDescent="0.25">
      <c r="A54" t="s">
        <v>99</v>
      </c>
      <c r="B54" t="s">
        <v>90</v>
      </c>
      <c r="C54" t="s">
        <v>63</v>
      </c>
      <c r="D54" s="76">
        <v>8.9999997988343197E-2</v>
      </c>
      <c r="E54">
        <v>0.119999997317791</v>
      </c>
      <c r="F54">
        <v>0.119999997317791</v>
      </c>
      <c r="G54">
        <v>0.119999997317791</v>
      </c>
      <c r="H54">
        <v>0.119999997317791</v>
      </c>
      <c r="I54">
        <v>0.119999997317791</v>
      </c>
      <c r="J54">
        <v>0.119999997317791</v>
      </c>
      <c r="K54">
        <v>0.119999997317791</v>
      </c>
      <c r="L54">
        <v>0.119999997317791</v>
      </c>
      <c r="M54">
        <v>0.119999997317791</v>
      </c>
      <c r="N54">
        <v>0.119999997317791</v>
      </c>
      <c r="O54">
        <v>0.119999997317791</v>
      </c>
      <c r="P54">
        <v>0.119999997317791</v>
      </c>
      <c r="Q54">
        <v>0.119999997317791</v>
      </c>
      <c r="R54">
        <v>0.119999997317791</v>
      </c>
      <c r="S54">
        <v>0.119999997317791</v>
      </c>
      <c r="T54">
        <v>0.119999997317791</v>
      </c>
      <c r="U54">
        <v>0.119999997317791</v>
      </c>
      <c r="V54">
        <v>0.119999997317791</v>
      </c>
      <c r="W54">
        <v>0.119999997317791</v>
      </c>
      <c r="X54">
        <v>0.119999997317791</v>
      </c>
      <c r="Y54">
        <v>0.119999997317791</v>
      </c>
      <c r="Z54" s="76">
        <v>2.9999999329447701E-2</v>
      </c>
    </row>
    <row r="55" spans="1:26" x14ac:dyDescent="0.25">
      <c r="A55" t="s">
        <v>99</v>
      </c>
      <c r="B55" t="s">
        <v>91</v>
      </c>
      <c r="C55" t="s">
        <v>63</v>
      </c>
      <c r="D55">
        <v>131.59790802001999</v>
      </c>
      <c r="E55">
        <v>369.58744812011702</v>
      </c>
      <c r="F55">
        <v>369.58744812011702</v>
      </c>
      <c r="G55">
        <v>369.58744812011702</v>
      </c>
      <c r="H55">
        <v>369.58744812011702</v>
      </c>
      <c r="I55">
        <v>369.58744812011702</v>
      </c>
      <c r="J55">
        <v>369.58744812011702</v>
      </c>
      <c r="K55">
        <v>369.58744812011702</v>
      </c>
      <c r="L55">
        <v>369.58744812011702</v>
      </c>
      <c r="M55">
        <v>369.58744812011702</v>
      </c>
      <c r="N55">
        <v>369.58744812011702</v>
      </c>
      <c r="O55">
        <v>369.58744812011702</v>
      </c>
      <c r="P55">
        <v>369.58744812011702</v>
      </c>
      <c r="Q55">
        <v>369.58744812011702</v>
      </c>
      <c r="R55">
        <v>369.58744812011702</v>
      </c>
      <c r="S55">
        <v>369.58744812011702</v>
      </c>
      <c r="T55">
        <v>369.58744812011702</v>
      </c>
      <c r="U55">
        <v>369.58744812011702</v>
      </c>
      <c r="V55">
        <v>369.58744812011702</v>
      </c>
      <c r="W55">
        <v>369.58744812011702</v>
      </c>
      <c r="X55">
        <v>369.58744812011702</v>
      </c>
      <c r="Y55">
        <v>369.58744812011702</v>
      </c>
      <c r="Z55">
        <v>92.396862030029297</v>
      </c>
    </row>
    <row r="56" spans="1:26" s="74" customFormat="1" x14ac:dyDescent="0.25">
      <c r="A56" s="74" t="s">
        <v>100</v>
      </c>
      <c r="B56" s="74" t="s">
        <v>86</v>
      </c>
      <c r="C56" s="74" t="s">
        <v>63</v>
      </c>
      <c r="D56" s="74">
        <v>-2123.55003356934</v>
      </c>
      <c r="E56" s="74">
        <v>-2903.08592224121</v>
      </c>
      <c r="F56" s="74">
        <v>-2990.17845153809</v>
      </c>
      <c r="G56" s="74">
        <v>-3079.88377380371</v>
      </c>
      <c r="H56" s="74">
        <v>-3172.2803497314499</v>
      </c>
      <c r="I56" s="74">
        <v>-3267.44871520996</v>
      </c>
      <c r="J56" s="74">
        <v>-3365.4722595214798</v>
      </c>
      <c r="K56" s="74">
        <v>-3466.4363403320299</v>
      </c>
      <c r="L56" s="74">
        <v>-3570.4294128418001</v>
      </c>
      <c r="M56" s="74">
        <v>-3677.5423278808598</v>
      </c>
      <c r="N56" s="74">
        <v>-3787.8685607910202</v>
      </c>
      <c r="O56" s="74">
        <v>-3901.5048522949201</v>
      </c>
      <c r="P56" s="74">
        <v>-4018.5498046875</v>
      </c>
      <c r="Q56" s="74">
        <v>-4139.1062927246103</v>
      </c>
      <c r="R56" s="74">
        <v>-4263.2795410156295</v>
      </c>
      <c r="S56" s="74">
        <v>-4391.1777954101599</v>
      </c>
      <c r="T56" s="74">
        <v>-4522.9133605957004</v>
      </c>
      <c r="U56" s="74">
        <v>-4658.6005249023401</v>
      </c>
      <c r="V56" s="74">
        <v>-4798.3586730957004</v>
      </c>
      <c r="W56" s="74">
        <v>-4942.3094482421902</v>
      </c>
      <c r="X56" s="74">
        <v>-5090.5786743164099</v>
      </c>
      <c r="Y56" s="74">
        <v>-5243.2961425781295</v>
      </c>
      <c r="Z56" s="74">
        <v>-1331.6535339355501</v>
      </c>
    </row>
    <row r="57" spans="1:26" x14ac:dyDescent="0.25">
      <c r="A57" t="s">
        <v>100</v>
      </c>
      <c r="B57" t="s">
        <v>87</v>
      </c>
      <c r="C57" t="s">
        <v>63</v>
      </c>
      <c r="D57">
        <v>200</v>
      </c>
      <c r="E57">
        <v>1200</v>
      </c>
      <c r="F57">
        <v>1044.1045646667501</v>
      </c>
      <c r="G57">
        <v>1126.95252227783</v>
      </c>
      <c r="H57">
        <v>1048.2421379089401</v>
      </c>
      <c r="I57">
        <v>1200</v>
      </c>
      <c r="J57">
        <v>1198.01380157471</v>
      </c>
      <c r="K57">
        <v>1200</v>
      </c>
      <c r="L57">
        <v>1200</v>
      </c>
      <c r="M57">
        <v>1196.302734375</v>
      </c>
      <c r="N57">
        <v>1155.80919265747</v>
      </c>
      <c r="O57">
        <v>1041.8347549438499</v>
      </c>
      <c r="P57">
        <v>1200</v>
      </c>
      <c r="Q57">
        <v>1196.43090820313</v>
      </c>
      <c r="R57">
        <v>1187.9082336425799</v>
      </c>
      <c r="S57">
        <v>830.83536434173595</v>
      </c>
      <c r="T57">
        <v>545.33291977644001</v>
      </c>
      <c r="U57">
        <v>554.27895730733906</v>
      </c>
      <c r="V57">
        <v>560.20308417081799</v>
      </c>
      <c r="W57">
        <v>747.96572494506802</v>
      </c>
      <c r="X57">
        <v>747.96572494506802</v>
      </c>
      <c r="Y57">
        <v>750.23537445068405</v>
      </c>
      <c r="Z57">
        <v>298.56976318359398</v>
      </c>
    </row>
    <row r="58" spans="1:26" x14ac:dyDescent="0.25">
      <c r="A58" t="s">
        <v>100</v>
      </c>
      <c r="B58" t="s">
        <v>88</v>
      </c>
      <c r="C58" t="s">
        <v>63</v>
      </c>
      <c r="D58">
        <v>-2123.55003356934</v>
      </c>
      <c r="E58">
        <v>-2903.08592224121</v>
      </c>
      <c r="F58">
        <v>-2990.17845153809</v>
      </c>
      <c r="G58">
        <v>-3079.88377380371</v>
      </c>
      <c r="H58">
        <v>-3172.2803497314499</v>
      </c>
      <c r="I58">
        <v>-3267.44871520996</v>
      </c>
      <c r="J58">
        <v>-3365.4722595214798</v>
      </c>
      <c r="K58">
        <v>-3466.4363403320299</v>
      </c>
      <c r="L58">
        <v>-3570.4294128418001</v>
      </c>
      <c r="M58">
        <v>-3677.5423278808598</v>
      </c>
      <c r="N58">
        <v>-3787.8685607910202</v>
      </c>
      <c r="O58">
        <v>-3901.5048522949201</v>
      </c>
      <c r="P58">
        <v>-4018.5498046875</v>
      </c>
      <c r="Q58">
        <v>-4139.1062927246103</v>
      </c>
      <c r="R58">
        <v>-4263.2795410156295</v>
      </c>
      <c r="S58">
        <v>-4391.1777954101599</v>
      </c>
      <c r="T58">
        <v>-4522.9133605957004</v>
      </c>
      <c r="U58">
        <v>-4658.6005249023401</v>
      </c>
      <c r="V58">
        <v>-4798.3586730957004</v>
      </c>
      <c r="W58">
        <v>-4942.3094482421902</v>
      </c>
      <c r="X58">
        <v>-5090.5786743164099</v>
      </c>
      <c r="Y58">
        <v>-5243.2961425781295</v>
      </c>
      <c r="Z58">
        <v>-1331.6535339355501</v>
      </c>
    </row>
    <row r="59" spans="1:26" x14ac:dyDescent="0.25">
      <c r="A59" t="s">
        <v>100</v>
      </c>
      <c r="B59" t="s">
        <v>89</v>
      </c>
      <c r="C59" t="s">
        <v>63</v>
      </c>
      <c r="D59">
        <v>84.942002296447797</v>
      </c>
      <c r="E59">
        <v>116.12343406677201</v>
      </c>
      <c r="F59">
        <v>119.607141494751</v>
      </c>
      <c r="G59">
        <v>123.195355415344</v>
      </c>
      <c r="H59">
        <v>126.891216278076</v>
      </c>
      <c r="I59">
        <v>130.69795227050801</v>
      </c>
      <c r="J59">
        <v>134.61888885498001</v>
      </c>
      <c r="K59">
        <v>138.65745353698699</v>
      </c>
      <c r="L59">
        <v>142.817176818848</v>
      </c>
      <c r="M59">
        <v>147.10169410705601</v>
      </c>
      <c r="N59">
        <v>151.51474761962899</v>
      </c>
      <c r="O59">
        <v>156.060186386108</v>
      </c>
      <c r="P59">
        <v>160.741992950439</v>
      </c>
      <c r="Q59">
        <v>165.56425380706801</v>
      </c>
      <c r="R59">
        <v>170.53117847442601</v>
      </c>
      <c r="S59">
        <v>175.64711856842001</v>
      </c>
      <c r="T59">
        <v>180.91653347015401</v>
      </c>
      <c r="U59">
        <v>186.34402656555201</v>
      </c>
      <c r="V59">
        <v>191.93434810638399</v>
      </c>
      <c r="W59">
        <v>197.69237613678001</v>
      </c>
      <c r="X59">
        <v>203.62315273284901</v>
      </c>
      <c r="Y59">
        <v>209.73184204101599</v>
      </c>
      <c r="Z59">
        <v>53.266141891479499</v>
      </c>
    </row>
    <row r="60" spans="1:26" x14ac:dyDescent="0.25">
      <c r="A60" t="s">
        <v>100</v>
      </c>
      <c r="B60" t="s">
        <v>90</v>
      </c>
      <c r="C60" t="s">
        <v>63</v>
      </c>
      <c r="D60">
        <v>0</v>
      </c>
      <c r="E60">
        <v>0</v>
      </c>
      <c r="F60">
        <v>0</v>
      </c>
      <c r="G60">
        <v>0</v>
      </c>
      <c r="H60">
        <v>0</v>
      </c>
      <c r="I60">
        <v>0</v>
      </c>
      <c r="J60">
        <v>0</v>
      </c>
      <c r="K60">
        <v>0</v>
      </c>
      <c r="L60">
        <v>0</v>
      </c>
      <c r="M60">
        <v>0</v>
      </c>
      <c r="N60">
        <v>0</v>
      </c>
      <c r="O60">
        <v>0</v>
      </c>
      <c r="P60">
        <v>0</v>
      </c>
      <c r="Q60">
        <v>0</v>
      </c>
      <c r="R60">
        <v>0</v>
      </c>
      <c r="S60">
        <v>0</v>
      </c>
      <c r="T60">
        <v>0</v>
      </c>
      <c r="U60">
        <v>0</v>
      </c>
      <c r="V60">
        <v>0</v>
      </c>
      <c r="W60">
        <v>0</v>
      </c>
      <c r="X60">
        <v>0</v>
      </c>
      <c r="Y60">
        <v>0</v>
      </c>
      <c r="Z60">
        <v>0</v>
      </c>
    </row>
    <row r="61" spans="1:26" x14ac:dyDescent="0.25">
      <c r="A61" t="s">
        <v>100</v>
      </c>
      <c r="B61" t="s">
        <v>91</v>
      </c>
      <c r="C61" t="s">
        <v>63</v>
      </c>
      <c r="D61">
        <v>225</v>
      </c>
      <c r="E61">
        <v>300</v>
      </c>
      <c r="F61">
        <v>300</v>
      </c>
      <c r="G61">
        <v>300</v>
      </c>
      <c r="H61">
        <v>300</v>
      </c>
      <c r="I61">
        <v>300</v>
      </c>
      <c r="J61">
        <v>300</v>
      </c>
      <c r="K61">
        <v>300</v>
      </c>
      <c r="L61">
        <v>300</v>
      </c>
      <c r="M61">
        <v>300</v>
      </c>
      <c r="N61">
        <v>300</v>
      </c>
      <c r="O61">
        <v>300</v>
      </c>
      <c r="P61">
        <v>300</v>
      </c>
      <c r="Q61">
        <v>300</v>
      </c>
      <c r="R61">
        <v>300</v>
      </c>
      <c r="S61">
        <v>300</v>
      </c>
      <c r="T61">
        <v>300</v>
      </c>
      <c r="U61">
        <v>300</v>
      </c>
      <c r="V61">
        <v>300</v>
      </c>
      <c r="W61">
        <v>300</v>
      </c>
      <c r="X61">
        <v>300</v>
      </c>
      <c r="Y61">
        <v>300</v>
      </c>
      <c r="Z61">
        <v>75</v>
      </c>
    </row>
    <row r="62" spans="1:26" x14ac:dyDescent="0.25">
      <c r="A62" t="s">
        <v>101</v>
      </c>
      <c r="B62" t="s">
        <v>86</v>
      </c>
      <c r="C62" t="s">
        <v>63</v>
      </c>
      <c r="D62">
        <v>0</v>
      </c>
      <c r="E62">
        <v>0</v>
      </c>
      <c r="F62">
        <v>0</v>
      </c>
      <c r="G62">
        <v>0</v>
      </c>
      <c r="H62">
        <v>0</v>
      </c>
      <c r="I62">
        <v>0</v>
      </c>
      <c r="J62">
        <v>0</v>
      </c>
      <c r="K62">
        <v>0</v>
      </c>
      <c r="L62">
        <v>0</v>
      </c>
      <c r="M62">
        <v>0</v>
      </c>
      <c r="N62">
        <v>0</v>
      </c>
      <c r="O62">
        <v>0</v>
      </c>
      <c r="P62">
        <v>0</v>
      </c>
      <c r="Q62">
        <v>0</v>
      </c>
      <c r="R62">
        <v>0</v>
      </c>
      <c r="S62">
        <v>0</v>
      </c>
      <c r="T62">
        <v>0</v>
      </c>
      <c r="U62">
        <v>0</v>
      </c>
      <c r="V62">
        <v>0</v>
      </c>
      <c r="W62">
        <v>0</v>
      </c>
      <c r="X62">
        <v>0</v>
      </c>
      <c r="Y62">
        <v>0</v>
      </c>
      <c r="Z62">
        <v>0</v>
      </c>
    </row>
    <row r="63" spans="1:26" x14ac:dyDescent="0.25">
      <c r="A63" t="s">
        <v>101</v>
      </c>
      <c r="B63" t="s">
        <v>87</v>
      </c>
      <c r="C63" t="s">
        <v>63</v>
      </c>
      <c r="D63">
        <v>0</v>
      </c>
      <c r="E63">
        <v>0</v>
      </c>
      <c r="F63">
        <v>0</v>
      </c>
      <c r="G63">
        <v>0</v>
      </c>
      <c r="H63">
        <v>0</v>
      </c>
      <c r="I63">
        <v>0</v>
      </c>
      <c r="J63">
        <v>0</v>
      </c>
      <c r="K63">
        <v>0</v>
      </c>
      <c r="L63">
        <v>0</v>
      </c>
      <c r="M63">
        <v>0</v>
      </c>
      <c r="N63">
        <v>0</v>
      </c>
      <c r="O63">
        <v>0</v>
      </c>
      <c r="P63">
        <v>0</v>
      </c>
      <c r="Q63">
        <v>0</v>
      </c>
      <c r="R63">
        <v>0</v>
      </c>
      <c r="S63">
        <v>0</v>
      </c>
      <c r="T63">
        <v>0</v>
      </c>
      <c r="U63">
        <v>0</v>
      </c>
      <c r="V63">
        <v>0</v>
      </c>
      <c r="W63">
        <v>0</v>
      </c>
      <c r="X63">
        <v>0</v>
      </c>
      <c r="Y63">
        <v>0</v>
      </c>
      <c r="Z63">
        <v>0</v>
      </c>
    </row>
    <row r="64" spans="1:26" x14ac:dyDescent="0.25">
      <c r="A64" t="s">
        <v>101</v>
      </c>
      <c r="B64" t="s">
        <v>88</v>
      </c>
      <c r="C64" t="s">
        <v>63</v>
      </c>
      <c r="D64">
        <v>0</v>
      </c>
      <c r="E64">
        <v>0</v>
      </c>
      <c r="F64">
        <v>0</v>
      </c>
      <c r="G64">
        <v>0</v>
      </c>
      <c r="H64">
        <v>0</v>
      </c>
      <c r="I64">
        <v>0</v>
      </c>
      <c r="J64">
        <v>0</v>
      </c>
      <c r="K64">
        <v>0</v>
      </c>
      <c r="L64">
        <v>0</v>
      </c>
      <c r="M64">
        <v>0</v>
      </c>
      <c r="N64">
        <v>0</v>
      </c>
      <c r="O64">
        <v>0</v>
      </c>
      <c r="P64">
        <v>0</v>
      </c>
      <c r="Q64">
        <v>0</v>
      </c>
      <c r="R64">
        <v>0</v>
      </c>
      <c r="S64">
        <v>0</v>
      </c>
      <c r="T64">
        <v>0</v>
      </c>
      <c r="U64">
        <v>0</v>
      </c>
      <c r="V64">
        <v>0</v>
      </c>
      <c r="W64">
        <v>0</v>
      </c>
      <c r="X64">
        <v>0</v>
      </c>
      <c r="Y64">
        <v>0</v>
      </c>
      <c r="Z64">
        <v>0</v>
      </c>
    </row>
    <row r="65" spans="1:26" x14ac:dyDescent="0.25">
      <c r="A65" t="s">
        <v>101</v>
      </c>
      <c r="B65" t="s">
        <v>89</v>
      </c>
      <c r="C65" t="s">
        <v>63</v>
      </c>
      <c r="D65">
        <v>1.5</v>
      </c>
      <c r="E65">
        <v>9.0555000305175799</v>
      </c>
      <c r="F65">
        <v>9.3905535936355609</v>
      </c>
      <c r="G65">
        <v>9.7380037307739293</v>
      </c>
      <c r="H65">
        <v>10.098310351371801</v>
      </c>
      <c r="I65">
        <v>10.471947550773599</v>
      </c>
      <c r="J65">
        <v>10.859409570694</v>
      </c>
      <c r="K65">
        <v>11.2612079381943</v>
      </c>
      <c r="L65">
        <v>11.6778726577759</v>
      </c>
      <c r="M65">
        <v>12.109954357147201</v>
      </c>
      <c r="N65">
        <v>12.5580217838287</v>
      </c>
      <c r="O65">
        <v>13.022668600082399</v>
      </c>
      <c r="P65">
        <v>13.5045070648193</v>
      </c>
      <c r="Q65">
        <v>14.004174232482899</v>
      </c>
      <c r="R65">
        <v>14.52232837677</v>
      </c>
      <c r="S65">
        <v>15.0596544742584</v>
      </c>
      <c r="T65">
        <v>15.6168620586395</v>
      </c>
      <c r="U65">
        <v>16.194686412811301</v>
      </c>
      <c r="V65">
        <v>16.793889522552501</v>
      </c>
      <c r="W65">
        <v>17.4152638912201</v>
      </c>
      <c r="X65">
        <v>18.059628725051901</v>
      </c>
      <c r="Y65">
        <v>18.7278347015381</v>
      </c>
      <c r="Z65">
        <v>4.8254342079162598</v>
      </c>
    </row>
    <row r="66" spans="1:26" x14ac:dyDescent="0.25">
      <c r="A66" t="s">
        <v>101</v>
      </c>
      <c r="B66" t="s">
        <v>90</v>
      </c>
      <c r="C66" t="s">
        <v>63</v>
      </c>
      <c r="D66" s="76">
        <v>1.9999999552965199E-2</v>
      </c>
      <c r="E66">
        <v>0.119999997317791</v>
      </c>
      <c r="F66">
        <v>0.119999997317791</v>
      </c>
      <c r="G66">
        <v>0.119999997317791</v>
      </c>
      <c r="H66">
        <v>0.119999997317791</v>
      </c>
      <c r="I66">
        <v>0.119999997317791</v>
      </c>
      <c r="J66">
        <v>0.119999997317791</v>
      </c>
      <c r="K66">
        <v>0.119999997317791</v>
      </c>
      <c r="L66">
        <v>0.119999997317791</v>
      </c>
      <c r="M66">
        <v>0.119999997317791</v>
      </c>
      <c r="N66">
        <v>0.119999997317791</v>
      </c>
      <c r="O66">
        <v>0.119999997317791</v>
      </c>
      <c r="P66">
        <v>0.119999997317791</v>
      </c>
      <c r="Q66">
        <v>0.119999997317791</v>
      </c>
      <c r="R66">
        <v>0.119999997317791</v>
      </c>
      <c r="S66">
        <v>0.119999997317791</v>
      </c>
      <c r="T66">
        <v>0.119999997317791</v>
      </c>
      <c r="U66">
        <v>0.119999997317791</v>
      </c>
      <c r="V66">
        <v>0.119999997317791</v>
      </c>
      <c r="W66">
        <v>0.119999997317791</v>
      </c>
      <c r="X66">
        <v>0.119999997317791</v>
      </c>
      <c r="Y66">
        <v>0.119999997317791</v>
      </c>
      <c r="Z66" s="76">
        <v>2.9999999329447701E-2</v>
      </c>
    </row>
    <row r="67" spans="1:26" x14ac:dyDescent="0.25">
      <c r="A67" t="s">
        <v>101</v>
      </c>
      <c r="B67" t="s">
        <v>91</v>
      </c>
      <c r="C67" t="s">
        <v>63</v>
      </c>
      <c r="D67">
        <v>0</v>
      </c>
      <c r="E67">
        <v>0</v>
      </c>
      <c r="F67">
        <v>0</v>
      </c>
      <c r="G67">
        <v>0</v>
      </c>
      <c r="H67">
        <v>0</v>
      </c>
      <c r="I67">
        <v>0</v>
      </c>
      <c r="J67">
        <v>0</v>
      </c>
      <c r="K67">
        <v>0</v>
      </c>
      <c r="L67">
        <v>0</v>
      </c>
      <c r="M67">
        <v>0</v>
      </c>
      <c r="N67">
        <v>0</v>
      </c>
      <c r="O67">
        <v>0</v>
      </c>
      <c r="P67">
        <v>0</v>
      </c>
      <c r="Q67">
        <v>0</v>
      </c>
      <c r="R67">
        <v>0</v>
      </c>
      <c r="S67">
        <v>0</v>
      </c>
      <c r="T67">
        <v>0</v>
      </c>
      <c r="U67">
        <v>0</v>
      </c>
      <c r="V67">
        <v>0</v>
      </c>
      <c r="W67">
        <v>0</v>
      </c>
      <c r="X67">
        <v>0</v>
      </c>
      <c r="Y67">
        <v>0</v>
      </c>
      <c r="Z67">
        <v>0</v>
      </c>
    </row>
    <row r="68" spans="1:26" x14ac:dyDescent="0.25">
      <c r="A68" t="s">
        <v>102</v>
      </c>
      <c r="B68" t="s">
        <v>86</v>
      </c>
      <c r="C68" t="s">
        <v>63</v>
      </c>
      <c r="D68">
        <v>0</v>
      </c>
      <c r="E68">
        <v>0</v>
      </c>
      <c r="F68">
        <v>0</v>
      </c>
      <c r="G68">
        <v>0</v>
      </c>
      <c r="H68">
        <v>0</v>
      </c>
      <c r="I68">
        <v>0</v>
      </c>
      <c r="J68">
        <v>0</v>
      </c>
      <c r="K68">
        <v>0</v>
      </c>
      <c r="L68">
        <v>0</v>
      </c>
      <c r="M68">
        <v>0</v>
      </c>
      <c r="N68">
        <v>0</v>
      </c>
      <c r="O68">
        <v>0</v>
      </c>
      <c r="P68">
        <v>0</v>
      </c>
      <c r="Q68">
        <v>0</v>
      </c>
      <c r="R68">
        <v>0</v>
      </c>
      <c r="S68">
        <v>0</v>
      </c>
      <c r="T68">
        <v>0</v>
      </c>
      <c r="U68">
        <v>0</v>
      </c>
      <c r="V68">
        <v>0</v>
      </c>
      <c r="W68">
        <v>0</v>
      </c>
      <c r="X68">
        <v>0</v>
      </c>
      <c r="Y68">
        <v>0</v>
      </c>
      <c r="Z68">
        <v>0</v>
      </c>
    </row>
    <row r="69" spans="1:26" x14ac:dyDescent="0.25">
      <c r="A69" t="s">
        <v>102</v>
      </c>
      <c r="B69" t="s">
        <v>87</v>
      </c>
      <c r="C69" t="s">
        <v>63</v>
      </c>
      <c r="D69">
        <v>0</v>
      </c>
      <c r="E69">
        <v>0</v>
      </c>
      <c r="F69">
        <v>0</v>
      </c>
      <c r="G69">
        <v>0</v>
      </c>
      <c r="H69">
        <v>0</v>
      </c>
      <c r="I69">
        <v>0</v>
      </c>
      <c r="J69">
        <v>0</v>
      </c>
      <c r="K69">
        <v>0</v>
      </c>
      <c r="L69">
        <v>0</v>
      </c>
      <c r="M69">
        <v>0</v>
      </c>
      <c r="N69">
        <v>0</v>
      </c>
      <c r="O69">
        <v>0</v>
      </c>
      <c r="P69">
        <v>0</v>
      </c>
      <c r="Q69">
        <v>0</v>
      </c>
      <c r="R69">
        <v>0</v>
      </c>
      <c r="S69">
        <v>0</v>
      </c>
      <c r="T69">
        <v>0</v>
      </c>
      <c r="U69">
        <v>0</v>
      </c>
      <c r="V69">
        <v>0</v>
      </c>
      <c r="W69">
        <v>0</v>
      </c>
      <c r="X69">
        <v>0</v>
      </c>
      <c r="Y69">
        <v>0</v>
      </c>
      <c r="Z69">
        <v>0</v>
      </c>
    </row>
    <row r="70" spans="1:26" x14ac:dyDescent="0.25">
      <c r="A70" t="s">
        <v>102</v>
      </c>
      <c r="B70" t="s">
        <v>88</v>
      </c>
      <c r="C70" t="s">
        <v>63</v>
      </c>
      <c r="D70">
        <v>0</v>
      </c>
      <c r="E70">
        <v>0</v>
      </c>
      <c r="F70">
        <v>0</v>
      </c>
      <c r="G70">
        <v>0</v>
      </c>
      <c r="H70">
        <v>0</v>
      </c>
      <c r="I70">
        <v>0</v>
      </c>
      <c r="J70">
        <v>0</v>
      </c>
      <c r="K70">
        <v>0</v>
      </c>
      <c r="L70">
        <v>0</v>
      </c>
      <c r="M70">
        <v>0</v>
      </c>
      <c r="N70">
        <v>0</v>
      </c>
      <c r="O70">
        <v>0</v>
      </c>
      <c r="P70">
        <v>0</v>
      </c>
      <c r="Q70">
        <v>0</v>
      </c>
      <c r="R70">
        <v>0</v>
      </c>
      <c r="S70">
        <v>0</v>
      </c>
      <c r="T70">
        <v>0</v>
      </c>
      <c r="U70">
        <v>0</v>
      </c>
      <c r="V70">
        <v>0</v>
      </c>
      <c r="W70">
        <v>0</v>
      </c>
      <c r="X70">
        <v>0</v>
      </c>
      <c r="Y70">
        <v>0</v>
      </c>
      <c r="Z70">
        <v>0</v>
      </c>
    </row>
    <row r="71" spans="1:26" s="74" customFormat="1" x14ac:dyDescent="0.25">
      <c r="A71" s="74" t="s">
        <v>102</v>
      </c>
      <c r="B71" s="74" t="s">
        <v>89</v>
      </c>
      <c r="C71" s="74" t="s">
        <v>63</v>
      </c>
      <c r="D71" s="74">
        <v>0</v>
      </c>
      <c r="E71" s="74">
        <v>2.5</v>
      </c>
      <c r="F71" s="74">
        <v>15.0750000476837</v>
      </c>
      <c r="G71" s="74">
        <v>15.527250289916999</v>
      </c>
      <c r="H71" s="74">
        <v>15.993067741394</v>
      </c>
      <c r="I71" s="74">
        <v>16.472859382629402</v>
      </c>
      <c r="J71" s="74">
        <v>16.967045068740799</v>
      </c>
      <c r="K71" s="74">
        <v>17.476057052612301</v>
      </c>
      <c r="L71" s="74">
        <v>18.000338554382299</v>
      </c>
      <c r="M71" s="74">
        <v>18.540348291397098</v>
      </c>
      <c r="N71" s="74">
        <v>19.096558809280399</v>
      </c>
      <c r="O71" s="74">
        <v>19.669455289840698</v>
      </c>
      <c r="P71" s="74">
        <v>20.259539842605601</v>
      </c>
      <c r="Q71" s="74">
        <v>20.867325305938699</v>
      </c>
      <c r="R71" s="74">
        <v>21.493344783783002</v>
      </c>
      <c r="S71" s="74">
        <v>22.138145685195902</v>
      </c>
      <c r="T71" s="74">
        <v>22.802290201187098</v>
      </c>
      <c r="U71" s="74">
        <v>23.486358165740999</v>
      </c>
      <c r="V71" s="74">
        <v>24.190948963165301</v>
      </c>
      <c r="W71" s="74">
        <v>24.916678428649899</v>
      </c>
      <c r="X71" s="74">
        <v>25.664177894592299</v>
      </c>
      <c r="Y71" s="74">
        <v>26.434103965759299</v>
      </c>
      <c r="Z71" s="74">
        <v>6.7729167938232404</v>
      </c>
    </row>
    <row r="72" spans="1:26" x14ac:dyDescent="0.25">
      <c r="A72" t="s">
        <v>102</v>
      </c>
      <c r="B72" t="s">
        <v>90</v>
      </c>
      <c r="C72" t="s">
        <v>63</v>
      </c>
      <c r="D72">
        <v>0</v>
      </c>
      <c r="E72">
        <v>0</v>
      </c>
      <c r="F72">
        <v>0</v>
      </c>
      <c r="G72">
        <v>0</v>
      </c>
      <c r="H72">
        <v>0</v>
      </c>
      <c r="I72">
        <v>0</v>
      </c>
      <c r="J72">
        <v>0</v>
      </c>
      <c r="K72">
        <v>0</v>
      </c>
      <c r="L72">
        <v>0</v>
      </c>
      <c r="M72">
        <v>0</v>
      </c>
      <c r="N72">
        <v>0</v>
      </c>
      <c r="O72">
        <v>0</v>
      </c>
      <c r="P72">
        <v>0</v>
      </c>
      <c r="Q72">
        <v>0</v>
      </c>
      <c r="R72">
        <v>0</v>
      </c>
      <c r="S72">
        <v>0</v>
      </c>
      <c r="T72">
        <v>0</v>
      </c>
      <c r="U72">
        <v>0</v>
      </c>
      <c r="V72">
        <v>0</v>
      </c>
      <c r="W72">
        <v>0</v>
      </c>
      <c r="X72">
        <v>0</v>
      </c>
      <c r="Y72">
        <v>0</v>
      </c>
      <c r="Z72">
        <v>0</v>
      </c>
    </row>
    <row r="73" spans="1:26" x14ac:dyDescent="0.25">
      <c r="A73" t="s">
        <v>102</v>
      </c>
      <c r="B73" t="s">
        <v>91</v>
      </c>
      <c r="C73" t="s">
        <v>63</v>
      </c>
      <c r="D73">
        <v>0</v>
      </c>
      <c r="E73">
        <v>0</v>
      </c>
      <c r="F73">
        <v>0</v>
      </c>
      <c r="G73">
        <v>0</v>
      </c>
      <c r="H73">
        <v>0</v>
      </c>
      <c r="I73">
        <v>0</v>
      </c>
      <c r="J73">
        <v>0</v>
      </c>
      <c r="K73">
        <v>0</v>
      </c>
      <c r="L73">
        <v>0</v>
      </c>
      <c r="M73">
        <v>0</v>
      </c>
      <c r="N73">
        <v>0</v>
      </c>
      <c r="O73">
        <v>0</v>
      </c>
      <c r="P73">
        <v>0</v>
      </c>
      <c r="Q73">
        <v>0</v>
      </c>
      <c r="R73">
        <v>0</v>
      </c>
      <c r="S73">
        <v>0</v>
      </c>
      <c r="T73">
        <v>0</v>
      </c>
      <c r="U73">
        <v>0</v>
      </c>
      <c r="V73">
        <v>0</v>
      </c>
      <c r="W73">
        <v>0</v>
      </c>
      <c r="X73">
        <v>0</v>
      </c>
      <c r="Y73">
        <v>0</v>
      </c>
      <c r="Z73">
        <v>0</v>
      </c>
    </row>
    <row r="74" spans="1:26" x14ac:dyDescent="0.25">
      <c r="A74" t="s">
        <v>103</v>
      </c>
      <c r="B74" t="s">
        <v>86</v>
      </c>
      <c r="C74" t="s">
        <v>63</v>
      </c>
      <c r="D74">
        <v>0</v>
      </c>
      <c r="E74">
        <v>0</v>
      </c>
      <c r="F74">
        <v>0</v>
      </c>
      <c r="G74">
        <v>0</v>
      </c>
      <c r="H74">
        <v>0</v>
      </c>
      <c r="I74">
        <v>0</v>
      </c>
      <c r="J74">
        <v>0</v>
      </c>
      <c r="K74">
        <v>0</v>
      </c>
      <c r="L74">
        <v>0</v>
      </c>
      <c r="M74">
        <v>0</v>
      </c>
      <c r="N74">
        <v>0</v>
      </c>
      <c r="O74">
        <v>0</v>
      </c>
      <c r="P74">
        <v>0</v>
      </c>
      <c r="Q74">
        <v>0</v>
      </c>
      <c r="R74">
        <v>0</v>
      </c>
      <c r="S74">
        <v>0</v>
      </c>
      <c r="T74">
        <v>0</v>
      </c>
      <c r="U74">
        <v>0</v>
      </c>
      <c r="V74">
        <v>0</v>
      </c>
      <c r="W74">
        <v>0</v>
      </c>
      <c r="X74">
        <v>0</v>
      </c>
      <c r="Y74">
        <v>0</v>
      </c>
      <c r="Z74">
        <v>0</v>
      </c>
    </row>
    <row r="75" spans="1:26" x14ac:dyDescent="0.25">
      <c r="A75" t="s">
        <v>103</v>
      </c>
      <c r="B75" t="s">
        <v>87</v>
      </c>
      <c r="C75" t="s">
        <v>63</v>
      </c>
      <c r="D75">
        <v>0</v>
      </c>
      <c r="E75">
        <v>0</v>
      </c>
      <c r="F75">
        <v>0</v>
      </c>
      <c r="G75">
        <v>0</v>
      </c>
      <c r="H75">
        <v>0</v>
      </c>
      <c r="I75">
        <v>0</v>
      </c>
      <c r="J75">
        <v>0</v>
      </c>
      <c r="K75">
        <v>0</v>
      </c>
      <c r="L75">
        <v>0</v>
      </c>
      <c r="M75">
        <v>0</v>
      </c>
      <c r="N75">
        <v>0</v>
      </c>
      <c r="O75">
        <v>0</v>
      </c>
      <c r="P75">
        <v>0</v>
      </c>
      <c r="Q75">
        <v>0</v>
      </c>
      <c r="R75">
        <v>0</v>
      </c>
      <c r="S75">
        <v>0</v>
      </c>
      <c r="T75">
        <v>0</v>
      </c>
      <c r="U75">
        <v>0</v>
      </c>
      <c r="V75">
        <v>0</v>
      </c>
      <c r="W75">
        <v>0</v>
      </c>
      <c r="X75">
        <v>0</v>
      </c>
      <c r="Y75">
        <v>0</v>
      </c>
      <c r="Z75">
        <v>0</v>
      </c>
    </row>
    <row r="76" spans="1:26" x14ac:dyDescent="0.25">
      <c r="A76" t="s">
        <v>103</v>
      </c>
      <c r="B76" t="s">
        <v>88</v>
      </c>
      <c r="C76" t="s">
        <v>63</v>
      </c>
      <c r="D76">
        <v>0</v>
      </c>
      <c r="E76">
        <v>0</v>
      </c>
      <c r="F76">
        <v>0</v>
      </c>
      <c r="G76">
        <v>0</v>
      </c>
      <c r="H76">
        <v>0</v>
      </c>
      <c r="I76">
        <v>0</v>
      </c>
      <c r="J76">
        <v>0</v>
      </c>
      <c r="K76">
        <v>0</v>
      </c>
      <c r="L76">
        <v>0</v>
      </c>
      <c r="M76">
        <v>0</v>
      </c>
      <c r="N76">
        <v>0</v>
      </c>
      <c r="O76">
        <v>0</v>
      </c>
      <c r="P76">
        <v>0</v>
      </c>
      <c r="Q76">
        <v>0</v>
      </c>
      <c r="R76">
        <v>0</v>
      </c>
      <c r="S76">
        <v>0</v>
      </c>
      <c r="T76">
        <v>0</v>
      </c>
      <c r="U76">
        <v>0</v>
      </c>
      <c r="V76">
        <v>0</v>
      </c>
      <c r="W76">
        <v>0</v>
      </c>
      <c r="X76">
        <v>0</v>
      </c>
      <c r="Y76">
        <v>0</v>
      </c>
      <c r="Z76">
        <v>0</v>
      </c>
    </row>
    <row r="77" spans="1:26" s="74" customFormat="1" x14ac:dyDescent="0.25">
      <c r="A77" s="74" t="s">
        <v>103</v>
      </c>
      <c r="B77" s="74" t="s">
        <v>89</v>
      </c>
      <c r="C77" s="74" t="s">
        <v>63</v>
      </c>
      <c r="D77" s="74">
        <v>0</v>
      </c>
      <c r="E77" s="74">
        <v>0</v>
      </c>
      <c r="F77" s="74">
        <v>3</v>
      </c>
      <c r="G77" s="74">
        <v>18.089999914169301</v>
      </c>
      <c r="H77" s="74">
        <v>18.632699489593499</v>
      </c>
      <c r="I77" s="74">
        <v>19.1916806697845</v>
      </c>
      <c r="J77" s="74">
        <v>19.7674317359924</v>
      </c>
      <c r="K77" s="74">
        <v>20.360454082488999</v>
      </c>
      <c r="L77" s="74">
        <v>20.9712684154511</v>
      </c>
      <c r="M77" s="74">
        <v>21.6004061698914</v>
      </c>
      <c r="N77" s="74">
        <v>22.248418569564802</v>
      </c>
      <c r="O77" s="74">
        <v>22.915870189666698</v>
      </c>
      <c r="P77" s="74">
        <v>23.603346824646</v>
      </c>
      <c r="Q77" s="74">
        <v>24.311448097229</v>
      </c>
      <c r="R77" s="74">
        <v>25.040791988372799</v>
      </c>
      <c r="S77" s="74">
        <v>25.7920145988464</v>
      </c>
      <c r="T77" s="74">
        <v>26.565774440765399</v>
      </c>
      <c r="U77" s="74">
        <v>27.362748622894301</v>
      </c>
      <c r="V77" s="74">
        <v>28.183629512786901</v>
      </c>
      <c r="W77" s="74">
        <v>29.0291395187378</v>
      </c>
      <c r="X77" s="74">
        <v>29.9000134468079</v>
      </c>
      <c r="Y77" s="74">
        <v>30.7970147132874</v>
      </c>
      <c r="Z77" s="74">
        <v>7.8907771110534703</v>
      </c>
    </row>
    <row r="78" spans="1:26" x14ac:dyDescent="0.25">
      <c r="A78" t="s">
        <v>103</v>
      </c>
      <c r="B78" t="s">
        <v>90</v>
      </c>
      <c r="C78" t="s">
        <v>63</v>
      </c>
      <c r="D78">
        <v>0</v>
      </c>
      <c r="E78">
        <v>0</v>
      </c>
      <c r="F78" s="76">
        <v>5.9999998658895499E-2</v>
      </c>
      <c r="G78">
        <v>0.35999999195337301</v>
      </c>
      <c r="H78">
        <v>0.35999999195337301</v>
      </c>
      <c r="I78">
        <v>0.35999999195337301</v>
      </c>
      <c r="J78">
        <v>0.35999999195337301</v>
      </c>
      <c r="K78">
        <v>0.35999999195337301</v>
      </c>
      <c r="L78">
        <v>0.35999999195337301</v>
      </c>
      <c r="M78">
        <v>0.35999999195337301</v>
      </c>
      <c r="N78">
        <v>0.35999999195337301</v>
      </c>
      <c r="O78">
        <v>0.35999999195337301</v>
      </c>
      <c r="P78">
        <v>0.35999999195337301</v>
      </c>
      <c r="Q78">
        <v>0.35999999195337301</v>
      </c>
      <c r="R78">
        <v>0.35999999195337301</v>
      </c>
      <c r="S78">
        <v>0.35999999195337301</v>
      </c>
      <c r="T78">
        <v>0.35999999195337301</v>
      </c>
      <c r="U78">
        <v>0.35999999195337301</v>
      </c>
      <c r="V78">
        <v>0.35999999195337301</v>
      </c>
      <c r="W78">
        <v>0.35999999195337301</v>
      </c>
      <c r="X78">
        <v>0.35999999195337301</v>
      </c>
      <c r="Y78">
        <v>0.35999999195337301</v>
      </c>
      <c r="Z78" s="76">
        <v>8.9999997988343197E-2</v>
      </c>
    </row>
    <row r="79" spans="1:26" x14ac:dyDescent="0.25">
      <c r="A79" t="s">
        <v>103</v>
      </c>
      <c r="B79" t="s">
        <v>91</v>
      </c>
      <c r="C79" t="s">
        <v>63</v>
      </c>
      <c r="D79">
        <v>0</v>
      </c>
      <c r="E79">
        <v>0</v>
      </c>
      <c r="F79">
        <v>0</v>
      </c>
      <c r="G79">
        <v>0</v>
      </c>
      <c r="H79">
        <v>0</v>
      </c>
      <c r="I79">
        <v>0</v>
      </c>
      <c r="J79">
        <v>0</v>
      </c>
      <c r="K79">
        <v>0</v>
      </c>
      <c r="L79">
        <v>0</v>
      </c>
      <c r="M79">
        <v>0</v>
      </c>
      <c r="N79">
        <v>0</v>
      </c>
      <c r="O79">
        <v>0</v>
      </c>
      <c r="P79">
        <v>0</v>
      </c>
      <c r="Q79">
        <v>0</v>
      </c>
      <c r="R79">
        <v>0</v>
      </c>
      <c r="S79">
        <v>0</v>
      </c>
      <c r="T79">
        <v>0</v>
      </c>
      <c r="U79">
        <v>0</v>
      </c>
      <c r="V79">
        <v>0</v>
      </c>
      <c r="W79">
        <v>0</v>
      </c>
      <c r="X79">
        <v>0</v>
      </c>
      <c r="Y79">
        <v>0</v>
      </c>
      <c r="Z79">
        <v>0</v>
      </c>
    </row>
    <row r="80" spans="1:26" x14ac:dyDescent="0.25">
      <c r="A80" t="s">
        <v>104</v>
      </c>
      <c r="B80" t="s">
        <v>86</v>
      </c>
      <c r="C80" t="s">
        <v>63</v>
      </c>
      <c r="D80">
        <v>-1835.6112670898401</v>
      </c>
      <c r="E80">
        <v>-2450.8821563720699</v>
      </c>
      <c r="F80">
        <v>-2475.3909454345699</v>
      </c>
      <c r="G80">
        <v>-2500.1448974609398</v>
      </c>
      <c r="H80">
        <v>-2525.1463165283199</v>
      </c>
      <c r="I80">
        <v>-2550.3978424072302</v>
      </c>
      <c r="J80">
        <v>-2575.9017944335901</v>
      </c>
      <c r="K80">
        <v>-2601.6607513427698</v>
      </c>
      <c r="L80">
        <v>-2627.6774139404301</v>
      </c>
      <c r="M80">
        <v>-2653.9542083740198</v>
      </c>
      <c r="N80">
        <v>-2680.4936981201199</v>
      </c>
      <c r="O80">
        <v>-2707.2986755371098</v>
      </c>
      <c r="P80">
        <v>-2734.3716278076199</v>
      </c>
      <c r="Q80">
        <v>-2761.7154083251999</v>
      </c>
      <c r="R80">
        <v>-2789.33251953125</v>
      </c>
      <c r="S80">
        <v>-2817.22581481934</v>
      </c>
      <c r="T80">
        <v>-2845.3980865478502</v>
      </c>
      <c r="U80">
        <v>-2873.85206604004</v>
      </c>
      <c r="V80">
        <v>-2902.5906219482399</v>
      </c>
      <c r="W80">
        <v>-2931.6165313720699</v>
      </c>
      <c r="X80">
        <v>-2960.9326477050799</v>
      </c>
      <c r="Y80">
        <v>-2990.5420532226599</v>
      </c>
      <c r="Z80">
        <v>-735.63291931152298</v>
      </c>
    </row>
    <row r="81" spans="1:26" x14ac:dyDescent="0.25">
      <c r="A81" t="s">
        <v>104</v>
      </c>
      <c r="B81" t="s">
        <v>87</v>
      </c>
      <c r="C81" t="s">
        <v>63</v>
      </c>
      <c r="D81">
        <v>200</v>
      </c>
      <c r="E81">
        <v>1186.42295074463</v>
      </c>
      <c r="F81">
        <v>996.91714096069302</v>
      </c>
      <c r="G81">
        <v>1068.98497009277</v>
      </c>
      <c r="H81">
        <v>1014.53818321228</v>
      </c>
      <c r="I81">
        <v>1200</v>
      </c>
      <c r="J81">
        <v>1197.8152923584</v>
      </c>
      <c r="K81">
        <v>1200</v>
      </c>
      <c r="L81">
        <v>1193.1140670776399</v>
      </c>
      <c r="M81">
        <v>1169.65061950684</v>
      </c>
      <c r="N81">
        <v>1107.0326385497999</v>
      </c>
      <c r="O81">
        <v>995.42368888855003</v>
      </c>
      <c r="P81">
        <v>1200</v>
      </c>
      <c r="Q81">
        <v>1171.7006378173801</v>
      </c>
      <c r="R81">
        <v>1137.1901397705101</v>
      </c>
      <c r="S81">
        <v>787.23159790039097</v>
      </c>
      <c r="T81">
        <v>523.28865161538101</v>
      </c>
      <c r="U81">
        <v>531.06793409585998</v>
      </c>
      <c r="V81">
        <v>534.90018469095196</v>
      </c>
      <c r="W81">
        <v>718.78384399414097</v>
      </c>
      <c r="X81">
        <v>718.78384399414097</v>
      </c>
      <c r="Y81">
        <v>720.74534606933605</v>
      </c>
      <c r="Z81">
        <v>298.29577636718801</v>
      </c>
    </row>
    <row r="82" spans="1:26" x14ac:dyDescent="0.25">
      <c r="A82" t="s">
        <v>104</v>
      </c>
      <c r="B82" t="s">
        <v>88</v>
      </c>
      <c r="C82" t="s">
        <v>63</v>
      </c>
      <c r="D82">
        <v>-1835.6112670898401</v>
      </c>
      <c r="E82">
        <v>-2450.8821563720699</v>
      </c>
      <c r="F82">
        <v>-2475.3909454345699</v>
      </c>
      <c r="G82">
        <v>-2500.1448974609398</v>
      </c>
      <c r="H82">
        <v>-2525.1463165283199</v>
      </c>
      <c r="I82">
        <v>-2550.3978424072302</v>
      </c>
      <c r="J82">
        <v>-2575.9017944335901</v>
      </c>
      <c r="K82">
        <v>-2601.6607513427698</v>
      </c>
      <c r="L82">
        <v>-2627.6774139404301</v>
      </c>
      <c r="M82">
        <v>-2653.9542083740198</v>
      </c>
      <c r="N82">
        <v>-2680.4936981201199</v>
      </c>
      <c r="O82">
        <v>-2707.2986755371098</v>
      </c>
      <c r="P82">
        <v>-2734.3716278076199</v>
      </c>
      <c r="Q82">
        <v>-2761.7154083251999</v>
      </c>
      <c r="R82">
        <v>-2789.33251953125</v>
      </c>
      <c r="S82">
        <v>-2817.22581481934</v>
      </c>
      <c r="T82">
        <v>-2845.3980865478502</v>
      </c>
      <c r="U82">
        <v>-2873.85206604004</v>
      </c>
      <c r="V82">
        <v>-2902.5906219482399</v>
      </c>
      <c r="W82">
        <v>-2931.6165313720699</v>
      </c>
      <c r="X82">
        <v>-2960.9326477050799</v>
      </c>
      <c r="Y82">
        <v>-2990.5420532226599</v>
      </c>
      <c r="Z82">
        <v>-735.63291931152298</v>
      </c>
    </row>
    <row r="83" spans="1:26" x14ac:dyDescent="0.25">
      <c r="A83" t="s">
        <v>104</v>
      </c>
      <c r="B83" t="s">
        <v>89</v>
      </c>
      <c r="C83" t="s">
        <v>63</v>
      </c>
      <c r="D83">
        <v>63.296941757202099</v>
      </c>
      <c r="E83">
        <v>84.513177394866901</v>
      </c>
      <c r="F83">
        <v>85.358309745788603</v>
      </c>
      <c r="G83">
        <v>86.211891174316406</v>
      </c>
      <c r="H83">
        <v>87.074010848998995</v>
      </c>
      <c r="I83">
        <v>87.944750785827594</v>
      </c>
      <c r="J83">
        <v>88.824198246002197</v>
      </c>
      <c r="K83">
        <v>89.712442398071303</v>
      </c>
      <c r="L83">
        <v>90.609564781188993</v>
      </c>
      <c r="M83">
        <v>91.515659809112506</v>
      </c>
      <c r="N83">
        <v>92.4308185577393</v>
      </c>
      <c r="O83">
        <v>93.355127811431899</v>
      </c>
      <c r="P83">
        <v>94.2886772155762</v>
      </c>
      <c r="Q83">
        <v>95.231562614440904</v>
      </c>
      <c r="R83">
        <v>96.183879375457806</v>
      </c>
      <c r="S83">
        <v>97.145721912384005</v>
      </c>
      <c r="T83">
        <v>98.117178440093994</v>
      </c>
      <c r="U83">
        <v>99.098348140716595</v>
      </c>
      <c r="V83">
        <v>100.089329719543</v>
      </c>
      <c r="W83">
        <v>101.090222358704</v>
      </c>
      <c r="X83">
        <v>102.101125240326</v>
      </c>
      <c r="Y83">
        <v>103.122138023376</v>
      </c>
      <c r="Z83">
        <v>25.366651058197</v>
      </c>
    </row>
    <row r="84" spans="1:26" x14ac:dyDescent="0.25">
      <c r="A84" t="s">
        <v>104</v>
      </c>
      <c r="B84" t="s">
        <v>90</v>
      </c>
      <c r="C84" t="s">
        <v>63</v>
      </c>
      <c r="D84">
        <v>0</v>
      </c>
      <c r="E84">
        <v>0</v>
      </c>
      <c r="F84">
        <v>0</v>
      </c>
      <c r="G84">
        <v>0</v>
      </c>
      <c r="H84">
        <v>0</v>
      </c>
      <c r="I84">
        <v>0</v>
      </c>
      <c r="J84">
        <v>0</v>
      </c>
      <c r="K84">
        <v>0</v>
      </c>
      <c r="L84">
        <v>0</v>
      </c>
      <c r="M84">
        <v>0</v>
      </c>
      <c r="N84">
        <v>0</v>
      </c>
      <c r="O84">
        <v>0</v>
      </c>
      <c r="P84">
        <v>0</v>
      </c>
      <c r="Q84">
        <v>0</v>
      </c>
      <c r="R84">
        <v>0</v>
      </c>
      <c r="S84">
        <v>0</v>
      </c>
      <c r="T84">
        <v>0</v>
      </c>
      <c r="U84">
        <v>0</v>
      </c>
      <c r="V84">
        <v>0</v>
      </c>
      <c r="W84">
        <v>0</v>
      </c>
      <c r="X84">
        <v>0</v>
      </c>
      <c r="Y84">
        <v>0</v>
      </c>
      <c r="Z84">
        <v>0</v>
      </c>
    </row>
    <row r="85" spans="1:26" x14ac:dyDescent="0.25">
      <c r="A85" t="s">
        <v>104</v>
      </c>
      <c r="B85" t="s">
        <v>91</v>
      </c>
      <c r="C85" t="s">
        <v>63</v>
      </c>
      <c r="D85">
        <v>261</v>
      </c>
      <c r="E85">
        <v>348</v>
      </c>
      <c r="F85">
        <v>348</v>
      </c>
      <c r="G85">
        <v>348</v>
      </c>
      <c r="H85">
        <v>348</v>
      </c>
      <c r="I85">
        <v>348</v>
      </c>
      <c r="J85">
        <v>348</v>
      </c>
      <c r="K85">
        <v>348</v>
      </c>
      <c r="L85">
        <v>348</v>
      </c>
      <c r="M85">
        <v>348</v>
      </c>
      <c r="N85">
        <v>348</v>
      </c>
      <c r="O85">
        <v>348</v>
      </c>
      <c r="P85">
        <v>348</v>
      </c>
      <c r="Q85">
        <v>348</v>
      </c>
      <c r="R85">
        <v>348</v>
      </c>
      <c r="S85">
        <v>348</v>
      </c>
      <c r="T85">
        <v>348</v>
      </c>
      <c r="U85">
        <v>348</v>
      </c>
      <c r="V85">
        <v>348</v>
      </c>
      <c r="W85">
        <v>348</v>
      </c>
      <c r="X85">
        <v>348</v>
      </c>
      <c r="Y85">
        <v>348</v>
      </c>
      <c r="Z85">
        <v>87</v>
      </c>
    </row>
    <row r="86" spans="1:26" x14ac:dyDescent="0.25">
      <c r="A86" t="s">
        <v>105</v>
      </c>
      <c r="B86" t="s">
        <v>86</v>
      </c>
      <c r="C86" t="s">
        <v>63</v>
      </c>
      <c r="D86">
        <v>0</v>
      </c>
      <c r="E86">
        <v>0</v>
      </c>
      <c r="F86">
        <v>0</v>
      </c>
      <c r="G86">
        <v>0</v>
      </c>
      <c r="H86">
        <v>0</v>
      </c>
      <c r="I86">
        <v>0</v>
      </c>
      <c r="J86">
        <v>0</v>
      </c>
      <c r="K86">
        <v>0</v>
      </c>
      <c r="L86">
        <v>0</v>
      </c>
      <c r="M86">
        <v>0</v>
      </c>
      <c r="N86">
        <v>0</v>
      </c>
      <c r="O86">
        <v>0</v>
      </c>
      <c r="P86">
        <v>0</v>
      </c>
      <c r="Q86">
        <v>0</v>
      </c>
      <c r="R86">
        <v>0</v>
      </c>
      <c r="S86">
        <v>0</v>
      </c>
      <c r="T86">
        <v>0</v>
      </c>
      <c r="U86">
        <v>0</v>
      </c>
      <c r="V86">
        <v>0</v>
      </c>
      <c r="W86">
        <v>0</v>
      </c>
      <c r="X86">
        <v>0</v>
      </c>
      <c r="Y86">
        <v>0</v>
      </c>
      <c r="Z86">
        <v>0</v>
      </c>
    </row>
    <row r="87" spans="1:26" x14ac:dyDescent="0.25">
      <c r="A87" t="s">
        <v>105</v>
      </c>
      <c r="B87" t="s">
        <v>87</v>
      </c>
      <c r="C87" t="s">
        <v>63</v>
      </c>
      <c r="D87">
        <v>200</v>
      </c>
      <c r="E87">
        <v>1186.42295074463</v>
      </c>
      <c r="F87">
        <v>996.91714096069302</v>
      </c>
      <c r="G87">
        <v>1068.98497009277</v>
      </c>
      <c r="H87">
        <v>1014.53818321228</v>
      </c>
      <c r="I87">
        <v>1200</v>
      </c>
      <c r="J87">
        <v>1197.8152923584</v>
      </c>
      <c r="K87">
        <v>1200</v>
      </c>
      <c r="L87">
        <v>1193.1140670776399</v>
      </c>
      <c r="M87">
        <v>1169.65061950684</v>
      </c>
      <c r="N87">
        <v>1107.0326385497999</v>
      </c>
      <c r="O87">
        <v>995.42368888855003</v>
      </c>
      <c r="P87">
        <v>1200</v>
      </c>
      <c r="Q87">
        <v>1171.7006378173801</v>
      </c>
      <c r="R87">
        <v>1137.1901397705101</v>
      </c>
      <c r="S87">
        <v>787.23159790039097</v>
      </c>
      <c r="T87">
        <v>523.28865161538101</v>
      </c>
      <c r="U87">
        <v>531.06793409585998</v>
      </c>
      <c r="V87">
        <v>534.90018469095196</v>
      </c>
      <c r="W87">
        <v>718.78384399414097</v>
      </c>
      <c r="X87">
        <v>718.78384399414097</v>
      </c>
      <c r="Y87">
        <v>720.74534606933605</v>
      </c>
      <c r="Z87">
        <v>298.29577636718801</v>
      </c>
    </row>
    <row r="88" spans="1:26" x14ac:dyDescent="0.25">
      <c r="A88" t="s">
        <v>105</v>
      </c>
      <c r="B88" t="s">
        <v>88</v>
      </c>
      <c r="C88" t="s">
        <v>63</v>
      </c>
      <c r="D88">
        <v>0</v>
      </c>
      <c r="E88">
        <v>0</v>
      </c>
      <c r="F88">
        <v>0</v>
      </c>
      <c r="G88">
        <v>0</v>
      </c>
      <c r="H88">
        <v>0</v>
      </c>
      <c r="I88">
        <v>0</v>
      </c>
      <c r="J88">
        <v>0</v>
      </c>
      <c r="K88">
        <v>0</v>
      </c>
      <c r="L88">
        <v>0</v>
      </c>
      <c r="M88">
        <v>0</v>
      </c>
      <c r="N88">
        <v>0</v>
      </c>
      <c r="O88">
        <v>0</v>
      </c>
      <c r="P88">
        <v>0</v>
      </c>
      <c r="Q88">
        <v>0</v>
      </c>
      <c r="R88">
        <v>0</v>
      </c>
      <c r="S88">
        <v>0</v>
      </c>
      <c r="T88">
        <v>0</v>
      </c>
      <c r="U88">
        <v>0</v>
      </c>
      <c r="V88">
        <v>0</v>
      </c>
      <c r="W88">
        <v>0</v>
      </c>
      <c r="X88">
        <v>0</v>
      </c>
      <c r="Y88">
        <v>0</v>
      </c>
      <c r="Z88">
        <v>0</v>
      </c>
    </row>
    <row r="89" spans="1:26" x14ac:dyDescent="0.25">
      <c r="A89" t="s">
        <v>105</v>
      </c>
      <c r="B89" t="s">
        <v>89</v>
      </c>
      <c r="C89" t="s">
        <v>63</v>
      </c>
      <c r="D89">
        <v>0</v>
      </c>
      <c r="E89">
        <v>0</v>
      </c>
      <c r="F89">
        <v>0</v>
      </c>
      <c r="G89">
        <v>0</v>
      </c>
      <c r="H89">
        <v>0</v>
      </c>
      <c r="I89">
        <v>0</v>
      </c>
      <c r="J89">
        <v>0</v>
      </c>
      <c r="K89">
        <v>0</v>
      </c>
      <c r="L89">
        <v>0</v>
      </c>
      <c r="M89">
        <v>0</v>
      </c>
      <c r="N89">
        <v>0</v>
      </c>
      <c r="O89">
        <v>0</v>
      </c>
      <c r="P89">
        <v>0</v>
      </c>
      <c r="Q89">
        <v>0</v>
      </c>
      <c r="R89">
        <v>0</v>
      </c>
      <c r="S89">
        <v>0</v>
      </c>
      <c r="T89">
        <v>0</v>
      </c>
      <c r="U89">
        <v>0</v>
      </c>
      <c r="V89">
        <v>0</v>
      </c>
      <c r="W89">
        <v>0</v>
      </c>
      <c r="X89">
        <v>0</v>
      </c>
      <c r="Y89">
        <v>0</v>
      </c>
      <c r="Z89">
        <v>0</v>
      </c>
    </row>
    <row r="90" spans="1:26" x14ac:dyDescent="0.25">
      <c r="A90" t="s">
        <v>105</v>
      </c>
      <c r="B90" t="s">
        <v>90</v>
      </c>
      <c r="C90" t="s">
        <v>63</v>
      </c>
      <c r="D90">
        <v>0</v>
      </c>
      <c r="E90">
        <v>0</v>
      </c>
      <c r="F90">
        <v>0</v>
      </c>
      <c r="G90">
        <v>0</v>
      </c>
      <c r="H90">
        <v>0</v>
      </c>
      <c r="I90">
        <v>0</v>
      </c>
      <c r="J90">
        <v>0</v>
      </c>
      <c r="K90">
        <v>0</v>
      </c>
      <c r="L90">
        <v>0</v>
      </c>
      <c r="M90">
        <v>0</v>
      </c>
      <c r="N90">
        <v>0</v>
      </c>
      <c r="O90">
        <v>0</v>
      </c>
      <c r="P90">
        <v>0</v>
      </c>
      <c r="Q90">
        <v>0</v>
      </c>
      <c r="R90">
        <v>0</v>
      </c>
      <c r="S90">
        <v>0</v>
      </c>
      <c r="T90">
        <v>0</v>
      </c>
      <c r="U90">
        <v>0</v>
      </c>
      <c r="V90">
        <v>0</v>
      </c>
      <c r="W90">
        <v>0</v>
      </c>
      <c r="X90">
        <v>0</v>
      </c>
      <c r="Y90">
        <v>0</v>
      </c>
      <c r="Z90">
        <v>0</v>
      </c>
    </row>
    <row r="91" spans="1:26" x14ac:dyDescent="0.25">
      <c r="A91" t="s">
        <v>105</v>
      </c>
      <c r="B91" t="s">
        <v>91</v>
      </c>
      <c r="C91" t="s">
        <v>63</v>
      </c>
      <c r="D91">
        <v>0</v>
      </c>
      <c r="E91">
        <v>0</v>
      </c>
      <c r="F91">
        <v>0</v>
      </c>
      <c r="G91">
        <v>0</v>
      </c>
      <c r="H91">
        <v>0</v>
      </c>
      <c r="I91">
        <v>0</v>
      </c>
      <c r="J91">
        <v>0</v>
      </c>
      <c r="K91">
        <v>0</v>
      </c>
      <c r="L91">
        <v>0</v>
      </c>
      <c r="M91">
        <v>0</v>
      </c>
      <c r="N91">
        <v>0</v>
      </c>
      <c r="O91">
        <v>0</v>
      </c>
      <c r="P91">
        <v>0</v>
      </c>
      <c r="Q91">
        <v>0</v>
      </c>
      <c r="R91">
        <v>0</v>
      </c>
      <c r="S91">
        <v>0</v>
      </c>
      <c r="T91">
        <v>0</v>
      </c>
      <c r="U91">
        <v>0</v>
      </c>
      <c r="V91">
        <v>0</v>
      </c>
      <c r="W91">
        <v>0</v>
      </c>
      <c r="X91">
        <v>0</v>
      </c>
      <c r="Y91">
        <v>0</v>
      </c>
      <c r="Z91">
        <v>0</v>
      </c>
    </row>
    <row r="92" spans="1:26" x14ac:dyDescent="0.25">
      <c r="A92" t="s">
        <v>106</v>
      </c>
      <c r="B92" t="s">
        <v>86</v>
      </c>
      <c r="C92" t="s">
        <v>63</v>
      </c>
      <c r="D92">
        <v>0</v>
      </c>
      <c r="E92">
        <v>0</v>
      </c>
      <c r="F92">
        <v>0</v>
      </c>
      <c r="G92">
        <v>0</v>
      </c>
      <c r="H92">
        <v>0</v>
      </c>
      <c r="I92">
        <v>0</v>
      </c>
      <c r="J92">
        <v>0</v>
      </c>
      <c r="K92">
        <v>0</v>
      </c>
      <c r="L92">
        <v>0</v>
      </c>
      <c r="M92">
        <v>0</v>
      </c>
      <c r="N92">
        <v>0</v>
      </c>
      <c r="O92">
        <v>0</v>
      </c>
      <c r="P92">
        <v>0</v>
      </c>
      <c r="Q92">
        <v>0</v>
      </c>
      <c r="R92">
        <v>0</v>
      </c>
      <c r="S92">
        <v>0</v>
      </c>
      <c r="T92">
        <v>0</v>
      </c>
      <c r="U92">
        <v>0</v>
      </c>
      <c r="V92">
        <v>0</v>
      </c>
      <c r="W92">
        <v>0</v>
      </c>
      <c r="X92">
        <v>0</v>
      </c>
      <c r="Y92">
        <v>0</v>
      </c>
      <c r="Z92">
        <v>0</v>
      </c>
    </row>
    <row r="93" spans="1:26" x14ac:dyDescent="0.25">
      <c r="A93" t="s">
        <v>106</v>
      </c>
      <c r="B93" t="s">
        <v>87</v>
      </c>
      <c r="C93" t="s">
        <v>63</v>
      </c>
      <c r="D93">
        <v>138.943553924561</v>
      </c>
      <c r="E93">
        <v>688.40941238403298</v>
      </c>
      <c r="F93">
        <v>446.981909841299</v>
      </c>
      <c r="G93">
        <v>511.63424518704397</v>
      </c>
      <c r="H93">
        <v>444.04422253370302</v>
      </c>
      <c r="I93">
        <v>632.77975654602096</v>
      </c>
      <c r="J93">
        <v>624.29056739807095</v>
      </c>
      <c r="K93">
        <v>625.92020034790005</v>
      </c>
      <c r="L93">
        <v>659.666103363037</v>
      </c>
      <c r="M93">
        <v>818.57655715942406</v>
      </c>
      <c r="N93">
        <v>751.85400199890103</v>
      </c>
      <c r="O93">
        <v>579.83987927436795</v>
      </c>
      <c r="P93">
        <v>658.35348272323597</v>
      </c>
      <c r="Q93">
        <v>786.80992889404297</v>
      </c>
      <c r="R93">
        <v>762.61847305297897</v>
      </c>
      <c r="S93">
        <v>418.402051687241</v>
      </c>
      <c r="T93">
        <v>325.64145851135299</v>
      </c>
      <c r="U93">
        <v>335.028269767761</v>
      </c>
      <c r="V93">
        <v>325.82352924346901</v>
      </c>
      <c r="W93">
        <v>422.93131971359298</v>
      </c>
      <c r="X93">
        <v>429.11785840988199</v>
      </c>
      <c r="Y93">
        <v>428.88073253631597</v>
      </c>
      <c r="Z93">
        <v>254.63175201416001</v>
      </c>
    </row>
    <row r="94" spans="1:26" x14ac:dyDescent="0.25">
      <c r="A94" t="s">
        <v>106</v>
      </c>
      <c r="B94" t="s">
        <v>88</v>
      </c>
      <c r="C94" t="s">
        <v>63</v>
      </c>
      <c r="D94">
        <v>0</v>
      </c>
      <c r="E94">
        <v>0</v>
      </c>
      <c r="F94">
        <v>0</v>
      </c>
      <c r="G94">
        <v>0</v>
      </c>
      <c r="H94">
        <v>0</v>
      </c>
      <c r="I94">
        <v>0</v>
      </c>
      <c r="J94">
        <v>0</v>
      </c>
      <c r="K94">
        <v>0</v>
      </c>
      <c r="L94">
        <v>0</v>
      </c>
      <c r="M94">
        <v>0</v>
      </c>
      <c r="N94">
        <v>0</v>
      </c>
      <c r="O94">
        <v>0</v>
      </c>
      <c r="P94">
        <v>0</v>
      </c>
      <c r="Q94">
        <v>0</v>
      </c>
      <c r="R94">
        <v>0</v>
      </c>
      <c r="S94">
        <v>0</v>
      </c>
      <c r="T94">
        <v>0</v>
      </c>
      <c r="U94">
        <v>0</v>
      </c>
      <c r="V94">
        <v>0</v>
      </c>
      <c r="W94">
        <v>0</v>
      </c>
      <c r="X94">
        <v>0</v>
      </c>
      <c r="Y94">
        <v>0</v>
      </c>
      <c r="Z94">
        <v>0</v>
      </c>
    </row>
    <row r="95" spans="1:26" x14ac:dyDescent="0.25">
      <c r="A95" t="s">
        <v>106</v>
      </c>
      <c r="B95" t="s">
        <v>89</v>
      </c>
      <c r="C95" t="s">
        <v>63</v>
      </c>
      <c r="D95">
        <v>0</v>
      </c>
      <c r="E95">
        <v>0</v>
      </c>
      <c r="F95">
        <v>0</v>
      </c>
      <c r="G95">
        <v>0</v>
      </c>
      <c r="H95">
        <v>0</v>
      </c>
      <c r="I95">
        <v>0</v>
      </c>
      <c r="J95">
        <v>0</v>
      </c>
      <c r="K95">
        <v>0</v>
      </c>
      <c r="L95">
        <v>0</v>
      </c>
      <c r="M95">
        <v>0</v>
      </c>
      <c r="N95">
        <v>0</v>
      </c>
      <c r="O95">
        <v>0</v>
      </c>
      <c r="P95">
        <v>0</v>
      </c>
      <c r="Q95">
        <v>0</v>
      </c>
      <c r="R95">
        <v>0</v>
      </c>
      <c r="S95">
        <v>0</v>
      </c>
      <c r="T95">
        <v>0</v>
      </c>
      <c r="U95">
        <v>0</v>
      </c>
      <c r="V95">
        <v>0</v>
      </c>
      <c r="W95">
        <v>0</v>
      </c>
      <c r="X95">
        <v>0</v>
      </c>
      <c r="Y95">
        <v>0</v>
      </c>
      <c r="Z95">
        <v>0</v>
      </c>
    </row>
    <row r="96" spans="1:26" x14ac:dyDescent="0.25">
      <c r="A96" t="s">
        <v>106</v>
      </c>
      <c r="B96" t="s">
        <v>90</v>
      </c>
      <c r="C96" t="s">
        <v>63</v>
      </c>
      <c r="D96">
        <v>0</v>
      </c>
      <c r="E96">
        <v>0</v>
      </c>
      <c r="F96">
        <v>0</v>
      </c>
      <c r="G96">
        <v>0</v>
      </c>
      <c r="H96">
        <v>0</v>
      </c>
      <c r="I96">
        <v>0</v>
      </c>
      <c r="J96">
        <v>0</v>
      </c>
      <c r="K96">
        <v>0</v>
      </c>
      <c r="L96">
        <v>0</v>
      </c>
      <c r="M96">
        <v>0</v>
      </c>
      <c r="N96">
        <v>0</v>
      </c>
      <c r="O96">
        <v>0</v>
      </c>
      <c r="P96">
        <v>0</v>
      </c>
      <c r="Q96">
        <v>0</v>
      </c>
      <c r="R96">
        <v>0</v>
      </c>
      <c r="S96">
        <v>0</v>
      </c>
      <c r="T96">
        <v>0</v>
      </c>
      <c r="U96">
        <v>0</v>
      </c>
      <c r="V96">
        <v>0</v>
      </c>
      <c r="W96">
        <v>0</v>
      </c>
      <c r="X96">
        <v>0</v>
      </c>
      <c r="Y96">
        <v>0</v>
      </c>
      <c r="Z96">
        <v>0</v>
      </c>
    </row>
    <row r="97" spans="1:26" x14ac:dyDescent="0.25">
      <c r="A97" t="s">
        <v>106</v>
      </c>
      <c r="B97" t="s">
        <v>91</v>
      </c>
      <c r="C97" t="s">
        <v>63</v>
      </c>
      <c r="D97">
        <v>0</v>
      </c>
      <c r="E97">
        <v>0</v>
      </c>
      <c r="F97">
        <v>0</v>
      </c>
      <c r="G97">
        <v>0</v>
      </c>
      <c r="H97">
        <v>0</v>
      </c>
      <c r="I97">
        <v>0</v>
      </c>
      <c r="J97">
        <v>0</v>
      </c>
      <c r="K97">
        <v>0</v>
      </c>
      <c r="L97">
        <v>0</v>
      </c>
      <c r="M97">
        <v>0</v>
      </c>
      <c r="N97">
        <v>0</v>
      </c>
      <c r="O97">
        <v>0</v>
      </c>
      <c r="P97">
        <v>0</v>
      </c>
      <c r="Q97">
        <v>0</v>
      </c>
      <c r="R97">
        <v>0</v>
      </c>
      <c r="S97">
        <v>0</v>
      </c>
      <c r="T97">
        <v>0</v>
      </c>
      <c r="U97">
        <v>0</v>
      </c>
      <c r="V97">
        <v>0</v>
      </c>
      <c r="W97">
        <v>0</v>
      </c>
      <c r="X97">
        <v>0</v>
      </c>
      <c r="Y97">
        <v>0</v>
      </c>
      <c r="Z97">
        <v>0</v>
      </c>
    </row>
    <row r="98" spans="1:26" x14ac:dyDescent="0.25">
      <c r="A98" t="s">
        <v>107</v>
      </c>
      <c r="B98" t="s">
        <v>86</v>
      </c>
      <c r="C98" t="s">
        <v>63</v>
      </c>
      <c r="D98">
        <v>-90</v>
      </c>
      <c r="E98">
        <v>-120</v>
      </c>
      <c r="F98">
        <v>-120</v>
      </c>
      <c r="G98">
        <v>-120</v>
      </c>
      <c r="H98">
        <v>-120</v>
      </c>
      <c r="I98">
        <v>-120</v>
      </c>
      <c r="J98">
        <v>-120</v>
      </c>
      <c r="K98">
        <v>-120</v>
      </c>
      <c r="L98">
        <v>-120</v>
      </c>
      <c r="M98">
        <v>-120</v>
      </c>
      <c r="N98">
        <v>-120</v>
      </c>
      <c r="O98">
        <v>-120</v>
      </c>
      <c r="P98">
        <v>-120</v>
      </c>
      <c r="Q98">
        <v>-120</v>
      </c>
      <c r="R98">
        <v>-120</v>
      </c>
      <c r="S98">
        <v>-120</v>
      </c>
      <c r="T98">
        <v>-120</v>
      </c>
      <c r="U98">
        <v>-120</v>
      </c>
      <c r="V98">
        <v>-120</v>
      </c>
      <c r="W98">
        <v>-120</v>
      </c>
      <c r="X98">
        <v>-120</v>
      </c>
      <c r="Y98">
        <v>-120</v>
      </c>
      <c r="Z98">
        <v>-30</v>
      </c>
    </row>
    <row r="99" spans="1:26" x14ac:dyDescent="0.25">
      <c r="A99" t="s">
        <v>107</v>
      </c>
      <c r="B99" t="s">
        <v>87</v>
      </c>
      <c r="C99" t="s">
        <v>63</v>
      </c>
      <c r="D99">
        <v>0</v>
      </c>
      <c r="E99">
        <v>222.00492334365799</v>
      </c>
      <c r="F99">
        <v>175.52126979827901</v>
      </c>
      <c r="G99">
        <v>176.83259451389301</v>
      </c>
      <c r="H99">
        <v>180.07356595992999</v>
      </c>
      <c r="I99">
        <v>167.60683441162101</v>
      </c>
      <c r="J99">
        <v>168.87424778938299</v>
      </c>
      <c r="K99">
        <v>167.53201842307999</v>
      </c>
      <c r="L99">
        <v>166.70516014099101</v>
      </c>
      <c r="M99">
        <v>166.65268135070801</v>
      </c>
      <c r="N99">
        <v>174.7634100914</v>
      </c>
      <c r="O99">
        <v>180.994293957949</v>
      </c>
      <c r="P99">
        <v>167.60683441162101</v>
      </c>
      <c r="Q99">
        <v>167.70479730516701</v>
      </c>
      <c r="R99">
        <v>171.82198929041601</v>
      </c>
      <c r="S99">
        <v>189.66173434257499</v>
      </c>
      <c r="T99">
        <v>169.13909387588501</v>
      </c>
      <c r="U99">
        <v>192.08842206001299</v>
      </c>
      <c r="V99">
        <v>180.804304718971</v>
      </c>
      <c r="W99">
        <v>172.07567501068101</v>
      </c>
      <c r="X99">
        <v>186.743761539459</v>
      </c>
      <c r="Y99">
        <v>192.958541929722</v>
      </c>
      <c r="Z99">
        <v>12.0611763000488</v>
      </c>
    </row>
    <row r="100" spans="1:26" x14ac:dyDescent="0.25">
      <c r="A100" t="s">
        <v>107</v>
      </c>
      <c r="B100" t="s">
        <v>88</v>
      </c>
      <c r="C100" t="s">
        <v>63</v>
      </c>
      <c r="D100">
        <v>-90</v>
      </c>
      <c r="E100">
        <v>-120</v>
      </c>
      <c r="F100">
        <v>-120</v>
      </c>
      <c r="G100">
        <v>-120</v>
      </c>
      <c r="H100">
        <v>-120</v>
      </c>
      <c r="I100">
        <v>-120</v>
      </c>
      <c r="J100">
        <v>-120</v>
      </c>
      <c r="K100">
        <v>-120</v>
      </c>
      <c r="L100">
        <v>-120</v>
      </c>
      <c r="M100">
        <v>-120</v>
      </c>
      <c r="N100">
        <v>-120</v>
      </c>
      <c r="O100">
        <v>-120</v>
      </c>
      <c r="P100">
        <v>-120</v>
      </c>
      <c r="Q100">
        <v>-120</v>
      </c>
      <c r="R100">
        <v>-120</v>
      </c>
      <c r="S100">
        <v>-120</v>
      </c>
      <c r="T100">
        <v>-120</v>
      </c>
      <c r="U100">
        <v>-120</v>
      </c>
      <c r="V100">
        <v>-120</v>
      </c>
      <c r="W100">
        <v>-120</v>
      </c>
      <c r="X100">
        <v>-120</v>
      </c>
      <c r="Y100">
        <v>-120</v>
      </c>
      <c r="Z100">
        <v>-30</v>
      </c>
    </row>
    <row r="101" spans="1:26" x14ac:dyDescent="0.25">
      <c r="A101" t="s">
        <v>107</v>
      </c>
      <c r="B101" t="s">
        <v>89</v>
      </c>
      <c r="C101" t="s">
        <v>63</v>
      </c>
      <c r="D101">
        <v>9</v>
      </c>
      <c r="E101">
        <v>12</v>
      </c>
      <c r="F101">
        <v>12</v>
      </c>
      <c r="G101">
        <v>12</v>
      </c>
      <c r="H101">
        <v>12</v>
      </c>
      <c r="I101">
        <v>12</v>
      </c>
      <c r="J101">
        <v>12</v>
      </c>
      <c r="K101">
        <v>12</v>
      </c>
      <c r="L101">
        <v>12</v>
      </c>
      <c r="M101">
        <v>12</v>
      </c>
      <c r="N101">
        <v>12</v>
      </c>
      <c r="O101">
        <v>12</v>
      </c>
      <c r="P101">
        <v>12</v>
      </c>
      <c r="Q101">
        <v>12</v>
      </c>
      <c r="R101">
        <v>12</v>
      </c>
      <c r="S101">
        <v>12</v>
      </c>
      <c r="T101">
        <v>12</v>
      </c>
      <c r="U101">
        <v>12</v>
      </c>
      <c r="V101">
        <v>12</v>
      </c>
      <c r="W101">
        <v>12</v>
      </c>
      <c r="X101">
        <v>12</v>
      </c>
      <c r="Y101">
        <v>12</v>
      </c>
      <c r="Z101">
        <v>3</v>
      </c>
    </row>
    <row r="102" spans="1:26" x14ac:dyDescent="0.25">
      <c r="A102" t="s">
        <v>107</v>
      </c>
      <c r="B102" t="s">
        <v>90</v>
      </c>
      <c r="C102" t="s">
        <v>63</v>
      </c>
      <c r="D102">
        <v>0</v>
      </c>
      <c r="E102">
        <v>0</v>
      </c>
      <c r="F102">
        <v>0</v>
      </c>
      <c r="G102">
        <v>0</v>
      </c>
      <c r="H102">
        <v>0</v>
      </c>
      <c r="I102">
        <v>0</v>
      </c>
      <c r="J102">
        <v>0</v>
      </c>
      <c r="K102">
        <v>0</v>
      </c>
      <c r="L102">
        <v>0</v>
      </c>
      <c r="M102">
        <v>0</v>
      </c>
      <c r="N102">
        <v>0</v>
      </c>
      <c r="O102">
        <v>0</v>
      </c>
      <c r="P102">
        <v>0</v>
      </c>
      <c r="Q102">
        <v>0</v>
      </c>
      <c r="R102">
        <v>0</v>
      </c>
      <c r="S102">
        <v>0</v>
      </c>
      <c r="T102">
        <v>0</v>
      </c>
      <c r="U102">
        <v>0</v>
      </c>
      <c r="V102">
        <v>0</v>
      </c>
      <c r="W102">
        <v>0</v>
      </c>
      <c r="X102">
        <v>0</v>
      </c>
      <c r="Y102">
        <v>0</v>
      </c>
      <c r="Z102">
        <v>0</v>
      </c>
    </row>
    <row r="103" spans="1:26" x14ac:dyDescent="0.25">
      <c r="A103" t="s">
        <v>107</v>
      </c>
      <c r="B103" t="s">
        <v>91</v>
      </c>
      <c r="C103" t="s">
        <v>63</v>
      </c>
      <c r="D103">
        <v>90</v>
      </c>
      <c r="E103">
        <v>120</v>
      </c>
      <c r="F103">
        <v>120</v>
      </c>
      <c r="G103">
        <v>120</v>
      </c>
      <c r="H103">
        <v>120</v>
      </c>
      <c r="I103">
        <v>120</v>
      </c>
      <c r="J103">
        <v>120</v>
      </c>
      <c r="K103">
        <v>120</v>
      </c>
      <c r="L103">
        <v>120</v>
      </c>
      <c r="M103">
        <v>120</v>
      </c>
      <c r="N103">
        <v>120</v>
      </c>
      <c r="O103">
        <v>120</v>
      </c>
      <c r="P103">
        <v>120</v>
      </c>
      <c r="Q103">
        <v>120</v>
      </c>
      <c r="R103">
        <v>120</v>
      </c>
      <c r="S103">
        <v>120</v>
      </c>
      <c r="T103">
        <v>120</v>
      </c>
      <c r="U103">
        <v>120</v>
      </c>
      <c r="V103">
        <v>120</v>
      </c>
      <c r="W103">
        <v>120</v>
      </c>
      <c r="X103">
        <v>120</v>
      </c>
      <c r="Y103">
        <v>120</v>
      </c>
      <c r="Z103">
        <v>30</v>
      </c>
    </row>
    <row r="104" spans="1:26" x14ac:dyDescent="0.25">
      <c r="A104" t="s">
        <v>108</v>
      </c>
      <c r="B104" t="s">
        <v>86</v>
      </c>
      <c r="C104" t="s">
        <v>63</v>
      </c>
      <c r="D104">
        <v>-10</v>
      </c>
      <c r="E104">
        <v>-60</v>
      </c>
      <c r="F104">
        <v>-60</v>
      </c>
      <c r="G104">
        <v>-60</v>
      </c>
      <c r="H104">
        <v>-60</v>
      </c>
      <c r="I104">
        <v>-60</v>
      </c>
      <c r="J104">
        <v>-60</v>
      </c>
      <c r="K104">
        <v>-60</v>
      </c>
      <c r="L104">
        <v>-60</v>
      </c>
      <c r="M104">
        <v>-60</v>
      </c>
      <c r="N104">
        <v>-60</v>
      </c>
      <c r="O104">
        <v>-60</v>
      </c>
      <c r="P104">
        <v>-60</v>
      </c>
      <c r="Q104">
        <v>-60</v>
      </c>
      <c r="R104">
        <v>-60</v>
      </c>
      <c r="S104">
        <v>-60</v>
      </c>
      <c r="T104">
        <v>-60</v>
      </c>
      <c r="U104">
        <v>-60</v>
      </c>
      <c r="V104">
        <v>-60</v>
      </c>
      <c r="W104">
        <v>-60</v>
      </c>
      <c r="X104">
        <v>-60</v>
      </c>
      <c r="Y104">
        <v>-60</v>
      </c>
      <c r="Z104">
        <v>-15</v>
      </c>
    </row>
    <row r="105" spans="1:26" x14ac:dyDescent="0.25">
      <c r="A105" t="s">
        <v>108</v>
      </c>
      <c r="B105" t="s">
        <v>87</v>
      </c>
      <c r="C105" t="s">
        <v>63</v>
      </c>
      <c r="D105">
        <v>0</v>
      </c>
      <c r="E105">
        <v>240.131440162659</v>
      </c>
      <c r="F105">
        <v>349.26138949394198</v>
      </c>
      <c r="G105">
        <v>351.72185993194603</v>
      </c>
      <c r="H105">
        <v>334.364127397537</v>
      </c>
      <c r="I105">
        <v>426.76832008361799</v>
      </c>
      <c r="J105">
        <v>334.79599905013998</v>
      </c>
      <c r="K105">
        <v>254.736444473267</v>
      </c>
      <c r="L105">
        <v>408.18598079681402</v>
      </c>
      <c r="M105">
        <v>329.95391464233398</v>
      </c>
      <c r="N105">
        <v>343.08738470077498</v>
      </c>
      <c r="O105">
        <v>330.84883195161802</v>
      </c>
      <c r="P105">
        <v>343.194297790527</v>
      </c>
      <c r="Q105">
        <v>347.28625679016102</v>
      </c>
      <c r="R105">
        <v>337.83204217255098</v>
      </c>
      <c r="S105">
        <v>333.30974900722498</v>
      </c>
      <c r="T105">
        <v>390.96022570133198</v>
      </c>
      <c r="U105">
        <v>318.20801639556902</v>
      </c>
      <c r="V105">
        <v>350.094212532043</v>
      </c>
      <c r="W105">
        <v>359.67106819152798</v>
      </c>
      <c r="X105">
        <v>361.52592658996599</v>
      </c>
      <c r="Y105">
        <v>394.87135219573997</v>
      </c>
      <c r="Z105">
        <v>191.04098510742199</v>
      </c>
    </row>
    <row r="106" spans="1:26" x14ac:dyDescent="0.25">
      <c r="A106" t="s">
        <v>108</v>
      </c>
      <c r="B106" t="s">
        <v>88</v>
      </c>
      <c r="C106" t="s">
        <v>63</v>
      </c>
      <c r="D106">
        <v>-10</v>
      </c>
      <c r="E106">
        <v>-60</v>
      </c>
      <c r="F106">
        <v>-60</v>
      </c>
      <c r="G106">
        <v>-60</v>
      </c>
      <c r="H106">
        <v>-60</v>
      </c>
      <c r="I106">
        <v>-60</v>
      </c>
      <c r="J106">
        <v>-60</v>
      </c>
      <c r="K106">
        <v>-60</v>
      </c>
      <c r="L106">
        <v>-60</v>
      </c>
      <c r="M106">
        <v>-60</v>
      </c>
      <c r="N106">
        <v>-60</v>
      </c>
      <c r="O106">
        <v>-60</v>
      </c>
      <c r="P106">
        <v>-60</v>
      </c>
      <c r="Q106">
        <v>-60</v>
      </c>
      <c r="R106">
        <v>-60</v>
      </c>
      <c r="S106">
        <v>-60</v>
      </c>
      <c r="T106">
        <v>-60</v>
      </c>
      <c r="U106">
        <v>-60</v>
      </c>
      <c r="V106">
        <v>-60</v>
      </c>
      <c r="W106">
        <v>-60</v>
      </c>
      <c r="X106">
        <v>-60</v>
      </c>
      <c r="Y106">
        <v>-60</v>
      </c>
      <c r="Z106">
        <v>-15</v>
      </c>
    </row>
    <row r="107" spans="1:26" x14ac:dyDescent="0.25">
      <c r="A107" t="s">
        <v>108</v>
      </c>
      <c r="B107" t="s">
        <v>89</v>
      </c>
      <c r="C107" t="s">
        <v>63</v>
      </c>
      <c r="D107">
        <v>2</v>
      </c>
      <c r="E107">
        <v>12</v>
      </c>
      <c r="F107">
        <v>12</v>
      </c>
      <c r="G107">
        <v>12</v>
      </c>
      <c r="H107">
        <v>12</v>
      </c>
      <c r="I107">
        <v>12</v>
      </c>
      <c r="J107">
        <v>12</v>
      </c>
      <c r="K107">
        <v>12</v>
      </c>
      <c r="L107">
        <v>12</v>
      </c>
      <c r="M107">
        <v>12</v>
      </c>
      <c r="N107">
        <v>12</v>
      </c>
      <c r="O107">
        <v>12</v>
      </c>
      <c r="P107">
        <v>12</v>
      </c>
      <c r="Q107">
        <v>12</v>
      </c>
      <c r="R107">
        <v>12</v>
      </c>
      <c r="S107">
        <v>12</v>
      </c>
      <c r="T107">
        <v>12</v>
      </c>
      <c r="U107">
        <v>12</v>
      </c>
      <c r="V107">
        <v>12</v>
      </c>
      <c r="W107">
        <v>12</v>
      </c>
      <c r="X107">
        <v>12</v>
      </c>
      <c r="Y107">
        <v>12</v>
      </c>
      <c r="Z107">
        <v>3</v>
      </c>
    </row>
    <row r="108" spans="1:26" x14ac:dyDescent="0.25">
      <c r="A108" t="s">
        <v>108</v>
      </c>
      <c r="B108" t="s">
        <v>90</v>
      </c>
      <c r="C108" t="s">
        <v>63</v>
      </c>
      <c r="D108">
        <v>0</v>
      </c>
      <c r="E108">
        <v>0</v>
      </c>
      <c r="F108">
        <v>0</v>
      </c>
      <c r="G108">
        <v>0</v>
      </c>
      <c r="H108">
        <v>0</v>
      </c>
      <c r="I108">
        <v>0</v>
      </c>
      <c r="J108">
        <v>0</v>
      </c>
      <c r="K108">
        <v>0</v>
      </c>
      <c r="L108">
        <v>0</v>
      </c>
      <c r="M108">
        <v>0</v>
      </c>
      <c r="N108">
        <v>0</v>
      </c>
      <c r="O108">
        <v>0</v>
      </c>
      <c r="P108">
        <v>0</v>
      </c>
      <c r="Q108">
        <v>0</v>
      </c>
      <c r="R108">
        <v>0</v>
      </c>
      <c r="S108">
        <v>0</v>
      </c>
      <c r="T108">
        <v>0</v>
      </c>
      <c r="U108">
        <v>0</v>
      </c>
      <c r="V108">
        <v>0</v>
      </c>
      <c r="W108">
        <v>0</v>
      </c>
      <c r="X108">
        <v>0</v>
      </c>
      <c r="Y108">
        <v>0</v>
      </c>
      <c r="Z108">
        <v>0</v>
      </c>
    </row>
    <row r="109" spans="1:26" x14ac:dyDescent="0.25">
      <c r="A109" t="s">
        <v>108</v>
      </c>
      <c r="B109" t="s">
        <v>91</v>
      </c>
      <c r="C109" t="s">
        <v>63</v>
      </c>
      <c r="D109">
        <v>10</v>
      </c>
      <c r="E109">
        <v>60</v>
      </c>
      <c r="F109">
        <v>60</v>
      </c>
      <c r="G109">
        <v>60</v>
      </c>
      <c r="H109">
        <v>60</v>
      </c>
      <c r="I109">
        <v>60</v>
      </c>
      <c r="J109">
        <v>60</v>
      </c>
      <c r="K109">
        <v>60</v>
      </c>
      <c r="L109">
        <v>60</v>
      </c>
      <c r="M109">
        <v>60</v>
      </c>
      <c r="N109">
        <v>60</v>
      </c>
      <c r="O109">
        <v>60</v>
      </c>
      <c r="P109">
        <v>60</v>
      </c>
      <c r="Q109">
        <v>60</v>
      </c>
      <c r="R109">
        <v>60</v>
      </c>
      <c r="S109">
        <v>60</v>
      </c>
      <c r="T109">
        <v>60</v>
      </c>
      <c r="U109">
        <v>60</v>
      </c>
      <c r="V109">
        <v>60</v>
      </c>
      <c r="W109">
        <v>60</v>
      </c>
      <c r="X109">
        <v>60</v>
      </c>
      <c r="Y109">
        <v>60</v>
      </c>
      <c r="Z109">
        <v>15</v>
      </c>
    </row>
    <row r="110" spans="1:26" x14ac:dyDescent="0.25">
      <c r="A110" t="s">
        <v>109</v>
      </c>
      <c r="B110" t="s">
        <v>86</v>
      </c>
      <c r="C110" t="s">
        <v>63</v>
      </c>
      <c r="D110">
        <v>0</v>
      </c>
      <c r="E110">
        <v>0</v>
      </c>
      <c r="F110">
        <v>0</v>
      </c>
      <c r="G110">
        <v>0</v>
      </c>
      <c r="H110">
        <v>0</v>
      </c>
      <c r="I110">
        <v>0</v>
      </c>
      <c r="J110">
        <v>0</v>
      </c>
      <c r="K110">
        <v>0</v>
      </c>
      <c r="L110">
        <v>0</v>
      </c>
      <c r="M110">
        <v>0</v>
      </c>
      <c r="N110">
        <v>0</v>
      </c>
      <c r="O110">
        <v>0</v>
      </c>
      <c r="P110">
        <v>0</v>
      </c>
      <c r="Q110">
        <v>0</v>
      </c>
      <c r="R110">
        <v>0</v>
      </c>
      <c r="S110">
        <v>0</v>
      </c>
      <c r="T110">
        <v>0</v>
      </c>
      <c r="U110">
        <v>0</v>
      </c>
      <c r="V110">
        <v>0</v>
      </c>
      <c r="W110">
        <v>0</v>
      </c>
      <c r="X110">
        <v>0</v>
      </c>
      <c r="Y110">
        <v>0</v>
      </c>
      <c r="Z110">
        <v>0</v>
      </c>
    </row>
    <row r="111" spans="1:26" x14ac:dyDescent="0.25">
      <c r="A111" t="s">
        <v>109</v>
      </c>
      <c r="B111" t="s">
        <v>87</v>
      </c>
      <c r="C111" t="s">
        <v>63</v>
      </c>
      <c r="D111">
        <v>0</v>
      </c>
      <c r="E111">
        <v>0</v>
      </c>
      <c r="F111">
        <v>0</v>
      </c>
      <c r="G111">
        <v>0</v>
      </c>
      <c r="H111">
        <v>0</v>
      </c>
      <c r="I111">
        <v>0</v>
      </c>
      <c r="J111">
        <v>0</v>
      </c>
      <c r="K111">
        <v>0</v>
      </c>
      <c r="L111">
        <v>0</v>
      </c>
      <c r="M111">
        <v>0</v>
      </c>
      <c r="N111">
        <v>0</v>
      </c>
      <c r="O111">
        <v>0</v>
      </c>
      <c r="P111">
        <v>0</v>
      </c>
      <c r="Q111">
        <v>0</v>
      </c>
      <c r="R111">
        <v>0</v>
      </c>
      <c r="S111">
        <v>0</v>
      </c>
      <c r="T111">
        <v>0</v>
      </c>
      <c r="U111">
        <v>0</v>
      </c>
      <c r="V111">
        <v>0</v>
      </c>
      <c r="W111">
        <v>0</v>
      </c>
      <c r="X111">
        <v>0</v>
      </c>
      <c r="Y111">
        <v>0</v>
      </c>
      <c r="Z111">
        <v>0</v>
      </c>
    </row>
    <row r="112" spans="1:26" x14ac:dyDescent="0.25">
      <c r="A112" t="s">
        <v>109</v>
      </c>
      <c r="B112" t="s">
        <v>88</v>
      </c>
      <c r="C112" t="s">
        <v>63</v>
      </c>
      <c r="D112">
        <v>0</v>
      </c>
      <c r="E112">
        <v>0</v>
      </c>
      <c r="F112">
        <v>0</v>
      </c>
      <c r="G112">
        <v>0</v>
      </c>
      <c r="H112">
        <v>0</v>
      </c>
      <c r="I112">
        <v>0</v>
      </c>
      <c r="J112">
        <v>0</v>
      </c>
      <c r="K112">
        <v>0</v>
      </c>
      <c r="L112">
        <v>0</v>
      </c>
      <c r="M112">
        <v>0</v>
      </c>
      <c r="N112">
        <v>0</v>
      </c>
      <c r="O112">
        <v>0</v>
      </c>
      <c r="P112">
        <v>0</v>
      </c>
      <c r="Q112">
        <v>0</v>
      </c>
      <c r="R112">
        <v>0</v>
      </c>
      <c r="S112">
        <v>0</v>
      </c>
      <c r="T112">
        <v>0</v>
      </c>
      <c r="U112">
        <v>0</v>
      </c>
      <c r="V112">
        <v>0</v>
      </c>
      <c r="W112">
        <v>0</v>
      </c>
      <c r="X112">
        <v>0</v>
      </c>
      <c r="Y112">
        <v>0</v>
      </c>
      <c r="Z112">
        <v>0</v>
      </c>
    </row>
    <row r="113" spans="1:26" x14ac:dyDescent="0.25">
      <c r="A113" t="s">
        <v>109</v>
      </c>
      <c r="B113" t="s">
        <v>89</v>
      </c>
      <c r="C113" t="s">
        <v>63</v>
      </c>
      <c r="D113">
        <v>0.69999998807907104</v>
      </c>
      <c r="E113">
        <v>4.1999999284744298</v>
      </c>
      <c r="F113">
        <v>4.1999999284744298</v>
      </c>
      <c r="G113">
        <v>4.1999999284744298</v>
      </c>
      <c r="H113">
        <v>4.1999999284744298</v>
      </c>
      <c r="I113">
        <v>4.1999999284744298</v>
      </c>
      <c r="J113">
        <v>4.1999999284744298</v>
      </c>
      <c r="K113">
        <v>4.1999999284744298</v>
      </c>
      <c r="L113">
        <v>4.1999999284744298</v>
      </c>
      <c r="M113">
        <v>4.1999999284744298</v>
      </c>
      <c r="N113">
        <v>4.1999999284744298</v>
      </c>
      <c r="O113">
        <v>4.1999999284744298</v>
      </c>
      <c r="P113">
        <v>4.1999999284744298</v>
      </c>
      <c r="Q113">
        <v>4.1999999284744298</v>
      </c>
      <c r="R113">
        <v>4.1999999284744298</v>
      </c>
      <c r="S113">
        <v>4.1999999284744298</v>
      </c>
      <c r="T113">
        <v>4.1999999284744298</v>
      </c>
      <c r="U113">
        <v>4.1999999284744298</v>
      </c>
      <c r="V113">
        <v>4.1999999284744298</v>
      </c>
      <c r="W113">
        <v>4.1999999284744298</v>
      </c>
      <c r="X113">
        <v>4.1999999284744298</v>
      </c>
      <c r="Y113">
        <v>4.1999999284744298</v>
      </c>
      <c r="Z113">
        <v>1.0499999821186099</v>
      </c>
    </row>
    <row r="114" spans="1:26" x14ac:dyDescent="0.25">
      <c r="A114" t="s">
        <v>109</v>
      </c>
      <c r="B114" t="s">
        <v>90</v>
      </c>
      <c r="C114" t="s">
        <v>63</v>
      </c>
      <c r="D114" s="76">
        <v>1.9999999552965199E-2</v>
      </c>
      <c r="E114">
        <v>0.119999997317791</v>
      </c>
      <c r="F114">
        <v>0.119999997317791</v>
      </c>
      <c r="G114">
        <v>0.119999997317791</v>
      </c>
      <c r="H114">
        <v>0.119999997317791</v>
      </c>
      <c r="I114">
        <v>0.119999997317791</v>
      </c>
      <c r="J114">
        <v>0.119999997317791</v>
      </c>
      <c r="K114">
        <v>0.119999997317791</v>
      </c>
      <c r="L114">
        <v>0.119999997317791</v>
      </c>
      <c r="M114">
        <v>0.119999997317791</v>
      </c>
      <c r="N114">
        <v>0.119999997317791</v>
      </c>
      <c r="O114">
        <v>0.119999997317791</v>
      </c>
      <c r="P114">
        <v>0.119999997317791</v>
      </c>
      <c r="Q114">
        <v>0.119999997317791</v>
      </c>
      <c r="R114">
        <v>0.119999997317791</v>
      </c>
      <c r="S114">
        <v>0.119999997317791</v>
      </c>
      <c r="T114">
        <v>0.119999997317791</v>
      </c>
      <c r="U114">
        <v>0.119999997317791</v>
      </c>
      <c r="V114">
        <v>0.119999997317791</v>
      </c>
      <c r="W114">
        <v>0.119999997317791</v>
      </c>
      <c r="X114">
        <v>0.119999997317791</v>
      </c>
      <c r="Y114">
        <v>0.119999997317791</v>
      </c>
      <c r="Z114" s="76">
        <v>2.9999999329447701E-2</v>
      </c>
    </row>
    <row r="115" spans="1:26" x14ac:dyDescent="0.25">
      <c r="A115" t="s">
        <v>109</v>
      </c>
      <c r="B115" t="s">
        <v>91</v>
      </c>
      <c r="C115" t="s">
        <v>63</v>
      </c>
      <c r="D115">
        <v>0</v>
      </c>
      <c r="E115">
        <v>0</v>
      </c>
      <c r="F115">
        <v>0</v>
      </c>
      <c r="G115">
        <v>0</v>
      </c>
      <c r="H115">
        <v>0</v>
      </c>
      <c r="I115">
        <v>0</v>
      </c>
      <c r="J115">
        <v>0</v>
      </c>
      <c r="K115">
        <v>0</v>
      </c>
      <c r="L115">
        <v>0</v>
      </c>
      <c r="M115">
        <v>0</v>
      </c>
      <c r="N115">
        <v>0</v>
      </c>
      <c r="O115">
        <v>0</v>
      </c>
      <c r="P115">
        <v>0</v>
      </c>
      <c r="Q115">
        <v>0</v>
      </c>
      <c r="R115">
        <v>0</v>
      </c>
      <c r="S115">
        <v>0</v>
      </c>
      <c r="T115">
        <v>0</v>
      </c>
      <c r="U115">
        <v>0</v>
      </c>
      <c r="V115">
        <v>0</v>
      </c>
      <c r="W115">
        <v>0</v>
      </c>
      <c r="X115">
        <v>0</v>
      </c>
      <c r="Y115">
        <v>0</v>
      </c>
      <c r="Z115">
        <v>0</v>
      </c>
    </row>
    <row r="116" spans="1:26" x14ac:dyDescent="0.25">
      <c r="A116" t="s">
        <v>110</v>
      </c>
      <c r="B116" t="s">
        <v>86</v>
      </c>
      <c r="C116" t="s">
        <v>63</v>
      </c>
      <c r="D116">
        <v>-27.992022514343301</v>
      </c>
      <c r="E116">
        <v>-98.8257732391357</v>
      </c>
      <c r="F116">
        <v>-98.470692634582505</v>
      </c>
      <c r="G116">
        <v>-98.517210960388198</v>
      </c>
      <c r="H116">
        <v>-98.561827659606905</v>
      </c>
      <c r="I116">
        <v>-98.608393669128404</v>
      </c>
      <c r="J116">
        <v>-98.687017440795898</v>
      </c>
      <c r="K116">
        <v>-99.7184028625488</v>
      </c>
      <c r="L116">
        <v>-101.42685079574601</v>
      </c>
      <c r="M116">
        <v>-112.227473258972</v>
      </c>
      <c r="N116">
        <v>-112.850406646729</v>
      </c>
      <c r="O116">
        <v>-110.307585716248</v>
      </c>
      <c r="P116">
        <v>-103.05446529388399</v>
      </c>
      <c r="Q116">
        <v>-112.68542194366501</v>
      </c>
      <c r="R116">
        <v>-114.219989299774</v>
      </c>
      <c r="S116">
        <v>-117.270149707794</v>
      </c>
      <c r="T116">
        <v>-127.57145214080801</v>
      </c>
      <c r="U116">
        <v>-128.57979822158799</v>
      </c>
      <c r="V116">
        <v>-128.810214042664</v>
      </c>
      <c r="W116">
        <v>-131.939561367035</v>
      </c>
      <c r="X116">
        <v>-132.35893869399999</v>
      </c>
      <c r="Y116">
        <v>-132.17573213577299</v>
      </c>
      <c r="Z116">
        <v>-58.611335754394503</v>
      </c>
    </row>
    <row r="117" spans="1:26" x14ac:dyDescent="0.25">
      <c r="A117" t="s">
        <v>110</v>
      </c>
      <c r="B117" t="s">
        <v>87</v>
      </c>
      <c r="C117" t="s">
        <v>63</v>
      </c>
      <c r="D117">
        <v>88.101722717285199</v>
      </c>
      <c r="E117">
        <v>9.9567401409149205</v>
      </c>
      <c r="F117">
        <v>3.8312952518463099</v>
      </c>
      <c r="G117">
        <v>4.5438718795776403</v>
      </c>
      <c r="H117">
        <v>5.2273020409047604</v>
      </c>
      <c r="I117">
        <v>5.9405941963195801</v>
      </c>
      <c r="J117">
        <v>7.1449484527111098</v>
      </c>
      <c r="K117">
        <v>22.9436541199684</v>
      </c>
      <c r="L117">
        <v>50.646628737449603</v>
      </c>
      <c r="M117">
        <v>250.493026167154</v>
      </c>
      <c r="N117">
        <v>259.16954421997099</v>
      </c>
      <c r="O117">
        <v>231.10871481895401</v>
      </c>
      <c r="P117">
        <v>95.555391788482694</v>
      </c>
      <c r="Q117">
        <v>268.67661762237498</v>
      </c>
      <c r="R117">
        <v>292.08802223205601</v>
      </c>
      <c r="S117">
        <v>441.985778570175</v>
      </c>
      <c r="T117">
        <v>961.38552856445301</v>
      </c>
      <c r="U117">
        <v>984.751502990723</v>
      </c>
      <c r="V117">
        <v>991.60839080810501</v>
      </c>
      <c r="W117">
        <v>1042.9615821838399</v>
      </c>
      <c r="X117">
        <v>1050.1665458679199</v>
      </c>
      <c r="Y117">
        <v>1047.3602142334</v>
      </c>
      <c r="Z117">
        <v>263.68542480468801</v>
      </c>
    </row>
    <row r="118" spans="1:26" x14ac:dyDescent="0.25">
      <c r="A118" t="s">
        <v>110</v>
      </c>
      <c r="B118" t="s">
        <v>88</v>
      </c>
      <c r="C118" t="s">
        <v>63</v>
      </c>
      <c r="D118">
        <v>-23.572937965393098</v>
      </c>
      <c r="E118">
        <v>-98.220574378967299</v>
      </c>
      <c r="F118">
        <v>-98.220574378967299</v>
      </c>
      <c r="G118">
        <v>-98.220574378967299</v>
      </c>
      <c r="H118">
        <v>-98.220574378967299</v>
      </c>
      <c r="I118">
        <v>-98.220574378967299</v>
      </c>
      <c r="J118">
        <v>-98.220574378967299</v>
      </c>
      <c r="K118">
        <v>-98.220574378967299</v>
      </c>
      <c r="L118">
        <v>-98.220574378967299</v>
      </c>
      <c r="M118">
        <v>-98.220574378967299</v>
      </c>
      <c r="N118">
        <v>-98.220574378967299</v>
      </c>
      <c r="O118">
        <v>-98.220574378967299</v>
      </c>
      <c r="P118">
        <v>-98.220574378967299</v>
      </c>
      <c r="Q118">
        <v>-98.220574378967299</v>
      </c>
      <c r="R118">
        <v>-98.220574378967299</v>
      </c>
      <c r="S118">
        <v>-98.220574378967299</v>
      </c>
      <c r="T118">
        <v>-98.220574378967299</v>
      </c>
      <c r="U118">
        <v>-98.220574378967299</v>
      </c>
      <c r="V118">
        <v>-98.220574378967299</v>
      </c>
      <c r="W118">
        <v>-98.220574378967299</v>
      </c>
      <c r="X118">
        <v>-98.220574378967299</v>
      </c>
      <c r="Y118">
        <v>-98.220574378967299</v>
      </c>
      <c r="Z118">
        <v>-43.217052459716797</v>
      </c>
    </row>
    <row r="119" spans="1:26" x14ac:dyDescent="0.25">
      <c r="A119" t="s">
        <v>110</v>
      </c>
      <c r="B119" t="s">
        <v>89</v>
      </c>
      <c r="C119" t="s">
        <v>63</v>
      </c>
      <c r="D119">
        <v>1.5</v>
      </c>
      <c r="E119">
        <v>9</v>
      </c>
      <c r="F119">
        <v>9</v>
      </c>
      <c r="G119">
        <v>9</v>
      </c>
      <c r="H119">
        <v>9</v>
      </c>
      <c r="I119">
        <v>9</v>
      </c>
      <c r="J119">
        <v>9</v>
      </c>
      <c r="K119">
        <v>9</v>
      </c>
      <c r="L119">
        <v>9</v>
      </c>
      <c r="M119">
        <v>9</v>
      </c>
      <c r="N119">
        <v>9</v>
      </c>
      <c r="O119">
        <v>9</v>
      </c>
      <c r="P119">
        <v>9</v>
      </c>
      <c r="Q119">
        <v>9</v>
      </c>
      <c r="R119">
        <v>9</v>
      </c>
      <c r="S119">
        <v>9</v>
      </c>
      <c r="T119">
        <v>9</v>
      </c>
      <c r="U119">
        <v>9</v>
      </c>
      <c r="V119">
        <v>9</v>
      </c>
      <c r="W119">
        <v>9</v>
      </c>
      <c r="X119">
        <v>9</v>
      </c>
      <c r="Y119">
        <v>9</v>
      </c>
      <c r="Z119">
        <v>2.25</v>
      </c>
    </row>
    <row r="120" spans="1:26" x14ac:dyDescent="0.25">
      <c r="A120" t="s">
        <v>110</v>
      </c>
      <c r="B120" t="s">
        <v>90</v>
      </c>
      <c r="C120" t="s">
        <v>63</v>
      </c>
      <c r="D120" s="76">
        <v>1.9999999552965199E-2</v>
      </c>
      <c r="E120">
        <v>0.119999997317791</v>
      </c>
      <c r="F120">
        <v>0.119999997317791</v>
      </c>
      <c r="G120">
        <v>0.119999997317791</v>
      </c>
      <c r="H120">
        <v>0.119999997317791</v>
      </c>
      <c r="I120">
        <v>0.119999997317791</v>
      </c>
      <c r="J120">
        <v>0.119999997317791</v>
      </c>
      <c r="K120">
        <v>0.119999997317791</v>
      </c>
      <c r="L120">
        <v>0.119999997317791</v>
      </c>
      <c r="M120">
        <v>0.119999997317791</v>
      </c>
      <c r="N120">
        <v>0.119999997317791</v>
      </c>
      <c r="O120">
        <v>0.119999997317791</v>
      </c>
      <c r="P120">
        <v>0.119999997317791</v>
      </c>
      <c r="Q120">
        <v>0.119999997317791</v>
      </c>
      <c r="R120">
        <v>0.119999997317791</v>
      </c>
      <c r="S120">
        <v>0.119999997317791</v>
      </c>
      <c r="T120">
        <v>0.119999997317791</v>
      </c>
      <c r="U120">
        <v>0.119999997317791</v>
      </c>
      <c r="V120">
        <v>0.119999997317791</v>
      </c>
      <c r="W120">
        <v>0.119999997317791</v>
      </c>
      <c r="X120">
        <v>0.119999997317791</v>
      </c>
      <c r="Y120">
        <v>0.119999997317791</v>
      </c>
      <c r="Z120" s="76">
        <v>2.9999999329447701E-2</v>
      </c>
    </row>
    <row r="121" spans="1:26" x14ac:dyDescent="0.25">
      <c r="A121" t="s">
        <v>110</v>
      </c>
      <c r="B121" t="s">
        <v>91</v>
      </c>
      <c r="C121" t="s">
        <v>63</v>
      </c>
      <c r="D121">
        <v>31.430583000183098</v>
      </c>
      <c r="E121">
        <v>130.96076297760001</v>
      </c>
      <c r="F121">
        <v>130.96076297760001</v>
      </c>
      <c r="G121">
        <v>130.96076297760001</v>
      </c>
      <c r="H121">
        <v>130.96076297760001</v>
      </c>
      <c r="I121">
        <v>130.96076297760001</v>
      </c>
      <c r="J121">
        <v>130.96076297760001</v>
      </c>
      <c r="K121">
        <v>130.96076297760001</v>
      </c>
      <c r="L121">
        <v>130.96076297760001</v>
      </c>
      <c r="M121">
        <v>130.96076297760001</v>
      </c>
      <c r="N121">
        <v>130.96076297760001</v>
      </c>
      <c r="O121">
        <v>130.96076297760001</v>
      </c>
      <c r="P121">
        <v>130.96076297760001</v>
      </c>
      <c r="Q121">
        <v>130.96076297760001</v>
      </c>
      <c r="R121">
        <v>130.96076297760001</v>
      </c>
      <c r="S121">
        <v>130.96076297760001</v>
      </c>
      <c r="T121">
        <v>130.96076297760001</v>
      </c>
      <c r="U121">
        <v>130.96076297760001</v>
      </c>
      <c r="V121">
        <v>130.96076297760001</v>
      </c>
      <c r="W121">
        <v>130.96076297760001</v>
      </c>
      <c r="X121">
        <v>130.96076297760001</v>
      </c>
      <c r="Y121">
        <v>130.96076297760001</v>
      </c>
      <c r="Z121">
        <v>57.622735977172901</v>
      </c>
    </row>
    <row r="122" spans="1:26" x14ac:dyDescent="0.25">
      <c r="A122" t="s">
        <v>111</v>
      </c>
      <c r="B122" t="s">
        <v>86</v>
      </c>
      <c r="C122" t="s">
        <v>63</v>
      </c>
      <c r="D122">
        <v>-945.11868286132801</v>
      </c>
      <c r="E122">
        <v>-1660.8301391601599</v>
      </c>
      <c r="F122">
        <v>-1709.6902160644499</v>
      </c>
      <c r="G122">
        <v>-1761.0791015625</v>
      </c>
      <c r="H122">
        <v>-1814.0121765136701</v>
      </c>
      <c r="I122">
        <v>-1868.5221862793001</v>
      </c>
      <c r="J122">
        <v>-1924.6710968017601</v>
      </c>
      <c r="K122">
        <v>-1982.6348266601599</v>
      </c>
      <c r="L122">
        <v>-2044.8790588378899</v>
      </c>
      <c r="M122">
        <v>-2111.1726379394499</v>
      </c>
      <c r="N122">
        <v>-2174.5408325195299</v>
      </c>
      <c r="O122">
        <v>-2238.6740112304701</v>
      </c>
      <c r="P122">
        <v>-2302.7275695800799</v>
      </c>
      <c r="Q122">
        <v>-2375.9346618652298</v>
      </c>
      <c r="R122">
        <v>-2447.5147399902298</v>
      </c>
      <c r="S122">
        <v>-2521.2428894043001</v>
      </c>
      <c r="T122">
        <v>-2603.3786926269499</v>
      </c>
      <c r="U122">
        <v>-2681.2177429199201</v>
      </c>
      <c r="V122">
        <v>-2760.9486999511701</v>
      </c>
      <c r="W122">
        <v>-2843.9698181152298</v>
      </c>
      <c r="X122">
        <v>-2928.78442382813</v>
      </c>
      <c r="Y122">
        <v>-3016.0270080566402</v>
      </c>
      <c r="Z122">
        <v>-1302.16979980469</v>
      </c>
    </row>
    <row r="123" spans="1:26" x14ac:dyDescent="0.25">
      <c r="A123" t="s">
        <v>111</v>
      </c>
      <c r="B123" t="s">
        <v>87</v>
      </c>
      <c r="C123" t="s">
        <v>63</v>
      </c>
      <c r="D123">
        <v>315.67155075073202</v>
      </c>
      <c r="E123">
        <v>71.520737648010297</v>
      </c>
      <c r="F123">
        <v>38.339242815971403</v>
      </c>
      <c r="G123">
        <v>42.763417005538898</v>
      </c>
      <c r="H123">
        <v>47.348345875740101</v>
      </c>
      <c r="I123">
        <v>51.719108581542997</v>
      </c>
      <c r="J123">
        <v>56.184431552886998</v>
      </c>
      <c r="K123">
        <v>65.339500904083295</v>
      </c>
      <c r="L123">
        <v>157.40403676033</v>
      </c>
      <c r="M123">
        <v>329.60818576812699</v>
      </c>
      <c r="N123">
        <v>337.15021419525101</v>
      </c>
      <c r="O123">
        <v>315.411827087402</v>
      </c>
      <c r="P123">
        <v>216.80527779459999</v>
      </c>
      <c r="Q123">
        <v>363.19045066833502</v>
      </c>
      <c r="R123">
        <v>380.62410354614298</v>
      </c>
      <c r="S123">
        <v>405.30536079406698</v>
      </c>
      <c r="T123">
        <v>628.92051696777298</v>
      </c>
      <c r="U123">
        <v>639.25054931640602</v>
      </c>
      <c r="V123">
        <v>631.90953063964798</v>
      </c>
      <c r="W123">
        <v>660.44827270507801</v>
      </c>
      <c r="X123">
        <v>663.59142303466797</v>
      </c>
      <c r="Y123">
        <v>663.09255981445301</v>
      </c>
      <c r="Z123">
        <v>288.649604797363</v>
      </c>
    </row>
    <row r="124" spans="1:26" x14ac:dyDescent="0.25">
      <c r="A124" t="s">
        <v>111</v>
      </c>
      <c r="B124" t="s">
        <v>88</v>
      </c>
      <c r="C124" t="s">
        <v>63</v>
      </c>
      <c r="D124">
        <v>-935.42401123046898</v>
      </c>
      <c r="E124">
        <v>-1658.7367401122999</v>
      </c>
      <c r="F124">
        <v>-1708.4988250732399</v>
      </c>
      <c r="G124">
        <v>-1759.7537536621101</v>
      </c>
      <c r="H124">
        <v>-1812.54638671875</v>
      </c>
      <c r="I124">
        <v>-1866.9227752685499</v>
      </c>
      <c r="J124">
        <v>-1922.9304809570301</v>
      </c>
      <c r="K124">
        <v>-1980.6183776855501</v>
      </c>
      <c r="L124">
        <v>-2040.0369262695301</v>
      </c>
      <c r="M124">
        <v>-2101.2380676269499</v>
      </c>
      <c r="N124">
        <v>-2164.2752075195299</v>
      </c>
      <c r="O124">
        <v>-2229.2034912109398</v>
      </c>
      <c r="P124">
        <v>-2296.0795593261701</v>
      </c>
      <c r="Q124">
        <v>-2364.9619140625</v>
      </c>
      <c r="R124">
        <v>-2435.9108276367201</v>
      </c>
      <c r="S124">
        <v>-2508.9880676269499</v>
      </c>
      <c r="T124">
        <v>-2584.2577819824201</v>
      </c>
      <c r="U124">
        <v>-2661.7854614257799</v>
      </c>
      <c r="V124">
        <v>-2741.6390380859398</v>
      </c>
      <c r="W124">
        <v>-2823.8882141113299</v>
      </c>
      <c r="X124">
        <v>-2908.6048889160202</v>
      </c>
      <c r="Y124">
        <v>-2995.8630676269499</v>
      </c>
      <c r="Z124">
        <v>-1293.3698120117199</v>
      </c>
    </row>
    <row r="125" spans="1:26" x14ac:dyDescent="0.25">
      <c r="A125" t="s">
        <v>111</v>
      </c>
      <c r="B125" t="s">
        <v>89</v>
      </c>
      <c r="C125" t="s">
        <v>63</v>
      </c>
      <c r="D125">
        <v>208.292400360107</v>
      </c>
      <c r="E125">
        <v>284.06616783142101</v>
      </c>
      <c r="F125">
        <v>292.58815383911099</v>
      </c>
      <c r="G125">
        <v>301.365800857544</v>
      </c>
      <c r="H125">
        <v>310.40677452087402</v>
      </c>
      <c r="I125">
        <v>319.71898078918503</v>
      </c>
      <c r="J125">
        <v>329.31055068969698</v>
      </c>
      <c r="K125">
        <v>339.18986511230497</v>
      </c>
      <c r="L125">
        <v>349.36555862426798</v>
      </c>
      <c r="M125">
        <v>359.846523284912</v>
      </c>
      <c r="N125">
        <v>370.64192771911598</v>
      </c>
      <c r="O125">
        <v>381.761177062988</v>
      </c>
      <c r="P125">
        <v>393.21401977539102</v>
      </c>
      <c r="Q125">
        <v>405.01043891906698</v>
      </c>
      <c r="R125">
        <v>417.16073799133301</v>
      </c>
      <c r="S125">
        <v>429.675586700439</v>
      </c>
      <c r="T125">
        <v>442.56584548950201</v>
      </c>
      <c r="U125">
        <v>455.842811584473</v>
      </c>
      <c r="V125">
        <v>469.518104553223</v>
      </c>
      <c r="W125">
        <v>483.60365295410202</v>
      </c>
      <c r="X125">
        <v>498.11174774169899</v>
      </c>
      <c r="Y125">
        <v>513.05511474609398</v>
      </c>
      <c r="Z125">
        <v>129.336978912354</v>
      </c>
    </row>
    <row r="126" spans="1:26" x14ac:dyDescent="0.25">
      <c r="A126" t="s">
        <v>111</v>
      </c>
      <c r="B126" t="s">
        <v>90</v>
      </c>
      <c r="C126" t="s">
        <v>63</v>
      </c>
      <c r="D126" s="76">
        <v>8.9999997988343197E-2</v>
      </c>
      <c r="E126">
        <v>0.119999997317791</v>
      </c>
      <c r="F126">
        <v>0.119999997317791</v>
      </c>
      <c r="G126">
        <v>0.119999997317791</v>
      </c>
      <c r="H126">
        <v>0.119999997317791</v>
      </c>
      <c r="I126">
        <v>0.119999997317791</v>
      </c>
      <c r="J126">
        <v>0.119999997317791</v>
      </c>
      <c r="K126">
        <v>0.119999997317791</v>
      </c>
      <c r="L126">
        <v>0.119999997317791</v>
      </c>
      <c r="M126">
        <v>0.119999997317791</v>
      </c>
      <c r="N126">
        <v>0.119999997317791</v>
      </c>
      <c r="O126">
        <v>0.119999997317791</v>
      </c>
      <c r="P126">
        <v>0.119999997317791</v>
      </c>
      <c r="Q126">
        <v>0.119999997317791</v>
      </c>
      <c r="R126">
        <v>0.119999997317791</v>
      </c>
      <c r="S126">
        <v>0.119999997317791</v>
      </c>
      <c r="T126">
        <v>0.119999997317791</v>
      </c>
      <c r="U126">
        <v>0.119999997317791</v>
      </c>
      <c r="V126">
        <v>0.119999997317791</v>
      </c>
      <c r="W126">
        <v>0.119999997317791</v>
      </c>
      <c r="X126">
        <v>0.119999997317791</v>
      </c>
      <c r="Y126">
        <v>0.119999997317791</v>
      </c>
      <c r="Z126" s="76">
        <v>2.9999999329447701E-2</v>
      </c>
    </row>
    <row r="127" spans="1:26" x14ac:dyDescent="0.25">
      <c r="A127" t="s">
        <v>111</v>
      </c>
      <c r="B127" t="s">
        <v>91</v>
      </c>
      <c r="C127" t="s">
        <v>63</v>
      </c>
      <c r="D127">
        <v>40</v>
      </c>
      <c r="E127">
        <v>70</v>
      </c>
      <c r="F127">
        <v>70</v>
      </c>
      <c r="G127">
        <v>70</v>
      </c>
      <c r="H127">
        <v>70</v>
      </c>
      <c r="I127">
        <v>70</v>
      </c>
      <c r="J127">
        <v>70</v>
      </c>
      <c r="K127">
        <v>70</v>
      </c>
      <c r="L127">
        <v>70</v>
      </c>
      <c r="M127">
        <v>70</v>
      </c>
      <c r="N127">
        <v>70</v>
      </c>
      <c r="O127">
        <v>70</v>
      </c>
      <c r="P127">
        <v>70</v>
      </c>
      <c r="Q127">
        <v>70</v>
      </c>
      <c r="R127">
        <v>70</v>
      </c>
      <c r="S127">
        <v>70</v>
      </c>
      <c r="T127">
        <v>70</v>
      </c>
      <c r="U127">
        <v>70</v>
      </c>
      <c r="V127">
        <v>70</v>
      </c>
      <c r="W127">
        <v>70</v>
      </c>
      <c r="X127">
        <v>70</v>
      </c>
      <c r="Y127">
        <v>70</v>
      </c>
      <c r="Z127">
        <v>30</v>
      </c>
    </row>
    <row r="128" spans="1:26" x14ac:dyDescent="0.25">
      <c r="A128" t="s">
        <v>112</v>
      </c>
      <c r="B128" t="s">
        <v>86</v>
      </c>
      <c r="C128" t="s">
        <v>63</v>
      </c>
      <c r="D128" s="76">
        <v>0</v>
      </c>
      <c r="E128">
        <v>0</v>
      </c>
      <c r="F128">
        <v>0</v>
      </c>
      <c r="G128">
        <v>0</v>
      </c>
      <c r="H128">
        <v>0</v>
      </c>
      <c r="I128">
        <v>0</v>
      </c>
      <c r="J128">
        <v>0</v>
      </c>
      <c r="K128">
        <v>0</v>
      </c>
      <c r="L128">
        <v>0</v>
      </c>
      <c r="M128">
        <v>0</v>
      </c>
      <c r="N128">
        <v>0</v>
      </c>
      <c r="O128">
        <v>0</v>
      </c>
      <c r="P128">
        <v>0</v>
      </c>
      <c r="Q128">
        <v>0</v>
      </c>
      <c r="R128">
        <v>0</v>
      </c>
      <c r="S128">
        <v>0</v>
      </c>
      <c r="T128">
        <v>0</v>
      </c>
      <c r="U128">
        <v>0</v>
      </c>
      <c r="V128">
        <v>0</v>
      </c>
      <c r="W128">
        <v>0</v>
      </c>
      <c r="X128">
        <v>0</v>
      </c>
      <c r="Y128">
        <v>0</v>
      </c>
      <c r="Z128" s="76">
        <v>0</v>
      </c>
    </row>
    <row r="129" spans="1:26" x14ac:dyDescent="0.25">
      <c r="A129" t="s">
        <v>112</v>
      </c>
      <c r="B129" t="s">
        <v>87</v>
      </c>
      <c r="C129" t="s">
        <v>63</v>
      </c>
      <c r="D129">
        <v>0</v>
      </c>
      <c r="E129">
        <v>0</v>
      </c>
      <c r="F129">
        <v>0</v>
      </c>
      <c r="G129">
        <v>0</v>
      </c>
      <c r="H129">
        <v>0</v>
      </c>
      <c r="I129">
        <v>0</v>
      </c>
      <c r="J129">
        <v>0</v>
      </c>
      <c r="K129">
        <v>0</v>
      </c>
      <c r="L129">
        <v>0</v>
      </c>
      <c r="M129">
        <v>0</v>
      </c>
      <c r="N129">
        <v>0</v>
      </c>
      <c r="O129">
        <v>0</v>
      </c>
      <c r="P129">
        <v>0</v>
      </c>
      <c r="Q129">
        <v>0</v>
      </c>
      <c r="R129">
        <v>0</v>
      </c>
      <c r="S129">
        <v>0</v>
      </c>
      <c r="T129">
        <v>0</v>
      </c>
      <c r="U129">
        <v>0</v>
      </c>
      <c r="V129">
        <v>0</v>
      </c>
      <c r="W129">
        <v>0</v>
      </c>
      <c r="X129">
        <v>0</v>
      </c>
      <c r="Y129">
        <v>0</v>
      </c>
      <c r="Z129">
        <v>0</v>
      </c>
    </row>
    <row r="130" spans="1:26" x14ac:dyDescent="0.25">
      <c r="A130" t="s">
        <v>112</v>
      </c>
      <c r="B130" t="s">
        <v>88</v>
      </c>
      <c r="C130" t="s">
        <v>63</v>
      </c>
      <c r="D130" s="76">
        <v>0</v>
      </c>
      <c r="E130">
        <v>0</v>
      </c>
      <c r="F130">
        <v>0</v>
      </c>
      <c r="G130">
        <v>0</v>
      </c>
      <c r="H130">
        <v>0</v>
      </c>
      <c r="I130">
        <v>0</v>
      </c>
      <c r="J130">
        <v>0</v>
      </c>
      <c r="K130">
        <v>0</v>
      </c>
      <c r="L130">
        <v>0</v>
      </c>
      <c r="M130">
        <v>0</v>
      </c>
      <c r="N130">
        <v>0</v>
      </c>
      <c r="O130">
        <v>0</v>
      </c>
      <c r="P130">
        <v>0</v>
      </c>
      <c r="Q130">
        <v>0</v>
      </c>
      <c r="R130">
        <v>0</v>
      </c>
      <c r="S130">
        <v>0</v>
      </c>
      <c r="T130">
        <v>0</v>
      </c>
      <c r="U130">
        <v>0</v>
      </c>
      <c r="V130">
        <v>0</v>
      </c>
      <c r="W130">
        <v>0</v>
      </c>
      <c r="X130">
        <v>0</v>
      </c>
      <c r="Y130">
        <v>0</v>
      </c>
      <c r="Z130" s="76">
        <v>0</v>
      </c>
    </row>
    <row r="131" spans="1:26" x14ac:dyDescent="0.25">
      <c r="A131" t="s">
        <v>112</v>
      </c>
      <c r="B131" t="s">
        <v>89</v>
      </c>
      <c r="C131" t="s">
        <v>63</v>
      </c>
      <c r="D131">
        <v>1.8999999761581401</v>
      </c>
      <c r="E131">
        <v>11.399999856948901</v>
      </c>
      <c r="F131">
        <v>11.399999856948901</v>
      </c>
      <c r="G131">
        <v>11.399999856948901</v>
      </c>
      <c r="H131">
        <v>11.399999856948901</v>
      </c>
      <c r="I131">
        <v>11.399999856948901</v>
      </c>
      <c r="J131">
        <v>11.399999856948901</v>
      </c>
      <c r="K131">
        <v>11.399999856948901</v>
      </c>
      <c r="L131">
        <v>11.399999856948901</v>
      </c>
      <c r="M131">
        <v>11.399999856948901</v>
      </c>
      <c r="N131">
        <v>11.399999856948901</v>
      </c>
      <c r="O131">
        <v>11.399999856948901</v>
      </c>
      <c r="P131">
        <v>11.399999856948901</v>
      </c>
      <c r="Q131">
        <v>11.399999856948901</v>
      </c>
      <c r="R131">
        <v>11.399999856948901</v>
      </c>
      <c r="S131">
        <v>11.399999856948901</v>
      </c>
      <c r="T131">
        <v>11.399999856948901</v>
      </c>
      <c r="U131">
        <v>11.399999856948901</v>
      </c>
      <c r="V131">
        <v>11.399999856948901</v>
      </c>
      <c r="W131">
        <v>11.399999856948901</v>
      </c>
      <c r="X131">
        <v>11.399999856948901</v>
      </c>
      <c r="Y131">
        <v>11.399999856948901</v>
      </c>
      <c r="Z131">
        <v>2.84999996423721</v>
      </c>
    </row>
    <row r="132" spans="1:26" x14ac:dyDescent="0.25">
      <c r="A132" t="s">
        <v>112</v>
      </c>
      <c r="B132" t="s">
        <v>90</v>
      </c>
      <c r="C132" t="s">
        <v>63</v>
      </c>
      <c r="D132" s="76">
        <v>1.9999999552965199E-2</v>
      </c>
      <c r="E132">
        <v>0.119999997317791</v>
      </c>
      <c r="F132">
        <v>0.119999997317791</v>
      </c>
      <c r="G132">
        <v>0.119999997317791</v>
      </c>
      <c r="H132">
        <v>0.119999997317791</v>
      </c>
      <c r="I132">
        <v>0.119999997317791</v>
      </c>
      <c r="J132">
        <v>0.119999997317791</v>
      </c>
      <c r="K132">
        <v>0.119999997317791</v>
      </c>
      <c r="L132">
        <v>0.119999997317791</v>
      </c>
      <c r="M132">
        <v>0.119999997317791</v>
      </c>
      <c r="N132">
        <v>0.119999997317791</v>
      </c>
      <c r="O132">
        <v>0.119999997317791</v>
      </c>
      <c r="P132">
        <v>0.119999997317791</v>
      </c>
      <c r="Q132">
        <v>0.119999997317791</v>
      </c>
      <c r="R132">
        <v>0.119999997317791</v>
      </c>
      <c r="S132">
        <v>0.119999997317791</v>
      </c>
      <c r="T132">
        <v>0.119999997317791</v>
      </c>
      <c r="U132">
        <v>0.119999997317791</v>
      </c>
      <c r="V132">
        <v>0.119999997317791</v>
      </c>
      <c r="W132">
        <v>0.119999997317791</v>
      </c>
      <c r="X132">
        <v>0.119999997317791</v>
      </c>
      <c r="Y132">
        <v>0.119999997317791</v>
      </c>
      <c r="Z132" s="76">
        <v>2.9999999329447701E-2</v>
      </c>
    </row>
    <row r="133" spans="1:26" x14ac:dyDescent="0.25">
      <c r="A133" t="s">
        <v>112</v>
      </c>
      <c r="B133" t="s">
        <v>91</v>
      </c>
      <c r="C133" t="s">
        <v>63</v>
      </c>
      <c r="D133" s="76">
        <v>0</v>
      </c>
      <c r="E133">
        <v>0</v>
      </c>
      <c r="F133">
        <v>0</v>
      </c>
      <c r="G133">
        <v>0</v>
      </c>
      <c r="H133">
        <v>0</v>
      </c>
      <c r="I133">
        <v>0</v>
      </c>
      <c r="J133">
        <v>0</v>
      </c>
      <c r="K133">
        <v>0</v>
      </c>
      <c r="L133">
        <v>0</v>
      </c>
      <c r="M133">
        <v>0</v>
      </c>
      <c r="N133">
        <v>0</v>
      </c>
      <c r="O133">
        <v>0</v>
      </c>
      <c r="P133">
        <v>0</v>
      </c>
      <c r="Q133">
        <v>0</v>
      </c>
      <c r="R133">
        <v>0</v>
      </c>
      <c r="S133">
        <v>0</v>
      </c>
      <c r="T133">
        <v>0</v>
      </c>
      <c r="U133">
        <v>0</v>
      </c>
      <c r="V133">
        <v>0</v>
      </c>
      <c r="W133">
        <v>0</v>
      </c>
      <c r="X133">
        <v>0</v>
      </c>
      <c r="Y133">
        <v>0</v>
      </c>
      <c r="Z133">
        <v>0</v>
      </c>
    </row>
    <row r="134" spans="1:26" x14ac:dyDescent="0.25">
      <c r="A134" t="s">
        <v>113</v>
      </c>
      <c r="B134" t="s">
        <v>86</v>
      </c>
      <c r="C134" t="s">
        <v>63</v>
      </c>
      <c r="D134">
        <v>0</v>
      </c>
      <c r="E134">
        <v>0</v>
      </c>
      <c r="F134">
        <v>0</v>
      </c>
      <c r="G134">
        <v>0</v>
      </c>
      <c r="H134">
        <v>0</v>
      </c>
      <c r="I134">
        <v>0</v>
      </c>
      <c r="J134">
        <v>0</v>
      </c>
      <c r="K134">
        <v>0</v>
      </c>
      <c r="L134">
        <v>0</v>
      </c>
      <c r="M134">
        <v>0</v>
      </c>
      <c r="N134">
        <v>0</v>
      </c>
      <c r="O134">
        <v>0</v>
      </c>
      <c r="P134">
        <v>0</v>
      </c>
      <c r="Q134">
        <v>0</v>
      </c>
      <c r="R134">
        <v>0</v>
      </c>
      <c r="S134">
        <v>0</v>
      </c>
      <c r="T134">
        <v>0</v>
      </c>
      <c r="U134">
        <v>0</v>
      </c>
      <c r="V134">
        <v>0</v>
      </c>
      <c r="W134">
        <v>0</v>
      </c>
      <c r="X134">
        <v>0</v>
      </c>
      <c r="Y134">
        <v>0</v>
      </c>
      <c r="Z134">
        <v>0</v>
      </c>
    </row>
    <row r="135" spans="1:26" x14ac:dyDescent="0.25">
      <c r="A135" t="s">
        <v>113</v>
      </c>
      <c r="B135" t="s">
        <v>87</v>
      </c>
      <c r="C135" t="s">
        <v>63</v>
      </c>
      <c r="D135">
        <v>20.3040211200714</v>
      </c>
      <c r="E135">
        <v>239.15835946798299</v>
      </c>
      <c r="F135">
        <v>387.92515850067099</v>
      </c>
      <c r="G135">
        <v>379.82362113334199</v>
      </c>
      <c r="H135">
        <v>407.32720947265602</v>
      </c>
      <c r="I135">
        <v>185.58302354812599</v>
      </c>
      <c r="J135">
        <v>210.288474163041</v>
      </c>
      <c r="K135">
        <v>215.579054802656</v>
      </c>
      <c r="L135">
        <v>108.132462531328</v>
      </c>
      <c r="M135">
        <v>61.703060723841197</v>
      </c>
      <c r="N135">
        <v>28.577110767364498</v>
      </c>
      <c r="O135">
        <v>53.2081298828125</v>
      </c>
      <c r="P135">
        <v>169.189797341824</v>
      </c>
      <c r="Q135">
        <v>96.612128257751493</v>
      </c>
      <c r="R135">
        <v>64.919946562498794</v>
      </c>
      <c r="S135">
        <v>73.657290197908907</v>
      </c>
      <c r="T135">
        <v>79.873417101800399</v>
      </c>
      <c r="U135">
        <v>97.718738839030294</v>
      </c>
      <c r="V135">
        <v>101.963810361922</v>
      </c>
      <c r="W135">
        <v>146.761166572571</v>
      </c>
      <c r="X135">
        <v>147.67572116851801</v>
      </c>
      <c r="Y135">
        <v>130.348423153162</v>
      </c>
      <c r="Z135">
        <v>66.011128425598102</v>
      </c>
    </row>
    <row r="136" spans="1:26" x14ac:dyDescent="0.25">
      <c r="A136" t="s">
        <v>113</v>
      </c>
      <c r="B136" t="s">
        <v>88</v>
      </c>
      <c r="C136" t="s">
        <v>63</v>
      </c>
      <c r="D136">
        <v>0</v>
      </c>
      <c r="E136">
        <v>0</v>
      </c>
      <c r="F136">
        <v>0</v>
      </c>
      <c r="G136">
        <v>0</v>
      </c>
      <c r="H136">
        <v>0</v>
      </c>
      <c r="I136">
        <v>0</v>
      </c>
      <c r="J136">
        <v>0</v>
      </c>
      <c r="K136">
        <v>0</v>
      </c>
      <c r="L136">
        <v>0</v>
      </c>
      <c r="M136">
        <v>0</v>
      </c>
      <c r="N136">
        <v>0</v>
      </c>
      <c r="O136">
        <v>0</v>
      </c>
      <c r="P136">
        <v>0</v>
      </c>
      <c r="Q136">
        <v>0</v>
      </c>
      <c r="R136">
        <v>0</v>
      </c>
      <c r="S136">
        <v>0</v>
      </c>
      <c r="T136">
        <v>0</v>
      </c>
      <c r="U136">
        <v>0</v>
      </c>
      <c r="V136">
        <v>0</v>
      </c>
      <c r="W136">
        <v>0</v>
      </c>
      <c r="X136">
        <v>0</v>
      </c>
      <c r="Y136">
        <v>0</v>
      </c>
      <c r="Z136">
        <v>0</v>
      </c>
    </row>
    <row r="137" spans="1:26" x14ac:dyDescent="0.25">
      <c r="A137" t="s">
        <v>113</v>
      </c>
      <c r="B137" t="s">
        <v>89</v>
      </c>
      <c r="C137" t="s">
        <v>63</v>
      </c>
      <c r="D137">
        <v>0</v>
      </c>
      <c r="E137">
        <v>0</v>
      </c>
      <c r="F137">
        <v>0</v>
      </c>
      <c r="G137">
        <v>0</v>
      </c>
      <c r="H137">
        <v>0</v>
      </c>
      <c r="I137">
        <v>0</v>
      </c>
      <c r="J137">
        <v>0</v>
      </c>
      <c r="K137">
        <v>0</v>
      </c>
      <c r="L137">
        <v>0</v>
      </c>
      <c r="M137">
        <v>0</v>
      </c>
      <c r="N137">
        <v>0</v>
      </c>
      <c r="O137">
        <v>0</v>
      </c>
      <c r="P137">
        <v>0</v>
      </c>
      <c r="Q137">
        <v>0</v>
      </c>
      <c r="R137">
        <v>0</v>
      </c>
      <c r="S137">
        <v>0</v>
      </c>
      <c r="T137">
        <v>0</v>
      </c>
      <c r="U137">
        <v>0</v>
      </c>
      <c r="V137">
        <v>0</v>
      </c>
      <c r="W137">
        <v>0</v>
      </c>
      <c r="X137">
        <v>0</v>
      </c>
      <c r="Y137">
        <v>0</v>
      </c>
      <c r="Z137">
        <v>0</v>
      </c>
    </row>
    <row r="138" spans="1:26" x14ac:dyDescent="0.25">
      <c r="A138" t="s">
        <v>113</v>
      </c>
      <c r="B138" t="s">
        <v>90</v>
      </c>
      <c r="C138" t="s">
        <v>63</v>
      </c>
      <c r="D138">
        <v>0</v>
      </c>
      <c r="E138">
        <v>0</v>
      </c>
      <c r="F138">
        <v>0</v>
      </c>
      <c r="G138">
        <v>0</v>
      </c>
      <c r="H138">
        <v>0</v>
      </c>
      <c r="I138">
        <v>0</v>
      </c>
      <c r="J138">
        <v>0</v>
      </c>
      <c r="K138">
        <v>0</v>
      </c>
      <c r="L138">
        <v>0</v>
      </c>
      <c r="M138">
        <v>0</v>
      </c>
      <c r="N138">
        <v>0</v>
      </c>
      <c r="O138">
        <v>0</v>
      </c>
      <c r="P138">
        <v>0</v>
      </c>
      <c r="Q138">
        <v>0</v>
      </c>
      <c r="R138">
        <v>0</v>
      </c>
      <c r="S138">
        <v>0</v>
      </c>
      <c r="T138">
        <v>0</v>
      </c>
      <c r="U138">
        <v>0</v>
      </c>
      <c r="V138">
        <v>0</v>
      </c>
      <c r="W138">
        <v>0</v>
      </c>
      <c r="X138">
        <v>0</v>
      </c>
      <c r="Y138">
        <v>0</v>
      </c>
      <c r="Z138">
        <v>0</v>
      </c>
    </row>
    <row r="139" spans="1:26" x14ac:dyDescent="0.25">
      <c r="A139" t="s">
        <v>113</v>
      </c>
      <c r="B139" t="s">
        <v>91</v>
      </c>
      <c r="C139" t="s">
        <v>63</v>
      </c>
      <c r="D139">
        <v>0</v>
      </c>
      <c r="E139">
        <v>0</v>
      </c>
      <c r="F139">
        <v>0</v>
      </c>
      <c r="G139">
        <v>0</v>
      </c>
      <c r="H139">
        <v>0</v>
      </c>
      <c r="I139">
        <v>0</v>
      </c>
      <c r="J139">
        <v>0</v>
      </c>
      <c r="K139">
        <v>0</v>
      </c>
      <c r="L139">
        <v>0</v>
      </c>
      <c r="M139">
        <v>0</v>
      </c>
      <c r="N139">
        <v>0</v>
      </c>
      <c r="O139">
        <v>0</v>
      </c>
      <c r="P139">
        <v>0</v>
      </c>
      <c r="Q139">
        <v>0</v>
      </c>
      <c r="R139">
        <v>0</v>
      </c>
      <c r="S139">
        <v>0</v>
      </c>
      <c r="T139">
        <v>0</v>
      </c>
      <c r="U139">
        <v>0</v>
      </c>
      <c r="V139">
        <v>0</v>
      </c>
      <c r="W139">
        <v>0</v>
      </c>
      <c r="X139">
        <v>0</v>
      </c>
      <c r="Y139">
        <v>0</v>
      </c>
      <c r="Z139">
        <v>0</v>
      </c>
    </row>
    <row r="140" spans="1:26" x14ac:dyDescent="0.25">
      <c r="A140" t="s">
        <v>114</v>
      </c>
      <c r="B140" t="s">
        <v>86</v>
      </c>
      <c r="C140" t="s">
        <v>63</v>
      </c>
      <c r="D140">
        <v>-23650.6337890625</v>
      </c>
      <c r="E140">
        <v>-38048.487060546897</v>
      </c>
      <c r="F140">
        <v>-39223.494873046897</v>
      </c>
      <c r="G140">
        <v>-40388.241943359397</v>
      </c>
      <c r="H140">
        <v>-41602.0869140625</v>
      </c>
      <c r="I140">
        <v>-42833.917724609397</v>
      </c>
      <c r="J140">
        <v>-44118.901855468801</v>
      </c>
      <c r="K140">
        <v>-45457.797607421897</v>
      </c>
      <c r="L140">
        <v>-46757.648925781301</v>
      </c>
      <c r="M140">
        <v>-48181.758544921897</v>
      </c>
      <c r="N140">
        <v>-49612.940673828103</v>
      </c>
      <c r="O140">
        <v>-51094.940185546897</v>
      </c>
      <c r="P140">
        <v>-52614.12109375</v>
      </c>
      <c r="Q140">
        <v>-54186.378417968801</v>
      </c>
      <c r="R140">
        <v>-55797.852050781301</v>
      </c>
      <c r="S140">
        <v>-57463.0966796875</v>
      </c>
      <c r="T140">
        <v>-59172.707519531301</v>
      </c>
      <c r="U140">
        <v>-60938.676269531301</v>
      </c>
      <c r="V140">
        <v>-62753.380859375</v>
      </c>
      <c r="W140">
        <v>-64805.440917968801</v>
      </c>
      <c r="X140">
        <v>-66713.754394531294</v>
      </c>
      <c r="Y140">
        <v>-68684.279296875</v>
      </c>
      <c r="Z140">
        <v>-17414.1376953125</v>
      </c>
    </row>
    <row r="141" spans="1:26" x14ac:dyDescent="0.25">
      <c r="A141" t="s">
        <v>114</v>
      </c>
      <c r="B141" t="s">
        <v>87</v>
      </c>
      <c r="C141" t="s">
        <v>63</v>
      </c>
      <c r="D141">
        <v>181.687795639038</v>
      </c>
      <c r="E141">
        <v>269.72205829620401</v>
      </c>
      <c r="F141">
        <v>290.33651447296103</v>
      </c>
      <c r="G141">
        <v>295.55324697494501</v>
      </c>
      <c r="H141">
        <v>305.31953763961798</v>
      </c>
      <c r="I141">
        <v>307.59388160705601</v>
      </c>
      <c r="J141">
        <v>315.175984382629</v>
      </c>
      <c r="K141">
        <v>333.096667289734</v>
      </c>
      <c r="L141">
        <v>315.72017192840599</v>
      </c>
      <c r="M141">
        <v>334.25179767608603</v>
      </c>
      <c r="N141">
        <v>336.577980995178</v>
      </c>
      <c r="O141">
        <v>345.704358100891</v>
      </c>
      <c r="P141">
        <v>350.26123523712198</v>
      </c>
      <c r="Q141">
        <v>358.17865371704102</v>
      </c>
      <c r="R141">
        <v>361.27370262146002</v>
      </c>
      <c r="S141">
        <v>370.44128894805903</v>
      </c>
      <c r="T141">
        <v>375.62219619750999</v>
      </c>
      <c r="U141">
        <v>383.237216949463</v>
      </c>
      <c r="V141">
        <v>387.21354866027798</v>
      </c>
      <c r="W141">
        <v>471.76261901855497</v>
      </c>
      <c r="X141">
        <v>470.841680526733</v>
      </c>
      <c r="Y141">
        <v>471.91833209991501</v>
      </c>
      <c r="Z141">
        <v>161.04541778564499</v>
      </c>
    </row>
    <row r="142" spans="1:26" x14ac:dyDescent="0.25">
      <c r="A142" t="s">
        <v>114</v>
      </c>
      <c r="B142" t="s">
        <v>88</v>
      </c>
      <c r="C142" t="s">
        <v>63</v>
      </c>
      <c r="D142">
        <v>-23259.87890625</v>
      </c>
      <c r="E142">
        <v>-37408.827392578103</v>
      </c>
      <c r="F142">
        <v>-38531.092529296897</v>
      </c>
      <c r="G142">
        <v>-39687.025146484397</v>
      </c>
      <c r="H142">
        <v>-40877.635986328103</v>
      </c>
      <c r="I142">
        <v>-42103.96484375</v>
      </c>
      <c r="J142">
        <v>-43367.083496093801</v>
      </c>
      <c r="K142">
        <v>-44668.095947265603</v>
      </c>
      <c r="L142">
        <v>-46008.139404296897</v>
      </c>
      <c r="M142">
        <v>-47388.383300781301</v>
      </c>
      <c r="N142">
        <v>-48810.035644531301</v>
      </c>
      <c r="O142">
        <v>-50274.3359375</v>
      </c>
      <c r="P142">
        <v>-51782.565673828103</v>
      </c>
      <c r="Q142">
        <v>-53336.041503906301</v>
      </c>
      <c r="R142">
        <v>-54936.123535156301</v>
      </c>
      <c r="S142">
        <v>-56584.207519531301</v>
      </c>
      <c r="T142">
        <v>-58281.734375</v>
      </c>
      <c r="U142">
        <v>-60030.185546875</v>
      </c>
      <c r="V142">
        <v>-61831.091796875</v>
      </c>
      <c r="W142">
        <v>-63686.0244140625</v>
      </c>
      <c r="X142">
        <v>-65596.605957031294</v>
      </c>
      <c r="Y142">
        <v>-67564.50390625</v>
      </c>
      <c r="Z142">
        <v>-17032.4560546875</v>
      </c>
    </row>
    <row r="143" spans="1:26" x14ac:dyDescent="0.25">
      <c r="A143" t="s">
        <v>114</v>
      </c>
      <c r="B143" t="s">
        <v>89</v>
      </c>
      <c r="C143" t="s">
        <v>63</v>
      </c>
      <c r="D143">
        <v>111.827836036682</v>
      </c>
      <c r="E143">
        <v>152.50919342041001</v>
      </c>
      <c r="F143">
        <v>157.08446693420399</v>
      </c>
      <c r="G143">
        <v>161.797001838684</v>
      </c>
      <c r="H143">
        <v>166.65091228485099</v>
      </c>
      <c r="I143">
        <v>171.65043735504199</v>
      </c>
      <c r="J143">
        <v>176.79995346069299</v>
      </c>
      <c r="K143">
        <v>182.103951454163</v>
      </c>
      <c r="L143">
        <v>187.56707191467299</v>
      </c>
      <c r="M143">
        <v>193.19408226013201</v>
      </c>
      <c r="N143">
        <v>198.98990726470899</v>
      </c>
      <c r="O143">
        <v>204.95960617065401</v>
      </c>
      <c r="P143">
        <v>211.10839462280299</v>
      </c>
      <c r="Q143">
        <v>217.44164276123001</v>
      </c>
      <c r="R143">
        <v>223.964897155762</v>
      </c>
      <c r="S143">
        <v>230.683835983276</v>
      </c>
      <c r="T143">
        <v>237.60435676574701</v>
      </c>
      <c r="U143">
        <v>244.732484817505</v>
      </c>
      <c r="V143">
        <v>252.074451446533</v>
      </c>
      <c r="W143">
        <v>259.636693954468</v>
      </c>
      <c r="X143">
        <v>267.42579460143997</v>
      </c>
      <c r="Y143">
        <v>275.44856643676798</v>
      </c>
      <c r="Z143">
        <v>69.4383220672607</v>
      </c>
    </row>
    <row r="144" spans="1:26" x14ac:dyDescent="0.25">
      <c r="A144" t="s">
        <v>114</v>
      </c>
      <c r="B144" t="s">
        <v>90</v>
      </c>
      <c r="C144" t="s">
        <v>63</v>
      </c>
      <c r="D144">
        <v>0</v>
      </c>
      <c r="E144">
        <v>0</v>
      </c>
      <c r="F144">
        <v>0</v>
      </c>
      <c r="G144">
        <v>0</v>
      </c>
      <c r="H144">
        <v>0</v>
      </c>
      <c r="I144">
        <v>0</v>
      </c>
      <c r="J144">
        <v>0</v>
      </c>
      <c r="K144">
        <v>0</v>
      </c>
      <c r="L144">
        <v>0</v>
      </c>
      <c r="M144">
        <v>0</v>
      </c>
      <c r="N144">
        <v>0</v>
      </c>
      <c r="O144">
        <v>0</v>
      </c>
      <c r="P144">
        <v>0</v>
      </c>
      <c r="Q144">
        <v>0</v>
      </c>
      <c r="R144">
        <v>0</v>
      </c>
      <c r="S144">
        <v>0</v>
      </c>
      <c r="T144">
        <v>0</v>
      </c>
      <c r="U144">
        <v>0</v>
      </c>
      <c r="V144">
        <v>0</v>
      </c>
      <c r="W144">
        <v>0</v>
      </c>
      <c r="X144">
        <v>0</v>
      </c>
      <c r="Y144">
        <v>0</v>
      </c>
      <c r="Z144">
        <v>0</v>
      </c>
    </row>
    <row r="145" spans="1:26" x14ac:dyDescent="0.25">
      <c r="A145" t="s">
        <v>114</v>
      </c>
      <c r="B145" t="s">
        <v>91</v>
      </c>
      <c r="C145" t="s">
        <v>63</v>
      </c>
      <c r="D145">
        <v>1868.0340270996101</v>
      </c>
      <c r="E145">
        <v>2943.46801757813</v>
      </c>
      <c r="F145">
        <v>2943.46801757813</v>
      </c>
      <c r="G145">
        <v>2943.46801757813</v>
      </c>
      <c r="H145">
        <v>2943.46801757813</v>
      </c>
      <c r="I145">
        <v>2943.46801757813</v>
      </c>
      <c r="J145">
        <v>2943.46801757813</v>
      </c>
      <c r="K145">
        <v>2943.46801757813</v>
      </c>
      <c r="L145">
        <v>2943.46801757813</v>
      </c>
      <c r="M145">
        <v>2943.46801757813</v>
      </c>
      <c r="N145">
        <v>2943.46801757813</v>
      </c>
      <c r="O145">
        <v>2943.46801757813</v>
      </c>
      <c r="P145">
        <v>2943.46801757813</v>
      </c>
      <c r="Q145">
        <v>2943.46801757813</v>
      </c>
      <c r="R145">
        <v>2943.46801757813</v>
      </c>
      <c r="S145">
        <v>2943.46801757813</v>
      </c>
      <c r="T145">
        <v>2943.46801757813</v>
      </c>
      <c r="U145">
        <v>2943.46801757813</v>
      </c>
      <c r="V145">
        <v>2943.46801757813</v>
      </c>
      <c r="W145">
        <v>2943.46801757813</v>
      </c>
      <c r="X145">
        <v>2943.46801757813</v>
      </c>
      <c r="Y145">
        <v>2943.46801757813</v>
      </c>
      <c r="Z145">
        <v>735.86700439453102</v>
      </c>
    </row>
    <row r="146" spans="1:26" x14ac:dyDescent="0.25">
      <c r="A146" t="s">
        <v>115</v>
      </c>
      <c r="B146" t="s">
        <v>86</v>
      </c>
      <c r="C146" t="s">
        <v>63</v>
      </c>
      <c r="D146">
        <v>-562.55529022216797</v>
      </c>
      <c r="E146">
        <v>-769.73463821411099</v>
      </c>
      <c r="F146">
        <v>-789.52342605590798</v>
      </c>
      <c r="G146">
        <v>-815.41982269287098</v>
      </c>
      <c r="H146">
        <v>-833.88678741455101</v>
      </c>
      <c r="I146">
        <v>-864.88304138183605</v>
      </c>
      <c r="J146">
        <v>-885.30284881591797</v>
      </c>
      <c r="K146">
        <v>-911.118690490723</v>
      </c>
      <c r="L146">
        <v>-944.26763153076195</v>
      </c>
      <c r="M146">
        <v>-968.66397857666004</v>
      </c>
      <c r="N146">
        <v>-997.41126251220703</v>
      </c>
      <c r="O146">
        <v>-1026.22826385498</v>
      </c>
      <c r="P146">
        <v>-1058.4905166625999</v>
      </c>
      <c r="Q146">
        <v>-1087.04722595215</v>
      </c>
      <c r="R146">
        <v>-1122.1340942382801</v>
      </c>
      <c r="S146">
        <v>-1155.16650390625</v>
      </c>
      <c r="T146">
        <v>-1189.3637084960901</v>
      </c>
      <c r="U146">
        <v>-1229.5409469604499</v>
      </c>
      <c r="V146">
        <v>-1263.4477081298801</v>
      </c>
      <c r="W146">
        <v>-1300.8455276489301</v>
      </c>
      <c r="X146">
        <v>-1343.36232757568</v>
      </c>
      <c r="Y146">
        <v>-1379.22911071777</v>
      </c>
      <c r="Z146">
        <v>-348.94610595703102</v>
      </c>
    </row>
    <row r="147" spans="1:26" x14ac:dyDescent="0.25">
      <c r="A147" t="s">
        <v>115</v>
      </c>
      <c r="B147" t="s">
        <v>87</v>
      </c>
      <c r="C147" t="s">
        <v>63</v>
      </c>
      <c r="D147">
        <v>107.526882171631</v>
      </c>
      <c r="E147">
        <v>186.65130472183199</v>
      </c>
      <c r="F147">
        <v>125.958473682404</v>
      </c>
      <c r="G147">
        <v>172.56528162956201</v>
      </c>
      <c r="H147">
        <v>56.436252593994098</v>
      </c>
      <c r="I147">
        <v>179.139786243439</v>
      </c>
      <c r="J147">
        <v>72.395253419876099</v>
      </c>
      <c r="K147">
        <v>59.270353078842199</v>
      </c>
      <c r="L147">
        <v>180.714284420013</v>
      </c>
      <c r="M147">
        <v>105.053761959076</v>
      </c>
      <c r="N147">
        <v>102.602893352509</v>
      </c>
      <c r="O147">
        <v>82.112136840820298</v>
      </c>
      <c r="P147">
        <v>115.05376529693601</v>
      </c>
      <c r="Q147">
        <v>53.509984493255601</v>
      </c>
      <c r="R147">
        <v>104.438264846802</v>
      </c>
      <c r="S147">
        <v>95.268816709518404</v>
      </c>
      <c r="T147">
        <v>88.778803110122695</v>
      </c>
      <c r="U147">
        <v>184.201231241226</v>
      </c>
      <c r="V147">
        <v>127.63440799713101</v>
      </c>
      <c r="W147">
        <v>122.480798482895</v>
      </c>
      <c r="X147">
        <v>197.25038218498199</v>
      </c>
      <c r="Y147">
        <v>111.35944890976</v>
      </c>
      <c r="Z147">
        <v>37.041157722473102</v>
      </c>
    </row>
    <row r="148" spans="1:26" x14ac:dyDescent="0.25">
      <c r="A148" t="s">
        <v>115</v>
      </c>
      <c r="B148" t="s">
        <v>88</v>
      </c>
      <c r="C148" t="s">
        <v>63</v>
      </c>
      <c r="D148">
        <v>-557.29179000854504</v>
      </c>
      <c r="E148">
        <v>-760.64313125610397</v>
      </c>
      <c r="F148">
        <v>-783.46242141723599</v>
      </c>
      <c r="G148">
        <v>-806.96632385253895</v>
      </c>
      <c r="H148">
        <v>-831.17528915405296</v>
      </c>
      <c r="I148">
        <v>-856.11056518554699</v>
      </c>
      <c r="J148">
        <v>-881.79384613037098</v>
      </c>
      <c r="K148">
        <v>-908.24770355224598</v>
      </c>
      <c r="L148">
        <v>-935.49514007568405</v>
      </c>
      <c r="M148">
        <v>-963.55997467041004</v>
      </c>
      <c r="N148">
        <v>-992.46676635742199</v>
      </c>
      <c r="O148">
        <v>-1022.24076080322</v>
      </c>
      <c r="P148">
        <v>-1052.9080123901399</v>
      </c>
      <c r="Q148">
        <v>-1084.49522399902</v>
      </c>
      <c r="R148">
        <v>-1117.0300903320301</v>
      </c>
      <c r="S148">
        <v>-1150.54100036621</v>
      </c>
      <c r="T148">
        <v>-1185.0572204589801</v>
      </c>
      <c r="U148">
        <v>-1220.6089553833001</v>
      </c>
      <c r="V148">
        <v>-1257.2272033691399</v>
      </c>
      <c r="W148">
        <v>-1294.9440231323199</v>
      </c>
      <c r="X148">
        <v>-1333.7923202514601</v>
      </c>
      <c r="Y148">
        <v>-1373.8061218261701</v>
      </c>
      <c r="Z148">
        <v>-347.19160461425798</v>
      </c>
    </row>
    <row r="149" spans="1:26" x14ac:dyDescent="0.25">
      <c r="A149" t="s">
        <v>115</v>
      </c>
      <c r="B149" t="s">
        <v>89</v>
      </c>
      <c r="C149" t="s">
        <v>63</v>
      </c>
      <c r="D149">
        <v>111.45835590362501</v>
      </c>
      <c r="E149">
        <v>152.12862873077401</v>
      </c>
      <c r="F149">
        <v>156.692484855652</v>
      </c>
      <c r="G149">
        <v>161.393260955811</v>
      </c>
      <c r="H149">
        <v>166.23505878448501</v>
      </c>
      <c r="I149">
        <v>171.22210788726801</v>
      </c>
      <c r="J149">
        <v>176.35877418518101</v>
      </c>
      <c r="K149">
        <v>181.64953708648699</v>
      </c>
      <c r="L149">
        <v>187.09902477264399</v>
      </c>
      <c r="M149">
        <v>192.71199607849101</v>
      </c>
      <c r="N149">
        <v>198.493355751038</v>
      </c>
      <c r="O149">
        <v>204.44816017150899</v>
      </c>
      <c r="P149">
        <v>210.58160400390599</v>
      </c>
      <c r="Q149">
        <v>216.89904975891099</v>
      </c>
      <c r="R149">
        <v>223.40602493286099</v>
      </c>
      <c r="S149">
        <v>230.10819816589401</v>
      </c>
      <c r="T149">
        <v>237.011449813843</v>
      </c>
      <c r="U149">
        <v>244.12179183960001</v>
      </c>
      <c r="V149">
        <v>251.44543647766099</v>
      </c>
      <c r="W149">
        <v>258.988807678223</v>
      </c>
      <c r="X149">
        <v>266.75847244262701</v>
      </c>
      <c r="Y149">
        <v>274.76122474670399</v>
      </c>
      <c r="Z149">
        <v>69.4383220672607</v>
      </c>
    </row>
    <row r="150" spans="1:26" x14ac:dyDescent="0.25">
      <c r="A150" t="s">
        <v>115</v>
      </c>
      <c r="B150" t="s">
        <v>90</v>
      </c>
      <c r="C150" t="s">
        <v>63</v>
      </c>
      <c r="D150">
        <v>0</v>
      </c>
      <c r="E150">
        <v>0</v>
      </c>
      <c r="F150">
        <v>0</v>
      </c>
      <c r="G150">
        <v>0</v>
      </c>
      <c r="H150">
        <v>0</v>
      </c>
      <c r="I150">
        <v>0</v>
      </c>
      <c r="J150">
        <v>0</v>
      </c>
      <c r="K150">
        <v>0</v>
      </c>
      <c r="L150">
        <v>0</v>
      </c>
      <c r="M150">
        <v>0</v>
      </c>
      <c r="N150">
        <v>0</v>
      </c>
      <c r="O150">
        <v>0</v>
      </c>
      <c r="P150">
        <v>0</v>
      </c>
      <c r="Q150">
        <v>0</v>
      </c>
      <c r="R150">
        <v>0</v>
      </c>
      <c r="S150">
        <v>0</v>
      </c>
      <c r="T150">
        <v>0</v>
      </c>
      <c r="U150">
        <v>0</v>
      </c>
      <c r="V150">
        <v>0</v>
      </c>
      <c r="W150">
        <v>0</v>
      </c>
      <c r="X150">
        <v>0</v>
      </c>
      <c r="Y150">
        <v>0</v>
      </c>
      <c r="Z150">
        <v>0</v>
      </c>
    </row>
    <row r="151" spans="1:26" x14ac:dyDescent="0.25">
      <c r="A151" t="s">
        <v>115</v>
      </c>
      <c r="B151" t="s">
        <v>91</v>
      </c>
      <c r="C151" t="s">
        <v>63</v>
      </c>
      <c r="D151">
        <v>45</v>
      </c>
      <c r="E151">
        <v>60</v>
      </c>
      <c r="F151">
        <v>60</v>
      </c>
      <c r="G151">
        <v>60</v>
      </c>
      <c r="H151">
        <v>60</v>
      </c>
      <c r="I151">
        <v>60</v>
      </c>
      <c r="J151">
        <v>60</v>
      </c>
      <c r="K151">
        <v>60</v>
      </c>
      <c r="L151">
        <v>60</v>
      </c>
      <c r="M151">
        <v>60</v>
      </c>
      <c r="N151">
        <v>60</v>
      </c>
      <c r="O151">
        <v>60</v>
      </c>
      <c r="P151">
        <v>60</v>
      </c>
      <c r="Q151">
        <v>60</v>
      </c>
      <c r="R151">
        <v>60</v>
      </c>
      <c r="S151">
        <v>60</v>
      </c>
      <c r="T151">
        <v>60</v>
      </c>
      <c r="U151">
        <v>60</v>
      </c>
      <c r="V151">
        <v>60</v>
      </c>
      <c r="W151">
        <v>60</v>
      </c>
      <c r="X151">
        <v>60</v>
      </c>
      <c r="Y151">
        <v>60</v>
      </c>
      <c r="Z151">
        <v>15</v>
      </c>
    </row>
    <row r="152" spans="1:26" x14ac:dyDescent="0.25">
      <c r="A152" t="s">
        <v>116</v>
      </c>
      <c r="B152" t="s">
        <v>86</v>
      </c>
      <c r="C152" t="s">
        <v>63</v>
      </c>
      <c r="D152">
        <v>-190.10372924804699</v>
      </c>
      <c r="E152">
        <v>-287.69121360778797</v>
      </c>
      <c r="F152">
        <v>-287.18695259094198</v>
      </c>
      <c r="G152">
        <v>-295.760782241821</v>
      </c>
      <c r="H152">
        <v>-304.59182357788097</v>
      </c>
      <c r="I152">
        <v>-308.87707519531301</v>
      </c>
      <c r="J152">
        <v>-318.10161018371599</v>
      </c>
      <c r="K152">
        <v>-321.65640068054199</v>
      </c>
      <c r="L152">
        <v>-348.44341087341297</v>
      </c>
      <c r="M152">
        <v>-347.46906661987299</v>
      </c>
      <c r="N152">
        <v>-357.85135459899902</v>
      </c>
      <c r="O152">
        <v>-368.54511451721203</v>
      </c>
      <c r="P152">
        <v>-379.55968475341803</v>
      </c>
      <c r="Q152">
        <v>-390.90469360351602</v>
      </c>
      <c r="R152">
        <v>-402.590047836304</v>
      </c>
      <c r="S152">
        <v>-414.62595748901401</v>
      </c>
      <c r="T152">
        <v>-427.02296447753901</v>
      </c>
      <c r="U152">
        <v>-438.84495925903298</v>
      </c>
      <c r="V152">
        <v>-452.51575088500999</v>
      </c>
      <c r="W152">
        <v>-467.86624526977499</v>
      </c>
      <c r="X152">
        <v>-478.98736572265602</v>
      </c>
      <c r="Y152">
        <v>-496.27128601074202</v>
      </c>
      <c r="Z152">
        <v>-137.03852844238301</v>
      </c>
    </row>
    <row r="153" spans="1:26" x14ac:dyDescent="0.25">
      <c r="A153" t="s">
        <v>116</v>
      </c>
      <c r="B153" t="s">
        <v>87</v>
      </c>
      <c r="C153" t="s">
        <v>63</v>
      </c>
      <c r="D153">
        <v>11.784898757934601</v>
      </c>
      <c r="E153">
        <v>164.99619293212899</v>
      </c>
      <c r="F153">
        <v>116.846769332886</v>
      </c>
      <c r="G153">
        <v>116.752892494202</v>
      </c>
      <c r="H153">
        <v>116.752892494202</v>
      </c>
      <c r="I153">
        <v>117.52753162384001</v>
      </c>
      <c r="J153">
        <v>117.329033851624</v>
      </c>
      <c r="K153">
        <v>69.041079521179199</v>
      </c>
      <c r="L153">
        <v>167.54332542419399</v>
      </c>
      <c r="M153">
        <v>117.808827400208</v>
      </c>
      <c r="N153">
        <v>117.807319641113</v>
      </c>
      <c r="O153">
        <v>118.305863380432</v>
      </c>
      <c r="P153">
        <v>117.91188812255901</v>
      </c>
      <c r="Q153">
        <v>117.68142557144201</v>
      </c>
      <c r="R153">
        <v>117.646941184998</v>
      </c>
      <c r="S153">
        <v>118.105025291443</v>
      </c>
      <c r="T153">
        <v>118.036794662476</v>
      </c>
      <c r="U153">
        <v>114.818383216858</v>
      </c>
      <c r="V153">
        <v>116.40175628662099</v>
      </c>
      <c r="W153">
        <v>122.50683307647699</v>
      </c>
      <c r="X153">
        <v>113.61573219299299</v>
      </c>
      <c r="Y153">
        <v>122.50683307647699</v>
      </c>
      <c r="Z153">
        <v>58.740209579467802</v>
      </c>
    </row>
    <row r="154" spans="1:26" x14ac:dyDescent="0.25">
      <c r="A154" t="s">
        <v>116</v>
      </c>
      <c r="B154" t="s">
        <v>88</v>
      </c>
      <c r="C154" t="s">
        <v>63</v>
      </c>
      <c r="D154">
        <v>-187.858066558838</v>
      </c>
      <c r="E154">
        <v>-256.40599060058599</v>
      </c>
      <c r="F154">
        <v>-264.09815979003901</v>
      </c>
      <c r="G154">
        <v>-272.02111053466803</v>
      </c>
      <c r="H154">
        <v>-280.181743621826</v>
      </c>
      <c r="I154">
        <v>-288.58719253539999</v>
      </c>
      <c r="J154">
        <v>-297.24481201171898</v>
      </c>
      <c r="K154">
        <v>-306.162162780762</v>
      </c>
      <c r="L154">
        <v>-315.34701728820801</v>
      </c>
      <c r="M154">
        <v>-324.80743026733398</v>
      </c>
      <c r="N154">
        <v>-334.55165672302201</v>
      </c>
      <c r="O154">
        <v>-344.58820152282698</v>
      </c>
      <c r="P154">
        <v>-354.92585372924799</v>
      </c>
      <c r="Q154">
        <v>-365.573627471924</v>
      </c>
      <c r="R154">
        <v>-376.54083061218302</v>
      </c>
      <c r="S154">
        <v>-387.83705139160202</v>
      </c>
      <c r="T154">
        <v>-399.47217750549299</v>
      </c>
      <c r="U154">
        <v>-411.456336975098</v>
      </c>
      <c r="V154">
        <v>-423.80003738403298</v>
      </c>
      <c r="W154">
        <v>-436.51403808593801</v>
      </c>
      <c r="X154">
        <v>-449.60945892334001</v>
      </c>
      <c r="Y154">
        <v>-463.09772491455101</v>
      </c>
      <c r="Z154">
        <v>-117.035182952881</v>
      </c>
    </row>
    <row r="155" spans="1:26" x14ac:dyDescent="0.25">
      <c r="A155" t="s">
        <v>116</v>
      </c>
      <c r="B155" t="s">
        <v>89</v>
      </c>
      <c r="C155" t="s">
        <v>63</v>
      </c>
      <c r="D155">
        <v>114.757524490356</v>
      </c>
      <c r="E155">
        <v>156.63163757324199</v>
      </c>
      <c r="F155">
        <v>161.33058547973599</v>
      </c>
      <c r="G155">
        <v>166.17050075531</v>
      </c>
      <c r="H155">
        <v>171.155619621277</v>
      </c>
      <c r="I155">
        <v>176.29028606414801</v>
      </c>
      <c r="J155">
        <v>181.57899570465099</v>
      </c>
      <c r="K155">
        <v>187.026365280151</v>
      </c>
      <c r="L155">
        <v>192.63715934753401</v>
      </c>
      <c r="M155">
        <v>198.41626262664801</v>
      </c>
      <c r="N155">
        <v>204.36876201629599</v>
      </c>
      <c r="O155">
        <v>210.49981689453099</v>
      </c>
      <c r="P155">
        <v>216.81482315063499</v>
      </c>
      <c r="Q155">
        <v>223.31925201416001</v>
      </c>
      <c r="R155">
        <v>230.01884460449199</v>
      </c>
      <c r="S155">
        <v>236.919397354126</v>
      </c>
      <c r="T155">
        <v>244.02698707580601</v>
      </c>
      <c r="U155">
        <v>251.34778785705601</v>
      </c>
      <c r="V155">
        <v>258.888221740723</v>
      </c>
      <c r="W155">
        <v>266.65488052368198</v>
      </c>
      <c r="X155">
        <v>274.65452194213901</v>
      </c>
      <c r="Y155">
        <v>282.89415740966803</v>
      </c>
      <c r="Z155">
        <v>71.493696212768597</v>
      </c>
    </row>
    <row r="156" spans="1:26" x14ac:dyDescent="0.25">
      <c r="A156" t="s">
        <v>116</v>
      </c>
      <c r="B156" t="s">
        <v>90</v>
      </c>
      <c r="C156" t="s">
        <v>63</v>
      </c>
      <c r="D156">
        <v>0.27070065960287998</v>
      </c>
      <c r="E156">
        <v>0.38299434632062901</v>
      </c>
      <c r="F156">
        <v>0.39448419958352998</v>
      </c>
      <c r="G156">
        <v>0.40631870552897498</v>
      </c>
      <c r="H156">
        <v>0.41850829496979702</v>
      </c>
      <c r="I156">
        <v>0.431063532829285</v>
      </c>
      <c r="J156">
        <v>0.44399542734026898</v>
      </c>
      <c r="K156">
        <v>0.45731528103351599</v>
      </c>
      <c r="L156">
        <v>0.47103475779295001</v>
      </c>
      <c r="M156">
        <v>0.48516577854752502</v>
      </c>
      <c r="N156">
        <v>0.49972075223922702</v>
      </c>
      <c r="O156">
        <v>0.51471240818500497</v>
      </c>
      <c r="P156">
        <v>0.53015378117561296</v>
      </c>
      <c r="Q156">
        <v>0.54605838656425498</v>
      </c>
      <c r="R156">
        <v>0.56244011223316204</v>
      </c>
      <c r="S156">
        <v>0.579313334077597</v>
      </c>
      <c r="T156">
        <v>0.59669272601604495</v>
      </c>
      <c r="U156">
        <v>0.61459352821111701</v>
      </c>
      <c r="V156">
        <v>0.63303131982684102</v>
      </c>
      <c r="W156">
        <v>0.65202224254608199</v>
      </c>
      <c r="X156">
        <v>0.67158293724060103</v>
      </c>
      <c r="Y156">
        <v>0.691730417311192</v>
      </c>
      <c r="Z156">
        <v>0.19379188120365101</v>
      </c>
    </row>
    <row r="157" spans="1:26" x14ac:dyDescent="0.25">
      <c r="A157" t="s">
        <v>116</v>
      </c>
      <c r="B157" t="s">
        <v>91</v>
      </c>
      <c r="C157" t="s">
        <v>63</v>
      </c>
      <c r="D157">
        <v>14.732999682426501</v>
      </c>
      <c r="E157">
        <v>19.6439995765686</v>
      </c>
      <c r="F157">
        <v>19.6439995765686</v>
      </c>
      <c r="G157">
        <v>19.6439995765686</v>
      </c>
      <c r="H157">
        <v>19.6439995765686</v>
      </c>
      <c r="I157">
        <v>19.6439995765686</v>
      </c>
      <c r="J157">
        <v>19.6439995765686</v>
      </c>
      <c r="K157">
        <v>19.6439995765686</v>
      </c>
      <c r="L157">
        <v>19.6439995765686</v>
      </c>
      <c r="M157">
        <v>19.6439995765686</v>
      </c>
      <c r="N157">
        <v>19.6439995765686</v>
      </c>
      <c r="O157">
        <v>19.6439995765686</v>
      </c>
      <c r="P157">
        <v>19.6439995765686</v>
      </c>
      <c r="Q157">
        <v>19.6439995765686</v>
      </c>
      <c r="R157">
        <v>19.6439995765686</v>
      </c>
      <c r="S157">
        <v>19.6439995765686</v>
      </c>
      <c r="T157">
        <v>19.6439995765686</v>
      </c>
      <c r="U157">
        <v>19.6439995765686</v>
      </c>
      <c r="V157">
        <v>19.6439995765686</v>
      </c>
      <c r="W157">
        <v>19.6439995765686</v>
      </c>
      <c r="X157">
        <v>19.6439995765686</v>
      </c>
      <c r="Y157">
        <v>19.6439995765686</v>
      </c>
      <c r="Z157">
        <v>4.91099989414215</v>
      </c>
    </row>
    <row r="158" spans="1:26" x14ac:dyDescent="0.25">
      <c r="A158" t="s">
        <v>117</v>
      </c>
      <c r="B158" t="s">
        <v>86</v>
      </c>
      <c r="C158" t="s">
        <v>63</v>
      </c>
      <c r="D158">
        <v>-1231.7667541503899</v>
      </c>
      <c r="E158">
        <v>-1681.65049743652</v>
      </c>
      <c r="F158">
        <v>-1732.05982971191</v>
      </c>
      <c r="G158">
        <v>-1783.9947814941399</v>
      </c>
      <c r="H158">
        <v>-1837.6532592773401</v>
      </c>
      <c r="I158">
        <v>-1892.8448791503899</v>
      </c>
      <c r="J158">
        <v>-1949.4511413574201</v>
      </c>
      <c r="K158">
        <v>-2007.6210632324201</v>
      </c>
      <c r="L158">
        <v>-2068.6520538330101</v>
      </c>
      <c r="M158">
        <v>-2130.1034240722702</v>
      </c>
      <c r="N158">
        <v>-2194.1988983154301</v>
      </c>
      <c r="O158">
        <v>-2259.9302062988299</v>
      </c>
      <c r="P158">
        <v>-2327.81593322754</v>
      </c>
      <c r="Q158">
        <v>-2397.5526885986301</v>
      </c>
      <c r="R158">
        <v>-2469.4918823242201</v>
      </c>
      <c r="S158">
        <v>-2543.51365661621</v>
      </c>
      <c r="T158">
        <v>-2620.03932189941</v>
      </c>
      <c r="U158">
        <v>-2698.2305297851599</v>
      </c>
      <c r="V158">
        <v>-2779.4544525146498</v>
      </c>
      <c r="W158">
        <v>-2862.8380889892601</v>
      </c>
      <c r="X158">
        <v>-2948.7232208251999</v>
      </c>
      <c r="Y158">
        <v>-3037.1922607421898</v>
      </c>
      <c r="Z158">
        <v>-767.75958251953102</v>
      </c>
    </row>
    <row r="159" spans="1:26" x14ac:dyDescent="0.25">
      <c r="A159" t="s">
        <v>117</v>
      </c>
      <c r="B159" t="s">
        <v>87</v>
      </c>
      <c r="C159" t="s">
        <v>63</v>
      </c>
      <c r="D159">
        <v>0</v>
      </c>
      <c r="E159">
        <v>104.70831871032701</v>
      </c>
      <c r="F159">
        <v>94.149614334106403</v>
      </c>
      <c r="G159">
        <v>88.487010002136202</v>
      </c>
      <c r="H159">
        <v>117.962698936462</v>
      </c>
      <c r="I159">
        <v>130.040272712708</v>
      </c>
      <c r="J159">
        <v>93.367982387542696</v>
      </c>
      <c r="K159">
        <v>29.685230255126999</v>
      </c>
      <c r="L159">
        <v>189.93876838684099</v>
      </c>
      <c r="M159">
        <v>70.021020451560602</v>
      </c>
      <c r="N159">
        <v>106.26314163208001</v>
      </c>
      <c r="O159">
        <v>88.402943611145005</v>
      </c>
      <c r="P159">
        <v>104.905529975891</v>
      </c>
      <c r="Q159">
        <v>88.104989051818805</v>
      </c>
      <c r="R159">
        <v>90.500388145446806</v>
      </c>
      <c r="S159">
        <v>79.662145614623995</v>
      </c>
      <c r="T159">
        <v>114.560079574585</v>
      </c>
      <c r="U159">
        <v>51.983673334121697</v>
      </c>
      <c r="V159">
        <v>92.987437486648602</v>
      </c>
      <c r="W159">
        <v>93.552467346191406</v>
      </c>
      <c r="X159">
        <v>93.217100381851196</v>
      </c>
      <c r="Y159">
        <v>95.123340606689496</v>
      </c>
      <c r="Z159">
        <v>48.759452819824197</v>
      </c>
    </row>
    <row r="160" spans="1:26" x14ac:dyDescent="0.25">
      <c r="A160" t="s">
        <v>117</v>
      </c>
      <c r="B160" t="s">
        <v>88</v>
      </c>
      <c r="C160" t="s">
        <v>63</v>
      </c>
      <c r="D160">
        <v>-1231.7667541503899</v>
      </c>
      <c r="E160">
        <v>-1681.2285766601599</v>
      </c>
      <c r="F160">
        <v>-1731.66542053223</v>
      </c>
      <c r="G160">
        <v>-1783.6153869628899</v>
      </c>
      <c r="H160">
        <v>-1837.1238861084</v>
      </c>
      <c r="I160">
        <v>-1892.2376251220701</v>
      </c>
      <c r="J160">
        <v>-1949.0046997070301</v>
      </c>
      <c r="K160">
        <v>-2007.4748229980501</v>
      </c>
      <c r="L160">
        <v>-2067.6991271972702</v>
      </c>
      <c r="M160">
        <v>-2129.7301177978502</v>
      </c>
      <c r="N160">
        <v>-2193.6219787597702</v>
      </c>
      <c r="O160">
        <v>-2259.4306945800799</v>
      </c>
      <c r="P160">
        <v>-2327.2135467529301</v>
      </c>
      <c r="Q160">
        <v>-2397.0299530029301</v>
      </c>
      <c r="R160">
        <v>-2468.9408264160202</v>
      </c>
      <c r="S160">
        <v>-2543.0091400146498</v>
      </c>
      <c r="T160">
        <v>-2619.2994079589798</v>
      </c>
      <c r="U160">
        <v>-2697.8783874511701</v>
      </c>
      <c r="V160">
        <v>-2778.8147277831999</v>
      </c>
      <c r="W160">
        <v>-2862.1791381835901</v>
      </c>
      <c r="X160">
        <v>-2948.0444946289099</v>
      </c>
      <c r="Y160">
        <v>-3036.4858856201199</v>
      </c>
      <c r="Z160">
        <v>-767.38809204101597</v>
      </c>
    </row>
    <row r="161" spans="1:26" x14ac:dyDescent="0.25">
      <c r="A161" t="s">
        <v>117</v>
      </c>
      <c r="B161" t="s">
        <v>89</v>
      </c>
      <c r="C161" t="s">
        <v>63</v>
      </c>
      <c r="D161">
        <v>128.617177009583</v>
      </c>
      <c r="E161">
        <v>175.54856204986601</v>
      </c>
      <c r="F161">
        <v>180.81502056121801</v>
      </c>
      <c r="G161">
        <v>186.23946952819799</v>
      </c>
      <c r="H161">
        <v>191.82666015625</v>
      </c>
      <c r="I161">
        <v>197.581450462341</v>
      </c>
      <c r="J161">
        <v>203.50889968872099</v>
      </c>
      <c r="K161">
        <v>209.61416435241699</v>
      </c>
      <c r="L161">
        <v>215.90259361267101</v>
      </c>
      <c r="M161">
        <v>222.37967300414999</v>
      </c>
      <c r="N161">
        <v>229.05105781555201</v>
      </c>
      <c r="O161">
        <v>235.92258834838901</v>
      </c>
      <c r="P161">
        <v>243.00027275085401</v>
      </c>
      <c r="Q161">
        <v>250.290285110474</v>
      </c>
      <c r="R161">
        <v>257.79899215698202</v>
      </c>
      <c r="S161">
        <v>265.53295707702603</v>
      </c>
      <c r="T161">
        <v>273.498945236206</v>
      </c>
      <c r="U161">
        <v>281.703910827637</v>
      </c>
      <c r="V161">
        <v>290.155029296875</v>
      </c>
      <c r="W161">
        <v>298.85968399047903</v>
      </c>
      <c r="X161">
        <v>307.82547187805199</v>
      </c>
      <c r="Y161">
        <v>317.06023979187</v>
      </c>
      <c r="Z161">
        <v>80.128231048583999</v>
      </c>
    </row>
    <row r="162" spans="1:26" x14ac:dyDescent="0.25">
      <c r="A162" t="s">
        <v>117</v>
      </c>
      <c r="B162" t="s">
        <v>90</v>
      </c>
      <c r="C162" t="s">
        <v>63</v>
      </c>
      <c r="D162" s="76">
        <v>1.22225623345003E-2</v>
      </c>
      <c r="E162" s="76">
        <v>1.67582293506712E-2</v>
      </c>
      <c r="F162" s="76">
        <v>1.7260976834222699E-2</v>
      </c>
      <c r="G162" s="76">
        <v>1.77788061555475E-2</v>
      </c>
      <c r="H162" s="76">
        <v>1.83121706359088E-2</v>
      </c>
      <c r="I162" s="76">
        <v>1.8861535470932701E-2</v>
      </c>
      <c r="J162" s="76">
        <v>1.9427381455898299E-2</v>
      </c>
      <c r="K162" s="76">
        <v>2.0010203355923298E-2</v>
      </c>
      <c r="L162" s="76">
        <v>2.06105089746416E-2</v>
      </c>
      <c r="M162" s="76">
        <v>2.12288247421384E-2</v>
      </c>
      <c r="N162" s="76">
        <v>2.1865688962861899E-2</v>
      </c>
      <c r="O162" s="76">
        <v>2.2521659731864901E-2</v>
      </c>
      <c r="P162" s="76">
        <v>2.3197310045361502E-2</v>
      </c>
      <c r="Q162" s="76">
        <v>2.3893228266388199E-2</v>
      </c>
      <c r="R162" s="76">
        <v>2.46100244112313E-2</v>
      </c>
      <c r="S162" s="76">
        <v>2.5348325725644799E-2</v>
      </c>
      <c r="T162" s="76">
        <v>2.6108776684850499E-2</v>
      </c>
      <c r="U162" s="76">
        <v>2.6892038527876101E-2</v>
      </c>
      <c r="V162" s="76">
        <v>2.76988008990884E-2</v>
      </c>
      <c r="W162" s="76">
        <v>2.8529765550047201E-2</v>
      </c>
      <c r="X162" s="76">
        <v>2.9385658446699402E-2</v>
      </c>
      <c r="Y162" s="76">
        <v>3.0267227441072499E-2</v>
      </c>
      <c r="Z162" s="76">
        <v>7.7555500902235499E-3</v>
      </c>
    </row>
    <row r="163" spans="1:26" x14ac:dyDescent="0.25">
      <c r="A163" t="s">
        <v>117</v>
      </c>
      <c r="B163" t="s">
        <v>91</v>
      </c>
      <c r="C163" t="s">
        <v>63</v>
      </c>
      <c r="D163">
        <v>86.192996978759794</v>
      </c>
      <c r="E163">
        <v>114.92399597168</v>
      </c>
      <c r="F163">
        <v>114.92399597168</v>
      </c>
      <c r="G163">
        <v>114.92399597168</v>
      </c>
      <c r="H163">
        <v>114.92399597168</v>
      </c>
      <c r="I163">
        <v>114.92399597168</v>
      </c>
      <c r="J163">
        <v>114.92399597168</v>
      </c>
      <c r="K163">
        <v>114.92399597168</v>
      </c>
      <c r="L163">
        <v>114.92399597168</v>
      </c>
      <c r="M163">
        <v>114.92399597168</v>
      </c>
      <c r="N163">
        <v>114.92399597168</v>
      </c>
      <c r="O163">
        <v>114.92399597168</v>
      </c>
      <c r="P163">
        <v>114.92399597168</v>
      </c>
      <c r="Q163">
        <v>114.92399597168</v>
      </c>
      <c r="R163">
        <v>114.92399597168</v>
      </c>
      <c r="S163">
        <v>114.92399597168</v>
      </c>
      <c r="T163">
        <v>114.92399597168</v>
      </c>
      <c r="U163">
        <v>114.92399597168</v>
      </c>
      <c r="V163">
        <v>114.92399597168</v>
      </c>
      <c r="W163">
        <v>114.92399597168</v>
      </c>
      <c r="X163">
        <v>114.92399597168</v>
      </c>
      <c r="Y163">
        <v>114.92399597168</v>
      </c>
      <c r="Z163">
        <v>28.730998992919901</v>
      </c>
    </row>
    <row r="164" spans="1:26" x14ac:dyDescent="0.25">
      <c r="A164" t="s">
        <v>118</v>
      </c>
      <c r="B164" t="s">
        <v>86</v>
      </c>
      <c r="C164" t="s">
        <v>63</v>
      </c>
      <c r="D164">
        <v>-299.17080307006802</v>
      </c>
      <c r="E164">
        <v>-453.27969360351602</v>
      </c>
      <c r="F164">
        <v>-434.61647415161099</v>
      </c>
      <c r="G164">
        <v>-488.70641326904303</v>
      </c>
      <c r="H164">
        <v>-488.66515731811501</v>
      </c>
      <c r="I164">
        <v>-489.93807983398398</v>
      </c>
      <c r="J164">
        <v>-510.27067565917997</v>
      </c>
      <c r="K164">
        <v>-505.58079910278298</v>
      </c>
      <c r="L164">
        <v>-556.27121353149403</v>
      </c>
      <c r="M164">
        <v>-555.60174560546898</v>
      </c>
      <c r="N164">
        <v>-569.90607070922897</v>
      </c>
      <c r="O164">
        <v>-580.52515411376999</v>
      </c>
      <c r="P164">
        <v>-590.89688873291004</v>
      </c>
      <c r="Q164">
        <v>-610.69842910766602</v>
      </c>
      <c r="R164">
        <v>-632.68402481079102</v>
      </c>
      <c r="S164">
        <v>-659.26387405395496</v>
      </c>
      <c r="T164">
        <v>-681.60124969482399</v>
      </c>
      <c r="U164">
        <v>-702.45030975341797</v>
      </c>
      <c r="V164">
        <v>-722.82583236694302</v>
      </c>
      <c r="W164">
        <v>-742.68983078002896</v>
      </c>
      <c r="X164">
        <v>-764.28649902343795</v>
      </c>
      <c r="Y164">
        <v>-786.53105163574196</v>
      </c>
      <c r="Z164">
        <v>-215.42279434204099</v>
      </c>
    </row>
    <row r="165" spans="1:26" x14ac:dyDescent="0.25">
      <c r="A165" t="s">
        <v>118</v>
      </c>
      <c r="B165" t="s">
        <v>87</v>
      </c>
      <c r="C165" t="s">
        <v>63</v>
      </c>
      <c r="D165">
        <v>0.62426573038101196</v>
      </c>
      <c r="E165">
        <v>32.210813522338903</v>
      </c>
      <c r="F165">
        <v>10.549922466278099</v>
      </c>
      <c r="G165">
        <v>39.928160429000897</v>
      </c>
      <c r="H165">
        <v>29.2987833023071</v>
      </c>
      <c r="I165">
        <v>23.6553473472595</v>
      </c>
      <c r="J165">
        <v>27.703949451446501</v>
      </c>
      <c r="K165">
        <v>12.5562791824341</v>
      </c>
      <c r="L165">
        <v>38.023791790008502</v>
      </c>
      <c r="M165">
        <v>27.703949451446501</v>
      </c>
      <c r="N165">
        <v>26.641867160797101</v>
      </c>
      <c r="O165">
        <v>23.081738948822</v>
      </c>
      <c r="P165">
        <v>19.188930034637501</v>
      </c>
      <c r="Q165">
        <v>20.670891284942599</v>
      </c>
      <c r="R165">
        <v>23.0700154304504</v>
      </c>
      <c r="S165">
        <v>27.703949451446501</v>
      </c>
      <c r="T165">
        <v>29.498095035553</v>
      </c>
      <c r="U165">
        <v>30.1600937843323</v>
      </c>
      <c r="V165">
        <v>30.137266218662301</v>
      </c>
      <c r="W165">
        <v>29.498095035553</v>
      </c>
      <c r="X165">
        <v>29.498095035553</v>
      </c>
      <c r="Y165">
        <v>29.498095035553</v>
      </c>
      <c r="Z165">
        <v>14.9895959496498</v>
      </c>
    </row>
    <row r="166" spans="1:26" x14ac:dyDescent="0.25">
      <c r="A166" t="s">
        <v>118</v>
      </c>
      <c r="B166" t="s">
        <v>88</v>
      </c>
      <c r="C166" t="s">
        <v>63</v>
      </c>
      <c r="D166">
        <v>-298.281944274902</v>
      </c>
      <c r="E166">
        <v>-407.12266540527298</v>
      </c>
      <c r="F166">
        <v>-419.33633041381802</v>
      </c>
      <c r="G166">
        <v>-431.91643524169899</v>
      </c>
      <c r="H166">
        <v>-444.87394332885702</v>
      </c>
      <c r="I166">
        <v>-458.22015380859398</v>
      </c>
      <c r="J166">
        <v>-471.96675491333002</v>
      </c>
      <c r="K166">
        <v>-486.12575912475597</v>
      </c>
      <c r="L166">
        <v>-500.70953369140602</v>
      </c>
      <c r="M166">
        <v>-515.73081970214798</v>
      </c>
      <c r="N166">
        <v>-531.20272827148403</v>
      </c>
      <c r="O166">
        <v>-547.13880920410202</v>
      </c>
      <c r="P166">
        <v>-563.552978515625</v>
      </c>
      <c r="Q166">
        <v>-580.45956802368198</v>
      </c>
      <c r="R166">
        <v>-597.87335586547897</v>
      </c>
      <c r="S166">
        <v>-615.80954742431595</v>
      </c>
      <c r="T166">
        <v>-634.28383255004906</v>
      </c>
      <c r="U166">
        <v>-653.31235504150402</v>
      </c>
      <c r="V166">
        <v>-672.91172409057594</v>
      </c>
      <c r="W166">
        <v>-693.09908676147495</v>
      </c>
      <c r="X166">
        <v>-713.89206695556595</v>
      </c>
      <c r="Y166">
        <v>-735.30881500244095</v>
      </c>
      <c r="Z166">
        <v>-185.829025268555</v>
      </c>
    </row>
    <row r="167" spans="1:26" x14ac:dyDescent="0.25">
      <c r="A167" t="s">
        <v>118</v>
      </c>
      <c r="B167" t="s">
        <v>89</v>
      </c>
      <c r="C167" t="s">
        <v>63</v>
      </c>
      <c r="D167">
        <v>193.68957519531301</v>
      </c>
      <c r="E167">
        <v>264.36536407470697</v>
      </c>
      <c r="F167">
        <v>272.29632568359398</v>
      </c>
      <c r="G167">
        <v>280.465215682983</v>
      </c>
      <c r="H167">
        <v>288.87918090820301</v>
      </c>
      <c r="I167">
        <v>297.54554748535202</v>
      </c>
      <c r="J167">
        <v>306.47191619873001</v>
      </c>
      <c r="K167">
        <v>315.66607093811001</v>
      </c>
      <c r="L167">
        <v>325.13605117797903</v>
      </c>
      <c r="M167">
        <v>334.89014244079601</v>
      </c>
      <c r="N167">
        <v>344.93684387207003</v>
      </c>
      <c r="O167">
        <v>355.28494834899902</v>
      </c>
      <c r="P167">
        <v>365.94349861145002</v>
      </c>
      <c r="Q167">
        <v>376.92180633544899</v>
      </c>
      <c r="R167">
        <v>388.22945785522501</v>
      </c>
      <c r="S167">
        <v>399.87633514404303</v>
      </c>
      <c r="T167">
        <v>411.87262725830101</v>
      </c>
      <c r="U167">
        <v>424.22880554199202</v>
      </c>
      <c r="V167">
        <v>436.955669403076</v>
      </c>
      <c r="W167">
        <v>450.064350128174</v>
      </c>
      <c r="X167">
        <v>463.56628417968801</v>
      </c>
      <c r="Y167">
        <v>477.47326660156301</v>
      </c>
      <c r="Z167">
        <v>120.668201446533</v>
      </c>
    </row>
    <row r="168" spans="1:26" x14ac:dyDescent="0.25">
      <c r="A168" t="s">
        <v>118</v>
      </c>
      <c r="B168" t="s">
        <v>90</v>
      </c>
      <c r="C168" t="s">
        <v>63</v>
      </c>
      <c r="D168">
        <v>0.27509456686675499</v>
      </c>
      <c r="E168">
        <v>0.38752007065340899</v>
      </c>
      <c r="F168">
        <v>0.39914569584652798</v>
      </c>
      <c r="G168">
        <v>0.41112004686147002</v>
      </c>
      <c r="H168">
        <v>0.42345367651432803</v>
      </c>
      <c r="I168">
        <v>0.436157275456935</v>
      </c>
      <c r="J168">
        <v>0.44924198230728501</v>
      </c>
      <c r="K168">
        <v>0.46271923277527099</v>
      </c>
      <c r="L168">
        <v>0.47660082811489701</v>
      </c>
      <c r="M168">
        <v>0.49089883081614999</v>
      </c>
      <c r="N168">
        <v>0.50562579603865698</v>
      </c>
      <c r="O168">
        <v>0.52079460350796603</v>
      </c>
      <c r="P168">
        <v>0.53641844261437699</v>
      </c>
      <c r="Q168">
        <v>0.552510987501591</v>
      </c>
      <c r="R168">
        <v>0.56908629136160005</v>
      </c>
      <c r="S168">
        <v>0.58615889865905002</v>
      </c>
      <c r="T168">
        <v>0.60374365746974901</v>
      </c>
      <c r="U168">
        <v>0.62185598770156503</v>
      </c>
      <c r="V168">
        <v>0.64051165292039502</v>
      </c>
      <c r="W168">
        <v>0.65972698573023103</v>
      </c>
      <c r="X168">
        <v>0.67951882258057605</v>
      </c>
      <c r="Y168">
        <v>0.69990437943488404</v>
      </c>
      <c r="Z168">
        <v>0.19379188120365101</v>
      </c>
    </row>
    <row r="169" spans="1:26" x14ac:dyDescent="0.25">
      <c r="A169" t="s">
        <v>118</v>
      </c>
      <c r="B169" t="s">
        <v>91</v>
      </c>
      <c r="C169" t="s">
        <v>63</v>
      </c>
      <c r="D169">
        <v>13.8599996566772</v>
      </c>
      <c r="E169">
        <v>18.4799995422363</v>
      </c>
      <c r="F169">
        <v>18.4799995422363</v>
      </c>
      <c r="G169">
        <v>18.4799995422363</v>
      </c>
      <c r="H169">
        <v>18.4799995422363</v>
      </c>
      <c r="I169">
        <v>18.4799995422363</v>
      </c>
      <c r="J169">
        <v>18.4799995422363</v>
      </c>
      <c r="K169">
        <v>18.4799995422363</v>
      </c>
      <c r="L169">
        <v>18.4799995422363</v>
      </c>
      <c r="M169">
        <v>18.4799995422363</v>
      </c>
      <c r="N169">
        <v>18.4799995422363</v>
      </c>
      <c r="O169">
        <v>18.4799995422363</v>
      </c>
      <c r="P169">
        <v>18.4799995422363</v>
      </c>
      <c r="Q169">
        <v>18.4799995422363</v>
      </c>
      <c r="R169">
        <v>18.4799995422363</v>
      </c>
      <c r="S169">
        <v>18.4799995422363</v>
      </c>
      <c r="T169">
        <v>18.4799995422363</v>
      </c>
      <c r="U169">
        <v>18.4799995422363</v>
      </c>
      <c r="V169">
        <v>18.4799995422363</v>
      </c>
      <c r="W169">
        <v>18.4799995422363</v>
      </c>
      <c r="X169">
        <v>18.4799995422363</v>
      </c>
      <c r="Y169">
        <v>18.4799995422363</v>
      </c>
      <c r="Z169">
        <v>4.6199998855590803</v>
      </c>
    </row>
    <row r="170" spans="1:26" x14ac:dyDescent="0.25">
      <c r="A170" t="s">
        <v>119</v>
      </c>
      <c r="B170" t="s">
        <v>86</v>
      </c>
      <c r="C170" t="s">
        <v>63</v>
      </c>
      <c r="D170">
        <v>0</v>
      </c>
      <c r="E170">
        <v>0</v>
      </c>
      <c r="F170">
        <v>0</v>
      </c>
      <c r="G170">
        <v>0</v>
      </c>
      <c r="H170">
        <v>0</v>
      </c>
      <c r="I170">
        <v>0</v>
      </c>
      <c r="J170">
        <v>0</v>
      </c>
      <c r="K170">
        <v>0</v>
      </c>
      <c r="L170">
        <v>0</v>
      </c>
      <c r="M170">
        <v>0</v>
      </c>
      <c r="N170">
        <v>0</v>
      </c>
      <c r="O170">
        <v>0</v>
      </c>
      <c r="P170">
        <v>0</v>
      </c>
      <c r="Q170">
        <v>0</v>
      </c>
      <c r="R170">
        <v>0</v>
      </c>
      <c r="S170">
        <v>0</v>
      </c>
      <c r="T170">
        <v>0</v>
      </c>
      <c r="U170">
        <v>0</v>
      </c>
      <c r="V170">
        <v>0</v>
      </c>
      <c r="W170">
        <v>0</v>
      </c>
      <c r="X170">
        <v>0</v>
      </c>
      <c r="Y170">
        <v>0</v>
      </c>
      <c r="Z170">
        <v>0</v>
      </c>
    </row>
    <row r="171" spans="1:26" x14ac:dyDescent="0.25">
      <c r="A171" t="s">
        <v>119</v>
      </c>
      <c r="B171" t="s">
        <v>87</v>
      </c>
      <c r="C171" t="s">
        <v>63</v>
      </c>
      <c r="D171">
        <v>0</v>
      </c>
      <c r="E171">
        <v>0</v>
      </c>
      <c r="F171">
        <v>0</v>
      </c>
      <c r="G171">
        <v>0</v>
      </c>
      <c r="H171">
        <v>0</v>
      </c>
      <c r="I171">
        <v>0</v>
      </c>
      <c r="J171">
        <v>0</v>
      </c>
      <c r="K171">
        <v>0</v>
      </c>
      <c r="L171">
        <v>0</v>
      </c>
      <c r="M171">
        <v>0</v>
      </c>
      <c r="N171">
        <v>0</v>
      </c>
      <c r="O171">
        <v>0</v>
      </c>
      <c r="P171">
        <v>0</v>
      </c>
      <c r="Q171">
        <v>0</v>
      </c>
      <c r="R171">
        <v>0</v>
      </c>
      <c r="S171">
        <v>0</v>
      </c>
      <c r="T171">
        <v>0</v>
      </c>
      <c r="U171">
        <v>0</v>
      </c>
      <c r="V171">
        <v>0</v>
      </c>
      <c r="W171">
        <v>0</v>
      </c>
      <c r="X171">
        <v>0</v>
      </c>
      <c r="Y171">
        <v>0</v>
      </c>
      <c r="Z171">
        <v>0</v>
      </c>
    </row>
    <row r="172" spans="1:26" x14ac:dyDescent="0.25">
      <c r="A172" t="s">
        <v>119</v>
      </c>
      <c r="B172" t="s">
        <v>88</v>
      </c>
      <c r="C172" t="s">
        <v>63</v>
      </c>
      <c r="D172">
        <v>0</v>
      </c>
      <c r="E172">
        <v>0</v>
      </c>
      <c r="F172">
        <v>0</v>
      </c>
      <c r="G172">
        <v>0</v>
      </c>
      <c r="H172">
        <v>0</v>
      </c>
      <c r="I172">
        <v>0</v>
      </c>
      <c r="J172">
        <v>0</v>
      </c>
      <c r="K172">
        <v>0</v>
      </c>
      <c r="L172">
        <v>0</v>
      </c>
      <c r="M172">
        <v>0</v>
      </c>
      <c r="N172">
        <v>0</v>
      </c>
      <c r="O172">
        <v>0</v>
      </c>
      <c r="P172">
        <v>0</v>
      </c>
      <c r="Q172">
        <v>0</v>
      </c>
      <c r="R172">
        <v>0</v>
      </c>
      <c r="S172">
        <v>0</v>
      </c>
      <c r="T172">
        <v>0</v>
      </c>
      <c r="U172">
        <v>0</v>
      </c>
      <c r="V172">
        <v>0</v>
      </c>
      <c r="W172">
        <v>0</v>
      </c>
      <c r="X172">
        <v>0</v>
      </c>
      <c r="Y172">
        <v>0</v>
      </c>
      <c r="Z172">
        <v>0</v>
      </c>
    </row>
    <row r="173" spans="1:26" s="74" customFormat="1" x14ac:dyDescent="0.25">
      <c r="A173" s="74" t="s">
        <v>119</v>
      </c>
      <c r="B173" s="74" t="s">
        <v>89</v>
      </c>
      <c r="C173" s="74" t="s">
        <v>63</v>
      </c>
      <c r="D173" s="74">
        <v>0</v>
      </c>
      <c r="E173" s="74">
        <v>0</v>
      </c>
      <c r="F173" s="74">
        <v>2.5</v>
      </c>
      <c r="G173" s="74">
        <v>15</v>
      </c>
      <c r="H173" s="74">
        <v>15</v>
      </c>
      <c r="I173" s="74">
        <v>15</v>
      </c>
      <c r="J173" s="74">
        <v>15</v>
      </c>
      <c r="K173" s="74">
        <v>15</v>
      </c>
      <c r="L173" s="74">
        <v>15</v>
      </c>
      <c r="M173" s="74">
        <v>15</v>
      </c>
      <c r="N173" s="74">
        <v>15</v>
      </c>
      <c r="O173" s="74">
        <v>15</v>
      </c>
      <c r="P173" s="74">
        <v>15</v>
      </c>
      <c r="Q173" s="74">
        <v>15</v>
      </c>
      <c r="R173" s="74">
        <v>15</v>
      </c>
      <c r="S173" s="74">
        <v>15</v>
      </c>
      <c r="T173" s="74">
        <v>15</v>
      </c>
      <c r="U173" s="74">
        <v>15</v>
      </c>
      <c r="V173" s="74">
        <v>15</v>
      </c>
      <c r="W173" s="74">
        <v>15</v>
      </c>
      <c r="X173" s="74">
        <v>15</v>
      </c>
      <c r="Y173" s="74">
        <v>15</v>
      </c>
      <c r="Z173" s="74">
        <v>3.75</v>
      </c>
    </row>
    <row r="174" spans="1:26" x14ac:dyDescent="0.25">
      <c r="A174" t="s">
        <v>119</v>
      </c>
      <c r="B174" t="s">
        <v>90</v>
      </c>
      <c r="C174" t="s">
        <v>63</v>
      </c>
      <c r="D174">
        <v>0</v>
      </c>
      <c r="E174">
        <v>0</v>
      </c>
      <c r="F174" s="76">
        <v>5.9999998658895499E-2</v>
      </c>
      <c r="G174">
        <v>0.35999999195337301</v>
      </c>
      <c r="H174">
        <v>0.35999999195337301</v>
      </c>
      <c r="I174">
        <v>0.35999999195337301</v>
      </c>
      <c r="J174">
        <v>0.35999999195337301</v>
      </c>
      <c r="K174">
        <v>0.35999999195337301</v>
      </c>
      <c r="L174">
        <v>0.35999999195337301</v>
      </c>
      <c r="M174">
        <v>0.35999999195337301</v>
      </c>
      <c r="N174">
        <v>0.35999999195337301</v>
      </c>
      <c r="O174">
        <v>0.35999999195337301</v>
      </c>
      <c r="P174">
        <v>0.35999999195337301</v>
      </c>
      <c r="Q174">
        <v>0.35999999195337301</v>
      </c>
      <c r="R174">
        <v>0.35999999195337301</v>
      </c>
      <c r="S174">
        <v>0.35999999195337301</v>
      </c>
      <c r="T174">
        <v>0.35999999195337301</v>
      </c>
      <c r="U174">
        <v>0.35999999195337301</v>
      </c>
      <c r="V174">
        <v>0.35999999195337301</v>
      </c>
      <c r="W174">
        <v>0.35999999195337301</v>
      </c>
      <c r="X174">
        <v>0.35999999195337301</v>
      </c>
      <c r="Y174">
        <v>0.35999999195337301</v>
      </c>
      <c r="Z174" s="76">
        <v>8.9999997988343197E-2</v>
      </c>
    </row>
    <row r="175" spans="1:26" x14ac:dyDescent="0.25">
      <c r="A175" t="s">
        <v>119</v>
      </c>
      <c r="B175" t="s">
        <v>91</v>
      </c>
      <c r="C175" t="s">
        <v>63</v>
      </c>
      <c r="D175">
        <v>0</v>
      </c>
      <c r="E175">
        <v>0</v>
      </c>
      <c r="F175">
        <v>0</v>
      </c>
      <c r="G175">
        <v>0</v>
      </c>
      <c r="H175">
        <v>0</v>
      </c>
      <c r="I175">
        <v>0</v>
      </c>
      <c r="J175">
        <v>0</v>
      </c>
      <c r="K175">
        <v>0</v>
      </c>
      <c r="L175">
        <v>0</v>
      </c>
      <c r="M175">
        <v>0</v>
      </c>
      <c r="N175">
        <v>0</v>
      </c>
      <c r="O175">
        <v>0</v>
      </c>
      <c r="P175">
        <v>0</v>
      </c>
      <c r="Q175">
        <v>0</v>
      </c>
      <c r="R175">
        <v>0</v>
      </c>
      <c r="S175">
        <v>0</v>
      </c>
      <c r="T175">
        <v>0</v>
      </c>
      <c r="U175">
        <v>0</v>
      </c>
      <c r="V175">
        <v>0</v>
      </c>
      <c r="W175">
        <v>0</v>
      </c>
      <c r="X175">
        <v>0</v>
      </c>
      <c r="Y175">
        <v>0</v>
      </c>
      <c r="Z175">
        <v>0</v>
      </c>
    </row>
    <row r="176" spans="1:26" x14ac:dyDescent="0.25">
      <c r="A176" t="s">
        <v>120</v>
      </c>
      <c r="B176" t="s">
        <v>86</v>
      </c>
      <c r="C176" t="s">
        <v>63</v>
      </c>
      <c r="D176">
        <v>-2605.7288818359398</v>
      </c>
      <c r="E176">
        <v>-3529.8199462890602</v>
      </c>
      <c r="F176">
        <v>-3635.7146301269499</v>
      </c>
      <c r="G176">
        <v>-3744.78588867188</v>
      </c>
      <c r="H176">
        <v>-3857.5267639160202</v>
      </c>
      <c r="I176">
        <v>-3972.8451843261701</v>
      </c>
      <c r="J176">
        <v>-4092.0287170410202</v>
      </c>
      <c r="K176">
        <v>-4217.8694458007803</v>
      </c>
      <c r="L176">
        <v>-4342.7751770019504</v>
      </c>
      <c r="M176">
        <v>-4473.0617065429697</v>
      </c>
      <c r="N176">
        <v>-4607.5818176269504</v>
      </c>
      <c r="O176">
        <v>-4745.3312072753897</v>
      </c>
      <c r="P176">
        <v>-4887.6777038574201</v>
      </c>
      <c r="Q176">
        <v>-5034.6471557617197</v>
      </c>
      <c r="R176">
        <v>-5185.6396179199201</v>
      </c>
      <c r="S176">
        <v>-5341.1493835449201</v>
      </c>
      <c r="T176">
        <v>-5501.3243713378897</v>
      </c>
      <c r="U176">
        <v>-5666.3047790527298</v>
      </c>
      <c r="V176">
        <v>-5836.2015380859402</v>
      </c>
      <c r="W176">
        <v>-6013.6698608398401</v>
      </c>
      <c r="X176">
        <v>-6193.9385986328098</v>
      </c>
      <c r="Y176">
        <v>-6397.9756164550799</v>
      </c>
      <c r="Z176">
        <v>-1611.1680297851599</v>
      </c>
    </row>
    <row r="177" spans="1:26" x14ac:dyDescent="0.25">
      <c r="A177" t="s">
        <v>120</v>
      </c>
      <c r="B177" t="s">
        <v>87</v>
      </c>
      <c r="C177" t="s">
        <v>63</v>
      </c>
      <c r="D177">
        <v>97.296619698405294</v>
      </c>
      <c r="E177">
        <v>0</v>
      </c>
      <c r="F177">
        <v>0</v>
      </c>
      <c r="G177">
        <v>0</v>
      </c>
      <c r="H177">
        <v>1.9221439361572299</v>
      </c>
      <c r="I177" s="76">
        <v>8.4092887118458696E-3</v>
      </c>
      <c r="J177">
        <v>0</v>
      </c>
      <c r="K177">
        <v>14.902873992919901</v>
      </c>
      <c r="L177">
        <v>7.4609408378601101</v>
      </c>
      <c r="M177">
        <v>7.7008166313171396</v>
      </c>
      <c r="N177">
        <v>9.5201368331909197</v>
      </c>
      <c r="O177">
        <v>7.4922804832458496</v>
      </c>
      <c r="P177">
        <v>7.6521029472351101</v>
      </c>
      <c r="Q177">
        <v>9.5225858688354492</v>
      </c>
      <c r="R177">
        <v>9.5806455612182599</v>
      </c>
      <c r="S177">
        <v>9.5806455612182599</v>
      </c>
      <c r="T177">
        <v>9.5806455612182599</v>
      </c>
      <c r="U177">
        <v>9.5806455612182599</v>
      </c>
      <c r="V177">
        <v>9.4208183288574201</v>
      </c>
      <c r="W177">
        <v>21.446521520614599</v>
      </c>
      <c r="X177">
        <v>21.378681659698501</v>
      </c>
      <c r="Y177">
        <v>110.59692263603201</v>
      </c>
      <c r="Z177">
        <v>0</v>
      </c>
    </row>
    <row r="178" spans="1:26" x14ac:dyDescent="0.25">
      <c r="A178" t="s">
        <v>120</v>
      </c>
      <c r="B178" t="s">
        <v>88</v>
      </c>
      <c r="C178" t="s">
        <v>63</v>
      </c>
      <c r="D178">
        <v>-2586.1531982421898</v>
      </c>
      <c r="E178">
        <v>-3529.8199462890602</v>
      </c>
      <c r="F178">
        <v>-3635.7146301269499</v>
      </c>
      <c r="G178">
        <v>-3744.78588867188</v>
      </c>
      <c r="H178">
        <v>-3857.1295166015602</v>
      </c>
      <c r="I178">
        <v>-3972.8434448242201</v>
      </c>
      <c r="J178">
        <v>-4092.0287170410202</v>
      </c>
      <c r="K178">
        <v>-4214.7895202636701</v>
      </c>
      <c r="L178">
        <v>-4341.2332458496103</v>
      </c>
      <c r="M178">
        <v>-4471.47021484375</v>
      </c>
      <c r="N178">
        <v>-4605.6143188476599</v>
      </c>
      <c r="O178">
        <v>-4743.7828063964798</v>
      </c>
      <c r="P178">
        <v>-4886.0962829589798</v>
      </c>
      <c r="Q178">
        <v>-5032.6791687011701</v>
      </c>
      <c r="R178">
        <v>-5183.6596069335901</v>
      </c>
      <c r="S178">
        <v>-5339.1694030761701</v>
      </c>
      <c r="T178">
        <v>-5499.3443603515598</v>
      </c>
      <c r="U178">
        <v>-5664.3247680664099</v>
      </c>
      <c r="V178">
        <v>-5834.2545471191397</v>
      </c>
      <c r="W178">
        <v>-6009.2821044921902</v>
      </c>
      <c r="X178">
        <v>-6189.5606384277298</v>
      </c>
      <c r="Y178">
        <v>-6375.2471618652298</v>
      </c>
      <c r="Z178">
        <v>-1611.1680297851599</v>
      </c>
    </row>
    <row r="179" spans="1:26" x14ac:dyDescent="0.25">
      <c r="A179" t="s">
        <v>120</v>
      </c>
      <c r="B179" t="s">
        <v>89</v>
      </c>
      <c r="C179" t="s">
        <v>63</v>
      </c>
      <c r="D179">
        <v>129.30765914917001</v>
      </c>
      <c r="E179">
        <v>176.49099826812699</v>
      </c>
      <c r="F179">
        <v>181.78572750091601</v>
      </c>
      <c r="G179">
        <v>187.239298820496</v>
      </c>
      <c r="H179">
        <v>192.856481552124</v>
      </c>
      <c r="I179">
        <v>198.64217090606701</v>
      </c>
      <c r="J179">
        <v>204.60142993926999</v>
      </c>
      <c r="K179">
        <v>210.739475250244</v>
      </c>
      <c r="L179">
        <v>217.06166267395</v>
      </c>
      <c r="M179">
        <v>223.57350921630899</v>
      </c>
      <c r="N179">
        <v>230.28071403503401</v>
      </c>
      <c r="O179">
        <v>237.18913841247601</v>
      </c>
      <c r="P179">
        <v>244.30480957031301</v>
      </c>
      <c r="Q179">
        <v>251.63395690918</v>
      </c>
      <c r="R179">
        <v>259.18298149108898</v>
      </c>
      <c r="S179">
        <v>266.95847320556601</v>
      </c>
      <c r="T179">
        <v>274.96722412109398</v>
      </c>
      <c r="U179">
        <v>283.21623229980497</v>
      </c>
      <c r="V179">
        <v>291.71271705627402</v>
      </c>
      <c r="W179">
        <v>300.464111328125</v>
      </c>
      <c r="X179">
        <v>309.47802734375</v>
      </c>
      <c r="Y179">
        <v>318.76236534118698</v>
      </c>
      <c r="Z179">
        <v>80.558397293090806</v>
      </c>
    </row>
    <row r="180" spans="1:26" x14ac:dyDescent="0.25">
      <c r="A180" t="s">
        <v>120</v>
      </c>
      <c r="B180" t="s">
        <v>90</v>
      </c>
      <c r="C180" t="s">
        <v>63</v>
      </c>
      <c r="D180">
        <v>0</v>
      </c>
      <c r="E180">
        <v>0</v>
      </c>
      <c r="F180">
        <v>0</v>
      </c>
      <c r="G180">
        <v>0</v>
      </c>
      <c r="H180">
        <v>0</v>
      </c>
      <c r="I180">
        <v>0</v>
      </c>
      <c r="J180">
        <v>0</v>
      </c>
      <c r="K180">
        <v>0</v>
      </c>
      <c r="L180">
        <v>0</v>
      </c>
      <c r="M180">
        <v>0</v>
      </c>
      <c r="N180">
        <v>0</v>
      </c>
      <c r="O180">
        <v>0</v>
      </c>
      <c r="P180">
        <v>0</v>
      </c>
      <c r="Q180">
        <v>0</v>
      </c>
      <c r="R180">
        <v>0</v>
      </c>
      <c r="S180">
        <v>0</v>
      </c>
      <c r="T180">
        <v>0</v>
      </c>
      <c r="U180">
        <v>0</v>
      </c>
      <c r="V180">
        <v>0</v>
      </c>
      <c r="W180">
        <v>0</v>
      </c>
      <c r="X180">
        <v>0</v>
      </c>
      <c r="Y180">
        <v>0</v>
      </c>
      <c r="Z180">
        <v>0</v>
      </c>
    </row>
    <row r="181" spans="1:26" x14ac:dyDescent="0.25">
      <c r="A181" t="s">
        <v>120</v>
      </c>
      <c r="B181" t="s">
        <v>91</v>
      </c>
      <c r="C181" t="s">
        <v>63</v>
      </c>
      <c r="D181">
        <v>180</v>
      </c>
      <c r="E181">
        <v>240</v>
      </c>
      <c r="F181">
        <v>240</v>
      </c>
      <c r="G181">
        <v>240</v>
      </c>
      <c r="H181">
        <v>240</v>
      </c>
      <c r="I181">
        <v>240</v>
      </c>
      <c r="J181">
        <v>240</v>
      </c>
      <c r="K181">
        <v>240</v>
      </c>
      <c r="L181">
        <v>240</v>
      </c>
      <c r="M181">
        <v>240</v>
      </c>
      <c r="N181">
        <v>240</v>
      </c>
      <c r="O181">
        <v>240</v>
      </c>
      <c r="P181">
        <v>240</v>
      </c>
      <c r="Q181">
        <v>240</v>
      </c>
      <c r="R181">
        <v>240</v>
      </c>
      <c r="S181">
        <v>240</v>
      </c>
      <c r="T181">
        <v>240</v>
      </c>
      <c r="U181">
        <v>240</v>
      </c>
      <c r="V181">
        <v>240</v>
      </c>
      <c r="W181">
        <v>240</v>
      </c>
      <c r="X181">
        <v>240</v>
      </c>
      <c r="Y181">
        <v>240</v>
      </c>
      <c r="Z181">
        <v>60</v>
      </c>
    </row>
    <row r="182" spans="1:26" x14ac:dyDescent="0.25">
      <c r="A182" t="s">
        <v>121</v>
      </c>
      <c r="B182" t="s">
        <v>86</v>
      </c>
      <c r="C182" t="s">
        <v>63</v>
      </c>
      <c r="D182">
        <v>0</v>
      </c>
      <c r="E182">
        <v>0</v>
      </c>
      <c r="F182">
        <v>0</v>
      </c>
      <c r="G182">
        <v>0</v>
      </c>
      <c r="H182">
        <v>0</v>
      </c>
      <c r="I182">
        <v>0</v>
      </c>
      <c r="J182">
        <v>0</v>
      </c>
      <c r="K182">
        <v>0</v>
      </c>
      <c r="L182">
        <v>0</v>
      </c>
      <c r="M182">
        <v>0</v>
      </c>
      <c r="N182">
        <v>0</v>
      </c>
      <c r="O182">
        <v>0</v>
      </c>
      <c r="P182">
        <v>0</v>
      </c>
      <c r="Q182">
        <v>0</v>
      </c>
      <c r="R182">
        <v>0</v>
      </c>
      <c r="S182">
        <v>0</v>
      </c>
      <c r="T182">
        <v>0</v>
      </c>
      <c r="U182">
        <v>0</v>
      </c>
      <c r="V182">
        <v>0</v>
      </c>
      <c r="W182">
        <v>0</v>
      </c>
      <c r="X182">
        <v>0</v>
      </c>
      <c r="Y182">
        <v>0</v>
      </c>
      <c r="Z182">
        <v>0</v>
      </c>
    </row>
    <row r="183" spans="1:26" x14ac:dyDescent="0.25">
      <c r="A183" t="s">
        <v>121</v>
      </c>
      <c r="B183" t="s">
        <v>87</v>
      </c>
      <c r="C183" t="s">
        <v>63</v>
      </c>
      <c r="D183">
        <v>109.615734100342</v>
      </c>
      <c r="E183">
        <v>181.33396005630499</v>
      </c>
      <c r="F183">
        <v>180.15823888778701</v>
      </c>
      <c r="G183">
        <v>181.06730985641499</v>
      </c>
      <c r="H183">
        <v>180.86564922332801</v>
      </c>
      <c r="I183">
        <v>180.60126304626499</v>
      </c>
      <c r="J183">
        <v>179.49915504455601</v>
      </c>
      <c r="K183">
        <v>180.521354675293</v>
      </c>
      <c r="L183">
        <v>180.39599657058699</v>
      </c>
      <c r="M183">
        <v>179.89498805999801</v>
      </c>
      <c r="N183">
        <v>178.67151737213101</v>
      </c>
      <c r="O183">
        <v>179.645637512207</v>
      </c>
      <c r="P183">
        <v>179.45522308349601</v>
      </c>
      <c r="Q183">
        <v>179.327186584473</v>
      </c>
      <c r="R183">
        <v>176.85719585418701</v>
      </c>
      <c r="S183">
        <v>179.24684619903601</v>
      </c>
      <c r="T183">
        <v>179.257298469543</v>
      </c>
      <c r="U183">
        <v>179.246280193329</v>
      </c>
      <c r="V183">
        <v>178.20524024963399</v>
      </c>
      <c r="W183">
        <v>200.725579738617</v>
      </c>
      <c r="X183">
        <v>201.78650426864601</v>
      </c>
      <c r="Y183">
        <v>202.25126123428299</v>
      </c>
      <c r="Z183">
        <v>73.281040191650405</v>
      </c>
    </row>
    <row r="184" spans="1:26" x14ac:dyDescent="0.25">
      <c r="A184" t="s">
        <v>121</v>
      </c>
      <c r="B184" t="s">
        <v>88</v>
      </c>
      <c r="C184" t="s">
        <v>63</v>
      </c>
      <c r="D184">
        <v>0</v>
      </c>
      <c r="E184">
        <v>0</v>
      </c>
      <c r="F184">
        <v>0</v>
      </c>
      <c r="G184">
        <v>0</v>
      </c>
      <c r="H184">
        <v>0</v>
      </c>
      <c r="I184">
        <v>0</v>
      </c>
      <c r="J184">
        <v>0</v>
      </c>
      <c r="K184">
        <v>0</v>
      </c>
      <c r="L184">
        <v>0</v>
      </c>
      <c r="M184">
        <v>0</v>
      </c>
      <c r="N184">
        <v>0</v>
      </c>
      <c r="O184">
        <v>0</v>
      </c>
      <c r="P184">
        <v>0</v>
      </c>
      <c r="Q184">
        <v>0</v>
      </c>
      <c r="R184">
        <v>0</v>
      </c>
      <c r="S184">
        <v>0</v>
      </c>
      <c r="T184">
        <v>0</v>
      </c>
      <c r="U184">
        <v>0</v>
      </c>
      <c r="V184">
        <v>0</v>
      </c>
      <c r="W184">
        <v>0</v>
      </c>
      <c r="X184">
        <v>0</v>
      </c>
      <c r="Y184">
        <v>0</v>
      </c>
      <c r="Z184">
        <v>0</v>
      </c>
    </row>
    <row r="185" spans="1:26" x14ac:dyDescent="0.25">
      <c r="A185" t="s">
        <v>121</v>
      </c>
      <c r="B185" t="s">
        <v>89</v>
      </c>
      <c r="C185" t="s">
        <v>63</v>
      </c>
      <c r="D185">
        <v>0</v>
      </c>
      <c r="E185">
        <v>0</v>
      </c>
      <c r="F185">
        <v>0</v>
      </c>
      <c r="G185">
        <v>0</v>
      </c>
      <c r="H185">
        <v>0</v>
      </c>
      <c r="I185">
        <v>0</v>
      </c>
      <c r="J185">
        <v>0</v>
      </c>
      <c r="K185">
        <v>0</v>
      </c>
      <c r="L185">
        <v>0</v>
      </c>
      <c r="M185">
        <v>0</v>
      </c>
      <c r="N185">
        <v>0</v>
      </c>
      <c r="O185">
        <v>0</v>
      </c>
      <c r="P185">
        <v>0</v>
      </c>
      <c r="Q185">
        <v>0</v>
      </c>
      <c r="R185">
        <v>0</v>
      </c>
      <c r="S185">
        <v>0</v>
      </c>
      <c r="T185">
        <v>0</v>
      </c>
      <c r="U185">
        <v>0</v>
      </c>
      <c r="V185">
        <v>0</v>
      </c>
      <c r="W185">
        <v>0</v>
      </c>
      <c r="X185">
        <v>0</v>
      </c>
      <c r="Y185">
        <v>0</v>
      </c>
      <c r="Z185">
        <v>0</v>
      </c>
    </row>
    <row r="186" spans="1:26" x14ac:dyDescent="0.25">
      <c r="A186" t="s">
        <v>121</v>
      </c>
      <c r="B186" t="s">
        <v>90</v>
      </c>
      <c r="C186" t="s">
        <v>63</v>
      </c>
      <c r="D186">
        <v>0</v>
      </c>
      <c r="E186">
        <v>0</v>
      </c>
      <c r="F186">
        <v>0</v>
      </c>
      <c r="G186">
        <v>0</v>
      </c>
      <c r="H186">
        <v>0</v>
      </c>
      <c r="I186">
        <v>0</v>
      </c>
      <c r="J186">
        <v>0</v>
      </c>
      <c r="K186">
        <v>0</v>
      </c>
      <c r="L186">
        <v>0</v>
      </c>
      <c r="M186">
        <v>0</v>
      </c>
      <c r="N186">
        <v>0</v>
      </c>
      <c r="O186">
        <v>0</v>
      </c>
      <c r="P186">
        <v>0</v>
      </c>
      <c r="Q186">
        <v>0</v>
      </c>
      <c r="R186">
        <v>0</v>
      </c>
      <c r="S186">
        <v>0</v>
      </c>
      <c r="T186">
        <v>0</v>
      </c>
      <c r="U186">
        <v>0</v>
      </c>
      <c r="V186">
        <v>0</v>
      </c>
      <c r="W186">
        <v>0</v>
      </c>
      <c r="X186">
        <v>0</v>
      </c>
      <c r="Y186">
        <v>0</v>
      </c>
      <c r="Z186">
        <v>0</v>
      </c>
    </row>
    <row r="187" spans="1:26" x14ac:dyDescent="0.25">
      <c r="A187" t="s">
        <v>121</v>
      </c>
      <c r="B187" t="s">
        <v>91</v>
      </c>
      <c r="C187" t="s">
        <v>63</v>
      </c>
      <c r="D187">
        <v>0</v>
      </c>
      <c r="E187">
        <v>0</v>
      </c>
      <c r="F187">
        <v>0</v>
      </c>
      <c r="G187">
        <v>0</v>
      </c>
      <c r="H187">
        <v>0</v>
      </c>
      <c r="I187">
        <v>0</v>
      </c>
      <c r="J187">
        <v>0</v>
      </c>
      <c r="K187">
        <v>0</v>
      </c>
      <c r="L187">
        <v>0</v>
      </c>
      <c r="M187">
        <v>0</v>
      </c>
      <c r="N187">
        <v>0</v>
      </c>
      <c r="O187">
        <v>0</v>
      </c>
      <c r="P187">
        <v>0</v>
      </c>
      <c r="Q187">
        <v>0</v>
      </c>
      <c r="R187">
        <v>0</v>
      </c>
      <c r="S187">
        <v>0</v>
      </c>
      <c r="T187">
        <v>0</v>
      </c>
      <c r="U187">
        <v>0</v>
      </c>
      <c r="V187">
        <v>0</v>
      </c>
      <c r="W187">
        <v>0</v>
      </c>
      <c r="X187">
        <v>0</v>
      </c>
      <c r="Y187">
        <v>0</v>
      </c>
      <c r="Z187">
        <v>0</v>
      </c>
    </row>
    <row r="188" spans="1:26" x14ac:dyDescent="0.25">
      <c r="A188" t="s">
        <v>122</v>
      </c>
      <c r="B188" t="s">
        <v>86</v>
      </c>
      <c r="C188" t="s">
        <v>63</v>
      </c>
      <c r="D188">
        <v>0</v>
      </c>
      <c r="E188">
        <v>0</v>
      </c>
      <c r="F188">
        <v>0</v>
      </c>
      <c r="G188">
        <v>0</v>
      </c>
      <c r="H188">
        <v>0</v>
      </c>
      <c r="I188">
        <v>0</v>
      </c>
      <c r="J188">
        <v>0</v>
      </c>
      <c r="K188">
        <v>0</v>
      </c>
      <c r="L188">
        <v>0</v>
      </c>
      <c r="M188">
        <v>0</v>
      </c>
      <c r="N188">
        <v>0</v>
      </c>
      <c r="O188">
        <v>0</v>
      </c>
      <c r="P188">
        <v>0</v>
      </c>
      <c r="Q188">
        <v>0</v>
      </c>
      <c r="R188">
        <v>0</v>
      </c>
      <c r="S188">
        <v>0</v>
      </c>
      <c r="T188">
        <v>0</v>
      </c>
      <c r="U188">
        <v>0</v>
      </c>
      <c r="V188">
        <v>0</v>
      </c>
      <c r="W188">
        <v>0</v>
      </c>
      <c r="X188">
        <v>0</v>
      </c>
      <c r="Y188">
        <v>0</v>
      </c>
      <c r="Z188">
        <v>0</v>
      </c>
    </row>
    <row r="189" spans="1:26" x14ac:dyDescent="0.25">
      <c r="A189" t="s">
        <v>122</v>
      </c>
      <c r="B189" t="s">
        <v>87</v>
      </c>
      <c r="C189" t="s">
        <v>63</v>
      </c>
      <c r="D189">
        <v>156.710745811462</v>
      </c>
      <c r="E189">
        <v>262.29886054992699</v>
      </c>
      <c r="F189">
        <v>261.397923469543</v>
      </c>
      <c r="G189">
        <v>263.57474136352499</v>
      </c>
      <c r="H189">
        <v>264.21539115905802</v>
      </c>
      <c r="I189">
        <v>264.711591720581</v>
      </c>
      <c r="J189">
        <v>263.86245059967001</v>
      </c>
      <c r="K189">
        <v>266.19359588623001</v>
      </c>
      <c r="L189">
        <v>266.93771648406999</v>
      </c>
      <c r="M189">
        <v>267.13761425018299</v>
      </c>
      <c r="N189">
        <v>265.46128368377703</v>
      </c>
      <c r="O189">
        <v>268.18995857238798</v>
      </c>
      <c r="P189">
        <v>268.76610755920399</v>
      </c>
      <c r="Q189">
        <v>269.32148742675798</v>
      </c>
      <c r="R189">
        <v>268.45164203643799</v>
      </c>
      <c r="S189">
        <v>270.74170494079601</v>
      </c>
      <c r="T189">
        <v>270.49643611907999</v>
      </c>
      <c r="U189">
        <v>272.07823467254599</v>
      </c>
      <c r="V189">
        <v>271.43464756012003</v>
      </c>
      <c r="W189">
        <v>309.84303665161099</v>
      </c>
      <c r="X189">
        <v>309.44748306274403</v>
      </c>
      <c r="Y189">
        <v>309.14813804626499</v>
      </c>
      <c r="Z189">
        <v>112.348386764526</v>
      </c>
    </row>
    <row r="190" spans="1:26" x14ac:dyDescent="0.25">
      <c r="A190" t="s">
        <v>122</v>
      </c>
      <c r="B190" t="s">
        <v>88</v>
      </c>
      <c r="C190" t="s">
        <v>63</v>
      </c>
      <c r="D190">
        <v>0</v>
      </c>
      <c r="E190">
        <v>0</v>
      </c>
      <c r="F190">
        <v>0</v>
      </c>
      <c r="G190">
        <v>0</v>
      </c>
      <c r="H190">
        <v>0</v>
      </c>
      <c r="I190">
        <v>0</v>
      </c>
      <c r="J190">
        <v>0</v>
      </c>
      <c r="K190">
        <v>0</v>
      </c>
      <c r="L190">
        <v>0</v>
      </c>
      <c r="M190">
        <v>0</v>
      </c>
      <c r="N190">
        <v>0</v>
      </c>
      <c r="O190">
        <v>0</v>
      </c>
      <c r="P190">
        <v>0</v>
      </c>
      <c r="Q190">
        <v>0</v>
      </c>
      <c r="R190">
        <v>0</v>
      </c>
      <c r="S190">
        <v>0</v>
      </c>
      <c r="T190">
        <v>0</v>
      </c>
      <c r="U190">
        <v>0</v>
      </c>
      <c r="V190">
        <v>0</v>
      </c>
      <c r="W190">
        <v>0</v>
      </c>
      <c r="X190">
        <v>0</v>
      </c>
      <c r="Y190">
        <v>0</v>
      </c>
      <c r="Z190">
        <v>0</v>
      </c>
    </row>
    <row r="191" spans="1:26" x14ac:dyDescent="0.25">
      <c r="A191" t="s">
        <v>122</v>
      </c>
      <c r="B191" t="s">
        <v>89</v>
      </c>
      <c r="C191" t="s">
        <v>63</v>
      </c>
      <c r="D191">
        <v>0</v>
      </c>
      <c r="E191">
        <v>0</v>
      </c>
      <c r="F191">
        <v>0</v>
      </c>
      <c r="G191">
        <v>0</v>
      </c>
      <c r="H191">
        <v>0</v>
      </c>
      <c r="I191">
        <v>0</v>
      </c>
      <c r="J191">
        <v>0</v>
      </c>
      <c r="K191">
        <v>0</v>
      </c>
      <c r="L191">
        <v>0</v>
      </c>
      <c r="M191">
        <v>0</v>
      </c>
      <c r="N191">
        <v>0</v>
      </c>
      <c r="O191">
        <v>0</v>
      </c>
      <c r="P191">
        <v>0</v>
      </c>
      <c r="Q191">
        <v>0</v>
      </c>
      <c r="R191">
        <v>0</v>
      </c>
      <c r="S191">
        <v>0</v>
      </c>
      <c r="T191">
        <v>0</v>
      </c>
      <c r="U191">
        <v>0</v>
      </c>
      <c r="V191">
        <v>0</v>
      </c>
      <c r="W191">
        <v>0</v>
      </c>
      <c r="X191">
        <v>0</v>
      </c>
      <c r="Y191">
        <v>0</v>
      </c>
      <c r="Z191">
        <v>0</v>
      </c>
    </row>
    <row r="192" spans="1:26" x14ac:dyDescent="0.25">
      <c r="A192" t="s">
        <v>122</v>
      </c>
      <c r="B192" t="s">
        <v>90</v>
      </c>
      <c r="C192" t="s">
        <v>63</v>
      </c>
      <c r="D192">
        <v>0</v>
      </c>
      <c r="E192">
        <v>0</v>
      </c>
      <c r="F192">
        <v>0</v>
      </c>
      <c r="G192">
        <v>0</v>
      </c>
      <c r="H192">
        <v>0</v>
      </c>
      <c r="I192">
        <v>0</v>
      </c>
      <c r="J192">
        <v>0</v>
      </c>
      <c r="K192">
        <v>0</v>
      </c>
      <c r="L192">
        <v>0</v>
      </c>
      <c r="M192">
        <v>0</v>
      </c>
      <c r="N192">
        <v>0</v>
      </c>
      <c r="O192">
        <v>0</v>
      </c>
      <c r="P192">
        <v>0</v>
      </c>
      <c r="Q192">
        <v>0</v>
      </c>
      <c r="R192">
        <v>0</v>
      </c>
      <c r="S192">
        <v>0</v>
      </c>
      <c r="T192">
        <v>0</v>
      </c>
      <c r="U192">
        <v>0</v>
      </c>
      <c r="V192">
        <v>0</v>
      </c>
      <c r="W192">
        <v>0</v>
      </c>
      <c r="X192">
        <v>0</v>
      </c>
      <c r="Y192">
        <v>0</v>
      </c>
      <c r="Z192">
        <v>0</v>
      </c>
    </row>
    <row r="193" spans="1:26" x14ac:dyDescent="0.25">
      <c r="A193" t="s">
        <v>122</v>
      </c>
      <c r="B193" t="s">
        <v>91</v>
      </c>
      <c r="C193" t="s">
        <v>63</v>
      </c>
      <c r="D193">
        <v>0</v>
      </c>
      <c r="E193">
        <v>0</v>
      </c>
      <c r="F193">
        <v>0</v>
      </c>
      <c r="G193">
        <v>0</v>
      </c>
      <c r="H193">
        <v>0</v>
      </c>
      <c r="I193">
        <v>0</v>
      </c>
      <c r="J193">
        <v>0</v>
      </c>
      <c r="K193">
        <v>0</v>
      </c>
      <c r="L193">
        <v>0</v>
      </c>
      <c r="M193">
        <v>0</v>
      </c>
      <c r="N193">
        <v>0</v>
      </c>
      <c r="O193">
        <v>0</v>
      </c>
      <c r="P193">
        <v>0</v>
      </c>
      <c r="Q193">
        <v>0</v>
      </c>
      <c r="R193">
        <v>0</v>
      </c>
      <c r="S193">
        <v>0</v>
      </c>
      <c r="T193">
        <v>0</v>
      </c>
      <c r="U193">
        <v>0</v>
      </c>
      <c r="V193">
        <v>0</v>
      </c>
      <c r="W193">
        <v>0</v>
      </c>
      <c r="X193">
        <v>0</v>
      </c>
      <c r="Y193">
        <v>0</v>
      </c>
      <c r="Z193">
        <v>0</v>
      </c>
    </row>
    <row r="194" spans="1:26" x14ac:dyDescent="0.25">
      <c r="A194" t="s">
        <v>123</v>
      </c>
      <c r="B194" t="s">
        <v>86</v>
      </c>
      <c r="C194" t="s">
        <v>63</v>
      </c>
      <c r="D194">
        <v>0</v>
      </c>
      <c r="E194">
        <v>0</v>
      </c>
      <c r="F194">
        <v>0</v>
      </c>
      <c r="G194">
        <v>0</v>
      </c>
      <c r="H194">
        <v>0</v>
      </c>
      <c r="I194">
        <v>0</v>
      </c>
      <c r="J194">
        <v>0</v>
      </c>
      <c r="K194">
        <v>0</v>
      </c>
      <c r="L194">
        <v>0</v>
      </c>
      <c r="M194">
        <v>0</v>
      </c>
      <c r="N194">
        <v>0</v>
      </c>
      <c r="O194">
        <v>0</v>
      </c>
      <c r="P194">
        <v>0</v>
      </c>
      <c r="Q194">
        <v>0</v>
      </c>
      <c r="R194">
        <v>0</v>
      </c>
      <c r="S194">
        <v>0</v>
      </c>
      <c r="T194">
        <v>0</v>
      </c>
      <c r="U194">
        <v>0</v>
      </c>
      <c r="V194">
        <v>0</v>
      </c>
      <c r="W194">
        <v>0</v>
      </c>
      <c r="X194">
        <v>0</v>
      </c>
      <c r="Y194">
        <v>0</v>
      </c>
      <c r="Z194">
        <v>0</v>
      </c>
    </row>
    <row r="195" spans="1:26" x14ac:dyDescent="0.25">
      <c r="A195" t="s">
        <v>123</v>
      </c>
      <c r="B195" t="s">
        <v>87</v>
      </c>
      <c r="C195" t="s">
        <v>63</v>
      </c>
      <c r="D195">
        <v>95.760787963867202</v>
      </c>
      <c r="E195">
        <v>171.50206279754599</v>
      </c>
      <c r="F195">
        <v>176.76248693466201</v>
      </c>
      <c r="G195">
        <v>183.92058134078999</v>
      </c>
      <c r="H195">
        <v>190.25283956527699</v>
      </c>
      <c r="I195">
        <v>196.69251298904399</v>
      </c>
      <c r="J195">
        <v>202.34981489181499</v>
      </c>
      <c r="K195">
        <v>210.236122131348</v>
      </c>
      <c r="L195">
        <v>217.143413543701</v>
      </c>
      <c r="M195">
        <v>223.912476062775</v>
      </c>
      <c r="N195">
        <v>229.941652297974</v>
      </c>
      <c r="O195">
        <v>238.45098829269401</v>
      </c>
      <c r="P195">
        <v>245.82477474212601</v>
      </c>
      <c r="Q195">
        <v>253.406230449677</v>
      </c>
      <c r="R195">
        <v>259.84679794311501</v>
      </c>
      <c r="S195">
        <v>269.08036518096901</v>
      </c>
      <c r="T195">
        <v>277.13326454162598</v>
      </c>
      <c r="U195">
        <v>285.390956878662</v>
      </c>
      <c r="V195">
        <v>292.42362689971901</v>
      </c>
      <c r="W195">
        <v>320.40075397491501</v>
      </c>
      <c r="X195">
        <v>320.40075397491501</v>
      </c>
      <c r="Y195">
        <v>320.40075397491501</v>
      </c>
      <c r="Z195">
        <v>123.705310821533</v>
      </c>
    </row>
    <row r="196" spans="1:26" x14ac:dyDescent="0.25">
      <c r="A196" t="s">
        <v>123</v>
      </c>
      <c r="B196" t="s">
        <v>88</v>
      </c>
      <c r="C196" t="s">
        <v>63</v>
      </c>
      <c r="D196">
        <v>0</v>
      </c>
      <c r="E196">
        <v>0</v>
      </c>
      <c r="F196">
        <v>0</v>
      </c>
      <c r="G196">
        <v>0</v>
      </c>
      <c r="H196">
        <v>0</v>
      </c>
      <c r="I196">
        <v>0</v>
      </c>
      <c r="J196">
        <v>0</v>
      </c>
      <c r="K196">
        <v>0</v>
      </c>
      <c r="L196">
        <v>0</v>
      </c>
      <c r="M196">
        <v>0</v>
      </c>
      <c r="N196">
        <v>0</v>
      </c>
      <c r="O196">
        <v>0</v>
      </c>
      <c r="P196">
        <v>0</v>
      </c>
      <c r="Q196">
        <v>0</v>
      </c>
      <c r="R196">
        <v>0</v>
      </c>
      <c r="S196">
        <v>0</v>
      </c>
      <c r="T196">
        <v>0</v>
      </c>
      <c r="U196">
        <v>0</v>
      </c>
      <c r="V196">
        <v>0</v>
      </c>
      <c r="W196">
        <v>0</v>
      </c>
      <c r="X196">
        <v>0</v>
      </c>
      <c r="Y196">
        <v>0</v>
      </c>
      <c r="Z196">
        <v>0</v>
      </c>
    </row>
    <row r="197" spans="1:26" x14ac:dyDescent="0.25">
      <c r="A197" t="s">
        <v>123</v>
      </c>
      <c r="B197" t="s">
        <v>89</v>
      </c>
      <c r="C197" t="s">
        <v>63</v>
      </c>
      <c r="D197">
        <v>0</v>
      </c>
      <c r="E197">
        <v>0</v>
      </c>
      <c r="F197">
        <v>0</v>
      </c>
      <c r="G197">
        <v>0</v>
      </c>
      <c r="H197">
        <v>0</v>
      </c>
      <c r="I197">
        <v>0</v>
      </c>
      <c r="J197">
        <v>0</v>
      </c>
      <c r="K197">
        <v>0</v>
      </c>
      <c r="L197">
        <v>0</v>
      </c>
      <c r="M197">
        <v>0</v>
      </c>
      <c r="N197">
        <v>0</v>
      </c>
      <c r="O197">
        <v>0</v>
      </c>
      <c r="P197">
        <v>0</v>
      </c>
      <c r="Q197">
        <v>0</v>
      </c>
      <c r="R197">
        <v>0</v>
      </c>
      <c r="S197">
        <v>0</v>
      </c>
      <c r="T197">
        <v>0</v>
      </c>
      <c r="U197">
        <v>0</v>
      </c>
      <c r="V197">
        <v>0</v>
      </c>
      <c r="W197">
        <v>0</v>
      </c>
      <c r="X197">
        <v>0</v>
      </c>
      <c r="Y197">
        <v>0</v>
      </c>
      <c r="Z197">
        <v>0</v>
      </c>
    </row>
    <row r="198" spans="1:26" x14ac:dyDescent="0.25">
      <c r="A198" t="s">
        <v>123</v>
      </c>
      <c r="B198" t="s">
        <v>90</v>
      </c>
      <c r="C198" t="s">
        <v>63</v>
      </c>
      <c r="D198">
        <v>0</v>
      </c>
      <c r="E198">
        <v>0</v>
      </c>
      <c r="F198">
        <v>0</v>
      </c>
      <c r="G198">
        <v>0</v>
      </c>
      <c r="H198">
        <v>0</v>
      </c>
      <c r="I198">
        <v>0</v>
      </c>
      <c r="J198">
        <v>0</v>
      </c>
      <c r="K198">
        <v>0</v>
      </c>
      <c r="L198">
        <v>0</v>
      </c>
      <c r="M198">
        <v>0</v>
      </c>
      <c r="N198">
        <v>0</v>
      </c>
      <c r="O198">
        <v>0</v>
      </c>
      <c r="P198">
        <v>0</v>
      </c>
      <c r="Q198">
        <v>0</v>
      </c>
      <c r="R198">
        <v>0</v>
      </c>
      <c r="S198">
        <v>0</v>
      </c>
      <c r="T198">
        <v>0</v>
      </c>
      <c r="U198">
        <v>0</v>
      </c>
      <c r="V198">
        <v>0</v>
      </c>
      <c r="W198">
        <v>0</v>
      </c>
      <c r="X198">
        <v>0</v>
      </c>
      <c r="Y198">
        <v>0</v>
      </c>
      <c r="Z198">
        <v>0</v>
      </c>
    </row>
    <row r="199" spans="1:26" x14ac:dyDescent="0.25">
      <c r="A199" t="s">
        <v>123</v>
      </c>
      <c r="B199" t="s">
        <v>91</v>
      </c>
      <c r="C199" t="s">
        <v>63</v>
      </c>
      <c r="D199">
        <v>0</v>
      </c>
      <c r="E199">
        <v>0</v>
      </c>
      <c r="F199">
        <v>0</v>
      </c>
      <c r="G199">
        <v>0</v>
      </c>
      <c r="H199">
        <v>0</v>
      </c>
      <c r="I199">
        <v>0</v>
      </c>
      <c r="J199">
        <v>0</v>
      </c>
      <c r="K199">
        <v>0</v>
      </c>
      <c r="L199">
        <v>0</v>
      </c>
      <c r="M199">
        <v>0</v>
      </c>
      <c r="N199">
        <v>0</v>
      </c>
      <c r="O199">
        <v>0</v>
      </c>
      <c r="P199">
        <v>0</v>
      </c>
      <c r="Q199">
        <v>0</v>
      </c>
      <c r="R199">
        <v>0</v>
      </c>
      <c r="S199">
        <v>0</v>
      </c>
      <c r="T199">
        <v>0</v>
      </c>
      <c r="U199">
        <v>0</v>
      </c>
      <c r="V199">
        <v>0</v>
      </c>
      <c r="W199">
        <v>0</v>
      </c>
      <c r="X199">
        <v>0</v>
      </c>
      <c r="Y199">
        <v>0</v>
      </c>
      <c r="Z199">
        <v>0</v>
      </c>
    </row>
    <row r="200" spans="1:26" x14ac:dyDescent="0.25">
      <c r="A200" t="s">
        <v>124</v>
      </c>
      <c r="B200" t="s">
        <v>86</v>
      </c>
      <c r="C200" t="s">
        <v>63</v>
      </c>
      <c r="D200">
        <v>0</v>
      </c>
      <c r="E200">
        <v>0</v>
      </c>
      <c r="F200">
        <v>0</v>
      </c>
      <c r="G200">
        <v>0</v>
      </c>
      <c r="H200">
        <v>0</v>
      </c>
      <c r="I200">
        <v>0</v>
      </c>
      <c r="J200">
        <v>0</v>
      </c>
      <c r="K200">
        <v>0</v>
      </c>
      <c r="L200">
        <v>0</v>
      </c>
      <c r="M200">
        <v>0</v>
      </c>
      <c r="N200">
        <v>0</v>
      </c>
      <c r="O200">
        <v>0</v>
      </c>
      <c r="P200">
        <v>0</v>
      </c>
      <c r="Q200">
        <v>0</v>
      </c>
      <c r="R200">
        <v>0</v>
      </c>
      <c r="S200">
        <v>0</v>
      </c>
      <c r="T200">
        <v>0</v>
      </c>
      <c r="U200">
        <v>0</v>
      </c>
      <c r="V200">
        <v>0</v>
      </c>
      <c r="W200">
        <v>0</v>
      </c>
      <c r="X200">
        <v>0</v>
      </c>
      <c r="Y200">
        <v>0</v>
      </c>
      <c r="Z200">
        <v>0</v>
      </c>
    </row>
    <row r="201" spans="1:26" x14ac:dyDescent="0.25">
      <c r="A201" t="s">
        <v>124</v>
      </c>
      <c r="B201" t="s">
        <v>87</v>
      </c>
      <c r="C201" t="s">
        <v>63</v>
      </c>
      <c r="D201">
        <v>111.45321178436301</v>
      </c>
      <c r="E201">
        <v>189.486406326294</v>
      </c>
      <c r="F201">
        <v>188.05438876151999</v>
      </c>
      <c r="G201">
        <v>188.54462504386899</v>
      </c>
      <c r="H201">
        <v>188.15940284729001</v>
      </c>
      <c r="I201">
        <v>187.98717546463001</v>
      </c>
      <c r="J201">
        <v>186.83630108833299</v>
      </c>
      <c r="K201">
        <v>187.68814229965199</v>
      </c>
      <c r="L201">
        <v>187.58713221549999</v>
      </c>
      <c r="M201">
        <v>187.67072653770401</v>
      </c>
      <c r="N201">
        <v>186.955881595612</v>
      </c>
      <c r="O201">
        <v>188.07517385482799</v>
      </c>
      <c r="P201">
        <v>188.24769592285199</v>
      </c>
      <c r="Q201">
        <v>188.67214369773899</v>
      </c>
      <c r="R201">
        <v>188.01577019691501</v>
      </c>
      <c r="S201">
        <v>189.399927377701</v>
      </c>
      <c r="T201">
        <v>189.918124198914</v>
      </c>
      <c r="U201">
        <v>190.51751184463501</v>
      </c>
      <c r="V201">
        <v>190.086175441742</v>
      </c>
      <c r="W201">
        <v>234.60409498214699</v>
      </c>
      <c r="X201">
        <v>234.60409498214699</v>
      </c>
      <c r="Y201">
        <v>234.60409498214699</v>
      </c>
      <c r="Z201">
        <v>87.357452392578097</v>
      </c>
    </row>
    <row r="202" spans="1:26" x14ac:dyDescent="0.25">
      <c r="A202" t="s">
        <v>124</v>
      </c>
      <c r="B202" t="s">
        <v>88</v>
      </c>
      <c r="C202" t="s">
        <v>63</v>
      </c>
      <c r="D202">
        <v>0</v>
      </c>
      <c r="E202">
        <v>0</v>
      </c>
      <c r="F202">
        <v>0</v>
      </c>
      <c r="G202">
        <v>0</v>
      </c>
      <c r="H202">
        <v>0</v>
      </c>
      <c r="I202">
        <v>0</v>
      </c>
      <c r="J202">
        <v>0</v>
      </c>
      <c r="K202">
        <v>0</v>
      </c>
      <c r="L202">
        <v>0</v>
      </c>
      <c r="M202">
        <v>0</v>
      </c>
      <c r="N202">
        <v>0</v>
      </c>
      <c r="O202">
        <v>0</v>
      </c>
      <c r="P202">
        <v>0</v>
      </c>
      <c r="Q202">
        <v>0</v>
      </c>
      <c r="R202">
        <v>0</v>
      </c>
      <c r="S202">
        <v>0</v>
      </c>
      <c r="T202">
        <v>0</v>
      </c>
      <c r="U202">
        <v>0</v>
      </c>
      <c r="V202">
        <v>0</v>
      </c>
      <c r="W202">
        <v>0</v>
      </c>
      <c r="X202">
        <v>0</v>
      </c>
      <c r="Y202">
        <v>0</v>
      </c>
      <c r="Z202">
        <v>0</v>
      </c>
    </row>
    <row r="203" spans="1:26" x14ac:dyDescent="0.25">
      <c r="A203" t="s">
        <v>124</v>
      </c>
      <c r="B203" t="s">
        <v>89</v>
      </c>
      <c r="C203" t="s">
        <v>63</v>
      </c>
      <c r="D203">
        <v>0</v>
      </c>
      <c r="E203">
        <v>0</v>
      </c>
      <c r="F203">
        <v>0</v>
      </c>
      <c r="G203">
        <v>0</v>
      </c>
      <c r="H203">
        <v>0</v>
      </c>
      <c r="I203">
        <v>0</v>
      </c>
      <c r="J203">
        <v>0</v>
      </c>
      <c r="K203">
        <v>0</v>
      </c>
      <c r="L203">
        <v>0</v>
      </c>
      <c r="M203">
        <v>0</v>
      </c>
      <c r="N203">
        <v>0</v>
      </c>
      <c r="O203">
        <v>0</v>
      </c>
      <c r="P203">
        <v>0</v>
      </c>
      <c r="Q203">
        <v>0</v>
      </c>
      <c r="R203">
        <v>0</v>
      </c>
      <c r="S203">
        <v>0</v>
      </c>
      <c r="T203">
        <v>0</v>
      </c>
      <c r="U203">
        <v>0</v>
      </c>
      <c r="V203">
        <v>0</v>
      </c>
      <c r="W203">
        <v>0</v>
      </c>
      <c r="X203">
        <v>0</v>
      </c>
      <c r="Y203">
        <v>0</v>
      </c>
      <c r="Z203">
        <v>0</v>
      </c>
    </row>
    <row r="204" spans="1:26" x14ac:dyDescent="0.25">
      <c r="A204" t="s">
        <v>124</v>
      </c>
      <c r="B204" t="s">
        <v>90</v>
      </c>
      <c r="C204" t="s">
        <v>63</v>
      </c>
      <c r="D204">
        <v>0</v>
      </c>
      <c r="E204">
        <v>0</v>
      </c>
      <c r="F204">
        <v>0</v>
      </c>
      <c r="G204">
        <v>0</v>
      </c>
      <c r="H204">
        <v>0</v>
      </c>
      <c r="I204">
        <v>0</v>
      </c>
      <c r="J204">
        <v>0</v>
      </c>
      <c r="K204">
        <v>0</v>
      </c>
      <c r="L204">
        <v>0</v>
      </c>
      <c r="M204">
        <v>0</v>
      </c>
      <c r="N204">
        <v>0</v>
      </c>
      <c r="O204">
        <v>0</v>
      </c>
      <c r="P204">
        <v>0</v>
      </c>
      <c r="Q204">
        <v>0</v>
      </c>
      <c r="R204">
        <v>0</v>
      </c>
      <c r="S204">
        <v>0</v>
      </c>
      <c r="T204">
        <v>0</v>
      </c>
      <c r="U204">
        <v>0</v>
      </c>
      <c r="V204">
        <v>0</v>
      </c>
      <c r="W204">
        <v>0</v>
      </c>
      <c r="X204">
        <v>0</v>
      </c>
      <c r="Y204">
        <v>0</v>
      </c>
      <c r="Z204">
        <v>0</v>
      </c>
    </row>
    <row r="205" spans="1:26" x14ac:dyDescent="0.25">
      <c r="A205" t="s">
        <v>124</v>
      </c>
      <c r="B205" t="s">
        <v>91</v>
      </c>
      <c r="C205" t="s">
        <v>63</v>
      </c>
      <c r="D205">
        <v>0</v>
      </c>
      <c r="E205">
        <v>0</v>
      </c>
      <c r="F205">
        <v>0</v>
      </c>
      <c r="G205">
        <v>0</v>
      </c>
      <c r="H205">
        <v>0</v>
      </c>
      <c r="I205">
        <v>0</v>
      </c>
      <c r="J205">
        <v>0</v>
      </c>
      <c r="K205">
        <v>0</v>
      </c>
      <c r="L205">
        <v>0</v>
      </c>
      <c r="M205">
        <v>0</v>
      </c>
      <c r="N205">
        <v>0</v>
      </c>
      <c r="O205">
        <v>0</v>
      </c>
      <c r="P205">
        <v>0</v>
      </c>
      <c r="Q205">
        <v>0</v>
      </c>
      <c r="R205">
        <v>0</v>
      </c>
      <c r="S205">
        <v>0</v>
      </c>
      <c r="T205">
        <v>0</v>
      </c>
      <c r="U205">
        <v>0</v>
      </c>
      <c r="V205">
        <v>0</v>
      </c>
      <c r="W205">
        <v>0</v>
      </c>
      <c r="X205">
        <v>0</v>
      </c>
      <c r="Y205">
        <v>0</v>
      </c>
      <c r="Z205">
        <v>0</v>
      </c>
    </row>
    <row r="206" spans="1:26" x14ac:dyDescent="0.25">
      <c r="A206" t="s">
        <v>125</v>
      </c>
      <c r="B206" t="s">
        <v>86</v>
      </c>
      <c r="C206" t="s">
        <v>63</v>
      </c>
      <c r="D206">
        <v>0</v>
      </c>
      <c r="E206">
        <v>0</v>
      </c>
      <c r="F206">
        <v>0</v>
      </c>
      <c r="G206">
        <v>0</v>
      </c>
      <c r="H206">
        <v>0</v>
      </c>
      <c r="I206">
        <v>0</v>
      </c>
      <c r="J206">
        <v>0</v>
      </c>
      <c r="K206">
        <v>0</v>
      </c>
      <c r="L206">
        <v>0</v>
      </c>
      <c r="M206">
        <v>0</v>
      </c>
      <c r="N206">
        <v>0</v>
      </c>
      <c r="O206">
        <v>0</v>
      </c>
      <c r="P206">
        <v>0</v>
      </c>
      <c r="Q206">
        <v>0</v>
      </c>
      <c r="R206">
        <v>0</v>
      </c>
      <c r="S206">
        <v>0</v>
      </c>
      <c r="T206">
        <v>0</v>
      </c>
      <c r="U206">
        <v>0</v>
      </c>
      <c r="V206">
        <v>0</v>
      </c>
      <c r="W206">
        <v>0</v>
      </c>
      <c r="X206">
        <v>0</v>
      </c>
      <c r="Y206">
        <v>0</v>
      </c>
      <c r="Z206">
        <v>0</v>
      </c>
    </row>
    <row r="207" spans="1:26" x14ac:dyDescent="0.25">
      <c r="A207" t="s">
        <v>125</v>
      </c>
      <c r="B207" t="s">
        <v>87</v>
      </c>
      <c r="C207" t="s">
        <v>63</v>
      </c>
      <c r="D207">
        <v>29.752475619316101</v>
      </c>
      <c r="E207">
        <v>46.757539272308399</v>
      </c>
      <c r="F207">
        <v>46.909331202506998</v>
      </c>
      <c r="G207">
        <v>47.437099814414999</v>
      </c>
      <c r="H207">
        <v>47.639780998230002</v>
      </c>
      <c r="I207">
        <v>47.894284963607802</v>
      </c>
      <c r="J207">
        <v>48.0617482662201</v>
      </c>
      <c r="K207">
        <v>48.663776516914403</v>
      </c>
      <c r="L207">
        <v>48.9039610624313</v>
      </c>
      <c r="M207">
        <v>48.952511906623798</v>
      </c>
      <c r="N207">
        <v>49.2279487848282</v>
      </c>
      <c r="O207">
        <v>49.806001067161603</v>
      </c>
      <c r="P207">
        <v>50.057566165924101</v>
      </c>
      <c r="Q207">
        <v>50.437226057052598</v>
      </c>
      <c r="R207">
        <v>50.554832339286797</v>
      </c>
      <c r="S207">
        <v>51.192244648933404</v>
      </c>
      <c r="T207">
        <v>51.577954888343797</v>
      </c>
      <c r="U207">
        <v>51.960064411163302</v>
      </c>
      <c r="V207">
        <v>52.100395202636697</v>
      </c>
      <c r="W207">
        <v>65.220341920852704</v>
      </c>
      <c r="X207">
        <v>65.220341920852704</v>
      </c>
      <c r="Y207">
        <v>65.220341920852704</v>
      </c>
      <c r="Z207">
        <v>21.564442634582502</v>
      </c>
    </row>
    <row r="208" spans="1:26" x14ac:dyDescent="0.25">
      <c r="A208" t="s">
        <v>125</v>
      </c>
      <c r="B208" t="s">
        <v>88</v>
      </c>
      <c r="C208" t="s">
        <v>63</v>
      </c>
      <c r="D208">
        <v>0</v>
      </c>
      <c r="E208">
        <v>0</v>
      </c>
      <c r="F208">
        <v>0</v>
      </c>
      <c r="G208">
        <v>0</v>
      </c>
      <c r="H208">
        <v>0</v>
      </c>
      <c r="I208">
        <v>0</v>
      </c>
      <c r="J208">
        <v>0</v>
      </c>
      <c r="K208">
        <v>0</v>
      </c>
      <c r="L208">
        <v>0</v>
      </c>
      <c r="M208">
        <v>0</v>
      </c>
      <c r="N208">
        <v>0</v>
      </c>
      <c r="O208">
        <v>0</v>
      </c>
      <c r="P208">
        <v>0</v>
      </c>
      <c r="Q208">
        <v>0</v>
      </c>
      <c r="R208">
        <v>0</v>
      </c>
      <c r="S208">
        <v>0</v>
      </c>
      <c r="T208">
        <v>0</v>
      </c>
      <c r="U208">
        <v>0</v>
      </c>
      <c r="V208">
        <v>0</v>
      </c>
      <c r="W208">
        <v>0</v>
      </c>
      <c r="X208">
        <v>0</v>
      </c>
      <c r="Y208">
        <v>0</v>
      </c>
      <c r="Z208">
        <v>0</v>
      </c>
    </row>
    <row r="209" spans="1:26" x14ac:dyDescent="0.25">
      <c r="A209" t="s">
        <v>125</v>
      </c>
      <c r="B209" t="s">
        <v>89</v>
      </c>
      <c r="C209" t="s">
        <v>63</v>
      </c>
      <c r="D209">
        <v>0</v>
      </c>
      <c r="E209">
        <v>0</v>
      </c>
      <c r="F209">
        <v>0</v>
      </c>
      <c r="G209">
        <v>0</v>
      </c>
      <c r="H209">
        <v>0</v>
      </c>
      <c r="I209">
        <v>0</v>
      </c>
      <c r="J209">
        <v>0</v>
      </c>
      <c r="K209">
        <v>0</v>
      </c>
      <c r="L209">
        <v>0</v>
      </c>
      <c r="M209">
        <v>0</v>
      </c>
      <c r="N209">
        <v>0</v>
      </c>
      <c r="O209">
        <v>0</v>
      </c>
      <c r="P209">
        <v>0</v>
      </c>
      <c r="Q209">
        <v>0</v>
      </c>
      <c r="R209">
        <v>0</v>
      </c>
      <c r="S209">
        <v>0</v>
      </c>
      <c r="T209">
        <v>0</v>
      </c>
      <c r="U209">
        <v>0</v>
      </c>
      <c r="V209">
        <v>0</v>
      </c>
      <c r="W209">
        <v>0</v>
      </c>
      <c r="X209">
        <v>0</v>
      </c>
      <c r="Y209">
        <v>0</v>
      </c>
      <c r="Z209">
        <v>0</v>
      </c>
    </row>
    <row r="210" spans="1:26" x14ac:dyDescent="0.25">
      <c r="A210" t="s">
        <v>125</v>
      </c>
      <c r="B210" t="s">
        <v>90</v>
      </c>
      <c r="C210" t="s">
        <v>63</v>
      </c>
      <c r="D210">
        <v>0</v>
      </c>
      <c r="E210">
        <v>0</v>
      </c>
      <c r="F210">
        <v>0</v>
      </c>
      <c r="G210">
        <v>0</v>
      </c>
      <c r="H210">
        <v>0</v>
      </c>
      <c r="I210">
        <v>0</v>
      </c>
      <c r="J210">
        <v>0</v>
      </c>
      <c r="K210">
        <v>0</v>
      </c>
      <c r="L210">
        <v>0</v>
      </c>
      <c r="M210">
        <v>0</v>
      </c>
      <c r="N210">
        <v>0</v>
      </c>
      <c r="O210">
        <v>0</v>
      </c>
      <c r="P210">
        <v>0</v>
      </c>
      <c r="Q210">
        <v>0</v>
      </c>
      <c r="R210">
        <v>0</v>
      </c>
      <c r="S210">
        <v>0</v>
      </c>
      <c r="T210">
        <v>0</v>
      </c>
      <c r="U210">
        <v>0</v>
      </c>
      <c r="V210">
        <v>0</v>
      </c>
      <c r="W210">
        <v>0</v>
      </c>
      <c r="X210">
        <v>0</v>
      </c>
      <c r="Y210">
        <v>0</v>
      </c>
      <c r="Z210">
        <v>0</v>
      </c>
    </row>
    <row r="211" spans="1:26" x14ac:dyDescent="0.25">
      <c r="A211" t="s">
        <v>125</v>
      </c>
      <c r="B211" t="s">
        <v>91</v>
      </c>
      <c r="C211" t="s">
        <v>63</v>
      </c>
      <c r="D211">
        <v>0</v>
      </c>
      <c r="E211">
        <v>0</v>
      </c>
      <c r="F211">
        <v>0</v>
      </c>
      <c r="G211">
        <v>0</v>
      </c>
      <c r="H211">
        <v>0</v>
      </c>
      <c r="I211">
        <v>0</v>
      </c>
      <c r="J211">
        <v>0</v>
      </c>
      <c r="K211">
        <v>0</v>
      </c>
      <c r="L211">
        <v>0</v>
      </c>
      <c r="M211">
        <v>0</v>
      </c>
      <c r="N211">
        <v>0</v>
      </c>
      <c r="O211">
        <v>0</v>
      </c>
      <c r="P211">
        <v>0</v>
      </c>
      <c r="Q211">
        <v>0</v>
      </c>
      <c r="R211">
        <v>0</v>
      </c>
      <c r="S211">
        <v>0</v>
      </c>
      <c r="T211">
        <v>0</v>
      </c>
      <c r="U211">
        <v>0</v>
      </c>
      <c r="V211">
        <v>0</v>
      </c>
      <c r="W211">
        <v>0</v>
      </c>
      <c r="X211">
        <v>0</v>
      </c>
      <c r="Y211">
        <v>0</v>
      </c>
      <c r="Z211">
        <v>0</v>
      </c>
    </row>
    <row r="212" spans="1:26" x14ac:dyDescent="0.25">
      <c r="A212" t="s">
        <v>126</v>
      </c>
      <c r="B212" t="s">
        <v>86</v>
      </c>
      <c r="C212" t="s">
        <v>63</v>
      </c>
      <c r="D212">
        <v>0</v>
      </c>
      <c r="E212">
        <v>0</v>
      </c>
      <c r="F212">
        <v>0</v>
      </c>
      <c r="G212">
        <v>0</v>
      </c>
      <c r="H212">
        <v>0</v>
      </c>
      <c r="I212">
        <v>0</v>
      </c>
      <c r="J212">
        <v>0</v>
      </c>
      <c r="K212">
        <v>0</v>
      </c>
      <c r="L212">
        <v>0</v>
      </c>
      <c r="M212">
        <v>0</v>
      </c>
      <c r="N212">
        <v>0</v>
      </c>
      <c r="O212">
        <v>0</v>
      </c>
      <c r="P212">
        <v>0</v>
      </c>
      <c r="Q212">
        <v>0</v>
      </c>
      <c r="R212">
        <v>0</v>
      </c>
      <c r="S212">
        <v>0</v>
      </c>
      <c r="T212">
        <v>0</v>
      </c>
      <c r="U212">
        <v>0</v>
      </c>
      <c r="V212">
        <v>0</v>
      </c>
      <c r="W212">
        <v>0</v>
      </c>
      <c r="X212">
        <v>0</v>
      </c>
      <c r="Y212">
        <v>0</v>
      </c>
      <c r="Z212">
        <v>0</v>
      </c>
    </row>
    <row r="213" spans="1:26" x14ac:dyDescent="0.25">
      <c r="A213" t="s">
        <v>126</v>
      </c>
      <c r="B213" t="s">
        <v>87</v>
      </c>
      <c r="C213" t="s">
        <v>63</v>
      </c>
      <c r="D213">
        <v>209.62786960601801</v>
      </c>
      <c r="E213">
        <v>341.63933944702097</v>
      </c>
      <c r="F213">
        <v>345.42523574829102</v>
      </c>
      <c r="G213">
        <v>354.07392787933401</v>
      </c>
      <c r="H213">
        <v>360.62817192077603</v>
      </c>
      <c r="I213">
        <v>366.26598739624001</v>
      </c>
      <c r="J213">
        <v>370.60938930511497</v>
      </c>
      <c r="K213">
        <v>380.347268104553</v>
      </c>
      <c r="L213">
        <v>387.71376323700002</v>
      </c>
      <c r="M213">
        <v>392.05503082275402</v>
      </c>
      <c r="N213">
        <v>394.36902618408197</v>
      </c>
      <c r="O213">
        <v>403.93927955627402</v>
      </c>
      <c r="P213">
        <v>410.595268249512</v>
      </c>
      <c r="Q213">
        <v>416.58649730682401</v>
      </c>
      <c r="R213">
        <v>422.13446998596203</v>
      </c>
      <c r="S213">
        <v>431.77571964263899</v>
      </c>
      <c r="T213">
        <v>440.132121086121</v>
      </c>
      <c r="U213">
        <v>448.447973251343</v>
      </c>
      <c r="V213">
        <v>454.09182834625199</v>
      </c>
      <c r="W213">
        <v>587.84533309936501</v>
      </c>
      <c r="X213">
        <v>587.71367645263695</v>
      </c>
      <c r="Y213">
        <v>587.81508636474598</v>
      </c>
      <c r="Z213">
        <v>199.28271865844701</v>
      </c>
    </row>
    <row r="214" spans="1:26" x14ac:dyDescent="0.25">
      <c r="A214" t="s">
        <v>126</v>
      </c>
      <c r="B214" t="s">
        <v>88</v>
      </c>
      <c r="C214" t="s">
        <v>63</v>
      </c>
      <c r="D214">
        <v>0</v>
      </c>
      <c r="E214">
        <v>0</v>
      </c>
      <c r="F214">
        <v>0</v>
      </c>
      <c r="G214">
        <v>0</v>
      </c>
      <c r="H214">
        <v>0</v>
      </c>
      <c r="I214">
        <v>0</v>
      </c>
      <c r="J214">
        <v>0</v>
      </c>
      <c r="K214">
        <v>0</v>
      </c>
      <c r="L214">
        <v>0</v>
      </c>
      <c r="M214">
        <v>0</v>
      </c>
      <c r="N214">
        <v>0</v>
      </c>
      <c r="O214">
        <v>0</v>
      </c>
      <c r="P214">
        <v>0</v>
      </c>
      <c r="Q214">
        <v>0</v>
      </c>
      <c r="R214">
        <v>0</v>
      </c>
      <c r="S214">
        <v>0</v>
      </c>
      <c r="T214">
        <v>0</v>
      </c>
      <c r="U214">
        <v>0</v>
      </c>
      <c r="V214">
        <v>0</v>
      </c>
      <c r="W214">
        <v>0</v>
      </c>
      <c r="X214">
        <v>0</v>
      </c>
      <c r="Y214">
        <v>0</v>
      </c>
      <c r="Z214">
        <v>0</v>
      </c>
    </row>
    <row r="215" spans="1:26" x14ac:dyDescent="0.25">
      <c r="A215" t="s">
        <v>126</v>
      </c>
      <c r="B215" t="s">
        <v>89</v>
      </c>
      <c r="C215" t="s">
        <v>63</v>
      </c>
      <c r="D215">
        <v>0</v>
      </c>
      <c r="E215">
        <v>0</v>
      </c>
      <c r="F215">
        <v>0</v>
      </c>
      <c r="G215">
        <v>0</v>
      </c>
      <c r="H215">
        <v>0</v>
      </c>
      <c r="I215">
        <v>0</v>
      </c>
      <c r="J215">
        <v>0</v>
      </c>
      <c r="K215">
        <v>0</v>
      </c>
      <c r="L215">
        <v>0</v>
      </c>
      <c r="M215">
        <v>0</v>
      </c>
      <c r="N215">
        <v>0</v>
      </c>
      <c r="O215">
        <v>0</v>
      </c>
      <c r="P215">
        <v>0</v>
      </c>
      <c r="Q215">
        <v>0</v>
      </c>
      <c r="R215">
        <v>0</v>
      </c>
      <c r="S215">
        <v>0</v>
      </c>
      <c r="T215">
        <v>0</v>
      </c>
      <c r="U215">
        <v>0</v>
      </c>
      <c r="V215">
        <v>0</v>
      </c>
      <c r="W215">
        <v>0</v>
      </c>
      <c r="X215">
        <v>0</v>
      </c>
      <c r="Y215">
        <v>0</v>
      </c>
      <c r="Z215">
        <v>0</v>
      </c>
    </row>
    <row r="216" spans="1:26" x14ac:dyDescent="0.25">
      <c r="A216" t="s">
        <v>126</v>
      </c>
      <c r="B216" t="s">
        <v>90</v>
      </c>
      <c r="C216" t="s">
        <v>63</v>
      </c>
      <c r="D216">
        <v>0</v>
      </c>
      <c r="E216">
        <v>0</v>
      </c>
      <c r="F216">
        <v>0</v>
      </c>
      <c r="G216">
        <v>0</v>
      </c>
      <c r="H216">
        <v>0</v>
      </c>
      <c r="I216">
        <v>0</v>
      </c>
      <c r="J216">
        <v>0</v>
      </c>
      <c r="K216">
        <v>0</v>
      </c>
      <c r="L216">
        <v>0</v>
      </c>
      <c r="M216">
        <v>0</v>
      </c>
      <c r="N216">
        <v>0</v>
      </c>
      <c r="O216">
        <v>0</v>
      </c>
      <c r="P216">
        <v>0</v>
      </c>
      <c r="Q216">
        <v>0</v>
      </c>
      <c r="R216">
        <v>0</v>
      </c>
      <c r="S216">
        <v>0</v>
      </c>
      <c r="T216">
        <v>0</v>
      </c>
      <c r="U216">
        <v>0</v>
      </c>
      <c r="V216">
        <v>0</v>
      </c>
      <c r="W216">
        <v>0</v>
      </c>
      <c r="X216">
        <v>0</v>
      </c>
      <c r="Y216">
        <v>0</v>
      </c>
      <c r="Z216">
        <v>0</v>
      </c>
    </row>
    <row r="217" spans="1:26" x14ac:dyDescent="0.25">
      <c r="A217" t="s">
        <v>126</v>
      </c>
      <c r="B217" t="s">
        <v>91</v>
      </c>
      <c r="C217" t="s">
        <v>63</v>
      </c>
      <c r="D217">
        <v>0</v>
      </c>
      <c r="E217">
        <v>0</v>
      </c>
      <c r="F217">
        <v>0</v>
      </c>
      <c r="G217">
        <v>0</v>
      </c>
      <c r="H217">
        <v>0</v>
      </c>
      <c r="I217">
        <v>0</v>
      </c>
      <c r="J217">
        <v>0</v>
      </c>
      <c r="K217">
        <v>0</v>
      </c>
      <c r="L217">
        <v>0</v>
      </c>
      <c r="M217">
        <v>0</v>
      </c>
      <c r="N217">
        <v>0</v>
      </c>
      <c r="O217">
        <v>0</v>
      </c>
      <c r="P217">
        <v>0</v>
      </c>
      <c r="Q217">
        <v>0</v>
      </c>
      <c r="R217">
        <v>0</v>
      </c>
      <c r="S217">
        <v>0</v>
      </c>
      <c r="T217">
        <v>0</v>
      </c>
      <c r="U217">
        <v>0</v>
      </c>
      <c r="V217">
        <v>0</v>
      </c>
      <c r="W217">
        <v>0</v>
      </c>
      <c r="X217">
        <v>0</v>
      </c>
      <c r="Y217">
        <v>0</v>
      </c>
      <c r="Z217">
        <v>0</v>
      </c>
    </row>
    <row r="218" spans="1:26" x14ac:dyDescent="0.25">
      <c r="A218" t="s">
        <v>127</v>
      </c>
      <c r="B218" t="s">
        <v>86</v>
      </c>
      <c r="C218" t="s">
        <v>63</v>
      </c>
      <c r="D218">
        <v>0</v>
      </c>
      <c r="E218">
        <v>0</v>
      </c>
      <c r="F218">
        <v>0</v>
      </c>
      <c r="G218">
        <v>0</v>
      </c>
      <c r="H218">
        <v>0</v>
      </c>
      <c r="I218">
        <v>0</v>
      </c>
      <c r="J218">
        <v>0</v>
      </c>
      <c r="K218">
        <v>0</v>
      </c>
      <c r="L218">
        <v>0</v>
      </c>
      <c r="M218">
        <v>0</v>
      </c>
      <c r="N218">
        <v>0</v>
      </c>
      <c r="O218">
        <v>0</v>
      </c>
      <c r="P218">
        <v>0</v>
      </c>
      <c r="Q218">
        <v>0</v>
      </c>
      <c r="R218">
        <v>0</v>
      </c>
      <c r="S218">
        <v>0</v>
      </c>
      <c r="T218">
        <v>0</v>
      </c>
      <c r="U218">
        <v>0</v>
      </c>
      <c r="V218">
        <v>0</v>
      </c>
      <c r="W218">
        <v>0</v>
      </c>
      <c r="X218">
        <v>0</v>
      </c>
      <c r="Y218">
        <v>0</v>
      </c>
      <c r="Z218">
        <v>0</v>
      </c>
    </row>
    <row r="219" spans="1:26" x14ac:dyDescent="0.25">
      <c r="A219" t="s">
        <v>127</v>
      </c>
      <c r="B219" t="s">
        <v>87</v>
      </c>
      <c r="C219" t="s">
        <v>63</v>
      </c>
      <c r="D219">
        <v>162.01008415222199</v>
      </c>
      <c r="E219">
        <v>264.40318298339798</v>
      </c>
      <c r="F219">
        <v>268.660194396973</v>
      </c>
      <c r="G219">
        <v>275.11084938049299</v>
      </c>
      <c r="H219">
        <v>280.43707942962601</v>
      </c>
      <c r="I219">
        <v>285.97514438629202</v>
      </c>
      <c r="J219">
        <v>290.30701065063499</v>
      </c>
      <c r="K219">
        <v>297.05665111541703</v>
      </c>
      <c r="L219">
        <v>302.56444931030302</v>
      </c>
      <c r="M219">
        <v>308.35895538330101</v>
      </c>
      <c r="N219">
        <v>313.14401054382301</v>
      </c>
      <c r="O219">
        <v>320.24632740020797</v>
      </c>
      <c r="P219">
        <v>326.03945732116699</v>
      </c>
      <c r="Q219">
        <v>331.98434352874801</v>
      </c>
      <c r="R219">
        <v>336.33047771453897</v>
      </c>
      <c r="S219">
        <v>343.63907527923601</v>
      </c>
      <c r="T219">
        <v>349.459741592407</v>
      </c>
      <c r="U219">
        <v>355.37228775024403</v>
      </c>
      <c r="V219">
        <v>359.784307479858</v>
      </c>
      <c r="W219">
        <v>450.20392417907698</v>
      </c>
      <c r="X219">
        <v>450.20392417907698</v>
      </c>
      <c r="Y219">
        <v>450.20392417907698</v>
      </c>
      <c r="Z219">
        <v>156.153949737549</v>
      </c>
    </row>
    <row r="220" spans="1:26" x14ac:dyDescent="0.25">
      <c r="A220" t="s">
        <v>127</v>
      </c>
      <c r="B220" t="s">
        <v>88</v>
      </c>
      <c r="C220" t="s">
        <v>63</v>
      </c>
      <c r="D220">
        <v>0</v>
      </c>
      <c r="E220">
        <v>0</v>
      </c>
      <c r="F220">
        <v>0</v>
      </c>
      <c r="G220">
        <v>0</v>
      </c>
      <c r="H220">
        <v>0</v>
      </c>
      <c r="I220">
        <v>0</v>
      </c>
      <c r="J220">
        <v>0</v>
      </c>
      <c r="K220">
        <v>0</v>
      </c>
      <c r="L220">
        <v>0</v>
      </c>
      <c r="M220">
        <v>0</v>
      </c>
      <c r="N220">
        <v>0</v>
      </c>
      <c r="O220">
        <v>0</v>
      </c>
      <c r="P220">
        <v>0</v>
      </c>
      <c r="Q220">
        <v>0</v>
      </c>
      <c r="R220">
        <v>0</v>
      </c>
      <c r="S220">
        <v>0</v>
      </c>
      <c r="T220">
        <v>0</v>
      </c>
      <c r="U220">
        <v>0</v>
      </c>
      <c r="V220">
        <v>0</v>
      </c>
      <c r="W220">
        <v>0</v>
      </c>
      <c r="X220">
        <v>0</v>
      </c>
      <c r="Y220">
        <v>0</v>
      </c>
      <c r="Z220">
        <v>0</v>
      </c>
    </row>
    <row r="221" spans="1:26" x14ac:dyDescent="0.25">
      <c r="A221" t="s">
        <v>127</v>
      </c>
      <c r="B221" t="s">
        <v>89</v>
      </c>
      <c r="C221" t="s">
        <v>63</v>
      </c>
      <c r="D221">
        <v>0</v>
      </c>
      <c r="E221">
        <v>0</v>
      </c>
      <c r="F221">
        <v>0</v>
      </c>
      <c r="G221">
        <v>0</v>
      </c>
      <c r="H221">
        <v>0</v>
      </c>
      <c r="I221">
        <v>0</v>
      </c>
      <c r="J221">
        <v>0</v>
      </c>
      <c r="K221">
        <v>0</v>
      </c>
      <c r="L221">
        <v>0</v>
      </c>
      <c r="M221">
        <v>0</v>
      </c>
      <c r="N221">
        <v>0</v>
      </c>
      <c r="O221">
        <v>0</v>
      </c>
      <c r="P221">
        <v>0</v>
      </c>
      <c r="Q221">
        <v>0</v>
      </c>
      <c r="R221">
        <v>0</v>
      </c>
      <c r="S221">
        <v>0</v>
      </c>
      <c r="T221">
        <v>0</v>
      </c>
      <c r="U221">
        <v>0</v>
      </c>
      <c r="V221">
        <v>0</v>
      </c>
      <c r="W221">
        <v>0</v>
      </c>
      <c r="X221">
        <v>0</v>
      </c>
      <c r="Y221">
        <v>0</v>
      </c>
      <c r="Z221">
        <v>0</v>
      </c>
    </row>
    <row r="222" spans="1:26" x14ac:dyDescent="0.25">
      <c r="A222" t="s">
        <v>127</v>
      </c>
      <c r="B222" t="s">
        <v>90</v>
      </c>
      <c r="C222" t="s">
        <v>63</v>
      </c>
      <c r="D222">
        <v>0</v>
      </c>
      <c r="E222">
        <v>0</v>
      </c>
      <c r="F222">
        <v>0</v>
      </c>
      <c r="G222">
        <v>0</v>
      </c>
      <c r="H222">
        <v>0</v>
      </c>
      <c r="I222">
        <v>0</v>
      </c>
      <c r="J222">
        <v>0</v>
      </c>
      <c r="K222">
        <v>0</v>
      </c>
      <c r="L222">
        <v>0</v>
      </c>
      <c r="M222">
        <v>0</v>
      </c>
      <c r="N222">
        <v>0</v>
      </c>
      <c r="O222">
        <v>0</v>
      </c>
      <c r="P222">
        <v>0</v>
      </c>
      <c r="Q222">
        <v>0</v>
      </c>
      <c r="R222">
        <v>0</v>
      </c>
      <c r="S222">
        <v>0</v>
      </c>
      <c r="T222">
        <v>0</v>
      </c>
      <c r="U222">
        <v>0</v>
      </c>
      <c r="V222">
        <v>0</v>
      </c>
      <c r="W222">
        <v>0</v>
      </c>
      <c r="X222">
        <v>0</v>
      </c>
      <c r="Y222">
        <v>0</v>
      </c>
      <c r="Z222">
        <v>0</v>
      </c>
    </row>
    <row r="223" spans="1:26" x14ac:dyDescent="0.25">
      <c r="A223" t="s">
        <v>127</v>
      </c>
      <c r="B223" t="s">
        <v>91</v>
      </c>
      <c r="C223" t="s">
        <v>63</v>
      </c>
      <c r="D223">
        <v>0</v>
      </c>
      <c r="E223">
        <v>0</v>
      </c>
      <c r="F223">
        <v>0</v>
      </c>
      <c r="G223">
        <v>0</v>
      </c>
      <c r="H223">
        <v>0</v>
      </c>
      <c r="I223">
        <v>0</v>
      </c>
      <c r="J223">
        <v>0</v>
      </c>
      <c r="K223">
        <v>0</v>
      </c>
      <c r="L223">
        <v>0</v>
      </c>
      <c r="M223">
        <v>0</v>
      </c>
      <c r="N223">
        <v>0</v>
      </c>
      <c r="O223">
        <v>0</v>
      </c>
      <c r="P223">
        <v>0</v>
      </c>
      <c r="Q223">
        <v>0</v>
      </c>
      <c r="R223">
        <v>0</v>
      </c>
      <c r="S223">
        <v>0</v>
      </c>
      <c r="T223">
        <v>0</v>
      </c>
      <c r="U223">
        <v>0</v>
      </c>
      <c r="V223">
        <v>0</v>
      </c>
      <c r="W223">
        <v>0</v>
      </c>
      <c r="X223">
        <v>0</v>
      </c>
      <c r="Y223">
        <v>0</v>
      </c>
      <c r="Z223">
        <v>0</v>
      </c>
    </row>
    <row r="224" spans="1:26" x14ac:dyDescent="0.25">
      <c r="A224" t="s">
        <v>128</v>
      </c>
      <c r="B224" t="s">
        <v>86</v>
      </c>
      <c r="C224" t="s">
        <v>63</v>
      </c>
      <c r="D224">
        <v>0</v>
      </c>
      <c r="E224">
        <v>0</v>
      </c>
      <c r="F224">
        <v>0</v>
      </c>
      <c r="G224">
        <v>0</v>
      </c>
      <c r="H224">
        <v>0</v>
      </c>
      <c r="I224">
        <v>0</v>
      </c>
      <c r="J224">
        <v>0</v>
      </c>
      <c r="K224">
        <v>0</v>
      </c>
      <c r="L224">
        <v>0</v>
      </c>
      <c r="M224">
        <v>0</v>
      </c>
      <c r="N224">
        <v>0</v>
      </c>
      <c r="O224">
        <v>0</v>
      </c>
      <c r="P224">
        <v>0</v>
      </c>
      <c r="Q224">
        <v>0</v>
      </c>
      <c r="R224">
        <v>0</v>
      </c>
      <c r="S224">
        <v>0</v>
      </c>
      <c r="T224">
        <v>0</v>
      </c>
      <c r="U224">
        <v>0</v>
      </c>
      <c r="V224">
        <v>0</v>
      </c>
      <c r="W224">
        <v>0</v>
      </c>
      <c r="X224">
        <v>0</v>
      </c>
      <c r="Y224">
        <v>0</v>
      </c>
      <c r="Z224">
        <v>0</v>
      </c>
    </row>
    <row r="225" spans="1:26" x14ac:dyDescent="0.25">
      <c r="A225" t="s">
        <v>128</v>
      </c>
      <c r="B225" t="s">
        <v>87</v>
      </c>
      <c r="C225" t="s">
        <v>63</v>
      </c>
      <c r="D225">
        <v>157.72003030777</v>
      </c>
      <c r="E225">
        <v>267.42508840560902</v>
      </c>
      <c r="F225">
        <v>277.180507659912</v>
      </c>
      <c r="G225">
        <v>283.53596878051798</v>
      </c>
      <c r="H225">
        <v>288.54554939270002</v>
      </c>
      <c r="I225">
        <v>293.485852241516</v>
      </c>
      <c r="J225">
        <v>297.288264274597</v>
      </c>
      <c r="K225">
        <v>304.34282875061001</v>
      </c>
      <c r="L225">
        <v>309.89914035797102</v>
      </c>
      <c r="M225">
        <v>314.80878639221203</v>
      </c>
      <c r="N225">
        <v>318.49664020538302</v>
      </c>
      <c r="O225">
        <v>325.92522239685098</v>
      </c>
      <c r="P225">
        <v>331.69209575653099</v>
      </c>
      <c r="Q225">
        <v>337.56915950775101</v>
      </c>
      <c r="R225">
        <v>342.07207679748501</v>
      </c>
      <c r="S225">
        <v>350.09001827240002</v>
      </c>
      <c r="T225">
        <v>356.55195522308401</v>
      </c>
      <c r="U225">
        <v>363.12692260742199</v>
      </c>
      <c r="V225">
        <v>367.96132946014399</v>
      </c>
      <c r="W225">
        <v>433.82829952240002</v>
      </c>
      <c r="X225">
        <v>433.82829952240002</v>
      </c>
      <c r="Y225">
        <v>433.82829952240002</v>
      </c>
      <c r="Z225">
        <v>154.829643249512</v>
      </c>
    </row>
    <row r="226" spans="1:26" x14ac:dyDescent="0.25">
      <c r="A226" t="s">
        <v>128</v>
      </c>
      <c r="B226" t="s">
        <v>88</v>
      </c>
      <c r="C226" t="s">
        <v>63</v>
      </c>
      <c r="D226">
        <v>0</v>
      </c>
      <c r="E226">
        <v>0</v>
      </c>
      <c r="F226">
        <v>0</v>
      </c>
      <c r="G226">
        <v>0</v>
      </c>
      <c r="H226">
        <v>0</v>
      </c>
      <c r="I226">
        <v>0</v>
      </c>
      <c r="J226">
        <v>0</v>
      </c>
      <c r="K226">
        <v>0</v>
      </c>
      <c r="L226">
        <v>0</v>
      </c>
      <c r="M226">
        <v>0</v>
      </c>
      <c r="N226">
        <v>0</v>
      </c>
      <c r="O226">
        <v>0</v>
      </c>
      <c r="P226">
        <v>0</v>
      </c>
      <c r="Q226">
        <v>0</v>
      </c>
      <c r="R226">
        <v>0</v>
      </c>
      <c r="S226">
        <v>0</v>
      </c>
      <c r="T226">
        <v>0</v>
      </c>
      <c r="U226">
        <v>0</v>
      </c>
      <c r="V226">
        <v>0</v>
      </c>
      <c r="W226">
        <v>0</v>
      </c>
      <c r="X226">
        <v>0</v>
      </c>
      <c r="Y226">
        <v>0</v>
      </c>
      <c r="Z226">
        <v>0</v>
      </c>
    </row>
    <row r="227" spans="1:26" x14ac:dyDescent="0.25">
      <c r="A227" t="s">
        <v>128</v>
      </c>
      <c r="B227" t="s">
        <v>89</v>
      </c>
      <c r="C227" t="s">
        <v>63</v>
      </c>
      <c r="D227">
        <v>0</v>
      </c>
      <c r="E227">
        <v>0</v>
      </c>
      <c r="F227">
        <v>0</v>
      </c>
      <c r="G227">
        <v>0</v>
      </c>
      <c r="H227">
        <v>0</v>
      </c>
      <c r="I227">
        <v>0</v>
      </c>
      <c r="J227">
        <v>0</v>
      </c>
      <c r="K227">
        <v>0</v>
      </c>
      <c r="L227">
        <v>0</v>
      </c>
      <c r="M227">
        <v>0</v>
      </c>
      <c r="N227">
        <v>0</v>
      </c>
      <c r="O227">
        <v>0</v>
      </c>
      <c r="P227">
        <v>0</v>
      </c>
      <c r="Q227">
        <v>0</v>
      </c>
      <c r="R227">
        <v>0</v>
      </c>
      <c r="S227">
        <v>0</v>
      </c>
      <c r="T227">
        <v>0</v>
      </c>
      <c r="U227">
        <v>0</v>
      </c>
      <c r="V227">
        <v>0</v>
      </c>
      <c r="W227">
        <v>0</v>
      </c>
      <c r="X227">
        <v>0</v>
      </c>
      <c r="Y227">
        <v>0</v>
      </c>
      <c r="Z227">
        <v>0</v>
      </c>
    </row>
    <row r="228" spans="1:26" x14ac:dyDescent="0.25">
      <c r="A228" t="s">
        <v>128</v>
      </c>
      <c r="B228" t="s">
        <v>90</v>
      </c>
      <c r="C228" t="s">
        <v>63</v>
      </c>
      <c r="D228">
        <v>0</v>
      </c>
      <c r="E228">
        <v>0</v>
      </c>
      <c r="F228">
        <v>0</v>
      </c>
      <c r="G228">
        <v>0</v>
      </c>
      <c r="H228">
        <v>0</v>
      </c>
      <c r="I228">
        <v>0</v>
      </c>
      <c r="J228">
        <v>0</v>
      </c>
      <c r="K228">
        <v>0</v>
      </c>
      <c r="L228">
        <v>0</v>
      </c>
      <c r="M228">
        <v>0</v>
      </c>
      <c r="N228">
        <v>0</v>
      </c>
      <c r="O228">
        <v>0</v>
      </c>
      <c r="P228">
        <v>0</v>
      </c>
      <c r="Q228">
        <v>0</v>
      </c>
      <c r="R228">
        <v>0</v>
      </c>
      <c r="S228">
        <v>0</v>
      </c>
      <c r="T228">
        <v>0</v>
      </c>
      <c r="U228">
        <v>0</v>
      </c>
      <c r="V228">
        <v>0</v>
      </c>
      <c r="W228">
        <v>0</v>
      </c>
      <c r="X228">
        <v>0</v>
      </c>
      <c r="Y228">
        <v>0</v>
      </c>
      <c r="Z228">
        <v>0</v>
      </c>
    </row>
    <row r="229" spans="1:26" x14ac:dyDescent="0.25">
      <c r="A229" t="s">
        <v>128</v>
      </c>
      <c r="B229" t="s">
        <v>91</v>
      </c>
      <c r="C229" t="s">
        <v>63</v>
      </c>
      <c r="D229">
        <v>0</v>
      </c>
      <c r="E229">
        <v>0</v>
      </c>
      <c r="F229">
        <v>0</v>
      </c>
      <c r="G229">
        <v>0</v>
      </c>
      <c r="H229">
        <v>0</v>
      </c>
      <c r="I229">
        <v>0</v>
      </c>
      <c r="J229">
        <v>0</v>
      </c>
      <c r="K229">
        <v>0</v>
      </c>
      <c r="L229">
        <v>0</v>
      </c>
      <c r="M229">
        <v>0</v>
      </c>
      <c r="N229">
        <v>0</v>
      </c>
      <c r="O229">
        <v>0</v>
      </c>
      <c r="P229">
        <v>0</v>
      </c>
      <c r="Q229">
        <v>0</v>
      </c>
      <c r="R229">
        <v>0</v>
      </c>
      <c r="S229">
        <v>0</v>
      </c>
      <c r="T229">
        <v>0</v>
      </c>
      <c r="U229">
        <v>0</v>
      </c>
      <c r="V229">
        <v>0</v>
      </c>
      <c r="W229">
        <v>0</v>
      </c>
      <c r="X229">
        <v>0</v>
      </c>
      <c r="Y229">
        <v>0</v>
      </c>
      <c r="Z229">
        <v>0</v>
      </c>
    </row>
    <row r="230" spans="1:26" x14ac:dyDescent="0.25">
      <c r="A230" t="s">
        <v>129</v>
      </c>
      <c r="B230" t="s">
        <v>86</v>
      </c>
      <c r="C230" t="s">
        <v>63</v>
      </c>
      <c r="D230">
        <v>0</v>
      </c>
      <c r="E230">
        <v>0</v>
      </c>
      <c r="F230">
        <v>0</v>
      </c>
      <c r="G230">
        <v>0</v>
      </c>
      <c r="H230">
        <v>0</v>
      </c>
      <c r="I230">
        <v>0</v>
      </c>
      <c r="J230">
        <v>0</v>
      </c>
      <c r="K230">
        <v>0</v>
      </c>
      <c r="L230">
        <v>0</v>
      </c>
      <c r="M230">
        <v>0</v>
      </c>
      <c r="N230">
        <v>0</v>
      </c>
      <c r="O230">
        <v>0</v>
      </c>
      <c r="P230">
        <v>0</v>
      </c>
      <c r="Q230">
        <v>0</v>
      </c>
      <c r="R230">
        <v>0</v>
      </c>
      <c r="S230">
        <v>0</v>
      </c>
      <c r="T230">
        <v>0</v>
      </c>
      <c r="U230">
        <v>0</v>
      </c>
      <c r="V230">
        <v>0</v>
      </c>
      <c r="W230">
        <v>0</v>
      </c>
      <c r="X230">
        <v>0</v>
      </c>
      <c r="Y230">
        <v>0</v>
      </c>
      <c r="Z230">
        <v>0</v>
      </c>
    </row>
    <row r="231" spans="1:26" x14ac:dyDescent="0.25">
      <c r="A231" t="s">
        <v>129</v>
      </c>
      <c r="B231" t="s">
        <v>87</v>
      </c>
      <c r="C231" t="s">
        <v>63</v>
      </c>
      <c r="D231">
        <v>117.961414337158</v>
      </c>
      <c r="E231">
        <v>204.179860591888</v>
      </c>
      <c r="F231">
        <v>204.79361534118701</v>
      </c>
      <c r="G231">
        <v>207.98987865448001</v>
      </c>
      <c r="H231">
        <v>209.93896627426099</v>
      </c>
      <c r="I231">
        <v>211.602875709534</v>
      </c>
      <c r="J231">
        <v>212.13400697708099</v>
      </c>
      <c r="K231">
        <v>215.37162780761699</v>
      </c>
      <c r="L231">
        <v>217.277708530426</v>
      </c>
      <c r="M231">
        <v>218.47319555282601</v>
      </c>
      <c r="N231">
        <v>218.26729106903099</v>
      </c>
      <c r="O231">
        <v>221.217534542084</v>
      </c>
      <c r="P231">
        <v>222.66036081314101</v>
      </c>
      <c r="Q231">
        <v>223.96968984603899</v>
      </c>
      <c r="R231">
        <v>224.11819839477499</v>
      </c>
      <c r="S231">
        <v>226.917084693909</v>
      </c>
      <c r="T231">
        <v>228.362434387207</v>
      </c>
      <c r="U231">
        <v>229.78357648849499</v>
      </c>
      <c r="V231">
        <v>229.87813425064101</v>
      </c>
      <c r="W231">
        <v>251.109218597412</v>
      </c>
      <c r="X231">
        <v>251.109218597412</v>
      </c>
      <c r="Y231">
        <v>251.109218597412</v>
      </c>
      <c r="Z231">
        <v>100.413579940796</v>
      </c>
    </row>
    <row r="232" spans="1:26" x14ac:dyDescent="0.25">
      <c r="A232" t="s">
        <v>129</v>
      </c>
      <c r="B232" t="s">
        <v>88</v>
      </c>
      <c r="C232" t="s">
        <v>63</v>
      </c>
      <c r="D232">
        <v>0</v>
      </c>
      <c r="E232">
        <v>0</v>
      </c>
      <c r="F232">
        <v>0</v>
      </c>
      <c r="G232">
        <v>0</v>
      </c>
      <c r="H232">
        <v>0</v>
      </c>
      <c r="I232">
        <v>0</v>
      </c>
      <c r="J232">
        <v>0</v>
      </c>
      <c r="K232">
        <v>0</v>
      </c>
      <c r="L232">
        <v>0</v>
      </c>
      <c r="M232">
        <v>0</v>
      </c>
      <c r="N232">
        <v>0</v>
      </c>
      <c r="O232">
        <v>0</v>
      </c>
      <c r="P232">
        <v>0</v>
      </c>
      <c r="Q232">
        <v>0</v>
      </c>
      <c r="R232">
        <v>0</v>
      </c>
      <c r="S232">
        <v>0</v>
      </c>
      <c r="T232">
        <v>0</v>
      </c>
      <c r="U232">
        <v>0</v>
      </c>
      <c r="V232">
        <v>0</v>
      </c>
      <c r="W232">
        <v>0</v>
      </c>
      <c r="X232">
        <v>0</v>
      </c>
      <c r="Y232">
        <v>0</v>
      </c>
      <c r="Z232">
        <v>0</v>
      </c>
    </row>
    <row r="233" spans="1:26" x14ac:dyDescent="0.25">
      <c r="A233" t="s">
        <v>129</v>
      </c>
      <c r="B233" t="s">
        <v>89</v>
      </c>
      <c r="C233" t="s">
        <v>63</v>
      </c>
      <c r="D233">
        <v>0</v>
      </c>
      <c r="E233">
        <v>0</v>
      </c>
      <c r="F233">
        <v>0</v>
      </c>
      <c r="G233">
        <v>0</v>
      </c>
      <c r="H233">
        <v>0</v>
      </c>
      <c r="I233">
        <v>0</v>
      </c>
      <c r="J233">
        <v>0</v>
      </c>
      <c r="K233">
        <v>0</v>
      </c>
      <c r="L233">
        <v>0</v>
      </c>
      <c r="M233">
        <v>0</v>
      </c>
      <c r="N233">
        <v>0</v>
      </c>
      <c r="O233">
        <v>0</v>
      </c>
      <c r="P233">
        <v>0</v>
      </c>
      <c r="Q233">
        <v>0</v>
      </c>
      <c r="R233">
        <v>0</v>
      </c>
      <c r="S233">
        <v>0</v>
      </c>
      <c r="T233">
        <v>0</v>
      </c>
      <c r="U233">
        <v>0</v>
      </c>
      <c r="V233">
        <v>0</v>
      </c>
      <c r="W233">
        <v>0</v>
      </c>
      <c r="X233">
        <v>0</v>
      </c>
      <c r="Y233">
        <v>0</v>
      </c>
      <c r="Z233">
        <v>0</v>
      </c>
    </row>
    <row r="234" spans="1:26" x14ac:dyDescent="0.25">
      <c r="A234" t="s">
        <v>129</v>
      </c>
      <c r="B234" t="s">
        <v>90</v>
      </c>
      <c r="C234" t="s">
        <v>63</v>
      </c>
      <c r="D234">
        <v>0</v>
      </c>
      <c r="E234">
        <v>0</v>
      </c>
      <c r="F234">
        <v>0</v>
      </c>
      <c r="G234">
        <v>0</v>
      </c>
      <c r="H234">
        <v>0</v>
      </c>
      <c r="I234">
        <v>0</v>
      </c>
      <c r="J234">
        <v>0</v>
      </c>
      <c r="K234">
        <v>0</v>
      </c>
      <c r="L234">
        <v>0</v>
      </c>
      <c r="M234">
        <v>0</v>
      </c>
      <c r="N234">
        <v>0</v>
      </c>
      <c r="O234">
        <v>0</v>
      </c>
      <c r="P234">
        <v>0</v>
      </c>
      <c r="Q234">
        <v>0</v>
      </c>
      <c r="R234">
        <v>0</v>
      </c>
      <c r="S234">
        <v>0</v>
      </c>
      <c r="T234">
        <v>0</v>
      </c>
      <c r="U234">
        <v>0</v>
      </c>
      <c r="V234">
        <v>0</v>
      </c>
      <c r="W234">
        <v>0</v>
      </c>
      <c r="X234">
        <v>0</v>
      </c>
      <c r="Y234">
        <v>0</v>
      </c>
      <c r="Z234">
        <v>0</v>
      </c>
    </row>
    <row r="235" spans="1:26" x14ac:dyDescent="0.25">
      <c r="A235" t="s">
        <v>129</v>
      </c>
      <c r="B235" t="s">
        <v>91</v>
      </c>
      <c r="C235" t="s">
        <v>63</v>
      </c>
      <c r="D235">
        <v>0</v>
      </c>
      <c r="E235">
        <v>0</v>
      </c>
      <c r="F235">
        <v>0</v>
      </c>
      <c r="G235">
        <v>0</v>
      </c>
      <c r="H235">
        <v>0</v>
      </c>
      <c r="I235">
        <v>0</v>
      </c>
      <c r="J235">
        <v>0</v>
      </c>
      <c r="K235">
        <v>0</v>
      </c>
      <c r="L235">
        <v>0</v>
      </c>
      <c r="M235">
        <v>0</v>
      </c>
      <c r="N235">
        <v>0</v>
      </c>
      <c r="O235">
        <v>0</v>
      </c>
      <c r="P235">
        <v>0</v>
      </c>
      <c r="Q235">
        <v>0</v>
      </c>
      <c r="R235">
        <v>0</v>
      </c>
      <c r="S235">
        <v>0</v>
      </c>
      <c r="T235">
        <v>0</v>
      </c>
      <c r="U235">
        <v>0</v>
      </c>
      <c r="V235">
        <v>0</v>
      </c>
      <c r="W235">
        <v>0</v>
      </c>
      <c r="X235">
        <v>0</v>
      </c>
      <c r="Y235">
        <v>0</v>
      </c>
      <c r="Z235">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workbookViewId="0">
      <pane xSplit="4" ySplit="1" topLeftCell="E2" activePane="bottomRight" state="frozen"/>
      <selection pane="topRight" activeCell="E1" sqref="E1"/>
      <selection pane="bottomLeft" activeCell="A2" sqref="A2"/>
      <selection pane="bottomRight" sqref="A1:XFD8"/>
    </sheetView>
  </sheetViews>
  <sheetFormatPr defaultRowHeight="15" x14ac:dyDescent="0.25"/>
  <cols>
    <col min="1" max="2" width="14.5703125" bestFit="1" customWidth="1"/>
    <col min="3" max="3" width="34.7109375" bestFit="1" customWidth="1"/>
  </cols>
  <sheetData>
    <row r="1" spans="1:22" x14ac:dyDescent="0.25">
      <c r="A1" t="s">
        <v>130</v>
      </c>
      <c r="B1" t="s">
        <v>131</v>
      </c>
      <c r="C1" t="s">
        <v>0</v>
      </c>
      <c r="D1" t="s">
        <v>45</v>
      </c>
      <c r="E1">
        <v>2015</v>
      </c>
      <c r="F1">
        <v>2016</v>
      </c>
      <c r="G1">
        <v>2017</v>
      </c>
      <c r="H1">
        <v>2018</v>
      </c>
      <c r="I1">
        <v>2019</v>
      </c>
      <c r="J1">
        <v>2020</v>
      </c>
      <c r="K1">
        <v>2021</v>
      </c>
      <c r="L1">
        <v>2022</v>
      </c>
      <c r="M1">
        <v>2023</v>
      </c>
      <c r="N1">
        <v>2024</v>
      </c>
      <c r="O1">
        <v>2025</v>
      </c>
      <c r="P1">
        <v>2026</v>
      </c>
      <c r="Q1">
        <v>2027</v>
      </c>
      <c r="R1">
        <v>2028</v>
      </c>
      <c r="S1">
        <v>2029</v>
      </c>
      <c r="T1">
        <v>2030</v>
      </c>
      <c r="U1">
        <v>2031</v>
      </c>
      <c r="V1">
        <v>2032</v>
      </c>
    </row>
    <row r="2" spans="1:22" x14ac:dyDescent="0.25">
      <c r="C2" t="s">
        <v>132</v>
      </c>
      <c r="D2">
        <v>0</v>
      </c>
      <c r="E2">
        <v>29333.90625</v>
      </c>
      <c r="F2">
        <v>29812.137145996101</v>
      </c>
      <c r="G2">
        <v>30324.8337402344</v>
      </c>
      <c r="H2">
        <v>30826.0183105469</v>
      </c>
      <c r="I2">
        <v>31321.466247558601</v>
      </c>
      <c r="J2">
        <v>31835.137329101599</v>
      </c>
      <c r="K2">
        <v>32392.958129882802</v>
      </c>
      <c r="L2">
        <v>32933.489013671897</v>
      </c>
      <c r="M2">
        <v>33415.993347167998</v>
      </c>
      <c r="N2">
        <v>33928.444946289099</v>
      </c>
      <c r="O2">
        <v>34501.559692382798</v>
      </c>
      <c r="P2">
        <v>35050.899658203103</v>
      </c>
      <c r="Q2">
        <v>35611.557861328103</v>
      </c>
      <c r="R2">
        <v>36181.390869140603</v>
      </c>
      <c r="S2">
        <v>36786.782104492202</v>
      </c>
      <c r="T2">
        <v>37388.780517578103</v>
      </c>
      <c r="U2">
        <v>38001.218139648401</v>
      </c>
      <c r="V2">
        <v>38617.395019531301</v>
      </c>
    </row>
    <row r="3" spans="1:22" x14ac:dyDescent="0.25">
      <c r="C3" t="s">
        <v>133</v>
      </c>
      <c r="D3">
        <v>0</v>
      </c>
      <c r="E3">
        <v>-187437.78222656299</v>
      </c>
      <c r="F3">
        <v>-194855.076171875</v>
      </c>
      <c r="G3">
        <v>-197096.8203125</v>
      </c>
      <c r="H3">
        <v>-203638.140625</v>
      </c>
      <c r="I3">
        <v>-213211.80957031299</v>
      </c>
      <c r="J3">
        <v>-221506.001953125</v>
      </c>
      <c r="K3">
        <v>-233877.24609375</v>
      </c>
      <c r="L3">
        <v>-238060.11230468799</v>
      </c>
      <c r="M3">
        <v>-252967.212890625</v>
      </c>
      <c r="N3">
        <v>-259079.05175781299</v>
      </c>
      <c r="O3">
        <v>-263554.45703125</v>
      </c>
      <c r="P3">
        <v>-279607.52832031302</v>
      </c>
      <c r="Q3">
        <v>-292299.76855468802</v>
      </c>
      <c r="R3">
        <v>-299597.076171875</v>
      </c>
      <c r="S3">
        <v>-302342.73730468802</v>
      </c>
      <c r="T3">
        <v>-310546.9140625</v>
      </c>
      <c r="U3">
        <v>-308286.82324218802</v>
      </c>
      <c r="V3">
        <v>-315633.57324218802</v>
      </c>
    </row>
    <row r="4" spans="1:22" x14ac:dyDescent="0.25">
      <c r="C4" t="s">
        <v>134</v>
      </c>
      <c r="D4">
        <v>0</v>
      </c>
      <c r="E4">
        <v>-187437.78222656299</v>
      </c>
      <c r="F4">
        <v>-194855.076171875</v>
      </c>
      <c r="G4">
        <v>-197096.8203125</v>
      </c>
      <c r="H4">
        <v>-203638.140625</v>
      </c>
      <c r="I4">
        <v>-213211.80957031299</v>
      </c>
      <c r="J4">
        <v>-221506.001953125</v>
      </c>
      <c r="K4">
        <v>-233877.24609375</v>
      </c>
      <c r="L4">
        <v>-238060.11230468799</v>
      </c>
      <c r="M4">
        <v>-252967.212890625</v>
      </c>
      <c r="N4">
        <v>-259079.05175781299</v>
      </c>
      <c r="O4">
        <v>-263554.45703125</v>
      </c>
      <c r="P4">
        <v>-279607.52832031302</v>
      </c>
      <c r="Q4">
        <v>-292299.76855468802</v>
      </c>
      <c r="R4">
        <v>-299597.076171875</v>
      </c>
      <c r="S4">
        <v>-302342.73730468802</v>
      </c>
      <c r="T4">
        <v>-310546.9140625</v>
      </c>
      <c r="U4">
        <v>-308286.82324218802</v>
      </c>
      <c r="V4">
        <v>-315633.57324218802</v>
      </c>
    </row>
    <row r="5" spans="1:22" x14ac:dyDescent="0.25">
      <c r="C5" t="s">
        <v>135</v>
      </c>
      <c r="D5">
        <v>0</v>
      </c>
      <c r="E5">
        <v>-59922.019774437002</v>
      </c>
      <c r="F5">
        <v>-61621.000916481004</v>
      </c>
      <c r="G5">
        <v>-63370.4434137344</v>
      </c>
      <c r="H5">
        <v>-65171.857075691201</v>
      </c>
      <c r="I5">
        <v>-67026.795178413406</v>
      </c>
      <c r="J5">
        <v>-68936.858475685105</v>
      </c>
      <c r="K5">
        <v>-70903.695853233294</v>
      </c>
      <c r="L5">
        <v>-72929.005547523499</v>
      </c>
      <c r="M5">
        <v>-75014.535189628601</v>
      </c>
      <c r="N5">
        <v>-77162.0877161026</v>
      </c>
      <c r="O5">
        <v>-79373.515776634202</v>
      </c>
      <c r="P5">
        <v>-81650.731749534607</v>
      </c>
      <c r="Q5">
        <v>-83995.703263282805</v>
      </c>
      <c r="R5">
        <v>-86410.459448814407</v>
      </c>
      <c r="S5">
        <v>-88897.085835456804</v>
      </c>
      <c r="T5">
        <v>-91457.734307289094</v>
      </c>
      <c r="U5">
        <v>-94094.617043495193</v>
      </c>
      <c r="V5">
        <v>-96810.018799781799</v>
      </c>
    </row>
    <row r="6" spans="1:22" x14ac:dyDescent="0.25">
      <c r="C6" t="s">
        <v>136</v>
      </c>
      <c r="D6">
        <v>0</v>
      </c>
      <c r="E6">
        <v>-1152.4145615920399</v>
      </c>
      <c r="F6">
        <v>-1109.5365259964001</v>
      </c>
      <c r="G6">
        <v>-1190.35694121756</v>
      </c>
      <c r="H6">
        <v>-1187.7116996070799</v>
      </c>
      <c r="I6">
        <v>-1250.1637749783699</v>
      </c>
      <c r="J6">
        <v>-1282.16999094933</v>
      </c>
      <c r="K6">
        <v>-1306.5046594440901</v>
      </c>
      <c r="L6">
        <v>-1331.9729373455</v>
      </c>
      <c r="M6">
        <v>-1349.62118992209</v>
      </c>
      <c r="N6">
        <v>-1346.11724708974</v>
      </c>
      <c r="O6">
        <v>-1328.23200522922</v>
      </c>
      <c r="P6">
        <v>-1412.85031704535</v>
      </c>
      <c r="Q6">
        <v>-1426.3433463983199</v>
      </c>
      <c r="R6">
        <v>-1442.4859374361099</v>
      </c>
      <c r="S6">
        <v>-1358.0997512172901</v>
      </c>
      <c r="T6">
        <v>-1277.9476197957999</v>
      </c>
      <c r="U6">
        <v>-1309.3988928487499</v>
      </c>
      <c r="V6">
        <v>-1330.97012464516</v>
      </c>
    </row>
    <row r="7" spans="1:22" x14ac:dyDescent="0.25">
      <c r="C7" t="s">
        <v>83</v>
      </c>
      <c r="D7">
        <v>0</v>
      </c>
      <c r="E7">
        <v>-6054.6047372818002</v>
      </c>
      <c r="F7">
        <v>-6227.4852433204696</v>
      </c>
      <c r="G7">
        <v>-6406.9621534347498</v>
      </c>
      <c r="H7">
        <v>-6593.9384493827802</v>
      </c>
      <c r="I7">
        <v>-6779.5714654922504</v>
      </c>
      <c r="J7">
        <v>-6970.7734541892996</v>
      </c>
      <c r="K7">
        <v>-7167.7115101814297</v>
      </c>
      <c r="L7">
        <v>-7370.5576972961398</v>
      </c>
      <c r="M7">
        <v>-7579.4893779754602</v>
      </c>
      <c r="N7">
        <v>-7794.6890058517502</v>
      </c>
      <c r="O7">
        <v>-8016.3445658683804</v>
      </c>
      <c r="P7">
        <v>-8244.6495747566205</v>
      </c>
      <c r="Q7">
        <v>-8479.8040008544904</v>
      </c>
      <c r="R7">
        <v>-8722.0130410194397</v>
      </c>
      <c r="S7">
        <v>-8971.4881768226605</v>
      </c>
      <c r="T7">
        <v>-9228.44784116745</v>
      </c>
      <c r="U7">
        <v>-9493.1161746978796</v>
      </c>
      <c r="V7">
        <v>-9765.7246112823505</v>
      </c>
    </row>
    <row r="8" spans="1:22" x14ac:dyDescent="0.25">
      <c r="C8" t="s">
        <v>84</v>
      </c>
      <c r="D8">
        <v>0</v>
      </c>
      <c r="E8">
        <v>-562.85008476814301</v>
      </c>
      <c r="F8">
        <v>-524.99489298462902</v>
      </c>
      <c r="G8">
        <v>-591.57381605356898</v>
      </c>
      <c r="H8">
        <v>-604.43548712506902</v>
      </c>
      <c r="I8">
        <v>-548.564935624599</v>
      </c>
      <c r="J8">
        <v>-585.36779977381195</v>
      </c>
      <c r="K8">
        <v>-594.56120783835604</v>
      </c>
      <c r="L8">
        <v>-580.08876116157603</v>
      </c>
      <c r="M8">
        <v>-620.63798114657402</v>
      </c>
      <c r="N8">
        <v>-618.27043928951002</v>
      </c>
      <c r="O8">
        <v>-583.89789730124198</v>
      </c>
      <c r="P8">
        <v>-566.65782037377403</v>
      </c>
      <c r="Q8">
        <v>-593.53616401320301</v>
      </c>
      <c r="R8">
        <v>-614.83880333322998</v>
      </c>
      <c r="S8">
        <v>-639.66524215787604</v>
      </c>
      <c r="T8">
        <v>-652.31272426247597</v>
      </c>
      <c r="U8">
        <v>-633.85035119950805</v>
      </c>
      <c r="V8">
        <v>-637.37841197848297</v>
      </c>
    </row>
    <row r="9" spans="1:22" x14ac:dyDescent="0.25">
      <c r="C9" t="s">
        <v>137</v>
      </c>
      <c r="D9">
        <v>0</v>
      </c>
      <c r="E9">
        <v>0</v>
      </c>
      <c r="F9">
        <v>0</v>
      </c>
      <c r="G9">
        <v>0</v>
      </c>
      <c r="H9">
        <v>0</v>
      </c>
      <c r="I9">
        <v>0</v>
      </c>
      <c r="J9">
        <v>0</v>
      </c>
      <c r="K9">
        <v>0</v>
      </c>
      <c r="L9">
        <v>0</v>
      </c>
      <c r="M9">
        <v>0</v>
      </c>
      <c r="N9">
        <v>0</v>
      </c>
      <c r="O9">
        <v>0</v>
      </c>
      <c r="P9">
        <v>0</v>
      </c>
      <c r="Q9">
        <v>0</v>
      </c>
      <c r="R9">
        <v>0</v>
      </c>
      <c r="S9">
        <v>0</v>
      </c>
      <c r="T9">
        <v>0</v>
      </c>
      <c r="U9">
        <v>0</v>
      </c>
      <c r="V9">
        <v>0</v>
      </c>
    </row>
    <row r="10" spans="1:22" x14ac:dyDescent="0.25">
      <c r="C10" t="s">
        <v>138</v>
      </c>
      <c r="D10">
        <v>0</v>
      </c>
      <c r="E10">
        <v>0</v>
      </c>
      <c r="F10">
        <v>0</v>
      </c>
      <c r="G10">
        <v>0</v>
      </c>
      <c r="H10">
        <v>0</v>
      </c>
      <c r="I10">
        <v>0</v>
      </c>
      <c r="J10">
        <v>0</v>
      </c>
      <c r="K10">
        <v>0</v>
      </c>
      <c r="L10">
        <v>0</v>
      </c>
      <c r="M10">
        <v>0</v>
      </c>
      <c r="N10">
        <v>0</v>
      </c>
      <c r="O10">
        <v>0</v>
      </c>
      <c r="P10">
        <v>0</v>
      </c>
      <c r="Q10">
        <v>0</v>
      </c>
      <c r="R10">
        <v>0</v>
      </c>
      <c r="S10">
        <v>0</v>
      </c>
      <c r="T10">
        <v>0</v>
      </c>
      <c r="U10">
        <v>0</v>
      </c>
      <c r="V10">
        <v>0</v>
      </c>
    </row>
    <row r="11" spans="1:22" x14ac:dyDescent="0.25">
      <c r="A11" t="s">
        <v>139</v>
      </c>
      <c r="B11" t="s">
        <v>140</v>
      </c>
      <c r="C11" t="s">
        <v>141</v>
      </c>
      <c r="D11">
        <v>0</v>
      </c>
      <c r="E11">
        <v>0</v>
      </c>
      <c r="F11">
        <v>0</v>
      </c>
      <c r="G11">
        <v>0</v>
      </c>
      <c r="H11">
        <v>0</v>
      </c>
      <c r="I11">
        <v>0</v>
      </c>
      <c r="J11">
        <v>0</v>
      </c>
      <c r="K11">
        <v>0</v>
      </c>
      <c r="L11">
        <v>0</v>
      </c>
      <c r="M11">
        <v>0</v>
      </c>
      <c r="N11">
        <v>0</v>
      </c>
      <c r="O11">
        <v>0</v>
      </c>
      <c r="P11">
        <v>0</v>
      </c>
      <c r="Q11">
        <v>0</v>
      </c>
      <c r="R11">
        <v>0</v>
      </c>
      <c r="S11">
        <v>0</v>
      </c>
      <c r="T11">
        <v>0</v>
      </c>
      <c r="U11">
        <v>0</v>
      </c>
      <c r="V11">
        <v>0</v>
      </c>
    </row>
    <row r="12" spans="1:22" x14ac:dyDescent="0.25">
      <c r="A12" t="s">
        <v>139</v>
      </c>
      <c r="B12" t="s">
        <v>140</v>
      </c>
      <c r="C12" t="s">
        <v>142</v>
      </c>
      <c r="D12">
        <v>0</v>
      </c>
      <c r="E12">
        <v>0</v>
      </c>
      <c r="F12">
        <v>0</v>
      </c>
      <c r="G12">
        <v>0</v>
      </c>
      <c r="H12">
        <v>0</v>
      </c>
      <c r="I12">
        <v>0</v>
      </c>
      <c r="J12">
        <v>0</v>
      </c>
      <c r="K12">
        <v>0</v>
      </c>
      <c r="L12">
        <v>0</v>
      </c>
      <c r="M12">
        <v>0</v>
      </c>
      <c r="N12">
        <v>0</v>
      </c>
      <c r="O12">
        <v>0</v>
      </c>
      <c r="P12">
        <v>0</v>
      </c>
      <c r="Q12">
        <v>0</v>
      </c>
      <c r="R12">
        <v>0</v>
      </c>
      <c r="S12">
        <v>0</v>
      </c>
      <c r="T12">
        <v>0</v>
      </c>
      <c r="U12">
        <v>0</v>
      </c>
      <c r="V12">
        <v>0</v>
      </c>
    </row>
    <row r="13" spans="1:22" x14ac:dyDescent="0.25">
      <c r="A13" t="s">
        <v>139</v>
      </c>
      <c r="B13" t="s">
        <v>140</v>
      </c>
      <c r="C13" t="s">
        <v>143</v>
      </c>
      <c r="D13">
        <v>0</v>
      </c>
      <c r="E13">
        <v>0</v>
      </c>
      <c r="F13">
        <v>0</v>
      </c>
      <c r="G13">
        <v>0</v>
      </c>
      <c r="H13">
        <v>0</v>
      </c>
      <c r="I13">
        <v>0</v>
      </c>
      <c r="J13">
        <v>0</v>
      </c>
      <c r="K13">
        <v>0</v>
      </c>
      <c r="L13">
        <v>0</v>
      </c>
      <c r="M13">
        <v>0</v>
      </c>
      <c r="N13">
        <v>0</v>
      </c>
      <c r="O13">
        <v>0</v>
      </c>
      <c r="P13">
        <v>0</v>
      </c>
      <c r="Q13">
        <v>0</v>
      </c>
      <c r="R13">
        <v>0</v>
      </c>
      <c r="S13">
        <v>0</v>
      </c>
      <c r="T13">
        <v>0</v>
      </c>
      <c r="U13">
        <v>0</v>
      </c>
      <c r="V13">
        <v>0</v>
      </c>
    </row>
    <row r="14" spans="1:22" x14ac:dyDescent="0.25">
      <c r="A14" t="s">
        <v>144</v>
      </c>
      <c r="B14" t="s">
        <v>145</v>
      </c>
      <c r="C14" t="s">
        <v>141</v>
      </c>
      <c r="D14">
        <v>0</v>
      </c>
      <c r="E14">
        <v>-40602.821044921897</v>
      </c>
      <c r="F14">
        <v>-32325.324707031301</v>
      </c>
      <c r="G14">
        <v>-36941.765747070298</v>
      </c>
      <c r="H14">
        <v>-35531.124450683601</v>
      </c>
      <c r="I14">
        <v>-43125.325683593801</v>
      </c>
      <c r="J14">
        <v>-41998.919311523401</v>
      </c>
      <c r="K14">
        <v>-44776.995605468801</v>
      </c>
      <c r="L14">
        <v>-48254.033691406301</v>
      </c>
      <c r="M14">
        <v>-48689.295410156301</v>
      </c>
      <c r="N14">
        <v>-44780.443359375</v>
      </c>
      <c r="O14">
        <v>-42187.5116577148</v>
      </c>
      <c r="P14">
        <v>-53626.218994140603</v>
      </c>
      <c r="Q14">
        <v>-54234.895751953103</v>
      </c>
      <c r="R14">
        <v>-51174.37109375</v>
      </c>
      <c r="S14">
        <v>-36992.192230224602</v>
      </c>
      <c r="T14">
        <v>-23561.661453247099</v>
      </c>
      <c r="U14">
        <v>-22801.095382690401</v>
      </c>
      <c r="V14">
        <v>-21531.113891601599</v>
      </c>
    </row>
    <row r="15" spans="1:22" x14ac:dyDescent="0.25">
      <c r="A15" t="s">
        <v>144</v>
      </c>
      <c r="B15" t="s">
        <v>145</v>
      </c>
      <c r="C15" t="s">
        <v>142</v>
      </c>
      <c r="D15">
        <v>0</v>
      </c>
      <c r="E15">
        <v>0</v>
      </c>
      <c r="F15">
        <v>0</v>
      </c>
      <c r="G15">
        <v>0</v>
      </c>
      <c r="H15">
        <v>0</v>
      </c>
      <c r="I15">
        <v>0</v>
      </c>
      <c r="J15">
        <v>0</v>
      </c>
      <c r="K15">
        <v>0</v>
      </c>
      <c r="L15">
        <v>0</v>
      </c>
      <c r="M15">
        <v>0</v>
      </c>
      <c r="N15">
        <v>0</v>
      </c>
      <c r="O15">
        <v>0</v>
      </c>
      <c r="P15">
        <v>0</v>
      </c>
      <c r="Q15">
        <v>0</v>
      </c>
      <c r="R15">
        <v>0</v>
      </c>
      <c r="S15">
        <v>0</v>
      </c>
      <c r="T15">
        <v>0</v>
      </c>
      <c r="U15">
        <v>0</v>
      </c>
      <c r="V15">
        <v>0</v>
      </c>
    </row>
    <row r="16" spans="1:22" x14ac:dyDescent="0.25">
      <c r="A16" t="s">
        <v>144</v>
      </c>
      <c r="B16" t="s">
        <v>145</v>
      </c>
      <c r="C16" t="s">
        <v>143</v>
      </c>
      <c r="D16">
        <v>0</v>
      </c>
      <c r="E16">
        <v>0</v>
      </c>
      <c r="F16">
        <v>0</v>
      </c>
      <c r="G16">
        <v>0</v>
      </c>
      <c r="H16">
        <v>0</v>
      </c>
      <c r="I16">
        <v>0</v>
      </c>
      <c r="J16">
        <v>0</v>
      </c>
      <c r="K16">
        <v>0</v>
      </c>
      <c r="L16">
        <v>0</v>
      </c>
      <c r="M16">
        <v>0</v>
      </c>
      <c r="N16">
        <v>0</v>
      </c>
      <c r="O16">
        <v>0</v>
      </c>
      <c r="P16">
        <v>0</v>
      </c>
      <c r="Q16">
        <v>0</v>
      </c>
      <c r="R16">
        <v>0</v>
      </c>
      <c r="S16">
        <v>0</v>
      </c>
      <c r="T16">
        <v>0</v>
      </c>
      <c r="U16">
        <v>0</v>
      </c>
      <c r="V16">
        <v>0</v>
      </c>
    </row>
    <row r="17" spans="1:22" x14ac:dyDescent="0.25">
      <c r="A17" t="s">
        <v>146</v>
      </c>
      <c r="B17" t="s">
        <v>147</v>
      </c>
      <c r="C17" t="s">
        <v>141</v>
      </c>
      <c r="D17">
        <v>0</v>
      </c>
      <c r="E17">
        <v>0</v>
      </c>
      <c r="F17">
        <v>0</v>
      </c>
      <c r="G17">
        <v>0</v>
      </c>
      <c r="H17">
        <v>0</v>
      </c>
      <c r="I17">
        <v>0</v>
      </c>
      <c r="J17">
        <v>0</v>
      </c>
      <c r="K17">
        <v>0</v>
      </c>
      <c r="L17">
        <v>0</v>
      </c>
      <c r="M17">
        <v>0</v>
      </c>
      <c r="N17">
        <v>0</v>
      </c>
      <c r="O17">
        <v>0</v>
      </c>
      <c r="P17">
        <v>0</v>
      </c>
      <c r="Q17">
        <v>0</v>
      </c>
      <c r="R17">
        <v>0</v>
      </c>
      <c r="S17">
        <v>0</v>
      </c>
      <c r="T17">
        <v>0</v>
      </c>
      <c r="U17">
        <v>0</v>
      </c>
      <c r="V17">
        <v>0</v>
      </c>
    </row>
    <row r="18" spans="1:22" x14ac:dyDescent="0.25">
      <c r="A18" t="s">
        <v>146</v>
      </c>
      <c r="B18" t="s">
        <v>147</v>
      </c>
      <c r="C18" t="s">
        <v>142</v>
      </c>
      <c r="D18">
        <v>0</v>
      </c>
      <c r="E18">
        <v>0</v>
      </c>
      <c r="F18">
        <v>0</v>
      </c>
      <c r="G18">
        <v>0</v>
      </c>
      <c r="H18">
        <v>0</v>
      </c>
      <c r="I18">
        <v>0</v>
      </c>
      <c r="J18">
        <v>0</v>
      </c>
      <c r="K18">
        <v>0</v>
      </c>
      <c r="L18">
        <v>0</v>
      </c>
      <c r="M18">
        <v>0</v>
      </c>
      <c r="N18">
        <v>0</v>
      </c>
      <c r="O18">
        <v>0</v>
      </c>
      <c r="P18">
        <v>0</v>
      </c>
      <c r="Q18">
        <v>0</v>
      </c>
      <c r="R18">
        <v>0</v>
      </c>
      <c r="S18">
        <v>0</v>
      </c>
      <c r="T18">
        <v>0</v>
      </c>
      <c r="U18">
        <v>0</v>
      </c>
      <c r="V18">
        <v>0</v>
      </c>
    </row>
    <row r="19" spans="1:22" x14ac:dyDescent="0.25">
      <c r="A19" t="s">
        <v>146</v>
      </c>
      <c r="B19" t="s">
        <v>147</v>
      </c>
      <c r="C19" t="s">
        <v>143</v>
      </c>
      <c r="D19">
        <v>0</v>
      </c>
      <c r="E19">
        <v>0</v>
      </c>
      <c r="F19">
        <v>0</v>
      </c>
      <c r="G19">
        <v>0</v>
      </c>
      <c r="H19">
        <v>0</v>
      </c>
      <c r="I19">
        <v>0</v>
      </c>
      <c r="J19">
        <v>0</v>
      </c>
      <c r="K19">
        <v>0</v>
      </c>
      <c r="L19">
        <v>0</v>
      </c>
      <c r="M19">
        <v>0</v>
      </c>
      <c r="N19">
        <v>0</v>
      </c>
      <c r="O19">
        <v>0</v>
      </c>
      <c r="P19">
        <v>0</v>
      </c>
      <c r="Q19">
        <v>0</v>
      </c>
      <c r="R19">
        <v>0</v>
      </c>
      <c r="S19">
        <v>0</v>
      </c>
      <c r="T19">
        <v>0</v>
      </c>
      <c r="U19">
        <v>0</v>
      </c>
      <c r="V19">
        <v>0</v>
      </c>
    </row>
    <row r="20" spans="1:22" x14ac:dyDescent="0.25">
      <c r="A20" t="s">
        <v>148</v>
      </c>
      <c r="B20" t="s">
        <v>149</v>
      </c>
      <c r="C20" t="s">
        <v>141</v>
      </c>
      <c r="D20">
        <v>0</v>
      </c>
      <c r="E20">
        <v>0</v>
      </c>
      <c r="F20">
        <v>-2385.2740502357501</v>
      </c>
      <c r="G20">
        <v>-61.989948272705099</v>
      </c>
      <c r="H20">
        <v>-63.622215270996101</v>
      </c>
      <c r="I20">
        <v>0</v>
      </c>
      <c r="J20">
        <v>-2216.1005859375</v>
      </c>
      <c r="K20">
        <v>0</v>
      </c>
      <c r="L20">
        <v>-267.97299194335898</v>
      </c>
      <c r="M20">
        <v>-175.09268188476599</v>
      </c>
      <c r="N20">
        <v>-2650.9745788574201</v>
      </c>
      <c r="O20">
        <v>-169.70850563049299</v>
      </c>
      <c r="P20">
        <v>0</v>
      </c>
      <c r="Q20">
        <v>-304.143363952637</v>
      </c>
      <c r="R20">
        <v>-2642.8931121826199</v>
      </c>
      <c r="S20">
        <v>-173.081993103027</v>
      </c>
      <c r="T20">
        <v>-1958.84473705292</v>
      </c>
      <c r="U20">
        <v>-1804.9914932250999</v>
      </c>
      <c r="V20">
        <v>-3674.6801271438599</v>
      </c>
    </row>
    <row r="21" spans="1:22" x14ac:dyDescent="0.25">
      <c r="A21" t="s">
        <v>148</v>
      </c>
      <c r="B21" t="s">
        <v>149</v>
      </c>
      <c r="C21" t="s">
        <v>142</v>
      </c>
      <c r="D21">
        <v>0</v>
      </c>
      <c r="E21">
        <v>0</v>
      </c>
      <c r="F21">
        <v>0</v>
      </c>
      <c r="G21">
        <v>0</v>
      </c>
      <c r="H21">
        <v>0</v>
      </c>
      <c r="I21">
        <v>0</v>
      </c>
      <c r="J21">
        <v>0</v>
      </c>
      <c r="K21">
        <v>0</v>
      </c>
      <c r="L21">
        <v>0</v>
      </c>
      <c r="M21">
        <v>0</v>
      </c>
      <c r="N21">
        <v>0</v>
      </c>
      <c r="O21">
        <v>0</v>
      </c>
      <c r="P21">
        <v>0</v>
      </c>
      <c r="Q21">
        <v>0</v>
      </c>
      <c r="R21">
        <v>0</v>
      </c>
      <c r="S21">
        <v>0</v>
      </c>
      <c r="T21">
        <v>0</v>
      </c>
      <c r="U21">
        <v>0</v>
      </c>
      <c r="V21">
        <v>0</v>
      </c>
    </row>
    <row r="22" spans="1:22" x14ac:dyDescent="0.25">
      <c r="A22" t="s">
        <v>148</v>
      </c>
      <c r="B22" t="s">
        <v>149</v>
      </c>
      <c r="C22" t="s">
        <v>143</v>
      </c>
      <c r="D22">
        <v>0</v>
      </c>
      <c r="E22">
        <v>0</v>
      </c>
      <c r="F22">
        <v>0</v>
      </c>
      <c r="G22">
        <v>0</v>
      </c>
      <c r="H22">
        <v>0</v>
      </c>
      <c r="I22">
        <v>0</v>
      </c>
      <c r="J22">
        <v>0</v>
      </c>
      <c r="K22">
        <v>0</v>
      </c>
      <c r="L22">
        <v>0</v>
      </c>
      <c r="M22">
        <v>0</v>
      </c>
      <c r="N22">
        <v>0</v>
      </c>
      <c r="O22">
        <v>0</v>
      </c>
      <c r="P22">
        <v>0</v>
      </c>
      <c r="Q22">
        <v>0</v>
      </c>
      <c r="R22">
        <v>0</v>
      </c>
      <c r="S22">
        <v>0</v>
      </c>
      <c r="T22">
        <v>0</v>
      </c>
      <c r="U22">
        <v>0</v>
      </c>
      <c r="V22">
        <v>0</v>
      </c>
    </row>
    <row r="23" spans="1:22" x14ac:dyDescent="0.25">
      <c r="A23" t="s">
        <v>150</v>
      </c>
      <c r="B23" t="s">
        <v>150</v>
      </c>
      <c r="C23" t="s">
        <v>141</v>
      </c>
      <c r="D23">
        <v>0</v>
      </c>
      <c r="E23">
        <v>0</v>
      </c>
      <c r="F23">
        <v>0</v>
      </c>
      <c r="G23">
        <v>0</v>
      </c>
      <c r="H23">
        <v>0</v>
      </c>
      <c r="I23">
        <v>0</v>
      </c>
      <c r="J23">
        <v>0</v>
      </c>
      <c r="K23">
        <v>0</v>
      </c>
      <c r="L23">
        <v>0</v>
      </c>
      <c r="M23">
        <v>0</v>
      </c>
      <c r="N23">
        <v>0</v>
      </c>
      <c r="O23">
        <v>0</v>
      </c>
      <c r="P23">
        <v>0</v>
      </c>
      <c r="Q23">
        <v>0</v>
      </c>
      <c r="R23">
        <v>0</v>
      </c>
      <c r="S23">
        <v>0</v>
      </c>
      <c r="T23">
        <v>0</v>
      </c>
      <c r="U23">
        <v>0</v>
      </c>
      <c r="V23">
        <v>0</v>
      </c>
    </row>
    <row r="24" spans="1:22" x14ac:dyDescent="0.25">
      <c r="A24" t="s">
        <v>150</v>
      </c>
      <c r="B24" t="s">
        <v>150</v>
      </c>
      <c r="C24" t="s">
        <v>142</v>
      </c>
      <c r="D24">
        <v>0</v>
      </c>
      <c r="E24">
        <v>0</v>
      </c>
      <c r="F24">
        <v>0</v>
      </c>
      <c r="G24">
        <v>0</v>
      </c>
      <c r="H24">
        <v>0</v>
      </c>
      <c r="I24">
        <v>0</v>
      </c>
      <c r="J24">
        <v>0</v>
      </c>
      <c r="K24">
        <v>0</v>
      </c>
      <c r="L24">
        <v>0</v>
      </c>
      <c r="M24">
        <v>0</v>
      </c>
      <c r="N24">
        <v>0</v>
      </c>
      <c r="O24">
        <v>0</v>
      </c>
      <c r="P24">
        <v>0</v>
      </c>
      <c r="Q24">
        <v>0</v>
      </c>
      <c r="R24">
        <v>0</v>
      </c>
      <c r="S24">
        <v>0</v>
      </c>
      <c r="T24">
        <v>0</v>
      </c>
      <c r="U24">
        <v>0</v>
      </c>
      <c r="V24">
        <v>0</v>
      </c>
    </row>
    <row r="25" spans="1:22" x14ac:dyDescent="0.25">
      <c r="A25" t="s">
        <v>150</v>
      </c>
      <c r="B25" t="s">
        <v>150</v>
      </c>
      <c r="C25" t="s">
        <v>143</v>
      </c>
      <c r="D25">
        <v>0</v>
      </c>
      <c r="E25">
        <v>0</v>
      </c>
      <c r="F25">
        <v>0</v>
      </c>
      <c r="G25">
        <v>0</v>
      </c>
      <c r="H25">
        <v>0</v>
      </c>
      <c r="I25">
        <v>0</v>
      </c>
      <c r="J25">
        <v>0</v>
      </c>
      <c r="K25">
        <v>0</v>
      </c>
      <c r="L25">
        <v>0</v>
      </c>
      <c r="M25">
        <v>0</v>
      </c>
      <c r="N25">
        <v>0</v>
      </c>
      <c r="O25">
        <v>0</v>
      </c>
      <c r="P25">
        <v>0</v>
      </c>
      <c r="Q25">
        <v>0</v>
      </c>
      <c r="R25">
        <v>0</v>
      </c>
      <c r="S25">
        <v>0</v>
      </c>
      <c r="T25">
        <v>0</v>
      </c>
      <c r="U25">
        <v>0</v>
      </c>
      <c r="V25">
        <v>0</v>
      </c>
    </row>
    <row r="26" spans="1:22" x14ac:dyDescent="0.25">
      <c r="A26" t="s">
        <v>151</v>
      </c>
      <c r="B26" t="s">
        <v>152</v>
      </c>
      <c r="C26" t="s">
        <v>141</v>
      </c>
      <c r="D26">
        <v>0</v>
      </c>
      <c r="E26">
        <v>-538.637770652771</v>
      </c>
      <c r="F26">
        <v>0</v>
      </c>
      <c r="G26">
        <v>0</v>
      </c>
      <c r="H26">
        <v>0</v>
      </c>
      <c r="I26">
        <v>0</v>
      </c>
      <c r="J26">
        <v>0</v>
      </c>
      <c r="K26">
        <v>0</v>
      </c>
      <c r="L26">
        <v>0</v>
      </c>
      <c r="M26">
        <v>0</v>
      </c>
      <c r="N26">
        <v>0</v>
      </c>
      <c r="O26">
        <v>0</v>
      </c>
      <c r="P26">
        <v>0</v>
      </c>
      <c r="Q26">
        <v>0</v>
      </c>
      <c r="R26">
        <v>0</v>
      </c>
      <c r="S26">
        <v>-9.62634372711182</v>
      </c>
      <c r="T26">
        <v>-20.8336372375488</v>
      </c>
      <c r="U26">
        <v>-34.710086822509801</v>
      </c>
      <c r="V26">
        <v>-60.146480560302699</v>
      </c>
    </row>
    <row r="27" spans="1:22" x14ac:dyDescent="0.25">
      <c r="A27" t="s">
        <v>151</v>
      </c>
      <c r="B27" t="s">
        <v>152</v>
      </c>
      <c r="C27" t="s">
        <v>142</v>
      </c>
      <c r="D27">
        <v>0</v>
      </c>
      <c r="E27">
        <v>-1.25</v>
      </c>
      <c r="F27">
        <v>-1.25</v>
      </c>
      <c r="G27">
        <v>-1.25</v>
      </c>
      <c r="H27">
        <v>-1.25</v>
      </c>
      <c r="I27">
        <v>-1.25</v>
      </c>
      <c r="J27">
        <v>-1.25</v>
      </c>
      <c r="K27">
        <v>-1.25</v>
      </c>
      <c r="L27">
        <v>-1.25</v>
      </c>
      <c r="M27">
        <v>-1.25</v>
      </c>
      <c r="N27">
        <v>-1.25</v>
      </c>
      <c r="O27">
        <v>-1.25</v>
      </c>
      <c r="P27">
        <v>-1.25</v>
      </c>
      <c r="Q27">
        <v>-1.25</v>
      </c>
      <c r="R27">
        <v>-1.25</v>
      </c>
      <c r="S27">
        <v>-1.25</v>
      </c>
      <c r="T27">
        <v>-1.25</v>
      </c>
      <c r="U27">
        <v>-1.25</v>
      </c>
      <c r="V27">
        <v>-1.25</v>
      </c>
    </row>
    <row r="28" spans="1:22" x14ac:dyDescent="0.25">
      <c r="A28" t="s">
        <v>151</v>
      </c>
      <c r="B28" t="s">
        <v>152</v>
      </c>
      <c r="C28" t="s">
        <v>143</v>
      </c>
      <c r="D28">
        <v>0</v>
      </c>
      <c r="E28">
        <v>0</v>
      </c>
      <c r="F28">
        <v>0</v>
      </c>
      <c r="G28">
        <v>0</v>
      </c>
      <c r="H28">
        <v>0</v>
      </c>
      <c r="I28">
        <v>0</v>
      </c>
      <c r="J28">
        <v>0</v>
      </c>
      <c r="K28">
        <v>0</v>
      </c>
      <c r="L28">
        <v>0</v>
      </c>
      <c r="M28">
        <v>0</v>
      </c>
      <c r="N28">
        <v>0</v>
      </c>
      <c r="O28">
        <v>0</v>
      </c>
      <c r="P28">
        <v>0</v>
      </c>
      <c r="Q28">
        <v>0</v>
      </c>
      <c r="R28">
        <v>0</v>
      </c>
      <c r="S28">
        <v>0</v>
      </c>
      <c r="T28">
        <v>0</v>
      </c>
      <c r="U28">
        <v>0</v>
      </c>
      <c r="V28">
        <v>0</v>
      </c>
    </row>
    <row r="29" spans="1:22" x14ac:dyDescent="0.25">
      <c r="A29" t="s">
        <v>153</v>
      </c>
      <c r="B29" t="s">
        <v>154</v>
      </c>
      <c r="C29" t="s">
        <v>141</v>
      </c>
      <c r="D29">
        <v>0</v>
      </c>
      <c r="E29">
        <v>0</v>
      </c>
      <c r="F29">
        <v>0</v>
      </c>
      <c r="G29">
        <v>0</v>
      </c>
      <c r="H29">
        <v>0</v>
      </c>
      <c r="I29">
        <v>0</v>
      </c>
      <c r="J29">
        <v>0</v>
      </c>
      <c r="K29">
        <v>0</v>
      </c>
      <c r="L29">
        <v>0</v>
      </c>
      <c r="M29">
        <v>0</v>
      </c>
      <c r="N29">
        <v>0</v>
      </c>
      <c r="O29">
        <v>0</v>
      </c>
      <c r="P29">
        <v>0</v>
      </c>
      <c r="Q29">
        <v>0</v>
      </c>
      <c r="R29">
        <v>0</v>
      </c>
      <c r="S29">
        <v>0</v>
      </c>
      <c r="T29">
        <v>0</v>
      </c>
      <c r="U29">
        <v>0</v>
      </c>
      <c r="V29">
        <v>0</v>
      </c>
    </row>
    <row r="30" spans="1:22" x14ac:dyDescent="0.25">
      <c r="A30" t="s">
        <v>153</v>
      </c>
      <c r="B30" t="s">
        <v>154</v>
      </c>
      <c r="C30" t="s">
        <v>142</v>
      </c>
      <c r="D30">
        <v>0</v>
      </c>
      <c r="E30">
        <v>0</v>
      </c>
      <c r="F30">
        <v>0</v>
      </c>
      <c r="G30">
        <v>0</v>
      </c>
      <c r="H30">
        <v>0</v>
      </c>
      <c r="I30">
        <v>0</v>
      </c>
      <c r="J30">
        <v>0</v>
      </c>
      <c r="K30">
        <v>0</v>
      </c>
      <c r="L30">
        <v>0</v>
      </c>
      <c r="M30">
        <v>0</v>
      </c>
      <c r="N30">
        <v>0</v>
      </c>
      <c r="O30">
        <v>0</v>
      </c>
      <c r="P30">
        <v>0</v>
      </c>
      <c r="Q30">
        <v>0</v>
      </c>
      <c r="R30">
        <v>0</v>
      </c>
      <c r="S30">
        <v>0</v>
      </c>
      <c r="T30">
        <v>0</v>
      </c>
      <c r="U30">
        <v>0</v>
      </c>
      <c r="V30">
        <v>0</v>
      </c>
    </row>
    <row r="31" spans="1:22" x14ac:dyDescent="0.25">
      <c r="A31" t="s">
        <v>153</v>
      </c>
      <c r="B31" t="s">
        <v>154</v>
      </c>
      <c r="C31" t="s">
        <v>143</v>
      </c>
      <c r="D31">
        <v>0</v>
      </c>
      <c r="E31">
        <v>0</v>
      </c>
      <c r="F31">
        <v>0</v>
      </c>
      <c r="G31">
        <v>0</v>
      </c>
      <c r="H31">
        <v>0</v>
      </c>
      <c r="I31">
        <v>0</v>
      </c>
      <c r="J31">
        <v>0</v>
      </c>
      <c r="K31">
        <v>0</v>
      </c>
      <c r="L31">
        <v>0</v>
      </c>
      <c r="M31">
        <v>0</v>
      </c>
      <c r="N31">
        <v>0</v>
      </c>
      <c r="O31">
        <v>0</v>
      </c>
      <c r="P31">
        <v>0</v>
      </c>
      <c r="Q31">
        <v>0</v>
      </c>
      <c r="R31">
        <v>0</v>
      </c>
      <c r="S31">
        <v>0</v>
      </c>
      <c r="T31">
        <v>0</v>
      </c>
      <c r="U31">
        <v>0</v>
      </c>
      <c r="V31">
        <v>0</v>
      </c>
    </row>
    <row r="32" spans="1:22" x14ac:dyDescent="0.25">
      <c r="A32" t="s">
        <v>155</v>
      </c>
      <c r="B32" t="s">
        <v>152</v>
      </c>
      <c r="C32" t="s">
        <v>141</v>
      </c>
      <c r="D32">
        <v>0</v>
      </c>
      <c r="E32">
        <v>-1842.84860992432</v>
      </c>
      <c r="F32">
        <v>-32.644107818603501</v>
      </c>
      <c r="G32">
        <v>0</v>
      </c>
      <c r="H32">
        <v>0</v>
      </c>
      <c r="I32">
        <v>0</v>
      </c>
      <c r="J32">
        <v>0</v>
      </c>
      <c r="K32">
        <v>0</v>
      </c>
      <c r="L32">
        <v>0</v>
      </c>
      <c r="M32">
        <v>0</v>
      </c>
      <c r="N32">
        <v>0</v>
      </c>
      <c r="O32">
        <v>0</v>
      </c>
      <c r="P32">
        <v>0</v>
      </c>
      <c r="Q32">
        <v>0</v>
      </c>
      <c r="R32">
        <v>0</v>
      </c>
      <c r="S32">
        <v>0</v>
      </c>
      <c r="T32">
        <v>-5.3946332931518599</v>
      </c>
      <c r="U32">
        <v>0</v>
      </c>
      <c r="V32">
        <v>0</v>
      </c>
    </row>
    <row r="33" spans="1:22" x14ac:dyDescent="0.25">
      <c r="A33" t="s">
        <v>155</v>
      </c>
      <c r="B33" t="s">
        <v>152</v>
      </c>
      <c r="C33" t="s">
        <v>142</v>
      </c>
      <c r="D33">
        <v>0</v>
      </c>
      <c r="E33">
        <v>-2.75</v>
      </c>
      <c r="F33">
        <v>-2.75</v>
      </c>
      <c r="G33">
        <v>-2.75</v>
      </c>
      <c r="H33">
        <v>-2.75</v>
      </c>
      <c r="I33">
        <v>-2.75</v>
      </c>
      <c r="J33">
        <v>-2.75</v>
      </c>
      <c r="K33">
        <v>-2.75</v>
      </c>
      <c r="L33">
        <v>-2.75</v>
      </c>
      <c r="M33">
        <v>-2.75</v>
      </c>
      <c r="N33">
        <v>-2.75</v>
      </c>
      <c r="O33">
        <v>-2.75</v>
      </c>
      <c r="P33">
        <v>-2.75</v>
      </c>
      <c r="Q33">
        <v>-2.75</v>
      </c>
      <c r="R33">
        <v>-2.75</v>
      </c>
      <c r="S33">
        <v>-2.75</v>
      </c>
      <c r="T33">
        <v>-2.75</v>
      </c>
      <c r="U33">
        <v>-2.75</v>
      </c>
      <c r="V33">
        <v>-2.75</v>
      </c>
    </row>
    <row r="34" spans="1:22" x14ac:dyDescent="0.25">
      <c r="A34" t="s">
        <v>155</v>
      </c>
      <c r="B34" t="s">
        <v>152</v>
      </c>
      <c r="C34" t="s">
        <v>143</v>
      </c>
      <c r="D34">
        <v>0</v>
      </c>
      <c r="E34">
        <v>0</v>
      </c>
      <c r="F34">
        <v>0</v>
      </c>
      <c r="G34">
        <v>0</v>
      </c>
      <c r="H34">
        <v>0</v>
      </c>
      <c r="I34">
        <v>0</v>
      </c>
      <c r="J34">
        <v>0</v>
      </c>
      <c r="K34">
        <v>0</v>
      </c>
      <c r="L34">
        <v>0</v>
      </c>
      <c r="M34">
        <v>0</v>
      </c>
      <c r="N34">
        <v>0</v>
      </c>
      <c r="O34">
        <v>0</v>
      </c>
      <c r="P34">
        <v>0</v>
      </c>
      <c r="Q34">
        <v>0</v>
      </c>
      <c r="R34">
        <v>0</v>
      </c>
      <c r="S34">
        <v>0</v>
      </c>
      <c r="T34">
        <v>0</v>
      </c>
      <c r="U34">
        <v>0</v>
      </c>
      <c r="V34">
        <v>0</v>
      </c>
    </row>
    <row r="35" spans="1:22" x14ac:dyDescent="0.25">
      <c r="A35" t="s">
        <v>156</v>
      </c>
      <c r="B35" t="s">
        <v>140</v>
      </c>
      <c r="C35" t="s">
        <v>141</v>
      </c>
      <c r="D35">
        <v>0</v>
      </c>
      <c r="E35">
        <v>0</v>
      </c>
      <c r="F35">
        <v>0</v>
      </c>
      <c r="G35">
        <v>0</v>
      </c>
      <c r="H35">
        <v>0</v>
      </c>
      <c r="I35">
        <v>0</v>
      </c>
      <c r="J35">
        <v>0</v>
      </c>
      <c r="K35">
        <v>0</v>
      </c>
      <c r="L35">
        <v>0</v>
      </c>
      <c r="M35">
        <v>0</v>
      </c>
      <c r="N35">
        <v>0</v>
      </c>
      <c r="O35">
        <v>0</v>
      </c>
      <c r="P35">
        <v>0</v>
      </c>
      <c r="Q35">
        <v>0</v>
      </c>
      <c r="R35">
        <v>0</v>
      </c>
      <c r="S35">
        <v>0</v>
      </c>
      <c r="T35">
        <v>0</v>
      </c>
      <c r="U35">
        <v>0</v>
      </c>
      <c r="V35">
        <v>0</v>
      </c>
    </row>
    <row r="36" spans="1:22" x14ac:dyDescent="0.25">
      <c r="A36" t="s">
        <v>156</v>
      </c>
      <c r="B36" t="s">
        <v>140</v>
      </c>
      <c r="C36" t="s">
        <v>142</v>
      </c>
      <c r="D36">
        <v>0</v>
      </c>
      <c r="E36">
        <v>0</v>
      </c>
      <c r="F36">
        <v>0</v>
      </c>
      <c r="G36">
        <v>0</v>
      </c>
      <c r="H36">
        <v>0</v>
      </c>
      <c r="I36">
        <v>0</v>
      </c>
      <c r="J36">
        <v>0</v>
      </c>
      <c r="K36">
        <v>0</v>
      </c>
      <c r="L36">
        <v>0</v>
      </c>
      <c r="M36">
        <v>0</v>
      </c>
      <c r="N36">
        <v>0</v>
      </c>
      <c r="O36">
        <v>0</v>
      </c>
      <c r="P36">
        <v>0</v>
      </c>
      <c r="Q36">
        <v>0</v>
      </c>
      <c r="R36">
        <v>0</v>
      </c>
      <c r="S36">
        <v>0</v>
      </c>
      <c r="T36">
        <v>0</v>
      </c>
      <c r="U36">
        <v>0</v>
      </c>
      <c r="V36">
        <v>0</v>
      </c>
    </row>
    <row r="37" spans="1:22" x14ac:dyDescent="0.25">
      <c r="A37" t="s">
        <v>156</v>
      </c>
      <c r="B37" t="s">
        <v>140</v>
      </c>
      <c r="C37" t="s">
        <v>143</v>
      </c>
      <c r="D37">
        <v>0</v>
      </c>
      <c r="E37">
        <v>0</v>
      </c>
      <c r="F37">
        <v>0</v>
      </c>
      <c r="G37">
        <v>0</v>
      </c>
      <c r="H37">
        <v>0</v>
      </c>
      <c r="I37">
        <v>0</v>
      </c>
      <c r="J37">
        <v>0</v>
      </c>
      <c r="K37">
        <v>0</v>
      </c>
      <c r="L37">
        <v>0</v>
      </c>
      <c r="M37">
        <v>0</v>
      </c>
      <c r="N37">
        <v>0</v>
      </c>
      <c r="O37">
        <v>0</v>
      </c>
      <c r="P37">
        <v>0</v>
      </c>
      <c r="Q37">
        <v>0</v>
      </c>
      <c r="R37">
        <v>0</v>
      </c>
      <c r="S37">
        <v>0</v>
      </c>
      <c r="T37">
        <v>0</v>
      </c>
      <c r="U37">
        <v>0</v>
      </c>
      <c r="V37">
        <v>0</v>
      </c>
    </row>
    <row r="38" spans="1:22" x14ac:dyDescent="0.25">
      <c r="A38" t="s">
        <v>157</v>
      </c>
      <c r="B38" t="s">
        <v>145</v>
      </c>
      <c r="C38" t="s">
        <v>141</v>
      </c>
      <c r="D38">
        <v>0</v>
      </c>
      <c r="E38">
        <v>-16102.653778076199</v>
      </c>
      <c r="F38">
        <v>-11888.1931152344</v>
      </c>
      <c r="G38">
        <v>-11916.2917480469</v>
      </c>
      <c r="H38">
        <v>-12176.3205566406</v>
      </c>
      <c r="I38">
        <v>-26990.102050781301</v>
      </c>
      <c r="J38">
        <v>-25279.611328125</v>
      </c>
      <c r="K38">
        <v>-31355.158325195302</v>
      </c>
      <c r="L38">
        <v>-34669.360473632798</v>
      </c>
      <c r="M38">
        <v>-43756.939331054702</v>
      </c>
      <c r="N38">
        <v>-50613.650390625</v>
      </c>
      <c r="O38">
        <v>-53563.305175781301</v>
      </c>
      <c r="P38">
        <v>-45284.458251953103</v>
      </c>
      <c r="Q38">
        <v>-53051.382568359397</v>
      </c>
      <c r="R38">
        <v>-55435.242919921897</v>
      </c>
      <c r="S38">
        <v>-57960.687988281301</v>
      </c>
      <c r="T38">
        <v>-58632.263671875</v>
      </c>
      <c r="U38">
        <v>-55453.4775390625</v>
      </c>
      <c r="V38">
        <v>-56189.6943359375</v>
      </c>
    </row>
    <row r="39" spans="1:22" x14ac:dyDescent="0.25">
      <c r="A39" t="s">
        <v>157</v>
      </c>
      <c r="B39" t="s">
        <v>145</v>
      </c>
      <c r="C39" t="s">
        <v>142</v>
      </c>
      <c r="D39">
        <v>0</v>
      </c>
      <c r="E39">
        <v>0</v>
      </c>
      <c r="F39">
        <v>0</v>
      </c>
      <c r="G39">
        <v>0</v>
      </c>
      <c r="H39">
        <v>0</v>
      </c>
      <c r="I39">
        <v>0</v>
      </c>
      <c r="J39">
        <v>0</v>
      </c>
      <c r="K39">
        <v>0</v>
      </c>
      <c r="L39">
        <v>0</v>
      </c>
      <c r="M39">
        <v>0</v>
      </c>
      <c r="N39">
        <v>0</v>
      </c>
      <c r="O39">
        <v>0</v>
      </c>
      <c r="P39">
        <v>0</v>
      </c>
      <c r="Q39">
        <v>0</v>
      </c>
      <c r="R39">
        <v>0</v>
      </c>
      <c r="S39">
        <v>0</v>
      </c>
      <c r="T39">
        <v>0</v>
      </c>
      <c r="U39">
        <v>0</v>
      </c>
      <c r="V39">
        <v>0</v>
      </c>
    </row>
    <row r="40" spans="1:22" x14ac:dyDescent="0.25">
      <c r="A40" t="s">
        <v>157</v>
      </c>
      <c r="B40" t="s">
        <v>145</v>
      </c>
      <c r="C40" t="s">
        <v>143</v>
      </c>
      <c r="D40">
        <v>0</v>
      </c>
      <c r="E40">
        <v>0</v>
      </c>
      <c r="F40">
        <v>0</v>
      </c>
      <c r="G40">
        <v>0</v>
      </c>
      <c r="H40">
        <v>0</v>
      </c>
      <c r="I40">
        <v>0</v>
      </c>
      <c r="J40">
        <v>0</v>
      </c>
      <c r="K40">
        <v>0</v>
      </c>
      <c r="L40">
        <v>0</v>
      </c>
      <c r="M40">
        <v>0</v>
      </c>
      <c r="N40">
        <v>0</v>
      </c>
      <c r="O40">
        <v>0</v>
      </c>
      <c r="P40">
        <v>0</v>
      </c>
      <c r="Q40">
        <v>0</v>
      </c>
      <c r="R40">
        <v>0</v>
      </c>
      <c r="S40">
        <v>0</v>
      </c>
      <c r="T40">
        <v>0</v>
      </c>
      <c r="U40">
        <v>0</v>
      </c>
      <c r="V40">
        <v>0</v>
      </c>
    </row>
    <row r="41" spans="1:22" x14ac:dyDescent="0.25">
      <c r="A41" t="s">
        <v>158</v>
      </c>
      <c r="C41" t="s">
        <v>141</v>
      </c>
      <c r="D41">
        <v>0</v>
      </c>
      <c r="E41">
        <v>-3339.4860229492201</v>
      </c>
      <c r="F41">
        <v>-3340.45043945313</v>
      </c>
      <c r="G41">
        <v>-2782.16479492188</v>
      </c>
      <c r="H41">
        <v>-3492.8845825195299</v>
      </c>
      <c r="I41">
        <v>-4614.4746627807599</v>
      </c>
      <c r="J41">
        <v>-5325.7180175781295</v>
      </c>
      <c r="K41">
        <v>-5987.1760864257803</v>
      </c>
      <c r="L41">
        <v>-8705.6487121581995</v>
      </c>
      <c r="M41">
        <v>-17950.5849609375</v>
      </c>
      <c r="N41">
        <v>-18685.991027831999</v>
      </c>
      <c r="O41">
        <v>-16975.682708740202</v>
      </c>
      <c r="P41">
        <v>-12299.71875</v>
      </c>
      <c r="Q41">
        <v>-20974.310150146499</v>
      </c>
      <c r="R41">
        <v>-22454.734631061601</v>
      </c>
      <c r="S41">
        <v>-22997.851907730099</v>
      </c>
      <c r="T41">
        <v>-26714.2116699219</v>
      </c>
      <c r="U41">
        <v>-27760.328796386701</v>
      </c>
      <c r="V41">
        <v>-28269.0186157227</v>
      </c>
    </row>
    <row r="42" spans="1:22" x14ac:dyDescent="0.25">
      <c r="A42" t="s">
        <v>158</v>
      </c>
      <c r="C42" t="s">
        <v>142</v>
      </c>
      <c r="D42">
        <v>0</v>
      </c>
      <c r="E42">
        <v>0</v>
      </c>
      <c r="F42">
        <v>0</v>
      </c>
      <c r="G42">
        <v>0</v>
      </c>
      <c r="H42">
        <v>0</v>
      </c>
      <c r="I42">
        <v>0</v>
      </c>
      <c r="J42">
        <v>0</v>
      </c>
      <c r="K42">
        <v>0</v>
      </c>
      <c r="L42">
        <v>0</v>
      </c>
      <c r="M42">
        <v>0</v>
      </c>
      <c r="N42">
        <v>0</v>
      </c>
      <c r="O42">
        <v>0</v>
      </c>
      <c r="P42">
        <v>0</v>
      </c>
      <c r="Q42">
        <v>0</v>
      </c>
      <c r="R42">
        <v>0</v>
      </c>
      <c r="S42">
        <v>0</v>
      </c>
      <c r="T42">
        <v>0</v>
      </c>
      <c r="U42">
        <v>0</v>
      </c>
      <c r="V42">
        <v>0</v>
      </c>
    </row>
    <row r="43" spans="1:22" x14ac:dyDescent="0.25">
      <c r="A43" t="s">
        <v>158</v>
      </c>
      <c r="C43" t="s">
        <v>143</v>
      </c>
      <c r="D43">
        <v>0</v>
      </c>
      <c r="E43">
        <v>0</v>
      </c>
      <c r="F43">
        <v>0</v>
      </c>
      <c r="G43">
        <v>0</v>
      </c>
      <c r="H43">
        <v>0</v>
      </c>
      <c r="I43">
        <v>0</v>
      </c>
      <c r="J43">
        <v>0</v>
      </c>
      <c r="K43">
        <v>0</v>
      </c>
      <c r="L43">
        <v>0</v>
      </c>
      <c r="M43">
        <v>0</v>
      </c>
      <c r="N43">
        <v>0</v>
      </c>
      <c r="O43">
        <v>0</v>
      </c>
      <c r="P43">
        <v>0</v>
      </c>
      <c r="Q43">
        <v>0</v>
      </c>
      <c r="R43">
        <v>0</v>
      </c>
      <c r="S43">
        <v>0</v>
      </c>
      <c r="T43">
        <v>0</v>
      </c>
      <c r="U43">
        <v>0</v>
      </c>
      <c r="V43">
        <v>0</v>
      </c>
    </row>
    <row r="44" spans="1:22" x14ac:dyDescent="0.25">
      <c r="A44" t="s">
        <v>159</v>
      </c>
      <c r="B44" t="s">
        <v>149</v>
      </c>
      <c r="C44" t="s">
        <v>141</v>
      </c>
      <c r="D44">
        <v>0</v>
      </c>
      <c r="E44">
        <v>-23087.068859100302</v>
      </c>
      <c r="F44">
        <v>-19140.112213134798</v>
      </c>
      <c r="G44">
        <v>-19109.173147201502</v>
      </c>
      <c r="H44">
        <v>-19302.4950561523</v>
      </c>
      <c r="I44">
        <v>-34209.886787414602</v>
      </c>
      <c r="J44">
        <v>-35583.029052734397</v>
      </c>
      <c r="K44">
        <v>-36159.2314453125</v>
      </c>
      <c r="L44">
        <v>-44702.882424354597</v>
      </c>
      <c r="M44">
        <v>-46239.133797645598</v>
      </c>
      <c r="N44">
        <v>-49486.869377136201</v>
      </c>
      <c r="O44">
        <v>-50713.920616149902</v>
      </c>
      <c r="P44">
        <v>-43999.329666137703</v>
      </c>
      <c r="Q44">
        <v>-49500.037849426299</v>
      </c>
      <c r="R44">
        <v>-56397.047642707803</v>
      </c>
      <c r="S44">
        <v>-68310.6259155273</v>
      </c>
      <c r="T44">
        <v>-79173.078125</v>
      </c>
      <c r="U44">
        <v>-74241.006103515596</v>
      </c>
      <c r="V44">
        <v>-75398.9296875</v>
      </c>
    </row>
    <row r="45" spans="1:22" x14ac:dyDescent="0.25">
      <c r="A45" t="s">
        <v>159</v>
      </c>
      <c r="B45" t="s">
        <v>149</v>
      </c>
      <c r="C45" t="s">
        <v>142</v>
      </c>
      <c r="D45">
        <v>0</v>
      </c>
      <c r="E45">
        <v>0</v>
      </c>
      <c r="F45">
        <v>0</v>
      </c>
      <c r="G45">
        <v>0</v>
      </c>
      <c r="H45">
        <v>0</v>
      </c>
      <c r="I45">
        <v>0</v>
      </c>
      <c r="J45">
        <v>0</v>
      </c>
      <c r="K45">
        <v>0</v>
      </c>
      <c r="L45">
        <v>0</v>
      </c>
      <c r="M45">
        <v>0</v>
      </c>
      <c r="N45">
        <v>0</v>
      </c>
      <c r="O45">
        <v>0</v>
      </c>
      <c r="P45">
        <v>0</v>
      </c>
      <c r="Q45">
        <v>0</v>
      </c>
      <c r="R45">
        <v>0</v>
      </c>
      <c r="S45">
        <v>0</v>
      </c>
      <c r="T45">
        <v>0</v>
      </c>
      <c r="U45">
        <v>0</v>
      </c>
      <c r="V45">
        <v>0</v>
      </c>
    </row>
    <row r="46" spans="1:22" x14ac:dyDescent="0.25">
      <c r="A46" t="s">
        <v>159</v>
      </c>
      <c r="B46" t="s">
        <v>149</v>
      </c>
      <c r="C46" t="s">
        <v>143</v>
      </c>
      <c r="D46">
        <v>0</v>
      </c>
      <c r="E46">
        <v>0</v>
      </c>
      <c r="F46">
        <v>0</v>
      </c>
      <c r="G46">
        <v>0</v>
      </c>
      <c r="H46">
        <v>0</v>
      </c>
      <c r="I46">
        <v>0</v>
      </c>
      <c r="J46">
        <v>0</v>
      </c>
      <c r="K46">
        <v>0</v>
      </c>
      <c r="L46">
        <v>0</v>
      </c>
      <c r="M46">
        <v>0</v>
      </c>
      <c r="N46">
        <v>0</v>
      </c>
      <c r="O46">
        <v>0</v>
      </c>
      <c r="P46">
        <v>0</v>
      </c>
      <c r="Q46">
        <v>0</v>
      </c>
      <c r="R46">
        <v>0</v>
      </c>
      <c r="S46">
        <v>0</v>
      </c>
      <c r="T46">
        <v>0</v>
      </c>
      <c r="U46">
        <v>0</v>
      </c>
      <c r="V46">
        <v>0</v>
      </c>
    </row>
    <row r="47" spans="1:22" s="74" customFormat="1" x14ac:dyDescent="0.25">
      <c r="A47" s="74" t="s">
        <v>160</v>
      </c>
      <c r="B47" s="74" t="s">
        <v>160</v>
      </c>
      <c r="C47" s="74" t="s">
        <v>141</v>
      </c>
      <c r="D47" s="74">
        <v>0</v>
      </c>
      <c r="E47" s="74">
        <v>0</v>
      </c>
      <c r="F47" s="74">
        <v>0</v>
      </c>
      <c r="G47" s="74">
        <v>0</v>
      </c>
      <c r="H47" s="74">
        <v>0</v>
      </c>
      <c r="I47" s="74">
        <v>0</v>
      </c>
      <c r="J47" s="74">
        <v>0</v>
      </c>
      <c r="K47" s="74">
        <v>0</v>
      </c>
      <c r="L47" s="74">
        <v>0</v>
      </c>
      <c r="M47" s="74">
        <v>0</v>
      </c>
      <c r="N47" s="74">
        <v>-42.358055114746101</v>
      </c>
      <c r="O47" s="74">
        <v>-0.5943244099617</v>
      </c>
      <c r="P47" s="74">
        <v>-4.4136443138122603</v>
      </c>
      <c r="Q47" s="74">
        <v>-49.0057983398438</v>
      </c>
      <c r="R47" s="74">
        <v>-78.037513732910199</v>
      </c>
      <c r="S47" s="74">
        <v>-93.435317993164105</v>
      </c>
      <c r="T47" s="74">
        <v>-189.69786071777301</v>
      </c>
      <c r="U47" s="74">
        <v>-124.56690979003901</v>
      </c>
      <c r="V47" s="74">
        <v>-161.96923828125</v>
      </c>
    </row>
    <row r="48" spans="1:22" x14ac:dyDescent="0.25">
      <c r="A48" t="s">
        <v>160</v>
      </c>
      <c r="B48" t="s">
        <v>160</v>
      </c>
      <c r="C48" t="s">
        <v>142</v>
      </c>
      <c r="D48">
        <v>0</v>
      </c>
      <c r="E48">
        <v>0</v>
      </c>
      <c r="F48">
        <v>0</v>
      </c>
      <c r="G48">
        <v>0</v>
      </c>
      <c r="H48">
        <v>0</v>
      </c>
      <c r="I48">
        <v>0</v>
      </c>
      <c r="J48">
        <v>0</v>
      </c>
      <c r="K48">
        <v>0</v>
      </c>
      <c r="L48">
        <v>0</v>
      </c>
      <c r="M48">
        <v>0</v>
      </c>
      <c r="N48">
        <v>0</v>
      </c>
      <c r="O48">
        <v>0</v>
      </c>
      <c r="P48">
        <v>0</v>
      </c>
      <c r="Q48">
        <v>0</v>
      </c>
      <c r="R48">
        <v>0</v>
      </c>
      <c r="S48">
        <v>0</v>
      </c>
      <c r="T48">
        <v>0</v>
      </c>
      <c r="U48">
        <v>0</v>
      </c>
      <c r="V48">
        <v>0</v>
      </c>
    </row>
    <row r="49" spans="1:22" x14ac:dyDescent="0.25">
      <c r="A49" t="s">
        <v>160</v>
      </c>
      <c r="B49" t="s">
        <v>160</v>
      </c>
      <c r="C49" t="s">
        <v>143</v>
      </c>
      <c r="D49">
        <v>0</v>
      </c>
      <c r="E49">
        <v>0</v>
      </c>
      <c r="F49">
        <v>0</v>
      </c>
      <c r="G49">
        <v>0</v>
      </c>
      <c r="H49">
        <v>0</v>
      </c>
      <c r="I49">
        <v>0</v>
      </c>
      <c r="J49">
        <v>0</v>
      </c>
      <c r="K49">
        <v>0</v>
      </c>
      <c r="L49">
        <v>0</v>
      </c>
      <c r="M49">
        <v>0</v>
      </c>
      <c r="N49">
        <v>0</v>
      </c>
      <c r="O49">
        <v>0</v>
      </c>
      <c r="P49">
        <v>0</v>
      </c>
      <c r="Q49">
        <v>0</v>
      </c>
      <c r="R49">
        <v>0</v>
      </c>
      <c r="S49">
        <v>0</v>
      </c>
      <c r="T49">
        <v>0</v>
      </c>
      <c r="U49">
        <v>0</v>
      </c>
      <c r="V49">
        <v>0</v>
      </c>
    </row>
    <row r="50" spans="1:22" x14ac:dyDescent="0.25">
      <c r="A50" t="s">
        <v>161</v>
      </c>
      <c r="B50" t="s">
        <v>145</v>
      </c>
      <c r="C50" t="s">
        <v>141</v>
      </c>
      <c r="D50">
        <v>0</v>
      </c>
      <c r="E50">
        <v>0</v>
      </c>
      <c r="F50">
        <v>0</v>
      </c>
      <c r="G50">
        <v>0</v>
      </c>
      <c r="H50">
        <v>-55.264312744140597</v>
      </c>
      <c r="I50">
        <v>-0.248169705271721</v>
      </c>
      <c r="J50">
        <v>0</v>
      </c>
      <c r="K50">
        <v>-456.22308349609398</v>
      </c>
      <c r="L50">
        <v>-247.42832946777301</v>
      </c>
      <c r="M50">
        <v>-261.87814331054699</v>
      </c>
      <c r="N50">
        <v>-327.77792358398398</v>
      </c>
      <c r="O50">
        <v>-257.71179199218801</v>
      </c>
      <c r="P50">
        <v>-273.25326538085898</v>
      </c>
      <c r="Q50">
        <v>-351.22662353515602</v>
      </c>
      <c r="R50">
        <v>-360.06161499023398</v>
      </c>
      <c r="S50">
        <v>-359.031005859375</v>
      </c>
      <c r="T50">
        <v>-370.46029663085898</v>
      </c>
      <c r="U50">
        <v>-350.43371582031301</v>
      </c>
      <c r="V50">
        <v>-347.88607788085898</v>
      </c>
    </row>
    <row r="51" spans="1:22" x14ac:dyDescent="0.25">
      <c r="A51" t="s">
        <v>161</v>
      </c>
      <c r="B51" t="s">
        <v>145</v>
      </c>
      <c r="C51" t="s">
        <v>142</v>
      </c>
      <c r="D51">
        <v>0</v>
      </c>
      <c r="E51">
        <v>0</v>
      </c>
      <c r="F51">
        <v>0</v>
      </c>
      <c r="G51">
        <v>0</v>
      </c>
      <c r="H51">
        <v>0</v>
      </c>
      <c r="I51">
        <v>0</v>
      </c>
      <c r="J51">
        <v>0</v>
      </c>
      <c r="K51">
        <v>0</v>
      </c>
      <c r="L51">
        <v>0</v>
      </c>
      <c r="M51">
        <v>0</v>
      </c>
      <c r="N51">
        <v>0</v>
      </c>
      <c r="O51">
        <v>0</v>
      </c>
      <c r="P51">
        <v>0</v>
      </c>
      <c r="Q51">
        <v>0</v>
      </c>
      <c r="R51">
        <v>0</v>
      </c>
      <c r="S51">
        <v>0</v>
      </c>
      <c r="T51">
        <v>0</v>
      </c>
      <c r="U51">
        <v>0</v>
      </c>
      <c r="V51">
        <v>0</v>
      </c>
    </row>
    <row r="52" spans="1:22" x14ac:dyDescent="0.25">
      <c r="A52" t="s">
        <v>161</v>
      </c>
      <c r="B52" t="s">
        <v>145</v>
      </c>
      <c r="C52" t="s">
        <v>143</v>
      </c>
      <c r="D52">
        <v>0</v>
      </c>
      <c r="E52">
        <v>0</v>
      </c>
      <c r="F52">
        <v>0</v>
      </c>
      <c r="G52">
        <v>0</v>
      </c>
      <c r="H52">
        <v>0</v>
      </c>
      <c r="I52">
        <v>0</v>
      </c>
      <c r="J52">
        <v>0</v>
      </c>
      <c r="K52">
        <v>0</v>
      </c>
      <c r="L52">
        <v>0</v>
      </c>
      <c r="M52">
        <v>0</v>
      </c>
      <c r="N52">
        <v>0</v>
      </c>
      <c r="O52">
        <v>0</v>
      </c>
      <c r="P52">
        <v>0</v>
      </c>
      <c r="Q52">
        <v>0</v>
      </c>
      <c r="R52">
        <v>0</v>
      </c>
      <c r="S52">
        <v>0</v>
      </c>
      <c r="T52">
        <v>0</v>
      </c>
      <c r="U52">
        <v>0</v>
      </c>
      <c r="V52">
        <v>0</v>
      </c>
    </row>
    <row r="53" spans="1:22" x14ac:dyDescent="0.25">
      <c r="A53" t="s">
        <v>162</v>
      </c>
      <c r="B53" t="s">
        <v>140</v>
      </c>
      <c r="C53" t="s">
        <v>141</v>
      </c>
      <c r="D53">
        <v>0</v>
      </c>
      <c r="E53">
        <v>0</v>
      </c>
      <c r="F53">
        <v>0</v>
      </c>
      <c r="G53">
        <v>0</v>
      </c>
      <c r="H53">
        <v>0</v>
      </c>
      <c r="I53">
        <v>0</v>
      </c>
      <c r="J53">
        <v>0</v>
      </c>
      <c r="K53">
        <v>0</v>
      </c>
      <c r="L53">
        <v>0</v>
      </c>
      <c r="M53">
        <v>0</v>
      </c>
      <c r="N53">
        <v>0</v>
      </c>
      <c r="O53">
        <v>0</v>
      </c>
      <c r="P53">
        <v>0</v>
      </c>
      <c r="Q53">
        <v>0</v>
      </c>
      <c r="R53">
        <v>0</v>
      </c>
      <c r="S53">
        <v>0</v>
      </c>
      <c r="T53">
        <v>0</v>
      </c>
      <c r="U53">
        <v>0</v>
      </c>
      <c r="V53">
        <v>0</v>
      </c>
    </row>
    <row r="54" spans="1:22" x14ac:dyDescent="0.25">
      <c r="A54" t="s">
        <v>162</v>
      </c>
      <c r="B54" t="s">
        <v>140</v>
      </c>
      <c r="C54" t="s">
        <v>142</v>
      </c>
      <c r="D54">
        <v>0</v>
      </c>
      <c r="E54">
        <v>0</v>
      </c>
      <c r="F54">
        <v>0</v>
      </c>
      <c r="G54">
        <v>0</v>
      </c>
      <c r="H54">
        <v>0</v>
      </c>
      <c r="I54">
        <v>0</v>
      </c>
      <c r="J54">
        <v>0</v>
      </c>
      <c r="K54">
        <v>0</v>
      </c>
      <c r="L54">
        <v>0</v>
      </c>
      <c r="M54">
        <v>0</v>
      </c>
      <c r="N54">
        <v>0</v>
      </c>
      <c r="O54">
        <v>0</v>
      </c>
      <c r="P54">
        <v>0</v>
      </c>
      <c r="Q54">
        <v>0</v>
      </c>
      <c r="R54">
        <v>0</v>
      </c>
      <c r="S54">
        <v>0</v>
      </c>
      <c r="T54">
        <v>0</v>
      </c>
      <c r="U54">
        <v>0</v>
      </c>
      <c r="V54">
        <v>0</v>
      </c>
    </row>
    <row r="55" spans="1:22" x14ac:dyDescent="0.25">
      <c r="A55" t="s">
        <v>162</v>
      </c>
      <c r="B55" t="s">
        <v>140</v>
      </c>
      <c r="C55" t="s">
        <v>143</v>
      </c>
      <c r="D55">
        <v>0</v>
      </c>
      <c r="E55">
        <v>0</v>
      </c>
      <c r="F55">
        <v>0</v>
      </c>
      <c r="G55">
        <v>0</v>
      </c>
      <c r="H55">
        <v>0</v>
      </c>
      <c r="I55">
        <v>0</v>
      </c>
      <c r="J55">
        <v>0</v>
      </c>
      <c r="K55">
        <v>0</v>
      </c>
      <c r="L55">
        <v>0</v>
      </c>
      <c r="M55">
        <v>0</v>
      </c>
      <c r="N55">
        <v>0</v>
      </c>
      <c r="O55">
        <v>0</v>
      </c>
      <c r="P55">
        <v>0</v>
      </c>
      <c r="Q55">
        <v>0</v>
      </c>
      <c r="R55">
        <v>0</v>
      </c>
      <c r="S55">
        <v>0</v>
      </c>
      <c r="T55">
        <v>0</v>
      </c>
      <c r="U55">
        <v>0</v>
      </c>
      <c r="V55">
        <v>0</v>
      </c>
    </row>
    <row r="56" spans="1:22" x14ac:dyDescent="0.25">
      <c r="A56" t="s">
        <v>163</v>
      </c>
      <c r="B56" t="s">
        <v>145</v>
      </c>
      <c r="C56" t="s">
        <v>141</v>
      </c>
      <c r="D56">
        <v>0</v>
      </c>
      <c r="E56">
        <v>-26819.3348007202</v>
      </c>
      <c r="F56">
        <v>-41450.421264648401</v>
      </c>
      <c r="G56">
        <v>-41752.694763183601</v>
      </c>
      <c r="H56">
        <v>-46638.147216796897</v>
      </c>
      <c r="I56">
        <v>-21847.8788452148</v>
      </c>
      <c r="J56">
        <v>-23631.350219726599</v>
      </c>
      <c r="K56">
        <v>-23022.508163452101</v>
      </c>
      <c r="L56">
        <v>-12309.3321533203</v>
      </c>
      <c r="M56">
        <v>-5537.6568603515598</v>
      </c>
      <c r="N56">
        <v>-1220.43383789063</v>
      </c>
      <c r="O56">
        <v>-3029.7861328125</v>
      </c>
      <c r="P56">
        <v>-19804.4802246094</v>
      </c>
      <c r="Q56">
        <v>-11729.7107849121</v>
      </c>
      <c r="R56">
        <v>-4936.212890625</v>
      </c>
      <c r="S56">
        <v>-5425.88134765625</v>
      </c>
      <c r="T56">
        <v>-6672.6552734375</v>
      </c>
      <c r="U56">
        <v>-7189.78955078125</v>
      </c>
      <c r="V56">
        <v>-8223.8916015625</v>
      </c>
    </row>
    <row r="57" spans="1:22" x14ac:dyDescent="0.25">
      <c r="A57" t="s">
        <v>163</v>
      </c>
      <c r="B57" t="s">
        <v>145</v>
      </c>
      <c r="C57" t="s">
        <v>142</v>
      </c>
      <c r="D57">
        <v>0</v>
      </c>
      <c r="E57">
        <v>0</v>
      </c>
      <c r="F57">
        <v>0</v>
      </c>
      <c r="G57">
        <v>0</v>
      </c>
      <c r="H57">
        <v>0</v>
      </c>
      <c r="I57">
        <v>0</v>
      </c>
      <c r="J57">
        <v>0</v>
      </c>
      <c r="K57">
        <v>0</v>
      </c>
      <c r="L57">
        <v>0</v>
      </c>
      <c r="M57">
        <v>0</v>
      </c>
      <c r="N57">
        <v>0</v>
      </c>
      <c r="O57">
        <v>0</v>
      </c>
      <c r="P57">
        <v>0</v>
      </c>
      <c r="Q57">
        <v>0</v>
      </c>
      <c r="R57">
        <v>0</v>
      </c>
      <c r="S57">
        <v>0</v>
      </c>
      <c r="T57">
        <v>0</v>
      </c>
      <c r="U57">
        <v>0</v>
      </c>
      <c r="V57">
        <v>0</v>
      </c>
    </row>
    <row r="58" spans="1:22" x14ac:dyDescent="0.25">
      <c r="A58" t="s">
        <v>163</v>
      </c>
      <c r="B58" t="s">
        <v>145</v>
      </c>
      <c r="C58" t="s">
        <v>143</v>
      </c>
      <c r="D58">
        <v>0</v>
      </c>
      <c r="E58">
        <v>0</v>
      </c>
      <c r="F58">
        <v>0</v>
      </c>
      <c r="G58">
        <v>0</v>
      </c>
      <c r="H58">
        <v>0</v>
      </c>
      <c r="I58">
        <v>0</v>
      </c>
      <c r="J58">
        <v>0</v>
      </c>
      <c r="K58">
        <v>0</v>
      </c>
      <c r="L58">
        <v>0</v>
      </c>
      <c r="M58">
        <v>0</v>
      </c>
      <c r="N58">
        <v>0</v>
      </c>
      <c r="O58">
        <v>0</v>
      </c>
      <c r="P58">
        <v>0</v>
      </c>
      <c r="Q58">
        <v>0</v>
      </c>
      <c r="R58">
        <v>0</v>
      </c>
      <c r="S58">
        <v>0</v>
      </c>
      <c r="T58">
        <v>0</v>
      </c>
      <c r="U58">
        <v>0</v>
      </c>
      <c r="V58">
        <v>0</v>
      </c>
    </row>
    <row r="59" spans="1:22" x14ac:dyDescent="0.25">
      <c r="A59" t="s">
        <v>164</v>
      </c>
      <c r="B59" t="s">
        <v>147</v>
      </c>
      <c r="C59" t="s">
        <v>141</v>
      </c>
      <c r="D59">
        <v>0</v>
      </c>
      <c r="E59">
        <v>0</v>
      </c>
      <c r="F59">
        <v>0</v>
      </c>
      <c r="G59">
        <v>0</v>
      </c>
      <c r="H59">
        <v>0</v>
      </c>
      <c r="I59">
        <v>0</v>
      </c>
      <c r="J59">
        <v>0</v>
      </c>
      <c r="K59">
        <v>0</v>
      </c>
      <c r="L59">
        <v>0</v>
      </c>
      <c r="M59">
        <v>0</v>
      </c>
      <c r="N59">
        <v>0</v>
      </c>
      <c r="O59">
        <v>0</v>
      </c>
      <c r="P59">
        <v>0</v>
      </c>
      <c r="Q59">
        <v>0</v>
      </c>
      <c r="R59">
        <v>0</v>
      </c>
      <c r="S59">
        <v>0</v>
      </c>
      <c r="T59">
        <v>0</v>
      </c>
      <c r="U59">
        <v>0</v>
      </c>
      <c r="V59">
        <v>0</v>
      </c>
    </row>
    <row r="60" spans="1:22" x14ac:dyDescent="0.25">
      <c r="A60" t="s">
        <v>164</v>
      </c>
      <c r="B60" t="s">
        <v>147</v>
      </c>
      <c r="C60" t="s">
        <v>142</v>
      </c>
      <c r="D60">
        <v>0</v>
      </c>
      <c r="E60">
        <v>0</v>
      </c>
      <c r="F60">
        <v>0</v>
      </c>
      <c r="G60">
        <v>0</v>
      </c>
      <c r="H60">
        <v>0</v>
      </c>
      <c r="I60">
        <v>0</v>
      </c>
      <c r="J60">
        <v>0</v>
      </c>
      <c r="K60">
        <v>0</v>
      </c>
      <c r="L60">
        <v>0</v>
      </c>
      <c r="M60">
        <v>0</v>
      </c>
      <c r="N60">
        <v>0</v>
      </c>
      <c r="O60">
        <v>0</v>
      </c>
      <c r="P60">
        <v>0</v>
      </c>
      <c r="Q60">
        <v>0</v>
      </c>
      <c r="R60">
        <v>0</v>
      </c>
      <c r="S60">
        <v>0</v>
      </c>
      <c r="T60">
        <v>0</v>
      </c>
      <c r="U60">
        <v>0</v>
      </c>
      <c r="V60">
        <v>0</v>
      </c>
    </row>
    <row r="61" spans="1:22" x14ac:dyDescent="0.25">
      <c r="A61" t="s">
        <v>164</v>
      </c>
      <c r="B61" t="s">
        <v>147</v>
      </c>
      <c r="C61" t="s">
        <v>143</v>
      </c>
      <c r="D61">
        <v>0</v>
      </c>
      <c r="E61">
        <v>0</v>
      </c>
      <c r="F61">
        <v>0</v>
      </c>
      <c r="G61">
        <v>0</v>
      </c>
      <c r="H61">
        <v>0</v>
      </c>
      <c r="I61">
        <v>0</v>
      </c>
      <c r="J61">
        <v>0</v>
      </c>
      <c r="K61">
        <v>0</v>
      </c>
      <c r="L61">
        <v>0</v>
      </c>
      <c r="M61">
        <v>0</v>
      </c>
      <c r="N61">
        <v>0</v>
      </c>
      <c r="O61">
        <v>0</v>
      </c>
      <c r="P61">
        <v>0</v>
      </c>
      <c r="Q61">
        <v>0</v>
      </c>
      <c r="R61">
        <v>0</v>
      </c>
      <c r="S61">
        <v>0</v>
      </c>
      <c r="T61">
        <v>0</v>
      </c>
      <c r="U61">
        <v>0</v>
      </c>
      <c r="V61">
        <v>0</v>
      </c>
    </row>
    <row r="62" spans="1:22" x14ac:dyDescent="0.25">
      <c r="A62" t="s">
        <v>165</v>
      </c>
      <c r="B62" t="s">
        <v>149</v>
      </c>
      <c r="C62" t="s">
        <v>141</v>
      </c>
      <c r="D62">
        <v>0</v>
      </c>
      <c r="E62">
        <v>-7409.0429992675799</v>
      </c>
      <c r="F62">
        <v>-14805.6398773193</v>
      </c>
      <c r="G62">
        <v>-12969.4016358852</v>
      </c>
      <c r="H62">
        <v>-12816.337562561001</v>
      </c>
      <c r="I62">
        <v>-6814.79785919189</v>
      </c>
      <c r="J62">
        <v>-9692.1036896705591</v>
      </c>
      <c r="K62">
        <v>-12143.478851318399</v>
      </c>
      <c r="L62">
        <v>-6687.8315515518198</v>
      </c>
      <c r="M62">
        <v>-5788.3472576141403</v>
      </c>
      <c r="N62">
        <v>-4345.3908081054697</v>
      </c>
      <c r="O62">
        <v>-7350.2468261718795</v>
      </c>
      <c r="P62">
        <v>-12436.7704467773</v>
      </c>
      <c r="Q62">
        <v>-7605.6705322265598</v>
      </c>
      <c r="R62">
        <v>-8924.6752223968506</v>
      </c>
      <c r="S62">
        <v>-10149.981715202301</v>
      </c>
      <c r="T62">
        <v>-10627.373104095501</v>
      </c>
      <c r="U62">
        <v>-12991.4440994263</v>
      </c>
      <c r="V62">
        <v>-13228.155596733101</v>
      </c>
    </row>
    <row r="63" spans="1:22" x14ac:dyDescent="0.25">
      <c r="A63" t="s">
        <v>165</v>
      </c>
      <c r="B63" t="s">
        <v>149</v>
      </c>
      <c r="C63" t="s">
        <v>142</v>
      </c>
      <c r="D63">
        <v>0</v>
      </c>
      <c r="E63">
        <v>0</v>
      </c>
      <c r="F63">
        <v>0</v>
      </c>
      <c r="G63">
        <v>0</v>
      </c>
      <c r="H63">
        <v>0</v>
      </c>
      <c r="I63">
        <v>0</v>
      </c>
      <c r="J63">
        <v>0</v>
      </c>
      <c r="K63">
        <v>0</v>
      </c>
      <c r="L63">
        <v>0</v>
      </c>
      <c r="M63">
        <v>0</v>
      </c>
      <c r="N63">
        <v>0</v>
      </c>
      <c r="O63">
        <v>0</v>
      </c>
      <c r="P63">
        <v>0</v>
      </c>
      <c r="Q63">
        <v>0</v>
      </c>
      <c r="R63">
        <v>0</v>
      </c>
      <c r="S63">
        <v>0</v>
      </c>
      <c r="T63">
        <v>0</v>
      </c>
      <c r="U63">
        <v>0</v>
      </c>
      <c r="V63">
        <v>0</v>
      </c>
    </row>
    <row r="64" spans="1:22" x14ac:dyDescent="0.25">
      <c r="A64" t="s">
        <v>165</v>
      </c>
      <c r="B64" t="s">
        <v>149</v>
      </c>
      <c r="C64" t="s">
        <v>143</v>
      </c>
      <c r="D64">
        <v>0</v>
      </c>
      <c r="E64">
        <v>0</v>
      </c>
      <c r="F64">
        <v>0</v>
      </c>
      <c r="G64">
        <v>0</v>
      </c>
      <c r="H64">
        <v>0</v>
      </c>
      <c r="I64">
        <v>0</v>
      </c>
      <c r="J64">
        <v>0</v>
      </c>
      <c r="K64">
        <v>0</v>
      </c>
      <c r="L64">
        <v>0</v>
      </c>
      <c r="M64">
        <v>0</v>
      </c>
      <c r="N64">
        <v>0</v>
      </c>
      <c r="O64">
        <v>0</v>
      </c>
      <c r="P64">
        <v>0</v>
      </c>
      <c r="Q64">
        <v>0</v>
      </c>
      <c r="R64">
        <v>0</v>
      </c>
      <c r="S64">
        <v>0</v>
      </c>
      <c r="T64">
        <v>0</v>
      </c>
      <c r="U64">
        <v>0</v>
      </c>
      <c r="V64">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I91"/>
  <sheetViews>
    <sheetView showGridLines="0" zoomScale="80" zoomScaleNormal="80" zoomScaleSheetLayoutView="80" workbookViewId="0">
      <selection activeCell="N30" sqref="N30"/>
    </sheetView>
  </sheetViews>
  <sheetFormatPr defaultColWidth="9.140625" defaultRowHeight="12.75" outlineLevelCol="1" x14ac:dyDescent="0.2"/>
  <cols>
    <col min="1" max="1" width="41.140625" style="4" customWidth="1"/>
    <col min="2" max="2" width="13" style="4" bestFit="1" customWidth="1"/>
    <col min="3" max="3" width="13" style="4" customWidth="1"/>
    <col min="4" max="4" width="13" style="4" bestFit="1" customWidth="1"/>
    <col min="5" max="7" width="13" style="4" customWidth="1" outlineLevel="1"/>
    <col min="8" max="8" width="12.140625" style="1" customWidth="1" outlineLevel="1"/>
    <col min="9" max="10" width="13.42578125" style="4" customWidth="1" outlineLevel="1"/>
    <col min="11" max="11" width="14.42578125" style="4" customWidth="1" outlineLevel="1"/>
    <col min="12" max="21" width="13" style="4" customWidth="1" outlineLevel="1"/>
    <col min="22" max="31" width="13" style="12" customWidth="1" outlineLevel="1"/>
    <col min="32" max="45" width="13" style="4" customWidth="1" outlineLevel="1"/>
    <col min="46" max="56" width="13" style="4" customWidth="1"/>
    <col min="57" max="62" width="15.140625" style="4" customWidth="1"/>
    <col min="63" max="68" width="13" style="4" customWidth="1"/>
    <col min="69" max="74" width="16.7109375" style="4" customWidth="1"/>
    <col min="75" max="80" width="14.5703125" style="4" customWidth="1"/>
    <col min="81" max="86" width="27.85546875" style="4" customWidth="1"/>
    <col min="87" max="92" width="14.5703125" style="4" customWidth="1"/>
    <col min="93" max="98" width="27.85546875" style="4" customWidth="1"/>
    <col min="99" max="104" width="15.140625" style="4" customWidth="1"/>
    <col min="105" max="110" width="14.5703125" style="4" customWidth="1"/>
    <col min="111" max="122" width="27.85546875" style="4" customWidth="1"/>
    <col min="123" max="128" width="14.5703125" style="4" customWidth="1"/>
    <col min="129" max="140" width="27.85546875" style="4" customWidth="1"/>
    <col min="141" max="146" width="15.140625" style="4" customWidth="1"/>
    <col min="147" max="158" width="27.85546875" style="4" customWidth="1"/>
    <col min="159" max="164" width="14.5703125" style="4" customWidth="1"/>
    <col min="165" max="182" width="27.85546875" style="4" customWidth="1"/>
    <col min="183" max="188" width="15.140625" style="4" customWidth="1"/>
    <col min="189" max="194" width="27.85546875" style="4" customWidth="1"/>
    <col min="195" max="200" width="14.5703125" style="4" customWidth="1"/>
    <col min="201" max="224" width="27.85546875" style="4" customWidth="1"/>
    <col min="225" max="230" width="15.140625" style="4" customWidth="1"/>
    <col min="231" max="236" width="14.5703125" style="4" customWidth="1"/>
    <col min="237" max="266" width="27.85546875" style="4" customWidth="1"/>
    <col min="267" max="272" width="15.140625" style="4" customWidth="1"/>
    <col min="273" max="278" width="28.85546875" style="4" customWidth="1"/>
    <col min="279" max="284" width="30" style="4" customWidth="1"/>
    <col min="285" max="290" width="32.42578125" style="4" customWidth="1"/>
    <col min="291" max="296" width="15.28515625" style="4" customWidth="1"/>
    <col min="297" max="302" width="31" style="4" customWidth="1"/>
    <col min="303" max="308" width="32" style="4" customWidth="1"/>
    <col min="309" max="314" width="30.7109375" style="4" customWidth="1"/>
    <col min="315" max="316" width="30" style="4" customWidth="1"/>
    <col min="317" max="320" width="30" style="4" bestFit="1" customWidth="1"/>
    <col min="321" max="326" width="28.85546875" style="4" customWidth="1"/>
    <col min="327" max="332" width="18.140625" style="4" customWidth="1"/>
    <col min="333" max="338" width="20.5703125" style="4" customWidth="1"/>
    <col min="339" max="344" width="15.140625" style="4" customWidth="1"/>
    <col min="345" max="350" width="30.7109375" style="4" customWidth="1"/>
    <col min="351" max="356" width="30" style="4" customWidth="1"/>
    <col min="357" max="357" width="28.85546875" style="4" customWidth="1"/>
    <col min="358" max="358" width="28.85546875" style="4" bestFit="1" customWidth="1"/>
    <col min="359" max="364" width="28.85546875" style="4" customWidth="1"/>
    <col min="365" max="368" width="28.85546875" style="4" bestFit="1" customWidth="1"/>
    <col min="369" max="374" width="18.140625" style="4" customWidth="1"/>
    <col min="375" max="378" width="20.5703125" style="4" customWidth="1"/>
    <col min="379" max="380" width="20.5703125" style="4" bestFit="1" customWidth="1"/>
    <col min="381" max="387" width="15.140625" style="4" customWidth="1"/>
    <col min="388" max="392" width="20.5703125" style="4" bestFit="1" customWidth="1"/>
    <col min="393" max="393" width="14.140625" style="4" bestFit="1" customWidth="1"/>
    <col min="394" max="399" width="15.140625" style="4" bestFit="1" customWidth="1"/>
    <col min="400" max="16384" width="9.140625" style="4"/>
  </cols>
  <sheetData>
    <row r="1" spans="1:46" s="91" customFormat="1" x14ac:dyDescent="0.2">
      <c r="B1" s="92" t="s">
        <v>201</v>
      </c>
      <c r="C1" s="92" t="s">
        <v>200</v>
      </c>
      <c r="H1" s="37"/>
      <c r="V1" s="93"/>
      <c r="W1" s="93"/>
      <c r="X1" s="93"/>
      <c r="Y1" s="93"/>
      <c r="Z1" s="93"/>
      <c r="AA1" s="93"/>
      <c r="AB1" s="93"/>
      <c r="AC1" s="93"/>
      <c r="AD1" s="93"/>
      <c r="AE1" s="93"/>
    </row>
    <row r="2" spans="1:46" x14ac:dyDescent="0.2">
      <c r="A2" s="71" t="s">
        <v>206</v>
      </c>
      <c r="B2" s="89">
        <v>0.01</v>
      </c>
      <c r="C2" s="7"/>
      <c r="E2" s="4">
        <v>2035</v>
      </c>
      <c r="F2" s="4">
        <v>2061</v>
      </c>
    </row>
    <row r="3" spans="1:46" x14ac:dyDescent="0.2">
      <c r="A3" s="71" t="s">
        <v>208</v>
      </c>
      <c r="B3" s="7">
        <v>3.5200000000000002E-2</v>
      </c>
      <c r="E3" s="88">
        <f>E56</f>
        <v>0.64659999999999995</v>
      </c>
      <c r="F3" s="88">
        <f>E82</f>
        <v>0.85333024948446756</v>
      </c>
    </row>
    <row r="4" spans="1:46" ht="11.25" customHeight="1" x14ac:dyDescent="0.2">
      <c r="A4" s="71" t="s">
        <v>207</v>
      </c>
      <c r="B4" s="75">
        <v>0</v>
      </c>
    </row>
    <row r="5" spans="1:46" x14ac:dyDescent="0.2">
      <c r="A5" s="4" t="s">
        <v>31</v>
      </c>
      <c r="B5" s="90">
        <v>0.01</v>
      </c>
      <c r="C5" s="10"/>
    </row>
    <row r="6" spans="1:46" x14ac:dyDescent="0.2">
      <c r="C6" s="13"/>
    </row>
    <row r="7" spans="1:46" ht="13.5" thickBot="1" x14ac:dyDescent="0.25">
      <c r="B7" s="4">
        <v>2017</v>
      </c>
      <c r="C7" s="4">
        <v>2018</v>
      </c>
      <c r="D7" s="4">
        <v>2019</v>
      </c>
      <c r="E7" s="4">
        <v>2020</v>
      </c>
      <c r="F7" s="4">
        <v>2021</v>
      </c>
      <c r="G7" s="4">
        <v>2022</v>
      </c>
      <c r="H7" s="4">
        <v>2023</v>
      </c>
      <c r="I7" s="4">
        <v>2024</v>
      </c>
      <c r="J7" s="4">
        <v>2025</v>
      </c>
      <c r="K7" s="4">
        <v>2026</v>
      </c>
      <c r="L7" s="4">
        <v>2027</v>
      </c>
      <c r="M7" s="4">
        <v>2028</v>
      </c>
      <c r="N7" s="4">
        <v>2029</v>
      </c>
      <c r="O7" s="4">
        <v>2030</v>
      </c>
      <c r="P7" s="4">
        <v>2031</v>
      </c>
      <c r="Q7" s="4">
        <v>2032</v>
      </c>
      <c r="R7" s="4">
        <v>2033</v>
      </c>
      <c r="S7" s="4">
        <v>2034</v>
      </c>
      <c r="T7" s="4">
        <v>2035</v>
      </c>
      <c r="U7" s="4">
        <v>2036</v>
      </c>
      <c r="V7" s="4">
        <v>2037</v>
      </c>
      <c r="W7" s="4">
        <v>2038</v>
      </c>
      <c r="X7" s="4">
        <v>2039</v>
      </c>
      <c r="Y7" s="4">
        <v>2040</v>
      </c>
      <c r="Z7" s="4">
        <v>2041</v>
      </c>
      <c r="AA7" s="4">
        <v>2042</v>
      </c>
      <c r="AB7" s="4">
        <v>2043</v>
      </c>
      <c r="AC7" s="4">
        <v>2044</v>
      </c>
      <c r="AD7" s="4">
        <v>2045</v>
      </c>
      <c r="AE7" s="4">
        <v>2046</v>
      </c>
      <c r="AF7" s="4">
        <v>2047</v>
      </c>
      <c r="AG7" s="4">
        <v>2048</v>
      </c>
      <c r="AH7" s="4">
        <v>2049</v>
      </c>
      <c r="AI7" s="4">
        <v>2050</v>
      </c>
      <c r="AJ7" s="4">
        <v>2051</v>
      </c>
      <c r="AK7" s="4">
        <v>2052</v>
      </c>
      <c r="AL7" s="4">
        <v>2053</v>
      </c>
      <c r="AM7" s="4">
        <v>2054</v>
      </c>
      <c r="AN7" s="4">
        <v>2055</v>
      </c>
      <c r="AO7" s="4">
        <v>2056</v>
      </c>
      <c r="AP7" s="4">
        <v>2057</v>
      </c>
      <c r="AQ7" s="4">
        <v>2058</v>
      </c>
      <c r="AR7" s="4">
        <v>2059</v>
      </c>
      <c r="AS7" s="4">
        <v>2060</v>
      </c>
      <c r="AT7" s="4">
        <v>2061</v>
      </c>
    </row>
    <row r="8" spans="1:46" x14ac:dyDescent="0.2">
      <c r="A8" s="4" t="s">
        <v>47</v>
      </c>
      <c r="B8" s="14">
        <v>1</v>
      </c>
      <c r="C8" s="14">
        <v>2</v>
      </c>
      <c r="D8" s="14">
        <v>3</v>
      </c>
      <c r="E8" s="14">
        <v>4</v>
      </c>
      <c r="F8" s="14">
        <v>5</v>
      </c>
      <c r="G8" s="14">
        <v>6</v>
      </c>
      <c r="H8" s="57">
        <v>7</v>
      </c>
      <c r="I8" s="14">
        <v>8</v>
      </c>
      <c r="J8" s="14">
        <v>9</v>
      </c>
      <c r="K8" s="15">
        <v>10</v>
      </c>
      <c r="L8" s="14">
        <v>11</v>
      </c>
      <c r="M8" s="14">
        <v>12</v>
      </c>
      <c r="N8" s="14">
        <v>13</v>
      </c>
      <c r="O8" s="14">
        <v>14</v>
      </c>
      <c r="P8" s="14">
        <v>15</v>
      </c>
      <c r="Q8" s="14">
        <v>16</v>
      </c>
      <c r="R8" s="14">
        <v>17</v>
      </c>
      <c r="S8" s="14">
        <v>18</v>
      </c>
      <c r="T8" s="14">
        <v>19</v>
      </c>
      <c r="U8" s="15">
        <v>20</v>
      </c>
      <c r="V8" s="81">
        <v>21</v>
      </c>
      <c r="W8" s="16">
        <v>22</v>
      </c>
      <c r="X8" s="16">
        <v>23</v>
      </c>
      <c r="Y8" s="16">
        <v>24</v>
      </c>
      <c r="Z8" s="16">
        <v>25</v>
      </c>
      <c r="AA8" s="16">
        <v>26</v>
      </c>
      <c r="AB8" s="16">
        <v>27</v>
      </c>
      <c r="AC8" s="16">
        <v>28</v>
      </c>
      <c r="AD8" s="16">
        <v>29</v>
      </c>
      <c r="AE8" s="15">
        <v>30</v>
      </c>
      <c r="AF8" s="16">
        <v>31</v>
      </c>
      <c r="AG8" s="16">
        <v>32</v>
      </c>
      <c r="AH8" s="16">
        <v>33</v>
      </c>
      <c r="AI8" s="16">
        <v>34</v>
      </c>
      <c r="AJ8" s="15">
        <v>35</v>
      </c>
      <c r="AK8" s="16">
        <v>36</v>
      </c>
      <c r="AL8" s="16">
        <v>37</v>
      </c>
      <c r="AM8" s="16">
        <v>38</v>
      </c>
      <c r="AN8" s="16">
        <v>39</v>
      </c>
      <c r="AO8" s="15">
        <v>40</v>
      </c>
      <c r="AP8" s="16">
        <v>41</v>
      </c>
      <c r="AQ8" s="16">
        <v>42</v>
      </c>
      <c r="AR8" s="16">
        <v>43</v>
      </c>
      <c r="AS8" s="16">
        <v>44</v>
      </c>
      <c r="AT8" s="15">
        <v>45</v>
      </c>
    </row>
    <row r="9" spans="1:46" x14ac:dyDescent="0.2">
      <c r="A9" s="4" t="s">
        <v>35</v>
      </c>
      <c r="B9" s="97">
        <f>'SENDOUT Marginal (Avoided) Cost'!E2</f>
        <v>0.50509598840379033</v>
      </c>
      <c r="C9" s="72">
        <f>'SENDOUT Marginal (Avoided) Cost'!F2</f>
        <v>0.48717506527410837</v>
      </c>
      <c r="D9" s="72">
        <f>'SENDOUT Marginal (Avoided) Cost'!G2</f>
        <v>0.46205918495087028</v>
      </c>
      <c r="E9" s="72">
        <f>'SENDOUT Marginal (Avoided) Cost'!H2</f>
        <v>0.43930478631579645</v>
      </c>
      <c r="F9" s="72">
        <f>'SENDOUT Marginal (Avoided) Cost'!I2</f>
        <v>0.43027749857220632</v>
      </c>
      <c r="G9" s="72">
        <f>'SENDOUT Marginal (Avoided) Cost'!J2</f>
        <v>0.42848930938951041</v>
      </c>
      <c r="H9" s="72">
        <f>'SENDOUT Marginal (Avoided) Cost'!K2</f>
        <v>0.40674933594273532</v>
      </c>
      <c r="I9" s="72">
        <f>'SENDOUT Marginal (Avoided) Cost'!L2</f>
        <v>0.40723747615653505</v>
      </c>
      <c r="J9" s="72">
        <f>'SENDOUT Marginal (Avoided) Cost'!M2</f>
        <v>0.39382191937526256</v>
      </c>
      <c r="K9" s="72">
        <f>'SENDOUT Marginal (Avoided) Cost'!N2</f>
        <v>0.38397227109462106</v>
      </c>
      <c r="L9" s="72">
        <f>'SENDOUT Marginal (Avoided) Cost'!O2</f>
        <v>0.37876505766809826</v>
      </c>
      <c r="M9" s="72">
        <f>'SENDOUT Marginal (Avoided) Cost'!P2</f>
        <v>0.37802132593717297</v>
      </c>
      <c r="N9" s="72">
        <f>'SENDOUT Marginal (Avoided) Cost'!Q2</f>
        <v>0.36415440574419922</v>
      </c>
      <c r="O9" s="72">
        <f>'SENDOUT Marginal (Avoided) Cost'!R2</f>
        <v>0.36698919799942087</v>
      </c>
      <c r="P9" s="72">
        <f>'SENDOUT Marginal (Avoided) Cost'!S2</f>
        <v>0.3629954060714326</v>
      </c>
      <c r="Q9" s="72">
        <f>'SENDOUT Marginal (Avoided) Cost'!T2</f>
        <v>0.34923525840019143</v>
      </c>
      <c r="R9" s="72">
        <f>'SENDOUT Marginal (Avoided) Cost'!U2</f>
        <v>0.3531496830821414</v>
      </c>
      <c r="S9" s="72">
        <f>'SENDOUT Marginal (Avoided) Cost'!V2</f>
        <v>0.34207263791300696</v>
      </c>
      <c r="T9" s="72">
        <f>'SENDOUT Marginal (Avoided) Cost'!W2</f>
        <v>0.33509886468255556</v>
      </c>
      <c r="U9" s="72">
        <f>'SENDOUT Marginal (Avoided) Cost'!X2</f>
        <v>0.33313444843381274</v>
      </c>
      <c r="V9" s="82">
        <f>ROUND(V10/(1+$B$3)^V8,4)</f>
        <v>0.32500000000000001</v>
      </c>
      <c r="W9" s="17">
        <f>ROUND(W10/(1+$B$3)^W8,4)</f>
        <v>0.31709999999999999</v>
      </c>
      <c r="X9" s="17">
        <f t="shared" ref="X9:AT9" si="0">ROUND(X10/(1+$B$3)^X8,4)</f>
        <v>0.30940000000000001</v>
      </c>
      <c r="Y9" s="17">
        <f t="shared" si="0"/>
        <v>0.30180000000000001</v>
      </c>
      <c r="Z9" s="17">
        <f t="shared" si="0"/>
        <v>0.29449999999999998</v>
      </c>
      <c r="AA9" s="17">
        <f t="shared" si="0"/>
        <v>0.2873</v>
      </c>
      <c r="AB9" s="17">
        <f t="shared" si="0"/>
        <v>0.28029999999999999</v>
      </c>
      <c r="AC9" s="17">
        <f t="shared" si="0"/>
        <v>0.27350000000000002</v>
      </c>
      <c r="AD9" s="17">
        <f t="shared" si="0"/>
        <v>0.26690000000000003</v>
      </c>
      <c r="AE9" s="18">
        <f t="shared" si="0"/>
        <v>0.26040000000000002</v>
      </c>
      <c r="AF9" s="17">
        <f t="shared" si="0"/>
        <v>0.254</v>
      </c>
      <c r="AG9" s="17">
        <f t="shared" si="0"/>
        <v>0.24779999999999999</v>
      </c>
      <c r="AH9" s="17">
        <f t="shared" si="0"/>
        <v>0.24179999999999999</v>
      </c>
      <c r="AI9" s="17">
        <f t="shared" si="0"/>
        <v>0.2359</v>
      </c>
      <c r="AJ9" s="18">
        <f t="shared" si="0"/>
        <v>0.23019999999999999</v>
      </c>
      <c r="AK9" s="19">
        <f t="shared" si="0"/>
        <v>0.22459999999999999</v>
      </c>
      <c r="AL9" s="19">
        <f t="shared" si="0"/>
        <v>0.21909999999999999</v>
      </c>
      <c r="AM9" s="19">
        <f t="shared" si="0"/>
        <v>0.21379999999999999</v>
      </c>
      <c r="AN9" s="19">
        <f t="shared" si="0"/>
        <v>0.20860000000000001</v>
      </c>
      <c r="AO9" s="18">
        <f t="shared" si="0"/>
        <v>0.20349999999999999</v>
      </c>
      <c r="AP9" s="19">
        <f t="shared" si="0"/>
        <v>0.19850000000000001</v>
      </c>
      <c r="AQ9" s="19">
        <f t="shared" si="0"/>
        <v>0.19370000000000001</v>
      </c>
      <c r="AR9" s="19">
        <f t="shared" si="0"/>
        <v>0.189</v>
      </c>
      <c r="AS9" s="19">
        <f t="shared" si="0"/>
        <v>0.18440000000000001</v>
      </c>
      <c r="AT9" s="18">
        <f t="shared" si="0"/>
        <v>0.1799</v>
      </c>
    </row>
    <row r="10" spans="1:46" x14ac:dyDescent="0.2">
      <c r="A10" s="4" t="s">
        <v>36</v>
      </c>
      <c r="B10" s="97">
        <f>ROUND(B9*(1+$B$3)^B8,4)</f>
        <v>0.52290000000000003</v>
      </c>
      <c r="C10" s="17">
        <f t="shared" ref="C10:T10" si="1">ROUND(C9*(1+$B$3)^C8,4)</f>
        <v>0.52210000000000001</v>
      </c>
      <c r="D10" s="17">
        <f t="shared" si="1"/>
        <v>0.51259999999999994</v>
      </c>
      <c r="E10" s="17">
        <f t="shared" si="1"/>
        <v>0.50449999999999995</v>
      </c>
      <c r="F10" s="17">
        <f t="shared" si="1"/>
        <v>0.51149999999999995</v>
      </c>
      <c r="G10" s="17">
        <f>ROUND(G9*(1+$B$3)^G8,4)</f>
        <v>0.52729999999999999</v>
      </c>
      <c r="H10" s="58">
        <f t="shared" si="1"/>
        <v>0.51819999999999999</v>
      </c>
      <c r="I10" s="17">
        <f t="shared" si="1"/>
        <v>0.53710000000000002</v>
      </c>
      <c r="J10" s="17">
        <f t="shared" si="1"/>
        <v>0.53769999999999996</v>
      </c>
      <c r="K10" s="18">
        <f t="shared" si="1"/>
        <v>0.54269999999999996</v>
      </c>
      <c r="L10" s="17">
        <f t="shared" si="1"/>
        <v>0.55420000000000003</v>
      </c>
      <c r="M10" s="17">
        <f t="shared" si="1"/>
        <v>0.57250000000000001</v>
      </c>
      <c r="N10" s="17">
        <f t="shared" si="1"/>
        <v>0.57099999999999995</v>
      </c>
      <c r="O10" s="17">
        <f t="shared" si="1"/>
        <v>0.59570000000000001</v>
      </c>
      <c r="P10" s="17">
        <f t="shared" si="1"/>
        <v>0.6099</v>
      </c>
      <c r="Q10" s="17">
        <f t="shared" si="1"/>
        <v>0.60740000000000005</v>
      </c>
      <c r="R10" s="17">
        <f t="shared" si="1"/>
        <v>0.63590000000000002</v>
      </c>
      <c r="S10" s="17">
        <f t="shared" si="1"/>
        <v>0.63759999999999994</v>
      </c>
      <c r="T10" s="17">
        <f t="shared" si="1"/>
        <v>0.64659999999999995</v>
      </c>
      <c r="U10" s="18">
        <f>ROUND(U9*(1+$B$3)^U8,4)</f>
        <v>0.66539999999999999</v>
      </c>
      <c r="V10" s="82">
        <f t="shared" ref="V10:AT10" si="2">(+U10*(1+$B$5))</f>
        <v>0.67205400000000004</v>
      </c>
      <c r="W10" s="17">
        <f t="shared" si="2"/>
        <v>0.67877454000000004</v>
      </c>
      <c r="X10" s="17">
        <f t="shared" si="2"/>
        <v>0.68556228540000008</v>
      </c>
      <c r="Y10" s="17">
        <f t="shared" si="2"/>
        <v>0.69241790825400007</v>
      </c>
      <c r="Z10" s="17">
        <f t="shared" si="2"/>
        <v>0.69934208733654013</v>
      </c>
      <c r="AA10" s="17">
        <f t="shared" si="2"/>
        <v>0.70633550820990554</v>
      </c>
      <c r="AB10" s="17">
        <f t="shared" si="2"/>
        <v>0.71339886329200464</v>
      </c>
      <c r="AC10" s="17">
        <f t="shared" si="2"/>
        <v>0.72053285192492467</v>
      </c>
      <c r="AD10" s="17">
        <f t="shared" si="2"/>
        <v>0.72773818044417393</v>
      </c>
      <c r="AE10" s="18">
        <f t="shared" si="2"/>
        <v>0.73501556224861564</v>
      </c>
      <c r="AF10" s="17">
        <f t="shared" si="2"/>
        <v>0.74236571787110184</v>
      </c>
      <c r="AG10" s="17">
        <f t="shared" si="2"/>
        <v>0.74978937504981291</v>
      </c>
      <c r="AH10" s="17">
        <f t="shared" si="2"/>
        <v>0.75728726880031105</v>
      </c>
      <c r="AI10" s="17">
        <f t="shared" si="2"/>
        <v>0.76486014148831416</v>
      </c>
      <c r="AJ10" s="18">
        <f t="shared" si="2"/>
        <v>0.77250874290319727</v>
      </c>
      <c r="AK10" s="19">
        <f t="shared" si="2"/>
        <v>0.78023383033222926</v>
      </c>
      <c r="AL10" s="19">
        <f t="shared" si="2"/>
        <v>0.78803616863555159</v>
      </c>
      <c r="AM10" s="19">
        <f t="shared" si="2"/>
        <v>0.79591653032190712</v>
      </c>
      <c r="AN10" s="19">
        <f t="shared" si="2"/>
        <v>0.80387569562512617</v>
      </c>
      <c r="AO10" s="18">
        <f t="shared" si="2"/>
        <v>0.8119144525813774</v>
      </c>
      <c r="AP10" s="19">
        <f t="shared" si="2"/>
        <v>0.82003359710719115</v>
      </c>
      <c r="AQ10" s="19">
        <f t="shared" si="2"/>
        <v>0.8282339330782631</v>
      </c>
      <c r="AR10" s="19">
        <f t="shared" si="2"/>
        <v>0.83651627240904569</v>
      </c>
      <c r="AS10" s="19">
        <f t="shared" si="2"/>
        <v>0.84488143513313618</v>
      </c>
      <c r="AT10" s="18">
        <f t="shared" si="2"/>
        <v>0.85333024948446756</v>
      </c>
    </row>
    <row r="11" spans="1:46" x14ac:dyDescent="0.2">
      <c r="A11" s="4" t="s">
        <v>46</v>
      </c>
      <c r="B11" s="98">
        <f t="shared" ref="B11:AT11" si="3">B10/(1+$B$3)^B8</f>
        <v>0.50511978361669252</v>
      </c>
      <c r="C11" s="17">
        <f t="shared" si="3"/>
        <v>0.4871976295301822</v>
      </c>
      <c r="D11" s="20">
        <f t="shared" si="3"/>
        <v>0.46206791370343381</v>
      </c>
      <c r="E11" s="20">
        <f t="shared" si="3"/>
        <v>0.43930294760479199</v>
      </c>
      <c r="F11" s="20">
        <f t="shared" si="3"/>
        <v>0.43025341038047665</v>
      </c>
      <c r="G11" s="20">
        <f t="shared" si="3"/>
        <v>0.42846188229762111</v>
      </c>
      <c r="H11" s="59">
        <f>H10/(1+$B$3)^H8</f>
        <v>0.40675000352952012</v>
      </c>
      <c r="I11" s="20">
        <f t="shared" si="3"/>
        <v>0.40724995573733069</v>
      </c>
      <c r="J11" s="20">
        <f t="shared" si="3"/>
        <v>0.39384167204543924</v>
      </c>
      <c r="K11" s="21">
        <f t="shared" si="3"/>
        <v>0.38398758964181817</v>
      </c>
      <c r="L11" s="20">
        <f t="shared" si="3"/>
        <v>0.37879097660186328</v>
      </c>
      <c r="M11" s="20">
        <f t="shared" si="3"/>
        <v>0.37799349945185823</v>
      </c>
      <c r="N11" s="20">
        <f t="shared" si="3"/>
        <v>0.36418385188442975</v>
      </c>
      <c r="O11" s="20">
        <f t="shared" si="3"/>
        <v>0.36701846418935236</v>
      </c>
      <c r="P11" s="20">
        <f t="shared" si="3"/>
        <v>0.36299001893315996</v>
      </c>
      <c r="Q11" s="20">
        <f t="shared" si="3"/>
        <v>0.34920992175599491</v>
      </c>
      <c r="R11" s="20">
        <f t="shared" si="3"/>
        <v>0.35316393607612817</v>
      </c>
      <c r="S11" s="20">
        <f t="shared" si="3"/>
        <v>0.34206730697339988</v>
      </c>
      <c r="T11" s="20">
        <f t="shared" si="3"/>
        <v>0.33510020776963373</v>
      </c>
      <c r="U11" s="21">
        <f>U10/(1+$B$3)^U8</f>
        <v>0.33311756252583707</v>
      </c>
      <c r="V11" s="83">
        <f t="shared" si="3"/>
        <v>0.32500844102694698</v>
      </c>
      <c r="W11" s="21">
        <f t="shared" si="3"/>
        <v>0.31709672086284441</v>
      </c>
      <c r="X11" s="21">
        <f t="shared" si="3"/>
        <v>0.30937759666873343</v>
      </c>
      <c r="Y11" s="21">
        <f t="shared" si="3"/>
        <v>0.30184638005740039</v>
      </c>
      <c r="Z11" s="21">
        <f t="shared" si="3"/>
        <v>0.29449849677161366</v>
      </c>
      <c r="AA11" s="21">
        <f t="shared" si="3"/>
        <v>0.28732948390584412</v>
      </c>
      <c r="AB11" s="21">
        <f t="shared" si="3"/>
        <v>0.28033498719561689</v>
      </c>
      <c r="AC11" s="21">
        <f t="shared" si="3"/>
        <v>0.27351075837284883</v>
      </c>
      <c r="AD11" s="21">
        <f t="shared" si="3"/>
        <v>0.26685265258556545</v>
      </c>
      <c r="AE11" s="21">
        <f t="shared" si="3"/>
        <v>0.26035662588042996</v>
      </c>
      <c r="AF11" s="21">
        <f t="shared" si="3"/>
        <v>0.25401873274655551</v>
      </c>
      <c r="AG11" s="21">
        <f t="shared" si="3"/>
        <v>0.24783512371910857</v>
      </c>
      <c r="AH11" s="21">
        <f t="shared" si="3"/>
        <v>0.24180204304124775</v>
      </c>
      <c r="AI11" s="31">
        <f t="shared" si="3"/>
        <v>0.23591582638297939</v>
      </c>
      <c r="AJ11" s="21">
        <f t="shared" si="3"/>
        <v>0.23017289861554213</v>
      </c>
      <c r="AK11" s="22">
        <f t="shared" si="3"/>
        <v>0.22456977163997061</v>
      </c>
      <c r="AL11" s="22">
        <f t="shared" si="3"/>
        <v>0.21910304226851851</v>
      </c>
      <c r="AM11" s="22">
        <f t="shared" si="3"/>
        <v>0.21376939015765428</v>
      </c>
      <c r="AN11" s="22">
        <f t="shared" si="3"/>
        <v>0.20856557579137444</v>
      </c>
      <c r="AO11" s="21">
        <f t="shared" si="3"/>
        <v>0.20348843851360923</v>
      </c>
      <c r="AP11" s="22">
        <f t="shared" si="3"/>
        <v>0.19853489460852525</v>
      </c>
      <c r="AQ11" s="22">
        <f t="shared" si="3"/>
        <v>0.1937019354275604</v>
      </c>
      <c r="AR11" s="22">
        <f t="shared" si="3"/>
        <v>0.18898662556205179</v>
      </c>
      <c r="AS11" s="22">
        <f t="shared" si="3"/>
        <v>0.18438610106034811</v>
      </c>
      <c r="AT11" s="21">
        <f t="shared" si="3"/>
        <v>0.17989756768832266</v>
      </c>
    </row>
    <row r="12" spans="1:46" x14ac:dyDescent="0.2">
      <c r="A12" s="4" t="s">
        <v>37</v>
      </c>
      <c r="B12" s="98"/>
      <c r="C12" s="13">
        <f t="shared" ref="C12:AT12" si="4">(+C10/B10)-1</f>
        <v>-1.529929240772665E-3</v>
      </c>
      <c r="D12" s="13">
        <f t="shared" si="4"/>
        <v>-1.8195747941007645E-2</v>
      </c>
      <c r="E12" s="13">
        <f t="shared" si="4"/>
        <v>-1.5801794771751809E-2</v>
      </c>
      <c r="F12" s="13">
        <f t="shared" si="4"/>
        <v>1.3875123885034757E-2</v>
      </c>
      <c r="G12" s="13">
        <f t="shared" si="4"/>
        <v>3.0889540566960028E-2</v>
      </c>
      <c r="H12" s="60">
        <f t="shared" si="4"/>
        <v>-1.7257728048549192E-2</v>
      </c>
      <c r="I12" s="13">
        <f t="shared" si="4"/>
        <v>3.6472404477035925E-2</v>
      </c>
      <c r="J12" s="13">
        <f t="shared" si="4"/>
        <v>1.1171104077452032E-3</v>
      </c>
      <c r="K12" s="23">
        <f t="shared" si="4"/>
        <v>9.2988655384043106E-3</v>
      </c>
      <c r="L12" s="13">
        <f t="shared" si="4"/>
        <v>2.1190344573429165E-2</v>
      </c>
      <c r="M12" s="13">
        <f t="shared" si="4"/>
        <v>3.3020570191266696E-2</v>
      </c>
      <c r="N12" s="13">
        <f t="shared" si="4"/>
        <v>-2.6200873362446364E-3</v>
      </c>
      <c r="O12" s="13">
        <f t="shared" si="4"/>
        <v>4.3257443082311831E-2</v>
      </c>
      <c r="P12" s="13">
        <f t="shared" si="4"/>
        <v>2.3837502098371655E-2</v>
      </c>
      <c r="Q12" s="13">
        <f t="shared" si="4"/>
        <v>-4.0990326282995815E-3</v>
      </c>
      <c r="R12" s="13">
        <f t="shared" si="4"/>
        <v>4.6921303918340485E-2</v>
      </c>
      <c r="S12" s="13">
        <f t="shared" si="4"/>
        <v>2.6733763170307956E-3</v>
      </c>
      <c r="T12" s="13">
        <f t="shared" si="4"/>
        <v>1.411543287327488E-2</v>
      </c>
      <c r="U12" s="23">
        <f t="shared" si="4"/>
        <v>2.9075162387875109E-2</v>
      </c>
      <c r="V12" s="84">
        <f t="shared" si="4"/>
        <v>1.0000000000000009E-2</v>
      </c>
      <c r="W12" s="32">
        <f t="shared" si="4"/>
        <v>1.0000000000000009E-2</v>
      </c>
      <c r="X12" s="32">
        <f t="shared" si="4"/>
        <v>1.0000000000000009E-2</v>
      </c>
      <c r="Y12" s="32">
        <f t="shared" si="4"/>
        <v>1.0000000000000009E-2</v>
      </c>
      <c r="Z12" s="32">
        <f t="shared" si="4"/>
        <v>1.0000000000000009E-2</v>
      </c>
      <c r="AA12" s="32">
        <f t="shared" si="4"/>
        <v>1.0000000000000009E-2</v>
      </c>
      <c r="AB12" s="32">
        <f t="shared" si="4"/>
        <v>1.0000000000000009E-2</v>
      </c>
      <c r="AC12" s="32">
        <f t="shared" si="4"/>
        <v>1.0000000000000009E-2</v>
      </c>
      <c r="AD12" s="32">
        <f t="shared" si="4"/>
        <v>1.0000000000000009E-2</v>
      </c>
      <c r="AE12" s="23">
        <f t="shared" si="4"/>
        <v>1.0000000000000009E-2</v>
      </c>
      <c r="AF12" s="32">
        <f t="shared" si="4"/>
        <v>1.0000000000000009E-2</v>
      </c>
      <c r="AG12" s="32">
        <f t="shared" si="4"/>
        <v>1.0000000000000009E-2</v>
      </c>
      <c r="AH12" s="32">
        <f t="shared" si="4"/>
        <v>1.0000000000000009E-2</v>
      </c>
      <c r="AI12" s="32">
        <f t="shared" si="4"/>
        <v>1.0000000000000009E-2</v>
      </c>
      <c r="AJ12" s="23">
        <f t="shared" si="4"/>
        <v>1.0000000000000009E-2</v>
      </c>
      <c r="AK12" s="24">
        <f t="shared" si="4"/>
        <v>1.0000000000000009E-2</v>
      </c>
      <c r="AL12" s="24">
        <f t="shared" si="4"/>
        <v>1.0000000000000009E-2</v>
      </c>
      <c r="AM12" s="24">
        <f t="shared" si="4"/>
        <v>1.0000000000000009E-2</v>
      </c>
      <c r="AN12" s="24">
        <f t="shared" si="4"/>
        <v>1.0000000000000009E-2</v>
      </c>
      <c r="AO12" s="23">
        <f t="shared" si="4"/>
        <v>1.0000000000000009E-2</v>
      </c>
      <c r="AP12" s="24">
        <f t="shared" si="4"/>
        <v>1.0000000000000009E-2</v>
      </c>
      <c r="AQ12" s="24">
        <f t="shared" si="4"/>
        <v>1.0000000000000009E-2</v>
      </c>
      <c r="AR12" s="24">
        <f t="shared" si="4"/>
        <v>1.0000000000000009E-2</v>
      </c>
      <c r="AS12" s="24">
        <f t="shared" si="4"/>
        <v>1.0000000000000009E-2</v>
      </c>
      <c r="AT12" s="23">
        <f t="shared" si="4"/>
        <v>1.0000000000000009E-2</v>
      </c>
    </row>
    <row r="13" spans="1:46" x14ac:dyDescent="0.2">
      <c r="A13" s="4" t="s">
        <v>38</v>
      </c>
      <c r="B13" s="97">
        <f>+B10/(1+$B$4)^B8</f>
        <v>0.52290000000000003</v>
      </c>
      <c r="C13" s="25">
        <f t="shared" ref="C13:AT13" si="5">(+C10/(1+$B$4)^C8)+B13</f>
        <v>1.0449999999999999</v>
      </c>
      <c r="D13" s="25">
        <f t="shared" si="5"/>
        <v>1.5575999999999999</v>
      </c>
      <c r="E13" s="25">
        <f t="shared" si="5"/>
        <v>2.0621</v>
      </c>
      <c r="F13" s="25">
        <f t="shared" si="5"/>
        <v>2.5735999999999999</v>
      </c>
      <c r="G13" s="25">
        <f t="shared" si="5"/>
        <v>3.1008999999999998</v>
      </c>
      <c r="H13" s="61">
        <f t="shared" si="5"/>
        <v>3.6190999999999995</v>
      </c>
      <c r="I13" s="25">
        <f t="shared" si="5"/>
        <v>4.1561999999999992</v>
      </c>
      <c r="J13" s="25">
        <f t="shared" si="5"/>
        <v>4.6938999999999993</v>
      </c>
      <c r="K13" s="26">
        <f t="shared" si="5"/>
        <v>5.2365999999999993</v>
      </c>
      <c r="L13" s="25">
        <f t="shared" si="5"/>
        <v>5.7907999999999991</v>
      </c>
      <c r="M13" s="25">
        <f t="shared" si="5"/>
        <v>6.3632999999999988</v>
      </c>
      <c r="N13" s="25">
        <f t="shared" si="5"/>
        <v>6.9342999999999986</v>
      </c>
      <c r="O13" s="25">
        <f t="shared" si="5"/>
        <v>7.5299999999999985</v>
      </c>
      <c r="P13" s="25">
        <f t="shared" si="5"/>
        <v>8.139899999999999</v>
      </c>
      <c r="Q13" s="25">
        <f t="shared" si="5"/>
        <v>8.7472999999999992</v>
      </c>
      <c r="R13" s="25">
        <f t="shared" si="5"/>
        <v>9.3831999999999987</v>
      </c>
      <c r="S13" s="25">
        <f t="shared" si="5"/>
        <v>10.020799999999998</v>
      </c>
      <c r="T13" s="25">
        <f t="shared" si="5"/>
        <v>10.667399999999997</v>
      </c>
      <c r="U13" s="26">
        <f t="shared" si="5"/>
        <v>11.332799999999997</v>
      </c>
      <c r="V13" s="82">
        <f>(+V10/(1+$B$4)^V8)+U13</f>
        <v>12.004853999999996</v>
      </c>
      <c r="W13" s="25">
        <f t="shared" si="5"/>
        <v>12.683628539999997</v>
      </c>
      <c r="X13" s="25">
        <f t="shared" si="5"/>
        <v>13.369190825399997</v>
      </c>
      <c r="Y13" s="25">
        <f t="shared" si="5"/>
        <v>14.061608733653998</v>
      </c>
      <c r="Z13" s="25">
        <f t="shared" si="5"/>
        <v>14.760950820990537</v>
      </c>
      <c r="AA13" s="25">
        <f t="shared" si="5"/>
        <v>15.467286329200443</v>
      </c>
      <c r="AB13" s="25">
        <f t="shared" si="5"/>
        <v>16.180685192492447</v>
      </c>
      <c r="AC13" s="25">
        <f t="shared" si="5"/>
        <v>16.901218044417373</v>
      </c>
      <c r="AD13" s="25">
        <f t="shared" si="5"/>
        <v>17.628956224861547</v>
      </c>
      <c r="AE13" s="26">
        <f t="shared" si="5"/>
        <v>18.363971787110163</v>
      </c>
      <c r="AF13" s="25">
        <f t="shared" si="5"/>
        <v>19.106337504981266</v>
      </c>
      <c r="AG13" s="25">
        <f t="shared" si="5"/>
        <v>19.856126880031077</v>
      </c>
      <c r="AH13" s="25">
        <f t="shared" si="5"/>
        <v>20.613414148831389</v>
      </c>
      <c r="AI13" s="25">
        <f t="shared" si="5"/>
        <v>21.378274290319702</v>
      </c>
      <c r="AJ13" s="26">
        <f t="shared" si="5"/>
        <v>22.150783033222901</v>
      </c>
      <c r="AK13" s="27">
        <f t="shared" si="5"/>
        <v>22.931016863555129</v>
      </c>
      <c r="AL13" s="27">
        <f t="shared" si="5"/>
        <v>23.719053032190679</v>
      </c>
      <c r="AM13" s="27">
        <f t="shared" si="5"/>
        <v>24.514969562512587</v>
      </c>
      <c r="AN13" s="27">
        <f t="shared" si="5"/>
        <v>25.318845258137713</v>
      </c>
      <c r="AO13" s="26">
        <f t="shared" si="5"/>
        <v>26.13075971071909</v>
      </c>
      <c r="AP13" s="27">
        <f t="shared" si="5"/>
        <v>26.950793307826281</v>
      </c>
      <c r="AQ13" s="27">
        <f t="shared" si="5"/>
        <v>27.779027240904544</v>
      </c>
      <c r="AR13" s="27">
        <f t="shared" si="5"/>
        <v>28.61554351331359</v>
      </c>
      <c r="AS13" s="27">
        <f t="shared" si="5"/>
        <v>29.460424948446725</v>
      </c>
      <c r="AT13" s="26">
        <f t="shared" si="5"/>
        <v>30.313755197931194</v>
      </c>
    </row>
    <row r="14" spans="1:46" ht="13.5" thickBot="1" x14ac:dyDescent="0.25">
      <c r="A14" s="4" t="s">
        <v>44</v>
      </c>
      <c r="B14" s="98">
        <f>+B13*1.1</f>
        <v>0.57519000000000009</v>
      </c>
      <c r="C14" s="28">
        <f>+C13*1.1</f>
        <v>1.1495</v>
      </c>
      <c r="D14" s="28">
        <f t="shared" ref="D14:AT14" si="6">+D13*1.1</f>
        <v>1.71336</v>
      </c>
      <c r="E14" s="28">
        <f t="shared" si="6"/>
        <v>2.26831</v>
      </c>
      <c r="F14" s="28">
        <f t="shared" si="6"/>
        <v>2.8309600000000001</v>
      </c>
      <c r="G14" s="28">
        <f t="shared" si="6"/>
        <v>3.41099</v>
      </c>
      <c r="H14" s="62">
        <f t="shared" si="6"/>
        <v>3.9810099999999999</v>
      </c>
      <c r="I14" s="28">
        <f t="shared" si="6"/>
        <v>4.5718199999999998</v>
      </c>
      <c r="J14" s="28">
        <f t="shared" si="6"/>
        <v>5.1632899999999999</v>
      </c>
      <c r="K14" s="29">
        <f t="shared" si="6"/>
        <v>5.7602599999999997</v>
      </c>
      <c r="L14" s="28">
        <f t="shared" si="6"/>
        <v>6.3698799999999993</v>
      </c>
      <c r="M14" s="28">
        <f t="shared" si="6"/>
        <v>6.9996299999999989</v>
      </c>
      <c r="N14" s="28">
        <f t="shared" si="6"/>
        <v>7.6277299999999988</v>
      </c>
      <c r="O14" s="28">
        <f t="shared" si="6"/>
        <v>8.2829999999999995</v>
      </c>
      <c r="P14" s="28">
        <f t="shared" si="6"/>
        <v>8.9538899999999995</v>
      </c>
      <c r="Q14" s="28">
        <f t="shared" si="6"/>
        <v>9.6220300000000005</v>
      </c>
      <c r="R14" s="28">
        <f t="shared" si="6"/>
        <v>10.32152</v>
      </c>
      <c r="S14" s="28">
        <f t="shared" si="6"/>
        <v>11.022879999999999</v>
      </c>
      <c r="T14" s="28">
        <f t="shared" si="6"/>
        <v>11.734139999999998</v>
      </c>
      <c r="U14" s="29">
        <f t="shared" si="6"/>
        <v>12.466079999999998</v>
      </c>
      <c r="V14" s="85">
        <f>+V13*1.1</f>
        <v>13.205339399999996</v>
      </c>
      <c r="W14" s="28">
        <f t="shared" si="6"/>
        <v>13.951991393999998</v>
      </c>
      <c r="X14" s="28">
        <f t="shared" si="6"/>
        <v>14.706109907939998</v>
      </c>
      <c r="Y14" s="28">
        <f t="shared" si="6"/>
        <v>15.467769607019399</v>
      </c>
      <c r="Z14" s="28">
        <f t="shared" si="6"/>
        <v>16.237045903089591</v>
      </c>
      <c r="AA14" s="28">
        <f t="shared" si="6"/>
        <v>17.014014962120488</v>
      </c>
      <c r="AB14" s="28">
        <f t="shared" si="6"/>
        <v>17.798753711741693</v>
      </c>
      <c r="AC14" s="28">
        <f t="shared" si="6"/>
        <v>18.591339848859111</v>
      </c>
      <c r="AD14" s="28">
        <f t="shared" si="6"/>
        <v>19.391851847347702</v>
      </c>
      <c r="AE14" s="29">
        <f t="shared" si="6"/>
        <v>20.20036896582118</v>
      </c>
      <c r="AF14" s="28">
        <f t="shared" si="6"/>
        <v>21.016971255479394</v>
      </c>
      <c r="AG14" s="28">
        <f t="shared" si="6"/>
        <v>21.841739568034185</v>
      </c>
      <c r="AH14" s="28">
        <f t="shared" si="6"/>
        <v>22.67475556371453</v>
      </c>
      <c r="AI14" s="28">
        <f t="shared" si="6"/>
        <v>23.516101719351674</v>
      </c>
      <c r="AJ14" s="29">
        <f t="shared" si="6"/>
        <v>24.365861336545194</v>
      </c>
      <c r="AK14" s="33">
        <f t="shared" si="6"/>
        <v>25.224118549910646</v>
      </c>
      <c r="AL14" s="33">
        <f t="shared" si="6"/>
        <v>26.090958335409749</v>
      </c>
      <c r="AM14" s="33">
        <f t="shared" si="6"/>
        <v>26.966466518763848</v>
      </c>
      <c r="AN14" s="33">
        <f t="shared" si="6"/>
        <v>27.850729783951486</v>
      </c>
      <c r="AO14" s="29">
        <f t="shared" si="6"/>
        <v>28.743835681791001</v>
      </c>
      <c r="AP14" s="33">
        <f t="shared" si="6"/>
        <v>29.64587263860891</v>
      </c>
      <c r="AQ14" s="33">
        <f t="shared" si="6"/>
        <v>30.556929964995</v>
      </c>
      <c r="AR14" s="33">
        <f t="shared" si="6"/>
        <v>31.47709786464495</v>
      </c>
      <c r="AS14" s="33">
        <f t="shared" si="6"/>
        <v>32.406467443291398</v>
      </c>
      <c r="AT14" s="29">
        <f t="shared" si="6"/>
        <v>33.345130717724317</v>
      </c>
    </row>
    <row r="15" spans="1:46" x14ac:dyDescent="0.2">
      <c r="A15" s="4" t="s">
        <v>39</v>
      </c>
      <c r="B15" s="98">
        <f>+PMT($B$2,B$8,-B$14)</f>
        <v>0.58094190000000001</v>
      </c>
      <c r="C15" s="20">
        <f t="shared" ref="C15:H15" si="7">+PMT($B$2,C$8,-C$14)</f>
        <v>0.58338554726368141</v>
      </c>
      <c r="D15" s="20">
        <f t="shared" si="7"/>
        <v>0.58258028492789016</v>
      </c>
      <c r="E15" s="20">
        <f t="shared" si="7"/>
        <v>0.58132496813075851</v>
      </c>
      <c r="F15" s="20">
        <f t="shared" si="7"/>
        <v>0.58329043112057166</v>
      </c>
      <c r="G15" s="20">
        <f t="shared" si="7"/>
        <v>0.5885607533671493</v>
      </c>
      <c r="H15" s="34">
        <f t="shared" si="7"/>
        <v>0.59169068056392737</v>
      </c>
      <c r="I15" s="20">
        <f t="shared" ref="I15:AT15" si="8">+PMT($B$2,I$8,-I$14)</f>
        <v>0.59749249096946999</v>
      </c>
      <c r="J15" s="20">
        <f t="shared" si="8"/>
        <v>0.60276434809812973</v>
      </c>
      <c r="K15" s="20">
        <f t="shared" si="8"/>
        <v>0.60818021227465024</v>
      </c>
      <c r="L15" s="20">
        <f t="shared" si="8"/>
        <v>0.61440088779166568</v>
      </c>
      <c r="M15" s="20">
        <f t="shared" si="8"/>
        <v>0.62190864669658075</v>
      </c>
      <c r="N15" s="20">
        <f>+PMT($B$2,N$8,-N$14)</f>
        <v>0.62863799242955143</v>
      </c>
      <c r="O15" s="20">
        <f t="shared" si="8"/>
        <v>0.63697240493993013</v>
      </c>
      <c r="P15" s="20">
        <f t="shared" si="8"/>
        <v>0.64578839415984279</v>
      </c>
      <c r="Q15" s="20">
        <f t="shared" si="8"/>
        <v>0.6537649489485502</v>
      </c>
      <c r="R15" s="20">
        <f t="shared" si="8"/>
        <v>0.66324080128978413</v>
      </c>
      <c r="S15" s="20">
        <f t="shared" si="8"/>
        <v>0.67219779610415886</v>
      </c>
      <c r="T15" s="20">
        <f t="shared" si="8"/>
        <v>0.68118740349920781</v>
      </c>
      <c r="U15" s="20">
        <f t="shared" si="8"/>
        <v>0.69081174865080441</v>
      </c>
      <c r="V15" s="86">
        <f t="shared" si="8"/>
        <v>0.70028908153102376</v>
      </c>
      <c r="W15" s="20">
        <f t="shared" si="8"/>
        <v>0.70965016247398316</v>
      </c>
      <c r="X15" s="20">
        <f t="shared" si="8"/>
        <v>0.71892053681607682</v>
      </c>
      <c r="Y15" s="20">
        <f t="shared" si="8"/>
        <v>0.72812162295188576</v>
      </c>
      <c r="Z15" s="20">
        <f t="shared" si="8"/>
        <v>0.73727153927496758</v>
      </c>
      <c r="AA15" s="20">
        <f t="shared" si="8"/>
        <v>0.74638574030395444</v>
      </c>
      <c r="AB15" s="20">
        <f t="shared" si="8"/>
        <v>0.75547751146463338</v>
      </c>
      <c r="AC15" s="20">
        <f t="shared" si="8"/>
        <v>0.76455835786420812</v>
      </c>
      <c r="AD15" s="20">
        <f t="shared" si="8"/>
        <v>0.77363831264602823</v>
      </c>
      <c r="AE15" s="20">
        <f t="shared" si="8"/>
        <v>0.78272618368952429</v>
      </c>
      <c r="AF15" s="20">
        <f t="shared" si="8"/>
        <v>0.79182975257758326</v>
      </c>
      <c r="AG15" s="20">
        <f t="shared" si="8"/>
        <v>0.80095593627304151</v>
      </c>
      <c r="AH15" s="20">
        <f t="shared" si="8"/>
        <v>0.81011091941465041</v>
      </c>
      <c r="AI15" s="20">
        <f t="shared" si="8"/>
        <v>0.81930026328162497</v>
      </c>
      <c r="AJ15" s="20">
        <f t="shared" si="8"/>
        <v>0.82852899609322328</v>
      </c>
      <c r="AK15" s="20">
        <f t="shared" si="8"/>
        <v>0.83780168827281887</v>
      </c>
      <c r="AL15" s="20">
        <f t="shared" si="8"/>
        <v>0.84712251552119355</v>
      </c>
      <c r="AM15" s="20">
        <f t="shared" si="8"/>
        <v>0.85649531194486939</v>
      </c>
      <c r="AN15" s="20">
        <f t="shared" si="8"/>
        <v>0.86592361502463644</v>
      </c>
      <c r="AO15" s="20">
        <f t="shared" si="8"/>
        <v>0.87541070385240016</v>
      </c>
      <c r="AP15" s="20">
        <f t="shared" si="8"/>
        <v>0.8849596317858065</v>
      </c>
      <c r="AQ15" s="20">
        <f t="shared" si="8"/>
        <v>0.89457325445117397</v>
      </c>
      <c r="AR15" s="20">
        <f t="shared" si="8"/>
        <v>0.90425425385212688</v>
      </c>
      <c r="AS15" s="20">
        <f t="shared" si="8"/>
        <v>0.91400515920363445</v>
      </c>
      <c r="AT15" s="20">
        <f t="shared" si="8"/>
        <v>0.92382836500097654</v>
      </c>
    </row>
    <row r="16" spans="1:46" x14ac:dyDescent="0.2">
      <c r="B16" s="20"/>
      <c r="C16" s="20"/>
      <c r="D16" s="20"/>
      <c r="E16" s="20"/>
      <c r="F16" s="20"/>
      <c r="G16" s="20"/>
      <c r="H16" s="34"/>
      <c r="I16" s="20"/>
      <c r="J16" s="20"/>
      <c r="K16" s="20"/>
      <c r="L16" s="20"/>
      <c r="M16" s="20"/>
      <c r="N16" s="20"/>
      <c r="O16" s="20"/>
      <c r="P16" s="20"/>
      <c r="Q16" s="20"/>
      <c r="R16" s="20"/>
      <c r="S16" s="20"/>
      <c r="T16" s="20"/>
      <c r="U16" s="20"/>
    </row>
    <row r="17" spans="1:399" x14ac:dyDescent="0.2">
      <c r="B17" s="20"/>
      <c r="C17" s="20"/>
      <c r="D17" s="20"/>
      <c r="E17" s="20"/>
      <c r="F17" s="20"/>
      <c r="G17" s="20"/>
      <c r="H17" s="34"/>
      <c r="I17" s="20"/>
      <c r="J17" s="20"/>
      <c r="K17" s="20"/>
      <c r="L17" s="20"/>
      <c r="M17" s="20"/>
      <c r="N17" s="20"/>
      <c r="O17" s="20"/>
      <c r="P17" s="20"/>
      <c r="Q17" s="20"/>
      <c r="R17" s="20"/>
      <c r="S17" s="20"/>
      <c r="T17" s="20"/>
      <c r="U17" s="20"/>
    </row>
    <row r="18" spans="1:399" x14ac:dyDescent="0.2">
      <c r="A18" s="71" t="s">
        <v>202</v>
      </c>
      <c r="B18" s="20"/>
      <c r="C18" s="20"/>
      <c r="D18" s="20"/>
      <c r="E18" s="20"/>
      <c r="F18" s="20"/>
      <c r="G18" s="20"/>
      <c r="H18" s="34"/>
      <c r="I18" s="20"/>
      <c r="J18" s="20"/>
      <c r="K18" s="20"/>
      <c r="L18" s="20"/>
      <c r="M18" s="20"/>
      <c r="N18" s="20"/>
      <c r="O18" s="20"/>
      <c r="P18" s="20"/>
      <c r="Q18" s="20"/>
      <c r="R18" s="20"/>
      <c r="S18" s="20"/>
      <c r="T18" s="20"/>
      <c r="U18" s="20"/>
      <c r="Z18" s="25"/>
    </row>
    <row r="19" spans="1:399" hidden="1" x14ac:dyDescent="0.2">
      <c r="B19" s="20"/>
      <c r="C19" s="20"/>
      <c r="D19" s="20"/>
      <c r="E19" s="20"/>
      <c r="F19" s="20"/>
      <c r="G19" s="20"/>
      <c r="H19" s="34"/>
      <c r="I19" s="20"/>
      <c r="J19" s="20"/>
      <c r="K19" s="20"/>
      <c r="L19" s="20"/>
      <c r="M19" s="20"/>
      <c r="N19" s="20"/>
      <c r="O19" s="20"/>
      <c r="P19" s="20"/>
      <c r="Q19" s="20"/>
      <c r="R19" s="20"/>
      <c r="S19" s="20"/>
      <c r="T19" s="20"/>
      <c r="U19" s="20"/>
    </row>
    <row r="20" spans="1:399" hidden="1" x14ac:dyDescent="0.2"/>
    <row r="21" spans="1:399" hidden="1" x14ac:dyDescent="0.2">
      <c r="A21" s="4" t="s">
        <v>40</v>
      </c>
      <c r="B21" s="4">
        <f t="shared" ref="B21:AE21" si="9">+B9</f>
        <v>0.50509598840379033</v>
      </c>
      <c r="C21" s="4">
        <f t="shared" si="9"/>
        <v>0.48717506527410837</v>
      </c>
      <c r="D21" s="4">
        <f t="shared" si="9"/>
        <v>0.46205918495087028</v>
      </c>
      <c r="E21" s="4">
        <f t="shared" si="9"/>
        <v>0.43930478631579645</v>
      </c>
      <c r="F21" s="4">
        <f t="shared" si="9"/>
        <v>0.43027749857220632</v>
      </c>
      <c r="G21" s="4">
        <f t="shared" si="9"/>
        <v>0.42848930938951041</v>
      </c>
      <c r="H21" s="1">
        <f t="shared" si="9"/>
        <v>0.40674933594273532</v>
      </c>
      <c r="I21" s="4">
        <f t="shared" si="9"/>
        <v>0.40723747615653505</v>
      </c>
      <c r="J21" s="4">
        <f t="shared" si="9"/>
        <v>0.39382191937526256</v>
      </c>
      <c r="K21" s="4">
        <f t="shared" si="9"/>
        <v>0.38397227109462106</v>
      </c>
      <c r="L21" s="4">
        <f t="shared" si="9"/>
        <v>0.37876505766809826</v>
      </c>
      <c r="M21" s="4">
        <f t="shared" si="9"/>
        <v>0.37802132593717297</v>
      </c>
      <c r="N21" s="4">
        <f t="shared" si="9"/>
        <v>0.36415440574419922</v>
      </c>
      <c r="O21" s="4">
        <f t="shared" si="9"/>
        <v>0.36698919799942087</v>
      </c>
      <c r="P21" s="4">
        <f t="shared" si="9"/>
        <v>0.3629954060714326</v>
      </c>
      <c r="Q21" s="4">
        <f t="shared" si="9"/>
        <v>0.34923525840019143</v>
      </c>
      <c r="R21" s="4">
        <f t="shared" si="9"/>
        <v>0.3531496830821414</v>
      </c>
      <c r="S21" s="4">
        <f t="shared" si="9"/>
        <v>0.34207263791300696</v>
      </c>
      <c r="T21" s="4">
        <f t="shared" si="9"/>
        <v>0.33509886468255556</v>
      </c>
      <c r="U21" s="4">
        <f t="shared" si="9"/>
        <v>0.33313444843381274</v>
      </c>
      <c r="V21" s="30">
        <f t="shared" si="9"/>
        <v>0.32500000000000001</v>
      </c>
      <c r="W21" s="30">
        <f t="shared" si="9"/>
        <v>0.31709999999999999</v>
      </c>
      <c r="X21" s="30">
        <f t="shared" si="9"/>
        <v>0.30940000000000001</v>
      </c>
      <c r="Y21" s="30">
        <f t="shared" si="9"/>
        <v>0.30180000000000001</v>
      </c>
      <c r="Z21" s="30">
        <f t="shared" si="9"/>
        <v>0.29449999999999998</v>
      </c>
      <c r="AA21" s="30">
        <f t="shared" si="9"/>
        <v>0.2873</v>
      </c>
      <c r="AB21" s="30">
        <f t="shared" si="9"/>
        <v>0.28029999999999999</v>
      </c>
      <c r="AC21" s="30">
        <f t="shared" si="9"/>
        <v>0.27350000000000002</v>
      </c>
      <c r="AD21" s="30">
        <f t="shared" si="9"/>
        <v>0.26690000000000003</v>
      </c>
      <c r="AE21" s="30">
        <f t="shared" si="9"/>
        <v>0.26040000000000002</v>
      </c>
    </row>
    <row r="22" spans="1:399" hidden="1" x14ac:dyDescent="0.2">
      <c r="A22" s="4" t="s">
        <v>41</v>
      </c>
      <c r="B22" s="4">
        <f t="shared" ref="B22:U22" si="10">+B9</f>
        <v>0.50509598840379033</v>
      </c>
      <c r="C22" s="4">
        <f t="shared" si="10"/>
        <v>0.48717506527410837</v>
      </c>
      <c r="D22" s="4">
        <f t="shared" si="10"/>
        <v>0.46205918495087028</v>
      </c>
      <c r="E22" s="4">
        <f t="shared" si="10"/>
        <v>0.43930478631579645</v>
      </c>
      <c r="F22" s="4">
        <f t="shared" si="10"/>
        <v>0.43027749857220632</v>
      </c>
      <c r="G22" s="4">
        <f t="shared" si="10"/>
        <v>0.42848930938951041</v>
      </c>
      <c r="H22" s="1">
        <f t="shared" si="10"/>
        <v>0.40674933594273532</v>
      </c>
      <c r="I22" s="4">
        <f t="shared" si="10"/>
        <v>0.40723747615653505</v>
      </c>
      <c r="J22" s="4">
        <f t="shared" si="10"/>
        <v>0.39382191937526256</v>
      </c>
      <c r="K22" s="4">
        <f t="shared" si="10"/>
        <v>0.38397227109462106</v>
      </c>
      <c r="L22" s="4">
        <f t="shared" si="10"/>
        <v>0.37876505766809826</v>
      </c>
      <c r="M22" s="4">
        <f t="shared" si="10"/>
        <v>0.37802132593717297</v>
      </c>
      <c r="N22" s="4">
        <f t="shared" si="10"/>
        <v>0.36415440574419922</v>
      </c>
      <c r="O22" s="4">
        <f t="shared" si="10"/>
        <v>0.36698919799942087</v>
      </c>
      <c r="P22" s="4">
        <f t="shared" si="10"/>
        <v>0.3629954060714326</v>
      </c>
      <c r="Q22" s="4">
        <f t="shared" si="10"/>
        <v>0.34923525840019143</v>
      </c>
      <c r="R22" s="4">
        <f t="shared" si="10"/>
        <v>0.3531496830821414</v>
      </c>
      <c r="S22" s="4">
        <f t="shared" si="10"/>
        <v>0.34207263791300696</v>
      </c>
      <c r="T22" s="4">
        <f t="shared" si="10"/>
        <v>0.33509886468255556</v>
      </c>
      <c r="U22" s="4">
        <f t="shared" si="10"/>
        <v>0.33313444843381274</v>
      </c>
    </row>
    <row r="23" spans="1:399" hidden="1" x14ac:dyDescent="0.2">
      <c r="A23" s="4" t="s">
        <v>42</v>
      </c>
      <c r="B23" s="4">
        <f t="shared" ref="B23:K23" si="11">+B9</f>
        <v>0.50509598840379033</v>
      </c>
      <c r="C23" s="4">
        <f t="shared" si="11"/>
        <v>0.48717506527410837</v>
      </c>
      <c r="D23" s="4">
        <f t="shared" si="11"/>
        <v>0.46205918495087028</v>
      </c>
      <c r="E23" s="4">
        <f t="shared" si="11"/>
        <v>0.43930478631579645</v>
      </c>
      <c r="F23" s="4">
        <f t="shared" si="11"/>
        <v>0.43027749857220632</v>
      </c>
      <c r="G23" s="4">
        <f t="shared" si="11"/>
        <v>0.42848930938951041</v>
      </c>
      <c r="H23" s="1">
        <f t="shared" si="11"/>
        <v>0.40674933594273532</v>
      </c>
      <c r="I23" s="4">
        <f t="shared" si="11"/>
        <v>0.40723747615653505</v>
      </c>
      <c r="J23" s="4">
        <f t="shared" si="11"/>
        <v>0.39382191937526256</v>
      </c>
      <c r="K23" s="4">
        <f t="shared" si="11"/>
        <v>0.38397227109462106</v>
      </c>
    </row>
    <row r="24" spans="1:399" hidden="1" x14ac:dyDescent="0.2">
      <c r="A24" s="4" t="s">
        <v>43</v>
      </c>
      <c r="B24" s="4">
        <f t="shared" ref="B24:H24" si="12">+B9</f>
        <v>0.50509598840379033</v>
      </c>
      <c r="C24" s="4">
        <f t="shared" si="12"/>
        <v>0.48717506527410837</v>
      </c>
      <c r="D24" s="4">
        <f t="shared" si="12"/>
        <v>0.46205918495087028</v>
      </c>
      <c r="E24" s="4">
        <f t="shared" si="12"/>
        <v>0.43930478631579645</v>
      </c>
      <c r="F24" s="4">
        <f t="shared" si="12"/>
        <v>0.43027749857220632</v>
      </c>
      <c r="G24" s="4">
        <f t="shared" si="12"/>
        <v>0.42848930938951041</v>
      </c>
      <c r="H24" s="1">
        <f t="shared" si="12"/>
        <v>0.40674933594273532</v>
      </c>
    </row>
    <row r="29" spans="1:399" x14ac:dyDescent="0.2">
      <c r="E29" s="13"/>
    </row>
    <row r="30" spans="1:399" x14ac:dyDescent="0.2">
      <c r="B30" s="100" t="s">
        <v>2</v>
      </c>
      <c r="C30" s="100"/>
      <c r="D30" s="100"/>
      <c r="E30" s="100"/>
      <c r="F30" s="100"/>
      <c r="G30" s="100"/>
      <c r="H30" s="100"/>
      <c r="I30" s="100"/>
      <c r="J30" s="100"/>
      <c r="K30" s="100"/>
      <c r="N30" s="5"/>
      <c r="O30" s="5"/>
      <c r="P30" s="5"/>
      <c r="Q30" s="5"/>
      <c r="R30" s="5"/>
    </row>
    <row r="31" spans="1:399" ht="15" x14ac:dyDescent="0.25">
      <c r="B31" s="100" t="s">
        <v>3</v>
      </c>
      <c r="C31" s="100"/>
      <c r="D31" s="100"/>
      <c r="E31" s="100"/>
      <c r="F31" s="100"/>
      <c r="G31" s="100"/>
      <c r="H31" s="100"/>
      <c r="I31" s="100"/>
      <c r="J31" s="100"/>
      <c r="K31" s="100"/>
      <c r="N31" s="5"/>
      <c r="O31" s="36"/>
      <c r="P31" s="36"/>
      <c r="Q31" s="36"/>
      <c r="R31" s="36"/>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row>
    <row r="32" spans="1:399" s="5" customFormat="1" ht="15" x14ac:dyDescent="0.25">
      <c r="B32" s="100" t="s">
        <v>4</v>
      </c>
      <c r="C32" s="100"/>
      <c r="D32" s="100"/>
      <c r="E32" s="100"/>
      <c r="F32" s="100"/>
      <c r="G32" s="100"/>
      <c r="H32" s="100"/>
      <c r="I32" s="100"/>
      <c r="J32" s="100"/>
      <c r="K32" s="100"/>
      <c r="O32" s="36"/>
      <c r="P32" s="36"/>
      <c r="Q32" s="36"/>
      <c r="R32" s="36"/>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row>
    <row r="33" spans="2:399" s="5" customFormat="1" ht="15" x14ac:dyDescent="0.25">
      <c r="B33" s="4"/>
      <c r="C33" s="4"/>
      <c r="D33" s="4"/>
      <c r="E33" s="4"/>
      <c r="F33" s="4"/>
      <c r="G33" s="4"/>
      <c r="H33" s="1"/>
      <c r="I33" s="4"/>
      <c r="J33" s="4"/>
      <c r="K33" s="4"/>
      <c r="L33" s="19"/>
      <c r="M33" s="19"/>
      <c r="N33" s="19"/>
      <c r="O33" s="36"/>
      <c r="P33" s="36"/>
      <c r="Q33" s="36"/>
      <c r="R33" s="36"/>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row>
    <row r="34" spans="2:399" s="5" customFormat="1" ht="15" x14ac:dyDescent="0.25">
      <c r="B34" s="1"/>
      <c r="C34" s="1"/>
      <c r="D34" s="1" t="s">
        <v>5</v>
      </c>
      <c r="E34" s="73"/>
      <c r="F34" s="1" t="s">
        <v>6</v>
      </c>
      <c r="G34" s="1" t="s">
        <v>7</v>
      </c>
      <c r="H34" s="2" t="s">
        <v>8</v>
      </c>
      <c r="I34" s="2"/>
      <c r="J34" s="1" t="s">
        <v>9</v>
      </c>
      <c r="K34" s="1"/>
      <c r="N34" s="5">
        <f>78/82</f>
        <v>0.95121951219512191</v>
      </c>
      <c r="O34" s="36"/>
      <c r="P34" s="36"/>
      <c r="Q34" s="36"/>
      <c r="R34" s="36"/>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row>
    <row r="35" spans="2:399" s="5" customFormat="1" ht="15" x14ac:dyDescent="0.25">
      <c r="B35" s="1"/>
      <c r="C35" s="1"/>
      <c r="D35" s="1" t="s">
        <v>10</v>
      </c>
      <c r="E35" s="1" t="s">
        <v>11</v>
      </c>
      <c r="F35" s="1" t="s">
        <v>10</v>
      </c>
      <c r="G35" s="1" t="s">
        <v>6</v>
      </c>
      <c r="H35" s="2" t="s">
        <v>12</v>
      </c>
      <c r="I35" s="2"/>
      <c r="J35" s="3" t="s">
        <v>13</v>
      </c>
      <c r="K35" s="1" t="s">
        <v>14</v>
      </c>
      <c r="O35" s="36"/>
      <c r="P35" s="36"/>
      <c r="Q35" s="36"/>
      <c r="R35" s="36"/>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row>
    <row r="36" spans="2:399" s="5" customFormat="1" ht="15" x14ac:dyDescent="0.25">
      <c r="B36" s="1"/>
      <c r="C36" s="1"/>
      <c r="D36" s="1" t="s">
        <v>15</v>
      </c>
      <c r="E36" s="1" t="s">
        <v>15</v>
      </c>
      <c r="F36" s="1" t="s">
        <v>16</v>
      </c>
      <c r="G36" s="1" t="s">
        <v>10</v>
      </c>
      <c r="H36" s="2" t="s">
        <v>17</v>
      </c>
      <c r="I36" s="2"/>
      <c r="J36" s="1" t="s">
        <v>18</v>
      </c>
      <c r="K36" s="1" t="s">
        <v>19</v>
      </c>
      <c r="O36" s="36"/>
      <c r="P36" s="36"/>
      <c r="Q36" s="36"/>
      <c r="R36" s="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row>
    <row r="37" spans="2:399" s="5" customFormat="1" ht="15" x14ac:dyDescent="0.25">
      <c r="B37" s="37"/>
      <c r="C37" s="38" t="s">
        <v>20</v>
      </c>
      <c r="D37" s="38" t="s">
        <v>21</v>
      </c>
      <c r="E37" s="38" t="s">
        <v>22</v>
      </c>
      <c r="F37" s="38" t="s">
        <v>23</v>
      </c>
      <c r="G37" s="38" t="s">
        <v>24</v>
      </c>
      <c r="H37" s="39" t="s">
        <v>25</v>
      </c>
      <c r="I37" s="39"/>
      <c r="J37" s="38" t="s">
        <v>26</v>
      </c>
      <c r="K37" s="38" t="s">
        <v>27</v>
      </c>
      <c r="O37" s="36"/>
      <c r="P37" s="36"/>
      <c r="Q37" s="36"/>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row>
    <row r="38" spans="2:399" s="5" customFormat="1" ht="15" x14ac:dyDescent="0.25">
      <c r="B38" s="40">
        <f>B7</f>
        <v>2017</v>
      </c>
      <c r="C38" s="40">
        <v>1</v>
      </c>
      <c r="D38" s="41">
        <f>HLOOKUP(C38,$B$8:$AT$15,2)</f>
        <v>0.50509598840379033</v>
      </c>
      <c r="E38" s="99">
        <f>HLOOKUP(C38,$B$8:$AT$15,3)</f>
        <v>0.52290000000000003</v>
      </c>
      <c r="F38" s="42"/>
      <c r="G38" s="41">
        <f>HLOOKUP(C38,$B$8:$AT$15,6)</f>
        <v>0.52290000000000003</v>
      </c>
      <c r="H38" s="63" t="s">
        <v>48</v>
      </c>
      <c r="I38" s="43"/>
      <c r="J38" s="53">
        <f>+G38*(1+H38)</f>
        <v>0.54904500000000001</v>
      </c>
      <c r="K38" s="95">
        <f t="shared" ref="K38:K82" si="13">+PMT(0.0417,C38,-J38)</f>
        <v>0.57194017650000006</v>
      </c>
      <c r="O38" s="36"/>
      <c r="P38" s="36"/>
      <c r="Q38" s="36"/>
      <c r="R38" s="36"/>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row>
    <row r="39" spans="2:399" ht="15" x14ac:dyDescent="0.25">
      <c r="B39" s="40">
        <f>B38+1</f>
        <v>2018</v>
      </c>
      <c r="C39" s="40">
        <v>2</v>
      </c>
      <c r="D39" s="41">
        <f t="shared" ref="D39:D82" si="14">HLOOKUP(C39,$B$8:$AT$15,2)</f>
        <v>0.48717506527410837</v>
      </c>
      <c r="E39" s="41">
        <f t="shared" ref="E39:E82" si="15">HLOOKUP(C39,$B$8:$AT$15,3)</f>
        <v>0.52210000000000001</v>
      </c>
      <c r="F39" s="44">
        <f>HLOOKUP(C39,$B$8:$AT$15,5)</f>
        <v>-1.529929240772665E-3</v>
      </c>
      <c r="G39" s="41">
        <f t="shared" ref="G39:G82" si="16">HLOOKUP(C39,$B$8:$AT$15,6)</f>
        <v>1.0449999999999999</v>
      </c>
      <c r="H39" s="63" t="s">
        <v>48</v>
      </c>
      <c r="I39" s="43"/>
      <c r="J39" s="53">
        <f t="shared" ref="J39:J82" si="17">+G39*(1+H39)</f>
        <v>1.0972500000000001</v>
      </c>
      <c r="K39" s="95">
        <f t="shared" si="13"/>
        <v>0.58317512222780055</v>
      </c>
      <c r="N39" s="5"/>
      <c r="O39" s="36"/>
      <c r="P39" s="36"/>
      <c r="Q39" s="36"/>
      <c r="R39" s="36"/>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row>
    <row r="40" spans="2:399" ht="15" x14ac:dyDescent="0.25">
      <c r="B40" s="40">
        <f t="shared" ref="B40:B82" si="18">B39+1</f>
        <v>2019</v>
      </c>
      <c r="C40" s="40">
        <v>3</v>
      </c>
      <c r="D40" s="41">
        <f t="shared" si="14"/>
        <v>0.46205918495087028</v>
      </c>
      <c r="E40" s="41">
        <f t="shared" si="15"/>
        <v>0.51259999999999994</v>
      </c>
      <c r="F40" s="44">
        <f t="shared" ref="F40:F82" si="19">HLOOKUP(C40,$B$8:$AT$15,5)</f>
        <v>-1.8195747941007645E-2</v>
      </c>
      <c r="G40" s="41">
        <f t="shared" si="16"/>
        <v>1.5575999999999999</v>
      </c>
      <c r="H40" s="63" t="s">
        <v>48</v>
      </c>
      <c r="I40" s="43"/>
      <c r="J40" s="53">
        <f t="shared" si="17"/>
        <v>1.63548</v>
      </c>
      <c r="K40" s="95">
        <f t="shared" si="13"/>
        <v>0.59124533240917232</v>
      </c>
      <c r="N40" s="5"/>
      <c r="O40" s="36"/>
      <c r="P40" s="36"/>
      <c r="Q40" s="36"/>
      <c r="R40" s="36"/>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row>
    <row r="41" spans="2:399" ht="15" x14ac:dyDescent="0.25">
      <c r="B41" s="40">
        <f t="shared" si="18"/>
        <v>2020</v>
      </c>
      <c r="C41" s="40">
        <v>4</v>
      </c>
      <c r="D41" s="41">
        <f t="shared" si="14"/>
        <v>0.43930478631579645</v>
      </c>
      <c r="E41" s="41">
        <f t="shared" si="15"/>
        <v>0.50449999999999995</v>
      </c>
      <c r="F41" s="44">
        <f t="shared" si="19"/>
        <v>-1.5801794771751809E-2</v>
      </c>
      <c r="G41" s="41">
        <f t="shared" si="16"/>
        <v>2.0621</v>
      </c>
      <c r="H41" s="63" t="s">
        <v>48</v>
      </c>
      <c r="I41" s="43"/>
      <c r="J41" s="53">
        <f t="shared" si="17"/>
        <v>2.1652050000000003</v>
      </c>
      <c r="K41" s="95">
        <f t="shared" si="13"/>
        <v>0.59888406937441074</v>
      </c>
      <c r="N41" s="5"/>
      <c r="O41" s="36"/>
      <c r="P41" s="36"/>
      <c r="Q41" s="36"/>
      <c r="R41" s="36"/>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row>
    <row r="42" spans="2:399" ht="15" x14ac:dyDescent="0.25">
      <c r="B42" s="45">
        <f t="shared" si="18"/>
        <v>2021</v>
      </c>
      <c r="C42" s="45">
        <v>5</v>
      </c>
      <c r="D42" s="49">
        <f t="shared" si="14"/>
        <v>0.43027749857220632</v>
      </c>
      <c r="E42" s="49">
        <f t="shared" si="15"/>
        <v>0.51149999999999995</v>
      </c>
      <c r="F42" s="50">
        <f t="shared" si="19"/>
        <v>1.3875123885034757E-2</v>
      </c>
      <c r="G42" s="49">
        <f t="shared" si="16"/>
        <v>2.5735999999999999</v>
      </c>
      <c r="H42" s="63" t="s">
        <v>49</v>
      </c>
      <c r="I42" s="51"/>
      <c r="J42" s="54">
        <f>+G42*(1+H42)</f>
        <v>2.7666199999999996</v>
      </c>
      <c r="K42" s="95">
        <f t="shared" si="13"/>
        <v>0.62442876851960294</v>
      </c>
      <c r="N42" s="5"/>
      <c r="O42" s="36"/>
      <c r="P42" s="36"/>
      <c r="Q42" s="36"/>
      <c r="R42" s="36"/>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row>
    <row r="43" spans="2:399" ht="15" x14ac:dyDescent="0.25">
      <c r="B43" s="40">
        <f t="shared" si="18"/>
        <v>2022</v>
      </c>
      <c r="C43" s="40">
        <v>6</v>
      </c>
      <c r="D43" s="41">
        <f t="shared" si="14"/>
        <v>0.42848930938951041</v>
      </c>
      <c r="E43" s="41">
        <f t="shared" si="15"/>
        <v>0.52729999999999999</v>
      </c>
      <c r="F43" s="44">
        <f t="shared" si="19"/>
        <v>3.0889540566960028E-2</v>
      </c>
      <c r="G43" s="41">
        <f t="shared" si="16"/>
        <v>3.1008999999999998</v>
      </c>
      <c r="H43" s="63" t="s">
        <v>49</v>
      </c>
      <c r="I43" s="42"/>
      <c r="J43" s="53">
        <f t="shared" si="17"/>
        <v>3.3334674999999998</v>
      </c>
      <c r="K43" s="95">
        <f t="shared" si="13"/>
        <v>0.63942226912259825</v>
      </c>
      <c r="N43" s="5"/>
      <c r="O43" s="36"/>
      <c r="P43" s="36"/>
      <c r="Q43" s="36"/>
      <c r="R43" s="36"/>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row>
    <row r="44" spans="2:399" ht="15" x14ac:dyDescent="0.25">
      <c r="B44" s="40">
        <f t="shared" si="18"/>
        <v>2023</v>
      </c>
      <c r="C44" s="40">
        <v>7</v>
      </c>
      <c r="D44" s="41">
        <f t="shared" si="14"/>
        <v>0.40674933594273532</v>
      </c>
      <c r="E44" s="41">
        <f t="shared" si="15"/>
        <v>0.51819999999999999</v>
      </c>
      <c r="F44" s="44">
        <f t="shared" si="19"/>
        <v>-1.7257728048549192E-2</v>
      </c>
      <c r="G44" s="41">
        <f t="shared" si="16"/>
        <v>3.6190999999999995</v>
      </c>
      <c r="H44" s="63" t="s">
        <v>49</v>
      </c>
      <c r="I44" s="42"/>
      <c r="J44" s="53">
        <f>+G44*(1+H44)</f>
        <v>3.8905324999999995</v>
      </c>
      <c r="K44" s="95">
        <f t="shared" si="13"/>
        <v>0.65227833464154994</v>
      </c>
      <c r="N44" s="5"/>
      <c r="O44" s="36"/>
      <c r="P44" s="36"/>
      <c r="Q44" s="36"/>
      <c r="R44" s="36"/>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row>
    <row r="45" spans="2:399" ht="15" x14ac:dyDescent="0.25">
      <c r="B45" s="40">
        <f t="shared" si="18"/>
        <v>2024</v>
      </c>
      <c r="C45" s="40">
        <v>8</v>
      </c>
      <c r="D45" s="41">
        <f t="shared" si="14"/>
        <v>0.40723747615653505</v>
      </c>
      <c r="E45" s="41">
        <f t="shared" si="15"/>
        <v>0.53710000000000002</v>
      </c>
      <c r="F45" s="44">
        <f t="shared" si="19"/>
        <v>3.6472404477035925E-2</v>
      </c>
      <c r="G45" s="41">
        <f t="shared" si="16"/>
        <v>4.1561999999999992</v>
      </c>
      <c r="H45" s="63" t="s">
        <v>49</v>
      </c>
      <c r="I45" s="42"/>
      <c r="J45" s="53">
        <f t="shared" si="17"/>
        <v>4.4679149999999987</v>
      </c>
      <c r="K45" s="95">
        <f t="shared" si="13"/>
        <v>0.66827600428683209</v>
      </c>
      <c r="N45" s="5"/>
      <c r="O45" s="36"/>
      <c r="P45" s="36"/>
      <c r="Q45" s="36"/>
      <c r="R45" s="36"/>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row>
    <row r="46" spans="2:399" ht="15" x14ac:dyDescent="0.25">
      <c r="B46" s="40">
        <f t="shared" si="18"/>
        <v>2025</v>
      </c>
      <c r="C46" s="40">
        <v>9</v>
      </c>
      <c r="D46" s="41">
        <f t="shared" si="14"/>
        <v>0.39382191937526256</v>
      </c>
      <c r="E46" s="41">
        <f t="shared" si="15"/>
        <v>0.53769999999999996</v>
      </c>
      <c r="F46" s="44">
        <f t="shared" si="19"/>
        <v>1.1171104077452032E-3</v>
      </c>
      <c r="G46" s="41">
        <f t="shared" si="16"/>
        <v>4.6938999999999993</v>
      </c>
      <c r="H46" s="63" t="s">
        <v>49</v>
      </c>
      <c r="I46" s="42"/>
      <c r="J46" s="53">
        <f t="shared" si="17"/>
        <v>5.0459424999999989</v>
      </c>
      <c r="K46" s="95">
        <f t="shared" si="13"/>
        <v>0.68391111631084878</v>
      </c>
      <c r="N46" s="5"/>
      <c r="O46" s="36"/>
      <c r="P46" s="36"/>
      <c r="Q46" s="36"/>
      <c r="R46" s="3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row>
    <row r="47" spans="2:399" ht="15" x14ac:dyDescent="0.25">
      <c r="B47" s="45">
        <f t="shared" si="18"/>
        <v>2026</v>
      </c>
      <c r="C47" s="45">
        <v>10</v>
      </c>
      <c r="D47" s="49">
        <f t="shared" si="14"/>
        <v>0.38397227109462106</v>
      </c>
      <c r="E47" s="49">
        <f t="shared" si="15"/>
        <v>0.54269999999999996</v>
      </c>
      <c r="F47" s="50">
        <f t="shared" si="19"/>
        <v>9.2988655384043106E-3</v>
      </c>
      <c r="G47" s="49">
        <f t="shared" si="16"/>
        <v>5.2365999999999993</v>
      </c>
      <c r="H47" s="63" t="s">
        <v>50</v>
      </c>
      <c r="I47" s="51"/>
      <c r="J47" s="54">
        <f t="shared" si="17"/>
        <v>5.7602599999999997</v>
      </c>
      <c r="K47" s="95">
        <f t="shared" si="13"/>
        <v>0.71621083459653878</v>
      </c>
      <c r="N47" s="5"/>
      <c r="O47" s="36"/>
      <c r="P47" s="36"/>
      <c r="Q47" s="36"/>
      <c r="R47" s="36"/>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row>
    <row r="48" spans="2:399" ht="15" x14ac:dyDescent="0.25">
      <c r="B48" s="40">
        <f t="shared" si="18"/>
        <v>2027</v>
      </c>
      <c r="C48" s="40">
        <v>11</v>
      </c>
      <c r="D48" s="41">
        <f t="shared" si="14"/>
        <v>0.37876505766809826</v>
      </c>
      <c r="E48" s="41">
        <f t="shared" si="15"/>
        <v>0.55420000000000003</v>
      </c>
      <c r="F48" s="44">
        <f t="shared" si="19"/>
        <v>2.1190344573429165E-2</v>
      </c>
      <c r="G48" s="41">
        <f t="shared" si="16"/>
        <v>5.7907999999999991</v>
      </c>
      <c r="H48" s="63" t="s">
        <v>51</v>
      </c>
      <c r="I48" s="43"/>
      <c r="J48" s="53">
        <f t="shared" si="17"/>
        <v>6.3698799999999993</v>
      </c>
      <c r="K48" s="95">
        <f t="shared" si="13"/>
        <v>0.73379776985282874</v>
      </c>
      <c r="N48" s="5"/>
      <c r="O48" s="36"/>
      <c r="P48" s="36"/>
      <c r="Q48" s="36"/>
      <c r="R48" s="36"/>
      <c r="S48"/>
      <c r="T48"/>
      <c r="U48"/>
      <c r="V48"/>
      <c r="W48"/>
      <c r="X48"/>
      <c r="Y48"/>
      <c r="Z48"/>
      <c r="AA48"/>
      <c r="AB48"/>
      <c r="AC48"/>
      <c r="AD48"/>
      <c r="AE48"/>
      <c r="AF48"/>
      <c r="AG48"/>
      <c r="AH48"/>
    </row>
    <row r="49" spans="2:34" ht="15" x14ac:dyDescent="0.25">
      <c r="B49" s="40">
        <f t="shared" si="18"/>
        <v>2028</v>
      </c>
      <c r="C49" s="40">
        <v>12</v>
      </c>
      <c r="D49" s="41">
        <f t="shared" si="14"/>
        <v>0.37802132593717297</v>
      </c>
      <c r="E49" s="41">
        <f t="shared" si="15"/>
        <v>0.57250000000000001</v>
      </c>
      <c r="F49" s="44">
        <f t="shared" si="19"/>
        <v>3.3020570191266696E-2</v>
      </c>
      <c r="G49" s="41">
        <f t="shared" si="16"/>
        <v>6.3632999999999988</v>
      </c>
      <c r="H49" s="63" t="s">
        <v>51</v>
      </c>
      <c r="I49" s="43"/>
      <c r="J49" s="53">
        <f t="shared" si="17"/>
        <v>6.9996299999999989</v>
      </c>
      <c r="K49" s="95">
        <f t="shared" si="13"/>
        <v>0.75320099030337251</v>
      </c>
      <c r="N49" s="5"/>
      <c r="O49" s="36"/>
      <c r="P49" s="5"/>
      <c r="Q49" s="5"/>
      <c r="R49" s="36"/>
      <c r="S49"/>
      <c r="T49"/>
      <c r="U49"/>
      <c r="V49"/>
      <c r="W49"/>
      <c r="X49"/>
      <c r="Y49"/>
      <c r="Z49"/>
      <c r="AA49"/>
      <c r="AB49"/>
      <c r="AC49"/>
      <c r="AD49"/>
      <c r="AE49"/>
      <c r="AF49"/>
      <c r="AG49"/>
      <c r="AH49"/>
    </row>
    <row r="50" spans="2:34" ht="15" x14ac:dyDescent="0.25">
      <c r="B50" s="40">
        <f t="shared" si="18"/>
        <v>2029</v>
      </c>
      <c r="C50" s="40">
        <v>13</v>
      </c>
      <c r="D50" s="41">
        <f t="shared" si="14"/>
        <v>0.36415440574419922</v>
      </c>
      <c r="E50" s="41">
        <f t="shared" si="15"/>
        <v>0.57099999999999995</v>
      </c>
      <c r="F50" s="44">
        <f t="shared" si="19"/>
        <v>-2.6200873362446364E-3</v>
      </c>
      <c r="G50" s="41">
        <f t="shared" si="16"/>
        <v>6.9342999999999986</v>
      </c>
      <c r="H50" s="63" t="s">
        <v>51</v>
      </c>
      <c r="I50" s="43"/>
      <c r="J50" s="53">
        <f t="shared" si="17"/>
        <v>7.6277299999999988</v>
      </c>
      <c r="K50" s="95">
        <f t="shared" si="13"/>
        <v>0.77194888064570466</v>
      </c>
      <c r="O50"/>
      <c r="R50"/>
      <c r="S50"/>
      <c r="T50"/>
      <c r="U50"/>
      <c r="V50"/>
      <c r="W50"/>
      <c r="X50"/>
      <c r="Y50"/>
      <c r="Z50"/>
      <c r="AA50"/>
      <c r="AB50"/>
      <c r="AC50"/>
      <c r="AD50"/>
      <c r="AE50"/>
      <c r="AF50"/>
      <c r="AG50"/>
      <c r="AH50"/>
    </row>
    <row r="51" spans="2:34" ht="15" x14ac:dyDescent="0.25">
      <c r="B51" s="40">
        <f t="shared" si="18"/>
        <v>2030</v>
      </c>
      <c r="C51" s="40">
        <v>14</v>
      </c>
      <c r="D51" s="41">
        <f t="shared" si="14"/>
        <v>0.36698919799942087</v>
      </c>
      <c r="E51" s="41">
        <f t="shared" si="15"/>
        <v>0.59570000000000001</v>
      </c>
      <c r="F51" s="44">
        <f t="shared" si="19"/>
        <v>4.3257443082311831E-2</v>
      </c>
      <c r="G51" s="41">
        <f t="shared" si="16"/>
        <v>7.5299999999999985</v>
      </c>
      <c r="H51" s="63" t="s">
        <v>51</v>
      </c>
      <c r="I51" s="43"/>
      <c r="J51" s="53">
        <f t="shared" si="17"/>
        <v>8.2829999999999995</v>
      </c>
      <c r="K51" s="95">
        <f t="shared" si="13"/>
        <v>0.79296895340303108</v>
      </c>
      <c r="O51"/>
      <c r="R51"/>
      <c r="S51"/>
      <c r="T51"/>
      <c r="U51"/>
      <c r="V51"/>
      <c r="W51"/>
      <c r="X51"/>
      <c r="Y51"/>
      <c r="Z51"/>
      <c r="AA51"/>
      <c r="AB51"/>
      <c r="AC51"/>
      <c r="AD51"/>
      <c r="AE51"/>
      <c r="AF51"/>
      <c r="AG51"/>
      <c r="AH51"/>
    </row>
    <row r="52" spans="2:34" ht="15" x14ac:dyDescent="0.25">
      <c r="B52" s="40">
        <f t="shared" si="18"/>
        <v>2031</v>
      </c>
      <c r="C52" s="40">
        <v>15</v>
      </c>
      <c r="D52" s="41">
        <f t="shared" si="14"/>
        <v>0.3629954060714326</v>
      </c>
      <c r="E52" s="41">
        <f t="shared" si="15"/>
        <v>0.6099</v>
      </c>
      <c r="F52" s="44">
        <f t="shared" si="19"/>
        <v>2.3837502098371655E-2</v>
      </c>
      <c r="G52" s="41">
        <f t="shared" si="16"/>
        <v>8.139899999999999</v>
      </c>
      <c r="H52" s="63" t="s">
        <v>52</v>
      </c>
      <c r="I52" s="42"/>
      <c r="J52" s="53">
        <f t="shared" si="17"/>
        <v>9.1573874999999987</v>
      </c>
      <c r="K52" s="95">
        <f t="shared" si="13"/>
        <v>0.83344594617470824</v>
      </c>
      <c r="O52"/>
      <c r="R52"/>
      <c r="S52"/>
      <c r="T52"/>
      <c r="U52"/>
      <c r="V52"/>
      <c r="W52"/>
      <c r="X52"/>
      <c r="Y52"/>
      <c r="Z52"/>
      <c r="AA52"/>
      <c r="AB52"/>
      <c r="AC52"/>
      <c r="AD52"/>
      <c r="AE52"/>
      <c r="AF52"/>
      <c r="AG52"/>
      <c r="AH52"/>
    </row>
    <row r="53" spans="2:34" ht="15" x14ac:dyDescent="0.25">
      <c r="B53" s="40">
        <f t="shared" si="18"/>
        <v>2032</v>
      </c>
      <c r="C53" s="40">
        <v>16</v>
      </c>
      <c r="D53" s="41">
        <f t="shared" si="14"/>
        <v>0.34923525840019143</v>
      </c>
      <c r="E53" s="41">
        <f t="shared" si="15"/>
        <v>0.60740000000000005</v>
      </c>
      <c r="F53" s="44">
        <f t="shared" si="19"/>
        <v>-4.0990326282995815E-3</v>
      </c>
      <c r="G53" s="41">
        <f t="shared" si="16"/>
        <v>8.7472999999999992</v>
      </c>
      <c r="H53" s="63" t="s">
        <v>52</v>
      </c>
      <c r="I53" s="42"/>
      <c r="J53" s="53">
        <f t="shared" si="17"/>
        <v>9.8407124999999986</v>
      </c>
      <c r="K53" s="95">
        <f t="shared" si="13"/>
        <v>0.8551551737447729</v>
      </c>
      <c r="O53"/>
      <c r="R53"/>
      <c r="S53"/>
      <c r="T53"/>
      <c r="U53"/>
      <c r="V53"/>
      <c r="W53"/>
      <c r="X53"/>
      <c r="Y53"/>
      <c r="Z53"/>
      <c r="AA53"/>
      <c r="AB53"/>
      <c r="AC53"/>
      <c r="AD53"/>
      <c r="AE53"/>
      <c r="AF53"/>
      <c r="AG53"/>
      <c r="AH53"/>
    </row>
    <row r="54" spans="2:34" ht="15" x14ac:dyDescent="0.25">
      <c r="B54" s="40">
        <f t="shared" si="18"/>
        <v>2033</v>
      </c>
      <c r="C54" s="40">
        <v>17</v>
      </c>
      <c r="D54" s="41">
        <f t="shared" si="14"/>
        <v>0.3531496830821414</v>
      </c>
      <c r="E54" s="41">
        <f t="shared" si="15"/>
        <v>0.63590000000000002</v>
      </c>
      <c r="F54" s="44">
        <f t="shared" si="19"/>
        <v>4.6921303918340485E-2</v>
      </c>
      <c r="G54" s="41">
        <f t="shared" si="16"/>
        <v>9.3831999999999987</v>
      </c>
      <c r="H54" s="63" t="s">
        <v>52</v>
      </c>
      <c r="I54" s="42"/>
      <c r="J54" s="53">
        <f t="shared" si="17"/>
        <v>10.556099999999999</v>
      </c>
      <c r="K54" s="95">
        <f t="shared" si="13"/>
        <v>0.87917446565210178</v>
      </c>
      <c r="O54"/>
      <c r="R54"/>
      <c r="S54"/>
      <c r="T54"/>
    </row>
    <row r="55" spans="2:34" ht="15" x14ac:dyDescent="0.25">
      <c r="B55" s="40">
        <f t="shared" si="18"/>
        <v>2034</v>
      </c>
      <c r="C55" s="40">
        <v>18</v>
      </c>
      <c r="D55" s="41">
        <f t="shared" si="14"/>
        <v>0.34207263791300696</v>
      </c>
      <c r="E55" s="41">
        <f t="shared" si="15"/>
        <v>0.63759999999999994</v>
      </c>
      <c r="F55" s="44">
        <f t="shared" si="19"/>
        <v>2.6733763170307956E-3</v>
      </c>
      <c r="G55" s="41">
        <f t="shared" si="16"/>
        <v>10.020799999999998</v>
      </c>
      <c r="H55" s="63" t="s">
        <v>52</v>
      </c>
      <c r="I55" s="42"/>
      <c r="J55" s="53">
        <f t="shared" si="17"/>
        <v>11.273399999999997</v>
      </c>
      <c r="K55" s="95">
        <f t="shared" si="13"/>
        <v>0.90287172854077846</v>
      </c>
      <c r="O55"/>
      <c r="R55"/>
      <c r="S55"/>
      <c r="T55"/>
    </row>
    <row r="56" spans="2:34" ht="15" x14ac:dyDescent="0.25">
      <c r="B56" s="40">
        <f t="shared" si="18"/>
        <v>2035</v>
      </c>
      <c r="C56" s="40">
        <v>19</v>
      </c>
      <c r="D56" s="41">
        <f t="shared" si="14"/>
        <v>0.33509886468255556</v>
      </c>
      <c r="E56" s="41">
        <f t="shared" si="15"/>
        <v>0.64659999999999995</v>
      </c>
      <c r="F56" s="44">
        <f t="shared" si="19"/>
        <v>1.411543287327488E-2</v>
      </c>
      <c r="G56" s="41">
        <f t="shared" si="16"/>
        <v>10.667399999999997</v>
      </c>
      <c r="H56" s="63" t="s">
        <v>52</v>
      </c>
      <c r="I56" s="42"/>
      <c r="J56" s="53">
        <f t="shared" si="17"/>
        <v>12.000824999999997</v>
      </c>
      <c r="K56" s="95">
        <f t="shared" si="13"/>
        <v>0.92696959605585993</v>
      </c>
      <c r="O56"/>
    </row>
    <row r="57" spans="2:34" ht="15" x14ac:dyDescent="0.25">
      <c r="B57" s="45">
        <f t="shared" si="18"/>
        <v>2036</v>
      </c>
      <c r="C57" s="45">
        <v>20</v>
      </c>
      <c r="D57" s="49">
        <f t="shared" si="14"/>
        <v>0.33313444843381274</v>
      </c>
      <c r="E57" s="49">
        <f t="shared" si="15"/>
        <v>0.66539999999999999</v>
      </c>
      <c r="F57" s="50">
        <f t="shared" si="19"/>
        <v>2.9075162387875109E-2</v>
      </c>
      <c r="G57" s="49">
        <f t="shared" si="16"/>
        <v>11.332799999999997</v>
      </c>
      <c r="H57" s="63" t="s">
        <v>52</v>
      </c>
      <c r="I57" s="51"/>
      <c r="J57" s="54">
        <f t="shared" si="17"/>
        <v>12.749399999999996</v>
      </c>
      <c r="K57" s="95">
        <f t="shared" si="13"/>
        <v>0.95229928381707796</v>
      </c>
      <c r="O57"/>
    </row>
    <row r="58" spans="2:34" ht="15" x14ac:dyDescent="0.25">
      <c r="B58" s="40">
        <f t="shared" si="18"/>
        <v>2037</v>
      </c>
      <c r="C58" s="40">
        <v>21</v>
      </c>
      <c r="D58" s="41">
        <f t="shared" si="14"/>
        <v>0.32500000000000001</v>
      </c>
      <c r="E58" s="41">
        <f t="shared" si="15"/>
        <v>0.67205400000000004</v>
      </c>
      <c r="F58" s="44">
        <f t="shared" si="19"/>
        <v>1.0000000000000009E-2</v>
      </c>
      <c r="G58" s="41">
        <f t="shared" si="16"/>
        <v>12.004853999999996</v>
      </c>
      <c r="H58" s="63" t="s">
        <v>53</v>
      </c>
      <c r="I58" s="43"/>
      <c r="J58" s="53">
        <f t="shared" si="17"/>
        <v>13.805582099999995</v>
      </c>
      <c r="K58" s="95">
        <f t="shared" si="13"/>
        <v>0.99953133394575278</v>
      </c>
      <c r="O58"/>
    </row>
    <row r="59" spans="2:34" ht="15" x14ac:dyDescent="0.25">
      <c r="B59" s="40">
        <f t="shared" si="18"/>
        <v>2038</v>
      </c>
      <c r="C59" s="40">
        <v>22</v>
      </c>
      <c r="D59" s="41">
        <f t="shared" si="14"/>
        <v>0.31709999999999999</v>
      </c>
      <c r="E59" s="41">
        <f t="shared" si="15"/>
        <v>0.67877454000000004</v>
      </c>
      <c r="F59" s="44">
        <f t="shared" si="19"/>
        <v>1.0000000000000009E-2</v>
      </c>
      <c r="G59" s="41">
        <f t="shared" si="16"/>
        <v>12.683628539999997</v>
      </c>
      <c r="H59" s="63" t="s">
        <v>53</v>
      </c>
      <c r="I59" s="43"/>
      <c r="J59" s="53">
        <f t="shared" si="17"/>
        <v>14.586172820999996</v>
      </c>
      <c r="K59" s="95">
        <f t="shared" si="13"/>
        <v>1.0258141680774744</v>
      </c>
      <c r="O59"/>
    </row>
    <row r="60" spans="2:34" ht="15" x14ac:dyDescent="0.25">
      <c r="B60" s="40">
        <f t="shared" si="18"/>
        <v>2039</v>
      </c>
      <c r="C60" s="40">
        <v>23</v>
      </c>
      <c r="D60" s="41">
        <f t="shared" si="14"/>
        <v>0.30940000000000001</v>
      </c>
      <c r="E60" s="41">
        <f t="shared" si="15"/>
        <v>0.68556228540000008</v>
      </c>
      <c r="F60" s="44">
        <f t="shared" si="19"/>
        <v>1.0000000000000009E-2</v>
      </c>
      <c r="G60" s="41">
        <f t="shared" si="16"/>
        <v>13.369190825399997</v>
      </c>
      <c r="H60" s="63" t="s">
        <v>53</v>
      </c>
      <c r="I60" s="43"/>
      <c r="J60" s="53">
        <f t="shared" si="17"/>
        <v>15.374569449209995</v>
      </c>
      <c r="K60" s="95">
        <f t="shared" si="13"/>
        <v>1.0523401469867997</v>
      </c>
      <c r="O60"/>
    </row>
    <row r="61" spans="2:34" ht="15" x14ac:dyDescent="0.25">
      <c r="B61" s="40">
        <f t="shared" si="18"/>
        <v>2040</v>
      </c>
      <c r="C61" s="40">
        <v>24</v>
      </c>
      <c r="D61" s="41">
        <f t="shared" si="14"/>
        <v>0.30180000000000001</v>
      </c>
      <c r="E61" s="41">
        <f t="shared" si="15"/>
        <v>0.69241790825400007</v>
      </c>
      <c r="F61" s="44">
        <f t="shared" si="19"/>
        <v>1.0000000000000009E-2</v>
      </c>
      <c r="G61" s="41">
        <f t="shared" si="16"/>
        <v>14.061608733653998</v>
      </c>
      <c r="H61" s="63" t="s">
        <v>53</v>
      </c>
      <c r="I61" s="43"/>
      <c r="J61" s="53">
        <f t="shared" si="17"/>
        <v>16.170850043702096</v>
      </c>
      <c r="K61" s="95">
        <f t="shared" si="13"/>
        <v>1.0791350190105742</v>
      </c>
      <c r="O61"/>
    </row>
    <row r="62" spans="2:34" ht="15" x14ac:dyDescent="0.25">
      <c r="B62" s="40">
        <f t="shared" si="18"/>
        <v>2041</v>
      </c>
      <c r="C62" s="40">
        <v>25</v>
      </c>
      <c r="D62" s="41">
        <f t="shared" si="14"/>
        <v>0.29449999999999998</v>
      </c>
      <c r="E62" s="41">
        <f t="shared" si="15"/>
        <v>0.69934208733654013</v>
      </c>
      <c r="F62" s="44">
        <f t="shared" si="19"/>
        <v>1.0000000000000009E-2</v>
      </c>
      <c r="G62" s="41">
        <f t="shared" si="16"/>
        <v>14.760950820990537</v>
      </c>
      <c r="H62" s="63" t="s">
        <v>53</v>
      </c>
      <c r="I62" s="43"/>
      <c r="J62" s="53">
        <f t="shared" si="17"/>
        <v>16.975093444139116</v>
      </c>
      <c r="K62" s="95">
        <f t="shared" si="13"/>
        <v>1.1062210047644847</v>
      </c>
      <c r="O62"/>
    </row>
    <row r="63" spans="2:34" ht="15" x14ac:dyDescent="0.25">
      <c r="B63" s="40">
        <f t="shared" si="18"/>
        <v>2042</v>
      </c>
      <c r="C63" s="40">
        <v>26</v>
      </c>
      <c r="D63" s="41">
        <f t="shared" si="14"/>
        <v>0.2873</v>
      </c>
      <c r="E63" s="41">
        <f t="shared" si="15"/>
        <v>0.70633550820990554</v>
      </c>
      <c r="F63" s="44">
        <f t="shared" si="19"/>
        <v>1.0000000000000009E-2</v>
      </c>
      <c r="G63" s="41">
        <f t="shared" si="16"/>
        <v>15.467286329200443</v>
      </c>
      <c r="H63" s="63" t="s">
        <v>54</v>
      </c>
      <c r="I63" s="42"/>
      <c r="J63" s="53">
        <f t="shared" si="17"/>
        <v>18.174061436810522</v>
      </c>
      <c r="K63" s="95">
        <f t="shared" si="13"/>
        <v>1.1582613311133862</v>
      </c>
      <c r="O63"/>
    </row>
    <row r="64" spans="2:34" ht="15" x14ac:dyDescent="0.25">
      <c r="B64" s="40">
        <f t="shared" si="18"/>
        <v>2043</v>
      </c>
      <c r="C64" s="40">
        <v>27</v>
      </c>
      <c r="D64" s="41">
        <f t="shared" si="14"/>
        <v>0.28029999999999999</v>
      </c>
      <c r="E64" s="41">
        <f t="shared" si="15"/>
        <v>0.71339886329200464</v>
      </c>
      <c r="F64" s="44">
        <f t="shared" si="19"/>
        <v>1.0000000000000009E-2</v>
      </c>
      <c r="G64" s="41">
        <f t="shared" si="16"/>
        <v>16.180685192492447</v>
      </c>
      <c r="H64" s="63" t="s">
        <v>54</v>
      </c>
      <c r="I64" s="42"/>
      <c r="J64" s="53">
        <f t="shared" si="17"/>
        <v>19.012305101178626</v>
      </c>
      <c r="K64" s="95">
        <f t="shared" si="13"/>
        <v>1.1865880200868013</v>
      </c>
    </row>
    <row r="65" spans="2:11" ht="15" x14ac:dyDescent="0.25">
      <c r="B65" s="40">
        <f t="shared" si="18"/>
        <v>2044</v>
      </c>
      <c r="C65" s="40">
        <v>28</v>
      </c>
      <c r="D65" s="41">
        <f t="shared" si="14"/>
        <v>0.27350000000000002</v>
      </c>
      <c r="E65" s="41">
        <f t="shared" si="15"/>
        <v>0.72053285192492467</v>
      </c>
      <c r="F65" s="44">
        <f t="shared" si="19"/>
        <v>1.0000000000000009E-2</v>
      </c>
      <c r="G65" s="41">
        <f t="shared" si="16"/>
        <v>16.901218044417373</v>
      </c>
      <c r="H65" s="63" t="s">
        <v>54</v>
      </c>
      <c r="I65" s="42"/>
      <c r="J65" s="53">
        <f t="shared" si="17"/>
        <v>19.858931202190416</v>
      </c>
      <c r="K65" s="95">
        <f t="shared" si="13"/>
        <v>1.2152648133678923</v>
      </c>
    </row>
    <row r="66" spans="2:11" ht="15" x14ac:dyDescent="0.25">
      <c r="B66" s="40">
        <f t="shared" si="18"/>
        <v>2045</v>
      </c>
      <c r="C66" s="40">
        <v>29</v>
      </c>
      <c r="D66" s="41">
        <f t="shared" si="14"/>
        <v>0.26690000000000003</v>
      </c>
      <c r="E66" s="41">
        <f t="shared" si="15"/>
        <v>0.72773818044417393</v>
      </c>
      <c r="F66" s="44">
        <f t="shared" si="19"/>
        <v>1.0000000000000009E-2</v>
      </c>
      <c r="G66" s="41">
        <f t="shared" si="16"/>
        <v>17.628956224861547</v>
      </c>
      <c r="H66" s="63" t="s">
        <v>54</v>
      </c>
      <c r="I66" s="42"/>
      <c r="J66" s="53">
        <f t="shared" si="17"/>
        <v>20.714023564212319</v>
      </c>
      <c r="K66" s="95">
        <f t="shared" si="13"/>
        <v>1.2443055508026595</v>
      </c>
    </row>
    <row r="67" spans="2:11" ht="15" x14ac:dyDescent="0.25">
      <c r="B67" s="45">
        <f t="shared" si="18"/>
        <v>2046</v>
      </c>
      <c r="C67" s="45">
        <v>30</v>
      </c>
      <c r="D67" s="49">
        <f t="shared" si="14"/>
        <v>0.26040000000000002</v>
      </c>
      <c r="E67" s="49">
        <f t="shared" si="15"/>
        <v>0.73501556224861564</v>
      </c>
      <c r="F67" s="50">
        <f t="shared" si="19"/>
        <v>1.0000000000000009E-2</v>
      </c>
      <c r="G67" s="49">
        <f t="shared" si="16"/>
        <v>18.363971787110163</v>
      </c>
      <c r="H67" s="64" t="s">
        <v>54</v>
      </c>
      <c r="I67" s="46"/>
      <c r="J67" s="55">
        <f t="shared" si="17"/>
        <v>21.577666849854442</v>
      </c>
      <c r="K67" s="95">
        <f t="shared" si="13"/>
        <v>1.2737227214152724</v>
      </c>
    </row>
    <row r="68" spans="2:11" ht="15" x14ac:dyDescent="0.25">
      <c r="B68" s="40">
        <f t="shared" si="18"/>
        <v>2047</v>
      </c>
      <c r="C68" s="40">
        <v>31</v>
      </c>
      <c r="D68" s="41">
        <f t="shared" si="14"/>
        <v>0.254</v>
      </c>
      <c r="E68" s="41">
        <f t="shared" si="15"/>
        <v>0.74236571787110184</v>
      </c>
      <c r="F68" s="44">
        <f t="shared" si="19"/>
        <v>1.0000000000000009E-2</v>
      </c>
      <c r="G68" s="41">
        <f t="shared" si="16"/>
        <v>19.106337504981266</v>
      </c>
      <c r="H68" s="63" t="s">
        <v>55</v>
      </c>
      <c r="I68" s="48"/>
      <c r="J68" s="56">
        <f t="shared" si="17"/>
        <v>22.927605005977519</v>
      </c>
      <c r="K68" s="95">
        <f t="shared" si="13"/>
        <v>1.3312623114701063</v>
      </c>
    </row>
    <row r="69" spans="2:11" ht="15" x14ac:dyDescent="0.25">
      <c r="B69" s="40">
        <f t="shared" si="18"/>
        <v>2048</v>
      </c>
      <c r="C69" s="40">
        <v>32</v>
      </c>
      <c r="D69" s="41">
        <f t="shared" si="14"/>
        <v>0.24779999999999999</v>
      </c>
      <c r="E69" s="41">
        <f t="shared" si="15"/>
        <v>0.74978937504981291</v>
      </c>
      <c r="F69" s="44">
        <f t="shared" si="19"/>
        <v>1.0000000000000009E-2</v>
      </c>
      <c r="G69" s="41">
        <f t="shared" si="16"/>
        <v>19.856126880031077</v>
      </c>
      <c r="H69" s="63" t="s">
        <v>55</v>
      </c>
      <c r="I69" s="47"/>
      <c r="J69" s="53">
        <f t="shared" si="17"/>
        <v>23.82735225603729</v>
      </c>
      <c r="K69" s="95">
        <f t="shared" si="13"/>
        <v>1.3621080747538237</v>
      </c>
    </row>
    <row r="70" spans="2:11" ht="15" x14ac:dyDescent="0.25">
      <c r="B70" s="40">
        <f t="shared" si="18"/>
        <v>2049</v>
      </c>
      <c r="C70" s="40">
        <v>33</v>
      </c>
      <c r="D70" s="41">
        <f t="shared" si="14"/>
        <v>0.24179999999999999</v>
      </c>
      <c r="E70" s="41">
        <f t="shared" si="15"/>
        <v>0.75728726880031105</v>
      </c>
      <c r="F70" s="44">
        <f t="shared" si="19"/>
        <v>1.0000000000000009E-2</v>
      </c>
      <c r="G70" s="41">
        <f t="shared" si="16"/>
        <v>20.613414148831389</v>
      </c>
      <c r="H70" s="63" t="s">
        <v>55</v>
      </c>
      <c r="I70" s="47"/>
      <c r="J70" s="53">
        <f t="shared" si="17"/>
        <v>24.736096978597665</v>
      </c>
      <c r="K70" s="95">
        <f t="shared" si="13"/>
        <v>1.3933702815566449</v>
      </c>
    </row>
    <row r="71" spans="2:11" ht="15" x14ac:dyDescent="0.25">
      <c r="B71" s="40">
        <f t="shared" si="18"/>
        <v>2050</v>
      </c>
      <c r="C71" s="40">
        <v>34</v>
      </c>
      <c r="D71" s="41">
        <f t="shared" si="14"/>
        <v>0.2359</v>
      </c>
      <c r="E71" s="41">
        <f t="shared" si="15"/>
        <v>0.76486014148831416</v>
      </c>
      <c r="F71" s="44">
        <f t="shared" si="19"/>
        <v>1.0000000000000009E-2</v>
      </c>
      <c r="G71" s="41">
        <f t="shared" si="16"/>
        <v>21.378274290319702</v>
      </c>
      <c r="H71" s="63" t="s">
        <v>55</v>
      </c>
      <c r="I71" s="47"/>
      <c r="J71" s="53">
        <f t="shared" si="17"/>
        <v>25.653929148383643</v>
      </c>
      <c r="K71" s="95">
        <f t="shared" si="13"/>
        <v>1.4250580093049787</v>
      </c>
    </row>
    <row r="72" spans="2:11" ht="15" x14ac:dyDescent="0.25">
      <c r="B72" s="40">
        <f t="shared" si="18"/>
        <v>2051</v>
      </c>
      <c r="C72" s="40">
        <v>35</v>
      </c>
      <c r="D72" s="41">
        <f t="shared" si="14"/>
        <v>0.23019999999999999</v>
      </c>
      <c r="E72" s="41">
        <f t="shared" si="15"/>
        <v>0.77250874290319727</v>
      </c>
      <c r="F72" s="44">
        <f t="shared" si="19"/>
        <v>1.0000000000000009E-2</v>
      </c>
      <c r="G72" s="41">
        <f t="shared" si="16"/>
        <v>22.150783033222901</v>
      </c>
      <c r="H72" s="63" t="s">
        <v>55</v>
      </c>
      <c r="I72" s="47"/>
      <c r="J72" s="53">
        <f t="shared" si="17"/>
        <v>26.580939639867481</v>
      </c>
      <c r="K72" s="95">
        <f t="shared" si="13"/>
        <v>1.4571797269812643</v>
      </c>
    </row>
    <row r="73" spans="2:11" ht="15" x14ac:dyDescent="0.25">
      <c r="B73" s="40">
        <f t="shared" si="18"/>
        <v>2052</v>
      </c>
      <c r="C73" s="40">
        <v>36</v>
      </c>
      <c r="D73" s="41">
        <f t="shared" si="14"/>
        <v>0.22459999999999999</v>
      </c>
      <c r="E73" s="41">
        <f t="shared" si="15"/>
        <v>0.78023383033222926</v>
      </c>
      <c r="F73" s="44">
        <f t="shared" si="19"/>
        <v>1.0000000000000009E-2</v>
      </c>
      <c r="G73" s="41">
        <f t="shared" si="16"/>
        <v>22.931016863555129</v>
      </c>
      <c r="H73" s="63" t="s">
        <v>55</v>
      </c>
      <c r="I73" s="47"/>
      <c r="J73" s="53">
        <f t="shared" si="17"/>
        <v>27.517220236266155</v>
      </c>
      <c r="K73" s="95">
        <f t="shared" si="13"/>
        <v>1.489743379497132</v>
      </c>
    </row>
    <row r="74" spans="2:11" ht="15" x14ac:dyDescent="0.25">
      <c r="B74" s="40">
        <f t="shared" si="18"/>
        <v>2053</v>
      </c>
      <c r="C74" s="40">
        <v>37</v>
      </c>
      <c r="D74" s="41">
        <f t="shared" si="14"/>
        <v>0.21909999999999999</v>
      </c>
      <c r="E74" s="41">
        <f t="shared" si="15"/>
        <v>0.78803616863555159</v>
      </c>
      <c r="F74" s="44">
        <f t="shared" si="19"/>
        <v>1.0000000000000009E-2</v>
      </c>
      <c r="G74" s="41">
        <f t="shared" si="16"/>
        <v>23.719053032190679</v>
      </c>
      <c r="H74" s="63" t="s">
        <v>55</v>
      </c>
      <c r="I74" s="47"/>
      <c r="J74" s="53">
        <f t="shared" si="17"/>
        <v>28.462863638628814</v>
      </c>
      <c r="K74" s="95">
        <f t="shared" si="13"/>
        <v>1.5227564586041182</v>
      </c>
    </row>
    <row r="75" spans="2:11" ht="15" x14ac:dyDescent="0.25">
      <c r="B75" s="40">
        <f t="shared" si="18"/>
        <v>2054</v>
      </c>
      <c r="C75" s="40">
        <v>38</v>
      </c>
      <c r="D75" s="41">
        <f t="shared" si="14"/>
        <v>0.21379999999999999</v>
      </c>
      <c r="E75" s="41">
        <f t="shared" si="15"/>
        <v>0.79591653032190712</v>
      </c>
      <c r="F75" s="44">
        <f t="shared" si="19"/>
        <v>1.0000000000000009E-2</v>
      </c>
      <c r="G75" s="41">
        <f t="shared" si="16"/>
        <v>24.514969562512587</v>
      </c>
      <c r="H75" s="63" t="s">
        <v>55</v>
      </c>
      <c r="I75" s="47"/>
      <c r="J75" s="53">
        <f t="shared" si="17"/>
        <v>29.417963475015103</v>
      </c>
      <c r="K75" s="95">
        <f t="shared" si="13"/>
        <v>1.5562260628281885</v>
      </c>
    </row>
    <row r="76" spans="2:11" ht="15" x14ac:dyDescent="0.25">
      <c r="B76" s="40">
        <f t="shared" si="18"/>
        <v>2055</v>
      </c>
      <c r="C76" s="40">
        <v>39</v>
      </c>
      <c r="D76" s="41">
        <f t="shared" si="14"/>
        <v>0.20860000000000001</v>
      </c>
      <c r="E76" s="41">
        <f t="shared" si="15"/>
        <v>0.80387569562512617</v>
      </c>
      <c r="F76" s="44">
        <f t="shared" si="19"/>
        <v>1.0000000000000009E-2</v>
      </c>
      <c r="G76" s="41">
        <f t="shared" si="16"/>
        <v>25.318845258137713</v>
      </c>
      <c r="H76" s="63" t="s">
        <v>55</v>
      </c>
      <c r="I76" s="47"/>
      <c r="J76" s="53">
        <f t="shared" si="17"/>
        <v>30.382614309765255</v>
      </c>
      <c r="K76" s="95">
        <f t="shared" si="13"/>
        <v>1.5901589484038885</v>
      </c>
    </row>
    <row r="77" spans="2:11" ht="15" x14ac:dyDescent="0.25">
      <c r="B77" s="45">
        <f t="shared" si="18"/>
        <v>2056</v>
      </c>
      <c r="C77" s="45">
        <v>40</v>
      </c>
      <c r="D77" s="49">
        <f t="shared" si="14"/>
        <v>0.20349999999999999</v>
      </c>
      <c r="E77" s="49">
        <f t="shared" si="15"/>
        <v>0.8119144525813774</v>
      </c>
      <c r="F77" s="50">
        <f t="shared" si="19"/>
        <v>1.0000000000000009E-2</v>
      </c>
      <c r="G77" s="49">
        <f t="shared" si="16"/>
        <v>26.13075971071909</v>
      </c>
      <c r="H77" s="63" t="s">
        <v>55</v>
      </c>
      <c r="I77" s="52"/>
      <c r="J77" s="54">
        <f t="shared" si="17"/>
        <v>31.356911652862905</v>
      </c>
      <c r="K77" s="95">
        <f t="shared" si="13"/>
        <v>1.6245615727883016</v>
      </c>
    </row>
    <row r="78" spans="2:11" ht="15" x14ac:dyDescent="0.25">
      <c r="B78" s="40">
        <f t="shared" si="18"/>
        <v>2057</v>
      </c>
      <c r="C78" s="40">
        <v>41</v>
      </c>
      <c r="D78" s="41">
        <f t="shared" si="14"/>
        <v>0.19850000000000001</v>
      </c>
      <c r="E78" s="41">
        <f t="shared" si="15"/>
        <v>0.82003359710719115</v>
      </c>
      <c r="F78" s="44">
        <f t="shared" si="19"/>
        <v>1.0000000000000009E-2</v>
      </c>
      <c r="G78" s="41">
        <f t="shared" si="16"/>
        <v>26.950793307826281</v>
      </c>
      <c r="H78" s="63" t="s">
        <v>55</v>
      </c>
      <c r="I78" s="47"/>
      <c r="J78" s="53">
        <f t="shared" si="17"/>
        <v>32.340951969391533</v>
      </c>
      <c r="K78" s="95">
        <f t="shared" si="13"/>
        <v>1.6594401320262515</v>
      </c>
    </row>
    <row r="79" spans="2:11" ht="15" x14ac:dyDescent="0.25">
      <c r="B79" s="40">
        <f t="shared" si="18"/>
        <v>2058</v>
      </c>
      <c r="C79" s="40">
        <v>42</v>
      </c>
      <c r="D79" s="41">
        <f t="shared" si="14"/>
        <v>0.19370000000000001</v>
      </c>
      <c r="E79" s="41">
        <f t="shared" si="15"/>
        <v>0.8282339330782631</v>
      </c>
      <c r="F79" s="44">
        <f t="shared" si="19"/>
        <v>1.0000000000000009E-2</v>
      </c>
      <c r="G79" s="41">
        <f t="shared" si="16"/>
        <v>27.779027240904544</v>
      </c>
      <c r="H79" s="63" t="s">
        <v>55</v>
      </c>
      <c r="I79" s="47"/>
      <c r="J79" s="53">
        <f t="shared" si="17"/>
        <v>33.334832689085452</v>
      </c>
      <c r="K79" s="95">
        <f t="shared" si="13"/>
        <v>1.6948005929955665</v>
      </c>
    </row>
    <row r="80" spans="2:11" ht="15" x14ac:dyDescent="0.25">
      <c r="B80" s="40">
        <f t="shared" si="18"/>
        <v>2059</v>
      </c>
      <c r="C80" s="40">
        <v>43</v>
      </c>
      <c r="D80" s="41">
        <f t="shared" si="14"/>
        <v>0.189</v>
      </c>
      <c r="E80" s="41">
        <f t="shared" si="15"/>
        <v>0.83651627240904569</v>
      </c>
      <c r="F80" s="44">
        <f t="shared" si="19"/>
        <v>1.0000000000000009E-2</v>
      </c>
      <c r="G80" s="41">
        <f t="shared" si="16"/>
        <v>28.61554351331359</v>
      </c>
      <c r="H80" s="63" t="s">
        <v>55</v>
      </c>
      <c r="I80" s="47"/>
      <c r="J80" s="53">
        <f t="shared" si="17"/>
        <v>34.338652215976303</v>
      </c>
      <c r="K80" s="95">
        <f t="shared" si="13"/>
        <v>1.7306487213693993</v>
      </c>
    </row>
    <row r="81" spans="2:11" ht="15" x14ac:dyDescent="0.25">
      <c r="B81" s="40">
        <f t="shared" si="18"/>
        <v>2060</v>
      </c>
      <c r="C81" s="40">
        <v>44</v>
      </c>
      <c r="D81" s="41">
        <f t="shared" si="14"/>
        <v>0.18440000000000001</v>
      </c>
      <c r="E81" s="41">
        <f t="shared" si="15"/>
        <v>0.84488143513313618</v>
      </c>
      <c r="F81" s="44">
        <f t="shared" si="19"/>
        <v>1.0000000000000009E-2</v>
      </c>
      <c r="G81" s="41">
        <f t="shared" si="16"/>
        <v>29.460424948446725</v>
      </c>
      <c r="H81" s="63" t="s">
        <v>55</v>
      </c>
      <c r="I81" s="47"/>
      <c r="J81" s="53">
        <f t="shared" si="17"/>
        <v>35.352509938136066</v>
      </c>
      <c r="K81" s="95">
        <f t="shared" si="13"/>
        <v>1.7669901059800366</v>
      </c>
    </row>
    <row r="82" spans="2:11" ht="15" x14ac:dyDescent="0.25">
      <c r="B82" s="40">
        <f t="shared" si="18"/>
        <v>2061</v>
      </c>
      <c r="C82" s="40">
        <v>45</v>
      </c>
      <c r="D82" s="41">
        <f t="shared" si="14"/>
        <v>0.1799</v>
      </c>
      <c r="E82" s="41">
        <f t="shared" si="15"/>
        <v>0.85333024948446756</v>
      </c>
      <c r="F82" s="44">
        <f t="shared" si="19"/>
        <v>1.0000000000000009E-2</v>
      </c>
      <c r="G82" s="41">
        <f t="shared" si="16"/>
        <v>30.313755197931194</v>
      </c>
      <c r="H82" s="63" t="s">
        <v>55</v>
      </c>
      <c r="I82" s="47"/>
      <c r="J82" s="53">
        <f t="shared" si="17"/>
        <v>36.376506237517432</v>
      </c>
      <c r="K82" s="95">
        <f t="shared" si="13"/>
        <v>1.8038301801465295</v>
      </c>
    </row>
    <row r="83" spans="2:11" x14ac:dyDescent="0.2">
      <c r="D83" s="88">
        <f t="shared" ref="D83:F83" si="20">AVERAGE(D38:D82)</f>
        <v>0.31219553603127698</v>
      </c>
      <c r="E83" s="94">
        <f t="shared" si="20"/>
        <v>0.67363900439847102</v>
      </c>
      <c r="F83" s="88">
        <f t="shared" si="20"/>
        <v>1.1278178644328535E-2</v>
      </c>
      <c r="G83" s="88">
        <f>AVERAGE(G38:G82)</f>
        <v>14.083092777578898</v>
      </c>
      <c r="K83" s="5"/>
    </row>
    <row r="84" spans="2:11" x14ac:dyDescent="0.2">
      <c r="B84" s="6"/>
      <c r="D84" s="4" t="str">
        <f>A2</f>
        <v>Inflation Rate</v>
      </c>
      <c r="F84" s="7">
        <f>B2</f>
        <v>0.01</v>
      </c>
      <c r="G84" s="7"/>
      <c r="H84" s="65"/>
      <c r="I84" s="7"/>
      <c r="J84" s="7"/>
      <c r="K84" s="5"/>
    </row>
    <row r="85" spans="2:11" x14ac:dyDescent="0.2">
      <c r="D85" s="4" t="str">
        <f>A3</f>
        <v>Long Term Discount Rate (30yr mortgage rate)</v>
      </c>
      <c r="F85" s="7">
        <f>B3</f>
        <v>3.5200000000000002E-2</v>
      </c>
      <c r="K85" s="5"/>
    </row>
    <row r="86" spans="2:11" hidden="1" x14ac:dyDescent="0.2">
      <c r="D86" s="4" t="str">
        <f t="shared" ref="D86:D87" si="21">A4</f>
        <v>Revised Inflation Rate</v>
      </c>
      <c r="F86" s="8">
        <f>B4</f>
        <v>0</v>
      </c>
      <c r="K86" s="5"/>
    </row>
    <row r="87" spans="2:11" x14ac:dyDescent="0.2">
      <c r="D87" s="4" t="str">
        <f t="shared" si="21"/>
        <v>Years 21-45 Escalation =</v>
      </c>
      <c r="F87" s="9">
        <f>B5</f>
        <v>0.01</v>
      </c>
      <c r="G87" s="10" t="s">
        <v>32</v>
      </c>
      <c r="H87" s="66"/>
      <c r="I87" s="10"/>
      <c r="J87" s="10"/>
      <c r="K87" s="5"/>
    </row>
    <row r="88" spans="2:11" x14ac:dyDescent="0.2">
      <c r="K88" s="5"/>
    </row>
    <row r="89" spans="2:11" x14ac:dyDescent="0.2">
      <c r="B89" s="11" t="s">
        <v>33</v>
      </c>
      <c r="K89" s="5"/>
    </row>
    <row r="90" spans="2:11" x14ac:dyDescent="0.2">
      <c r="B90" s="11" t="s">
        <v>34</v>
      </c>
      <c r="K90" s="5"/>
    </row>
    <row r="91" spans="2:11" x14ac:dyDescent="0.2">
      <c r="K91" s="5"/>
    </row>
  </sheetData>
  <mergeCells count="3">
    <mergeCell ref="B30:K30"/>
    <mergeCell ref="B31:K31"/>
    <mergeCell ref="B32:K32"/>
  </mergeCells>
  <pageMargins left="0.7" right="0.7" top="0.75" bottom="0.75" header="0.3" footer="0.3"/>
  <pageSetup scale="47" orientation="portrait" r:id="rId1"/>
  <headerFooter>
    <oddHeader>&amp;LDRAFT 2016 CNG IRP&amp;CAPPENDIX H (AVERAGE WEATHER)&amp;RPAGE &amp;P</oddHeader>
  </headerFooter>
  <colBreaks count="1" manualBreakCount="1">
    <brk id="11" min="1" max="9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I90"/>
  <sheetViews>
    <sheetView showGridLines="0" zoomScale="80" zoomScaleNormal="80" workbookViewId="0">
      <selection activeCell="N30" sqref="N30"/>
    </sheetView>
  </sheetViews>
  <sheetFormatPr defaultColWidth="9.140625" defaultRowHeight="12.75" outlineLevelCol="1" x14ac:dyDescent="0.2"/>
  <cols>
    <col min="1" max="1" width="48.7109375" style="4" customWidth="1"/>
    <col min="2" max="2" width="13" style="4" bestFit="1" customWidth="1"/>
    <col min="3" max="3" width="13" style="4" customWidth="1"/>
    <col min="4" max="4" width="13" style="4" bestFit="1" customWidth="1"/>
    <col min="5" max="7" width="13" style="4" customWidth="1" outlineLevel="1"/>
    <col min="8" max="8" width="13" style="1" customWidth="1" outlineLevel="1"/>
    <col min="9" max="9" width="13" style="4" customWidth="1" outlineLevel="1"/>
    <col min="10" max="10" width="21.85546875" style="4" customWidth="1" outlineLevel="1"/>
    <col min="11" max="11" width="15.5703125" style="4" customWidth="1" outlineLevel="1"/>
    <col min="12" max="21" width="13" style="4" customWidth="1" outlineLevel="1"/>
    <col min="22" max="31" width="13" style="12" customWidth="1" outlineLevel="1"/>
    <col min="32" max="45" width="13" style="4" customWidth="1" outlineLevel="1"/>
    <col min="46" max="56" width="13" style="4" customWidth="1"/>
    <col min="57" max="62" width="15.140625" style="4" customWidth="1"/>
    <col min="63" max="68" width="13" style="4" customWidth="1"/>
    <col min="69" max="74" width="16.7109375" style="4" customWidth="1"/>
    <col min="75" max="80" width="14.5703125" style="4" customWidth="1"/>
    <col min="81" max="86" width="27.85546875" style="4" customWidth="1"/>
    <col min="87" max="92" width="14.5703125" style="4" customWidth="1"/>
    <col min="93" max="98" width="27.85546875" style="4" customWidth="1"/>
    <col min="99" max="104" width="15.140625" style="4" customWidth="1"/>
    <col min="105" max="110" width="14.5703125" style="4" customWidth="1"/>
    <col min="111" max="122" width="27.85546875" style="4" customWidth="1"/>
    <col min="123" max="128" width="14.5703125" style="4" customWidth="1"/>
    <col min="129" max="140" width="27.85546875" style="4" customWidth="1"/>
    <col min="141" max="146" width="15.140625" style="4" customWidth="1"/>
    <col min="147" max="158" width="27.85546875" style="4" customWidth="1"/>
    <col min="159" max="164" width="14.5703125" style="4" customWidth="1"/>
    <col min="165" max="182" width="27.85546875" style="4" customWidth="1"/>
    <col min="183" max="188" width="15.140625" style="4" customWidth="1"/>
    <col min="189" max="194" width="27.85546875" style="4" customWidth="1"/>
    <col min="195" max="200" width="14.5703125" style="4" customWidth="1"/>
    <col min="201" max="224" width="27.85546875" style="4" customWidth="1"/>
    <col min="225" max="230" width="15.140625" style="4" customWidth="1"/>
    <col min="231" max="236" width="14.5703125" style="4" customWidth="1"/>
    <col min="237" max="266" width="27.85546875" style="4" customWidth="1"/>
    <col min="267" max="272" width="15.140625" style="4" customWidth="1"/>
    <col min="273" max="278" width="28.85546875" style="4" customWidth="1"/>
    <col min="279" max="284" width="30" style="4" customWidth="1"/>
    <col min="285" max="290" width="32.42578125" style="4" customWidth="1"/>
    <col min="291" max="296" width="15.28515625" style="4" customWidth="1"/>
    <col min="297" max="302" width="31" style="4" customWidth="1"/>
    <col min="303" max="308" width="32" style="4" customWidth="1"/>
    <col min="309" max="314" width="30.7109375" style="4" customWidth="1"/>
    <col min="315" max="316" width="30" style="4" customWidth="1"/>
    <col min="317" max="320" width="30" style="4" bestFit="1" customWidth="1"/>
    <col min="321" max="326" width="28.85546875" style="4" customWidth="1"/>
    <col min="327" max="332" width="18.140625" style="4" customWidth="1"/>
    <col min="333" max="338" width="20.5703125" style="4" customWidth="1"/>
    <col min="339" max="344" width="15.140625" style="4" customWidth="1"/>
    <col min="345" max="350" width="30.7109375" style="4" customWidth="1"/>
    <col min="351" max="356" width="30" style="4" customWidth="1"/>
    <col min="357" max="357" width="28.85546875" style="4" customWidth="1"/>
    <col min="358" max="358" width="28.85546875" style="4" bestFit="1" customWidth="1"/>
    <col min="359" max="364" width="28.85546875" style="4" customWidth="1"/>
    <col min="365" max="368" width="28.85546875" style="4" bestFit="1" customWidth="1"/>
    <col min="369" max="374" width="18.140625" style="4" customWidth="1"/>
    <col min="375" max="378" width="20.5703125" style="4" customWidth="1"/>
    <col min="379" max="380" width="20.5703125" style="4" bestFit="1" customWidth="1"/>
    <col min="381" max="387" width="15.140625" style="4" customWidth="1"/>
    <col min="388" max="392" width="20.5703125" style="4" bestFit="1" customWidth="1"/>
    <col min="393" max="393" width="14.140625" style="4" bestFit="1" customWidth="1"/>
    <col min="394" max="399" width="15.140625" style="4" bestFit="1" customWidth="1"/>
    <col min="400" max="16384" width="9.140625" style="4"/>
  </cols>
  <sheetData>
    <row r="1" spans="1:46" x14ac:dyDescent="0.2">
      <c r="A1" s="6" t="str">
        <f>'Appendix H P 1'!A2</f>
        <v>Inflation Rate</v>
      </c>
      <c r="B1" s="7">
        <f>'Appendix H P 1'!B2</f>
        <v>0.01</v>
      </c>
      <c r="C1" s="7"/>
    </row>
    <row r="2" spans="1:46" x14ac:dyDescent="0.2">
      <c r="A2" s="4" t="s">
        <v>29</v>
      </c>
      <c r="B2" s="7">
        <f>'Appendix H P 1'!B3</f>
        <v>3.5200000000000002E-2</v>
      </c>
    </row>
    <row r="3" spans="1:46" x14ac:dyDescent="0.2">
      <c r="A3" s="4" t="s">
        <v>30</v>
      </c>
      <c r="B3" s="7">
        <f>'Appendix H P 1'!B4</f>
        <v>0</v>
      </c>
    </row>
    <row r="4" spans="1:46" x14ac:dyDescent="0.2">
      <c r="A4" s="4" t="s">
        <v>31</v>
      </c>
      <c r="B4" s="7">
        <f>'Appendix H P 1'!B5</f>
        <v>0.01</v>
      </c>
      <c r="C4" s="10" t="s">
        <v>32</v>
      </c>
    </row>
    <row r="5" spans="1:46" x14ac:dyDescent="0.2">
      <c r="C5" s="13"/>
    </row>
    <row r="6" spans="1:46" x14ac:dyDescent="0.2">
      <c r="B6" s="4">
        <f>'Appendix H P 1'!B7</f>
        <v>2017</v>
      </c>
      <c r="C6" s="4">
        <f>'Appendix H P 1'!C7</f>
        <v>2018</v>
      </c>
      <c r="D6" s="4">
        <f>'Appendix H P 1'!D7</f>
        <v>2019</v>
      </c>
      <c r="E6" s="4">
        <f>'Appendix H P 1'!E7</f>
        <v>2020</v>
      </c>
      <c r="F6" s="4">
        <f>'Appendix H P 1'!F7</f>
        <v>2021</v>
      </c>
      <c r="G6" s="4">
        <f>'Appendix H P 1'!G7</f>
        <v>2022</v>
      </c>
      <c r="H6" s="4">
        <f>'Appendix H P 1'!H7</f>
        <v>2023</v>
      </c>
      <c r="I6" s="4">
        <f>'Appendix H P 1'!I7</f>
        <v>2024</v>
      </c>
      <c r="J6" s="4">
        <f>'Appendix H P 1'!J7</f>
        <v>2025</v>
      </c>
      <c r="K6" s="4">
        <f>'Appendix H P 1'!K7</f>
        <v>2026</v>
      </c>
      <c r="L6" s="4">
        <f>'Appendix H P 1'!L7</f>
        <v>2027</v>
      </c>
      <c r="M6" s="4">
        <f>'Appendix H P 1'!M7</f>
        <v>2028</v>
      </c>
      <c r="N6" s="4">
        <f>'Appendix H P 1'!N7</f>
        <v>2029</v>
      </c>
      <c r="O6" s="4">
        <f>'Appendix H P 1'!O7</f>
        <v>2030</v>
      </c>
      <c r="P6" s="4">
        <f>'Appendix H P 1'!P7</f>
        <v>2031</v>
      </c>
      <c r="Q6" s="4">
        <f>'Appendix H P 1'!Q7</f>
        <v>2032</v>
      </c>
      <c r="R6" s="4">
        <f>'Appendix H P 1'!R7</f>
        <v>2033</v>
      </c>
      <c r="S6" s="4">
        <f>'Appendix H P 1'!S7</f>
        <v>2034</v>
      </c>
      <c r="T6" s="4">
        <f>'Appendix H P 1'!T7</f>
        <v>2035</v>
      </c>
      <c r="U6" s="4">
        <f>'Appendix H P 1'!U7</f>
        <v>2036</v>
      </c>
      <c r="V6" s="4">
        <f>'Appendix H P 1'!V7</f>
        <v>2037</v>
      </c>
      <c r="W6" s="4">
        <f>'Appendix H P 1'!W7</f>
        <v>2038</v>
      </c>
      <c r="X6" s="4">
        <f>'Appendix H P 1'!X7</f>
        <v>2039</v>
      </c>
      <c r="Y6" s="4">
        <f>'Appendix H P 1'!Y7</f>
        <v>2040</v>
      </c>
      <c r="Z6" s="4">
        <f>'Appendix H P 1'!Z7</f>
        <v>2041</v>
      </c>
      <c r="AA6" s="4">
        <f>'Appendix H P 1'!AA7</f>
        <v>2042</v>
      </c>
      <c r="AB6" s="4">
        <f>'Appendix H P 1'!AB7</f>
        <v>2043</v>
      </c>
      <c r="AC6" s="4">
        <f>'Appendix H P 1'!AC7</f>
        <v>2044</v>
      </c>
      <c r="AD6" s="4">
        <f>'Appendix H P 1'!AD7</f>
        <v>2045</v>
      </c>
      <c r="AE6" s="4">
        <f>'Appendix H P 1'!AE7</f>
        <v>2046</v>
      </c>
      <c r="AF6" s="4">
        <f>'Appendix H P 1'!AF7</f>
        <v>2047</v>
      </c>
      <c r="AG6" s="4">
        <f>'Appendix H P 1'!AG7</f>
        <v>2048</v>
      </c>
      <c r="AH6" s="4">
        <f>'Appendix H P 1'!AH7</f>
        <v>2049</v>
      </c>
      <c r="AI6" s="4">
        <f>'Appendix H P 1'!AI7</f>
        <v>2050</v>
      </c>
      <c r="AJ6" s="4">
        <f>'Appendix H P 1'!AJ7</f>
        <v>2051</v>
      </c>
      <c r="AK6" s="4">
        <f>'Appendix H P 1'!AK7</f>
        <v>2052</v>
      </c>
      <c r="AL6" s="4">
        <f>'Appendix H P 1'!AL7</f>
        <v>2053</v>
      </c>
      <c r="AM6" s="4">
        <f>'Appendix H P 1'!AM7</f>
        <v>2054</v>
      </c>
      <c r="AN6" s="4">
        <f>'Appendix H P 1'!AN7</f>
        <v>2055</v>
      </c>
      <c r="AO6" s="4">
        <f>'Appendix H P 1'!AO7</f>
        <v>2056</v>
      </c>
      <c r="AP6" s="4">
        <f>'Appendix H P 1'!AP7</f>
        <v>2057</v>
      </c>
      <c r="AQ6" s="4">
        <f>'Appendix H P 1'!AQ7</f>
        <v>2058</v>
      </c>
      <c r="AR6" s="4">
        <f>'Appendix H P 1'!AR7</f>
        <v>2059</v>
      </c>
      <c r="AS6" s="4">
        <f>'Appendix H P 1'!AS7</f>
        <v>2060</v>
      </c>
      <c r="AT6" s="4">
        <f>'Appendix H P 1'!AT7</f>
        <v>2061</v>
      </c>
    </row>
    <row r="7" spans="1:46" x14ac:dyDescent="0.2">
      <c r="A7" s="4" t="s">
        <v>47</v>
      </c>
      <c r="B7" s="14">
        <v>1</v>
      </c>
      <c r="C7" s="14">
        <v>2</v>
      </c>
      <c r="D7" s="14">
        <v>3</v>
      </c>
      <c r="E7" s="14">
        <v>4</v>
      </c>
      <c r="F7" s="14">
        <v>5</v>
      </c>
      <c r="G7" s="14">
        <v>6</v>
      </c>
      <c r="H7" s="14">
        <v>7</v>
      </c>
      <c r="I7" s="14">
        <v>8</v>
      </c>
      <c r="J7" s="14">
        <v>9</v>
      </c>
      <c r="K7" s="14">
        <v>10</v>
      </c>
      <c r="L7" s="14">
        <v>11</v>
      </c>
      <c r="M7" s="14">
        <v>12</v>
      </c>
      <c r="N7" s="14">
        <v>13</v>
      </c>
      <c r="O7" s="14">
        <v>14</v>
      </c>
      <c r="P7" s="14">
        <v>15</v>
      </c>
      <c r="Q7" s="14">
        <v>16</v>
      </c>
      <c r="R7" s="14">
        <v>17</v>
      </c>
      <c r="S7" s="14">
        <v>18</v>
      </c>
      <c r="T7" s="14">
        <v>19</v>
      </c>
      <c r="U7" s="14">
        <v>20</v>
      </c>
      <c r="V7" s="14">
        <v>21</v>
      </c>
      <c r="W7" s="14">
        <v>22</v>
      </c>
      <c r="X7" s="14">
        <v>23</v>
      </c>
      <c r="Y7" s="14">
        <v>24</v>
      </c>
      <c r="Z7" s="14">
        <v>25</v>
      </c>
      <c r="AA7" s="14">
        <v>26</v>
      </c>
      <c r="AB7" s="14">
        <v>27</v>
      </c>
      <c r="AC7" s="14">
        <v>28</v>
      </c>
      <c r="AD7" s="14">
        <v>29</v>
      </c>
      <c r="AE7" s="14">
        <v>30</v>
      </c>
      <c r="AF7" s="14">
        <v>31</v>
      </c>
      <c r="AG7" s="14">
        <v>32</v>
      </c>
      <c r="AH7" s="14">
        <v>33</v>
      </c>
      <c r="AI7" s="14">
        <v>34</v>
      </c>
      <c r="AJ7" s="14">
        <v>35</v>
      </c>
      <c r="AK7" s="14">
        <v>36</v>
      </c>
      <c r="AL7" s="14">
        <v>37</v>
      </c>
      <c r="AM7" s="14">
        <v>38</v>
      </c>
      <c r="AN7" s="14">
        <v>39</v>
      </c>
      <c r="AO7" s="14">
        <v>40</v>
      </c>
      <c r="AP7" s="14">
        <v>41</v>
      </c>
      <c r="AQ7" s="14">
        <v>42</v>
      </c>
      <c r="AR7" s="14">
        <v>43</v>
      </c>
      <c r="AS7" s="14">
        <v>44</v>
      </c>
      <c r="AT7" s="14">
        <v>45</v>
      </c>
    </row>
    <row r="8" spans="1:46" x14ac:dyDescent="0.2">
      <c r="A8" s="4" t="s">
        <v>35</v>
      </c>
      <c r="B8" s="17">
        <f>'Appendix H P 1'!B9</f>
        <v>0.50509598840379033</v>
      </c>
      <c r="C8" s="17">
        <f>'Appendix H P 1'!C9</f>
        <v>0.48717506527410837</v>
      </c>
      <c r="D8" s="17">
        <f>'Appendix H P 1'!D9</f>
        <v>0.46205918495087028</v>
      </c>
      <c r="E8" s="17">
        <f>'Appendix H P 1'!E9</f>
        <v>0.43930478631579645</v>
      </c>
      <c r="F8" s="17">
        <f>'Appendix H P 1'!F9</f>
        <v>0.43027749857220632</v>
      </c>
      <c r="G8" s="17">
        <f>'Appendix H P 1'!G9</f>
        <v>0.42848930938951041</v>
      </c>
      <c r="H8" s="17">
        <f>'Appendix H P 1'!H9</f>
        <v>0.40674933594273532</v>
      </c>
      <c r="I8" s="17">
        <f>'Appendix H P 1'!I9</f>
        <v>0.40723747615653505</v>
      </c>
      <c r="J8" s="17">
        <f>'Appendix H P 1'!J9</f>
        <v>0.39382191937526256</v>
      </c>
      <c r="K8" s="17">
        <f>'Appendix H P 1'!K9</f>
        <v>0.38397227109462106</v>
      </c>
      <c r="L8" s="17">
        <f>'Appendix H P 1'!L9</f>
        <v>0.37876505766809826</v>
      </c>
      <c r="M8" s="17">
        <f>'Appendix H P 1'!M9</f>
        <v>0.37802132593717297</v>
      </c>
      <c r="N8" s="17">
        <f>'Appendix H P 1'!N9</f>
        <v>0.36415440574419922</v>
      </c>
      <c r="O8" s="17">
        <f>'Appendix H P 1'!O9</f>
        <v>0.36698919799942087</v>
      </c>
      <c r="P8" s="17">
        <f>'Appendix H P 1'!P9</f>
        <v>0.3629954060714326</v>
      </c>
      <c r="Q8" s="17">
        <f>'Appendix H P 1'!Q9</f>
        <v>0.34923525840019143</v>
      </c>
      <c r="R8" s="17">
        <f>'Appendix H P 1'!R9</f>
        <v>0.3531496830821414</v>
      </c>
      <c r="S8" s="17">
        <f>'Appendix H P 1'!S9</f>
        <v>0.34207263791300696</v>
      </c>
      <c r="T8" s="17">
        <f>'Appendix H P 1'!T9</f>
        <v>0.33509886468255556</v>
      </c>
      <c r="U8" s="17">
        <f>'Appendix H P 1'!U9</f>
        <v>0.33313444843381274</v>
      </c>
      <c r="V8" s="17">
        <f>'Appendix H P 1'!V9</f>
        <v>0.32500000000000001</v>
      </c>
      <c r="W8" s="17">
        <f>'Appendix H P 1'!W9</f>
        <v>0.31709999999999999</v>
      </c>
      <c r="X8" s="17">
        <f>'Appendix H P 1'!X9</f>
        <v>0.30940000000000001</v>
      </c>
      <c r="Y8" s="17">
        <f>'Appendix H P 1'!Y9</f>
        <v>0.30180000000000001</v>
      </c>
      <c r="Z8" s="17">
        <f>'Appendix H P 1'!Z9</f>
        <v>0.29449999999999998</v>
      </c>
      <c r="AA8" s="17">
        <f>'Appendix H P 1'!AA9</f>
        <v>0.2873</v>
      </c>
      <c r="AB8" s="17">
        <f>'Appendix H P 1'!AB9</f>
        <v>0.28029999999999999</v>
      </c>
      <c r="AC8" s="17">
        <f>'Appendix H P 1'!AC9</f>
        <v>0.27350000000000002</v>
      </c>
      <c r="AD8" s="17">
        <f>'Appendix H P 1'!AD9</f>
        <v>0.26690000000000003</v>
      </c>
      <c r="AE8" s="17">
        <f>'Appendix H P 1'!AE9</f>
        <v>0.26040000000000002</v>
      </c>
      <c r="AF8" s="17">
        <f>'Appendix H P 1'!AF9</f>
        <v>0.254</v>
      </c>
      <c r="AG8" s="17">
        <f>'Appendix H P 1'!AG9</f>
        <v>0.24779999999999999</v>
      </c>
      <c r="AH8" s="17">
        <f>'Appendix H P 1'!AH9</f>
        <v>0.24179999999999999</v>
      </c>
      <c r="AI8" s="17">
        <f>'Appendix H P 1'!AI9</f>
        <v>0.2359</v>
      </c>
      <c r="AJ8" s="17">
        <f>'Appendix H P 1'!AJ9</f>
        <v>0.23019999999999999</v>
      </c>
      <c r="AK8" s="17">
        <f>'Appendix H P 1'!AK9</f>
        <v>0.22459999999999999</v>
      </c>
      <c r="AL8" s="17">
        <f>'Appendix H P 1'!AL9</f>
        <v>0.21909999999999999</v>
      </c>
      <c r="AM8" s="17">
        <f>'Appendix H P 1'!AM9</f>
        <v>0.21379999999999999</v>
      </c>
      <c r="AN8" s="17">
        <f>'Appendix H P 1'!AN9</f>
        <v>0.20860000000000001</v>
      </c>
      <c r="AO8" s="17">
        <f>'Appendix H P 1'!AO9</f>
        <v>0.20349999999999999</v>
      </c>
      <c r="AP8" s="17">
        <f>'Appendix H P 1'!AP9</f>
        <v>0.19850000000000001</v>
      </c>
      <c r="AQ8" s="17">
        <f>'Appendix H P 1'!AQ9</f>
        <v>0.19370000000000001</v>
      </c>
      <c r="AR8" s="17">
        <f>'Appendix H P 1'!AR9</f>
        <v>0.189</v>
      </c>
      <c r="AS8" s="17">
        <f>'Appendix H P 1'!AS9</f>
        <v>0.18440000000000001</v>
      </c>
      <c r="AT8" s="17">
        <f>'Appendix H P 1'!AT9</f>
        <v>0.1799</v>
      </c>
    </row>
    <row r="9" spans="1:46" x14ac:dyDescent="0.2">
      <c r="A9" s="4" t="s">
        <v>36</v>
      </c>
      <c r="B9" s="17">
        <f>'Appendix H P 1'!B10</f>
        <v>0.52290000000000003</v>
      </c>
      <c r="C9" s="17">
        <f>'Appendix H P 1'!C10</f>
        <v>0.52210000000000001</v>
      </c>
      <c r="D9" s="17">
        <f>'Appendix H P 1'!D10</f>
        <v>0.51259999999999994</v>
      </c>
      <c r="E9" s="17">
        <f>'Appendix H P 1'!E10</f>
        <v>0.50449999999999995</v>
      </c>
      <c r="F9" s="17">
        <f>'Appendix H P 1'!F10</f>
        <v>0.51149999999999995</v>
      </c>
      <c r="G9" s="17">
        <f>'Appendix H P 1'!G10</f>
        <v>0.52729999999999999</v>
      </c>
      <c r="H9" s="17">
        <f>'Appendix H P 1'!H10</f>
        <v>0.51819999999999999</v>
      </c>
      <c r="I9" s="17">
        <f>'Appendix H P 1'!I10</f>
        <v>0.53710000000000002</v>
      </c>
      <c r="J9" s="17">
        <f>'Appendix H P 1'!J10</f>
        <v>0.53769999999999996</v>
      </c>
      <c r="K9" s="17">
        <f>'Appendix H P 1'!K10</f>
        <v>0.54269999999999996</v>
      </c>
      <c r="L9" s="17">
        <f>'Appendix H P 1'!L10</f>
        <v>0.55420000000000003</v>
      </c>
      <c r="M9" s="17">
        <f>'Appendix H P 1'!M10</f>
        <v>0.57250000000000001</v>
      </c>
      <c r="N9" s="17">
        <f>'Appendix H P 1'!N10</f>
        <v>0.57099999999999995</v>
      </c>
      <c r="O9" s="17">
        <f>'Appendix H P 1'!O10</f>
        <v>0.59570000000000001</v>
      </c>
      <c r="P9" s="17">
        <f>'Appendix H P 1'!P10</f>
        <v>0.6099</v>
      </c>
      <c r="Q9" s="17">
        <f>'Appendix H P 1'!Q10</f>
        <v>0.60740000000000005</v>
      </c>
      <c r="R9" s="17">
        <f>'Appendix H P 1'!R10</f>
        <v>0.63590000000000002</v>
      </c>
      <c r="S9" s="17">
        <f>'Appendix H P 1'!S10</f>
        <v>0.63759999999999994</v>
      </c>
      <c r="T9" s="17">
        <f>'Appendix H P 1'!T10</f>
        <v>0.64659999999999995</v>
      </c>
      <c r="U9" s="17">
        <f>'Appendix H P 1'!U10</f>
        <v>0.66539999999999999</v>
      </c>
      <c r="V9" s="17">
        <f>'Appendix H P 1'!V10</f>
        <v>0.67205400000000004</v>
      </c>
      <c r="W9" s="17">
        <f>'Appendix H P 1'!W10</f>
        <v>0.67877454000000004</v>
      </c>
      <c r="X9" s="17">
        <f>'Appendix H P 1'!X10</f>
        <v>0.68556228540000008</v>
      </c>
      <c r="Y9" s="17">
        <f>'Appendix H P 1'!Y10</f>
        <v>0.69241790825400007</v>
      </c>
      <c r="Z9" s="17">
        <f>'Appendix H P 1'!Z10</f>
        <v>0.69934208733654013</v>
      </c>
      <c r="AA9" s="17">
        <f>'Appendix H P 1'!AA10</f>
        <v>0.70633550820990554</v>
      </c>
      <c r="AB9" s="17">
        <f>'Appendix H P 1'!AB10</f>
        <v>0.71339886329200464</v>
      </c>
      <c r="AC9" s="17">
        <f>'Appendix H P 1'!AC10</f>
        <v>0.72053285192492467</v>
      </c>
      <c r="AD9" s="17">
        <f>'Appendix H P 1'!AD10</f>
        <v>0.72773818044417393</v>
      </c>
      <c r="AE9" s="17">
        <f>'Appendix H P 1'!AE10</f>
        <v>0.73501556224861564</v>
      </c>
      <c r="AF9" s="17">
        <f>'Appendix H P 1'!AF10</f>
        <v>0.74236571787110184</v>
      </c>
      <c r="AG9" s="17">
        <f>'Appendix H P 1'!AG10</f>
        <v>0.74978937504981291</v>
      </c>
      <c r="AH9" s="17">
        <f>'Appendix H P 1'!AH10</f>
        <v>0.75728726880031105</v>
      </c>
      <c r="AI9" s="17">
        <f>'Appendix H P 1'!AI10</f>
        <v>0.76486014148831416</v>
      </c>
      <c r="AJ9" s="17">
        <f>'Appendix H P 1'!AJ10</f>
        <v>0.77250874290319727</v>
      </c>
      <c r="AK9" s="17">
        <f>'Appendix H P 1'!AK10</f>
        <v>0.78023383033222926</v>
      </c>
      <c r="AL9" s="17">
        <f>'Appendix H P 1'!AL10</f>
        <v>0.78803616863555159</v>
      </c>
      <c r="AM9" s="17">
        <f>'Appendix H P 1'!AM10</f>
        <v>0.79591653032190712</v>
      </c>
      <c r="AN9" s="17">
        <f>'Appendix H P 1'!AN10</f>
        <v>0.80387569562512617</v>
      </c>
      <c r="AO9" s="17">
        <f>'Appendix H P 1'!AO10</f>
        <v>0.8119144525813774</v>
      </c>
      <c r="AP9" s="17">
        <f>'Appendix H P 1'!AP10</f>
        <v>0.82003359710719115</v>
      </c>
      <c r="AQ9" s="17">
        <f>'Appendix H P 1'!AQ10</f>
        <v>0.8282339330782631</v>
      </c>
      <c r="AR9" s="17">
        <f>'Appendix H P 1'!AR10</f>
        <v>0.83651627240904569</v>
      </c>
      <c r="AS9" s="17">
        <f>'Appendix H P 1'!AS10</f>
        <v>0.84488143513313618</v>
      </c>
      <c r="AT9" s="17">
        <f>'Appendix H P 1'!AT10</f>
        <v>0.85333024948446756</v>
      </c>
    </row>
    <row r="10" spans="1:46" x14ac:dyDescent="0.2">
      <c r="A10" s="4" t="s">
        <v>46</v>
      </c>
      <c r="B10" s="17">
        <f>'Appendix H P 1'!B11</f>
        <v>0.50511978361669252</v>
      </c>
      <c r="C10" s="17">
        <f>'Appendix H P 1'!C11</f>
        <v>0.4871976295301822</v>
      </c>
      <c r="D10" s="17">
        <f>'Appendix H P 1'!D11</f>
        <v>0.46206791370343381</v>
      </c>
      <c r="E10" s="17">
        <f>'Appendix H P 1'!E11</f>
        <v>0.43930294760479199</v>
      </c>
      <c r="F10" s="17">
        <f>'Appendix H P 1'!F11</f>
        <v>0.43025341038047665</v>
      </c>
      <c r="G10" s="17">
        <f>'Appendix H P 1'!G11</f>
        <v>0.42846188229762111</v>
      </c>
      <c r="H10" s="17">
        <f>'Appendix H P 1'!H11</f>
        <v>0.40675000352952012</v>
      </c>
      <c r="I10" s="17">
        <f>'Appendix H P 1'!I11</f>
        <v>0.40724995573733069</v>
      </c>
      <c r="J10" s="17">
        <f>'Appendix H P 1'!J11</f>
        <v>0.39384167204543924</v>
      </c>
      <c r="K10" s="17">
        <f>'Appendix H P 1'!K11</f>
        <v>0.38398758964181817</v>
      </c>
      <c r="L10" s="17">
        <f>'Appendix H P 1'!L11</f>
        <v>0.37879097660186328</v>
      </c>
      <c r="M10" s="17">
        <f>'Appendix H P 1'!M11</f>
        <v>0.37799349945185823</v>
      </c>
      <c r="N10" s="17">
        <f>'Appendix H P 1'!N11</f>
        <v>0.36418385188442975</v>
      </c>
      <c r="O10" s="17">
        <f>'Appendix H P 1'!O11</f>
        <v>0.36701846418935236</v>
      </c>
      <c r="P10" s="17">
        <f>'Appendix H P 1'!P11</f>
        <v>0.36299001893315996</v>
      </c>
      <c r="Q10" s="17">
        <f>'Appendix H P 1'!Q11</f>
        <v>0.34920992175599491</v>
      </c>
      <c r="R10" s="17">
        <f>'Appendix H P 1'!R11</f>
        <v>0.35316393607612817</v>
      </c>
      <c r="S10" s="17">
        <f>'Appendix H P 1'!S11</f>
        <v>0.34206730697339988</v>
      </c>
      <c r="T10" s="17">
        <f>'Appendix H P 1'!T11</f>
        <v>0.33510020776963373</v>
      </c>
      <c r="U10" s="17">
        <f>'Appendix H P 1'!U11</f>
        <v>0.33311756252583707</v>
      </c>
      <c r="V10" s="17">
        <f>'Appendix H P 1'!V11</f>
        <v>0.32500844102694698</v>
      </c>
      <c r="W10" s="17">
        <f>'Appendix H P 1'!W11</f>
        <v>0.31709672086284441</v>
      </c>
      <c r="X10" s="17">
        <f>'Appendix H P 1'!X11</f>
        <v>0.30937759666873343</v>
      </c>
      <c r="Y10" s="17">
        <f>'Appendix H P 1'!Y11</f>
        <v>0.30184638005740039</v>
      </c>
      <c r="Z10" s="17">
        <f>'Appendix H P 1'!Z11</f>
        <v>0.29449849677161366</v>
      </c>
      <c r="AA10" s="17">
        <f>'Appendix H P 1'!AA11</f>
        <v>0.28732948390584412</v>
      </c>
      <c r="AB10" s="17">
        <f>'Appendix H P 1'!AB11</f>
        <v>0.28033498719561689</v>
      </c>
      <c r="AC10" s="17">
        <f>'Appendix H P 1'!AC11</f>
        <v>0.27351075837284883</v>
      </c>
      <c r="AD10" s="17">
        <f>'Appendix H P 1'!AD11</f>
        <v>0.26685265258556545</v>
      </c>
      <c r="AE10" s="17">
        <f>'Appendix H P 1'!AE11</f>
        <v>0.26035662588042996</v>
      </c>
      <c r="AF10" s="17">
        <f>'Appendix H P 1'!AF11</f>
        <v>0.25401873274655551</v>
      </c>
      <c r="AG10" s="17">
        <f>'Appendix H P 1'!AG11</f>
        <v>0.24783512371910857</v>
      </c>
      <c r="AH10" s="17">
        <f>'Appendix H P 1'!AH11</f>
        <v>0.24180204304124775</v>
      </c>
      <c r="AI10" s="17">
        <f>'Appendix H P 1'!AI11</f>
        <v>0.23591582638297939</v>
      </c>
      <c r="AJ10" s="17">
        <f>'Appendix H P 1'!AJ11</f>
        <v>0.23017289861554213</v>
      </c>
      <c r="AK10" s="17">
        <f>'Appendix H P 1'!AK11</f>
        <v>0.22456977163997061</v>
      </c>
      <c r="AL10" s="17">
        <f>'Appendix H P 1'!AL11</f>
        <v>0.21910304226851851</v>
      </c>
      <c r="AM10" s="17">
        <f>'Appendix H P 1'!AM11</f>
        <v>0.21376939015765428</v>
      </c>
      <c r="AN10" s="17">
        <f>'Appendix H P 1'!AN11</f>
        <v>0.20856557579137444</v>
      </c>
      <c r="AO10" s="17">
        <f>'Appendix H P 1'!AO11</f>
        <v>0.20348843851360923</v>
      </c>
      <c r="AP10" s="17">
        <f>'Appendix H P 1'!AP11</f>
        <v>0.19853489460852525</v>
      </c>
      <c r="AQ10" s="17">
        <f>'Appendix H P 1'!AQ11</f>
        <v>0.1937019354275604</v>
      </c>
      <c r="AR10" s="17">
        <f>'Appendix H P 1'!AR11</f>
        <v>0.18898662556205179</v>
      </c>
      <c r="AS10" s="17">
        <f>'Appendix H P 1'!AS11</f>
        <v>0.18438610106034811</v>
      </c>
      <c r="AT10" s="17">
        <f>'Appendix H P 1'!AT11</f>
        <v>0.17989756768832266</v>
      </c>
    </row>
    <row r="11" spans="1:46" x14ac:dyDescent="0.2">
      <c r="A11" s="4" t="s">
        <v>37</v>
      </c>
      <c r="B11" s="20"/>
      <c r="C11" s="13">
        <f>'Appendix H P 1'!C12</f>
        <v>-1.529929240772665E-3</v>
      </c>
      <c r="D11" s="13">
        <f>'Appendix H P 1'!D12</f>
        <v>-1.8195747941007645E-2</v>
      </c>
      <c r="E11" s="13">
        <f>'Appendix H P 1'!E12</f>
        <v>-1.5801794771751809E-2</v>
      </c>
      <c r="F11" s="13">
        <f>'Appendix H P 1'!F12</f>
        <v>1.3875123885034757E-2</v>
      </c>
      <c r="G11" s="13">
        <f>'Appendix H P 1'!G12</f>
        <v>3.0889540566960028E-2</v>
      </c>
      <c r="H11" s="13">
        <f>'Appendix H P 1'!H12</f>
        <v>-1.7257728048549192E-2</v>
      </c>
      <c r="I11" s="13">
        <f>'Appendix H P 1'!I12</f>
        <v>3.6472404477035925E-2</v>
      </c>
      <c r="J11" s="13">
        <f>'Appendix H P 1'!J12</f>
        <v>1.1171104077452032E-3</v>
      </c>
      <c r="K11" s="13">
        <f>'Appendix H P 1'!K12</f>
        <v>9.2988655384043106E-3</v>
      </c>
      <c r="L11" s="13">
        <f>'Appendix H P 1'!L12</f>
        <v>2.1190344573429165E-2</v>
      </c>
      <c r="M11" s="13">
        <f>'Appendix H P 1'!M12</f>
        <v>3.3020570191266696E-2</v>
      </c>
      <c r="N11" s="13">
        <f>'Appendix H P 1'!N12</f>
        <v>-2.6200873362446364E-3</v>
      </c>
      <c r="O11" s="13">
        <f>'Appendix H P 1'!O12</f>
        <v>4.3257443082311831E-2</v>
      </c>
      <c r="P11" s="13">
        <f>'Appendix H P 1'!P12</f>
        <v>2.3837502098371655E-2</v>
      </c>
      <c r="Q11" s="13">
        <f>'Appendix H P 1'!Q12</f>
        <v>-4.0990326282995815E-3</v>
      </c>
      <c r="R11" s="13">
        <f>'Appendix H P 1'!R12</f>
        <v>4.6921303918340485E-2</v>
      </c>
      <c r="S11" s="13">
        <f>'Appendix H P 1'!S12</f>
        <v>2.6733763170307956E-3</v>
      </c>
      <c r="T11" s="13">
        <f>'Appendix H P 1'!T12</f>
        <v>1.411543287327488E-2</v>
      </c>
      <c r="U11" s="13">
        <f>'Appendix H P 1'!U12</f>
        <v>2.9075162387875109E-2</v>
      </c>
      <c r="V11" s="13">
        <f>'Appendix H P 1'!V12</f>
        <v>1.0000000000000009E-2</v>
      </c>
      <c r="W11" s="13">
        <f>'Appendix H P 1'!W12</f>
        <v>1.0000000000000009E-2</v>
      </c>
      <c r="X11" s="13">
        <f>'Appendix H P 1'!X12</f>
        <v>1.0000000000000009E-2</v>
      </c>
      <c r="Y11" s="13">
        <f>'Appendix H P 1'!Y12</f>
        <v>1.0000000000000009E-2</v>
      </c>
      <c r="Z11" s="13">
        <f>'Appendix H P 1'!Z12</f>
        <v>1.0000000000000009E-2</v>
      </c>
      <c r="AA11" s="13">
        <f>'Appendix H P 1'!AA12</f>
        <v>1.0000000000000009E-2</v>
      </c>
      <c r="AB11" s="13">
        <f>'Appendix H P 1'!AB12</f>
        <v>1.0000000000000009E-2</v>
      </c>
      <c r="AC11" s="13">
        <f>'Appendix H P 1'!AC12</f>
        <v>1.0000000000000009E-2</v>
      </c>
      <c r="AD11" s="13">
        <f>'Appendix H P 1'!AD12</f>
        <v>1.0000000000000009E-2</v>
      </c>
      <c r="AE11" s="13">
        <f>'Appendix H P 1'!AE12</f>
        <v>1.0000000000000009E-2</v>
      </c>
      <c r="AF11" s="13">
        <f>'Appendix H P 1'!AF12</f>
        <v>1.0000000000000009E-2</v>
      </c>
      <c r="AG11" s="13">
        <f>'Appendix H P 1'!AG12</f>
        <v>1.0000000000000009E-2</v>
      </c>
      <c r="AH11" s="13">
        <f>'Appendix H P 1'!AH12</f>
        <v>1.0000000000000009E-2</v>
      </c>
      <c r="AI11" s="13">
        <f>'Appendix H P 1'!AI12</f>
        <v>1.0000000000000009E-2</v>
      </c>
      <c r="AJ11" s="13">
        <f>'Appendix H P 1'!AJ12</f>
        <v>1.0000000000000009E-2</v>
      </c>
      <c r="AK11" s="13">
        <f>'Appendix H P 1'!AK12</f>
        <v>1.0000000000000009E-2</v>
      </c>
      <c r="AL11" s="13">
        <f>'Appendix H P 1'!AL12</f>
        <v>1.0000000000000009E-2</v>
      </c>
      <c r="AM11" s="13">
        <f>'Appendix H P 1'!AM12</f>
        <v>1.0000000000000009E-2</v>
      </c>
      <c r="AN11" s="13">
        <f>'Appendix H P 1'!AN12</f>
        <v>1.0000000000000009E-2</v>
      </c>
      <c r="AO11" s="13">
        <f>'Appendix H P 1'!AO12</f>
        <v>1.0000000000000009E-2</v>
      </c>
      <c r="AP11" s="13">
        <f>'Appendix H P 1'!AP12</f>
        <v>1.0000000000000009E-2</v>
      </c>
      <c r="AQ11" s="13">
        <f>'Appendix H P 1'!AQ12</f>
        <v>1.0000000000000009E-2</v>
      </c>
      <c r="AR11" s="13">
        <f>'Appendix H P 1'!AR12</f>
        <v>1.0000000000000009E-2</v>
      </c>
      <c r="AS11" s="13">
        <f>'Appendix H P 1'!AS12</f>
        <v>1.0000000000000009E-2</v>
      </c>
      <c r="AT11" s="13">
        <f>'Appendix H P 1'!AT12</f>
        <v>1.0000000000000009E-2</v>
      </c>
    </row>
    <row r="12" spans="1:46" x14ac:dyDescent="0.2">
      <c r="A12" s="4" t="s">
        <v>38</v>
      </c>
      <c r="B12" s="17">
        <f>'Appendix H P 1'!B13</f>
        <v>0.52290000000000003</v>
      </c>
      <c r="C12" s="25">
        <f>'Appendix H P 1'!C13</f>
        <v>1.0449999999999999</v>
      </c>
      <c r="D12" s="25">
        <f>'Appendix H P 1'!D13</f>
        <v>1.5575999999999999</v>
      </c>
      <c r="E12" s="25">
        <f>'Appendix H P 1'!E13</f>
        <v>2.0621</v>
      </c>
      <c r="F12" s="25">
        <f>'Appendix H P 1'!F13</f>
        <v>2.5735999999999999</v>
      </c>
      <c r="G12" s="25">
        <f>'Appendix H P 1'!G13</f>
        <v>3.1008999999999998</v>
      </c>
      <c r="H12" s="25">
        <f>'Appendix H P 1'!H13</f>
        <v>3.6190999999999995</v>
      </c>
      <c r="I12" s="25">
        <f>'Appendix H P 1'!I13</f>
        <v>4.1561999999999992</v>
      </c>
      <c r="J12" s="25">
        <f>'Appendix H P 1'!J13</f>
        <v>4.6938999999999993</v>
      </c>
      <c r="K12" s="25">
        <f>'Appendix H P 1'!K13</f>
        <v>5.2365999999999993</v>
      </c>
      <c r="L12" s="25">
        <f>'Appendix H P 1'!L13</f>
        <v>5.7907999999999991</v>
      </c>
      <c r="M12" s="25">
        <f>'Appendix H P 1'!M13</f>
        <v>6.3632999999999988</v>
      </c>
      <c r="N12" s="25">
        <f>'Appendix H P 1'!N13</f>
        <v>6.9342999999999986</v>
      </c>
      <c r="O12" s="25">
        <f>'Appendix H P 1'!O13</f>
        <v>7.5299999999999985</v>
      </c>
      <c r="P12" s="25">
        <f>'Appendix H P 1'!P13</f>
        <v>8.139899999999999</v>
      </c>
      <c r="Q12" s="25">
        <f>'Appendix H P 1'!Q13</f>
        <v>8.7472999999999992</v>
      </c>
      <c r="R12" s="25">
        <f>'Appendix H P 1'!R13</f>
        <v>9.3831999999999987</v>
      </c>
      <c r="S12" s="25">
        <f>'Appendix H P 1'!S13</f>
        <v>10.020799999999998</v>
      </c>
      <c r="T12" s="25">
        <f>'Appendix H P 1'!T13</f>
        <v>10.667399999999997</v>
      </c>
      <c r="U12" s="25">
        <f>'Appendix H P 1'!U13</f>
        <v>11.332799999999997</v>
      </c>
      <c r="V12" s="25">
        <f>'Appendix H P 1'!V13</f>
        <v>12.004853999999996</v>
      </c>
      <c r="W12" s="25">
        <f>'Appendix H P 1'!W13</f>
        <v>12.683628539999997</v>
      </c>
      <c r="X12" s="25">
        <f>'Appendix H P 1'!X13</f>
        <v>13.369190825399997</v>
      </c>
      <c r="Y12" s="25">
        <f>'Appendix H P 1'!Y13</f>
        <v>14.061608733653998</v>
      </c>
      <c r="Z12" s="25">
        <f>'Appendix H P 1'!Z13</f>
        <v>14.760950820990537</v>
      </c>
      <c r="AA12" s="25">
        <f>'Appendix H P 1'!AA13</f>
        <v>15.467286329200443</v>
      </c>
      <c r="AB12" s="25">
        <f>'Appendix H P 1'!AB13</f>
        <v>16.180685192492447</v>
      </c>
      <c r="AC12" s="25">
        <f>'Appendix H P 1'!AC13</f>
        <v>16.901218044417373</v>
      </c>
      <c r="AD12" s="25">
        <f>'Appendix H P 1'!AD13</f>
        <v>17.628956224861547</v>
      </c>
      <c r="AE12" s="25">
        <f>'Appendix H P 1'!AE13</f>
        <v>18.363971787110163</v>
      </c>
      <c r="AF12" s="25">
        <f>'Appendix H P 1'!AF13</f>
        <v>19.106337504981266</v>
      </c>
      <c r="AG12" s="25">
        <f>'Appendix H P 1'!AG13</f>
        <v>19.856126880031077</v>
      </c>
      <c r="AH12" s="25">
        <f>'Appendix H P 1'!AH13</f>
        <v>20.613414148831389</v>
      </c>
      <c r="AI12" s="25">
        <f>'Appendix H P 1'!AI13</f>
        <v>21.378274290319702</v>
      </c>
      <c r="AJ12" s="25">
        <f>'Appendix H P 1'!AJ13</f>
        <v>22.150783033222901</v>
      </c>
      <c r="AK12" s="25">
        <f>'Appendix H P 1'!AK13</f>
        <v>22.931016863555129</v>
      </c>
      <c r="AL12" s="25">
        <f>'Appendix H P 1'!AL13</f>
        <v>23.719053032190679</v>
      </c>
      <c r="AM12" s="25">
        <f>'Appendix H P 1'!AM13</f>
        <v>24.514969562512587</v>
      </c>
      <c r="AN12" s="25">
        <f>'Appendix H P 1'!AN13</f>
        <v>25.318845258137713</v>
      </c>
      <c r="AO12" s="25">
        <f>'Appendix H P 1'!AO13</f>
        <v>26.13075971071909</v>
      </c>
      <c r="AP12" s="25">
        <f>'Appendix H P 1'!AP13</f>
        <v>26.950793307826281</v>
      </c>
      <c r="AQ12" s="25">
        <f>'Appendix H P 1'!AQ13</f>
        <v>27.779027240904544</v>
      </c>
      <c r="AR12" s="25">
        <f>'Appendix H P 1'!AR13</f>
        <v>28.61554351331359</v>
      </c>
      <c r="AS12" s="25">
        <f>'Appendix H P 1'!AS13</f>
        <v>29.460424948446725</v>
      </c>
      <c r="AT12" s="25">
        <f>'Appendix H P 1'!AT13</f>
        <v>30.313755197931194</v>
      </c>
    </row>
    <row r="13" spans="1:46" x14ac:dyDescent="0.2">
      <c r="A13" s="4" t="s">
        <v>44</v>
      </c>
      <c r="B13" s="17">
        <f>'Appendix H P 1'!B14</f>
        <v>0.57519000000000009</v>
      </c>
      <c r="C13" s="28">
        <f>'Appendix H P 1'!C14</f>
        <v>1.1495</v>
      </c>
      <c r="D13" s="28">
        <f>'Appendix H P 1'!D14</f>
        <v>1.71336</v>
      </c>
      <c r="E13" s="28">
        <f>'Appendix H P 1'!E14</f>
        <v>2.26831</v>
      </c>
      <c r="F13" s="28">
        <f>'Appendix H P 1'!F14</f>
        <v>2.8309600000000001</v>
      </c>
      <c r="G13" s="28">
        <f>'Appendix H P 1'!G14</f>
        <v>3.41099</v>
      </c>
      <c r="H13" s="28">
        <f>'Appendix H P 1'!H14</f>
        <v>3.9810099999999999</v>
      </c>
      <c r="I13" s="28">
        <f>'Appendix H P 1'!I14</f>
        <v>4.5718199999999998</v>
      </c>
      <c r="J13" s="28">
        <f>'Appendix H P 1'!J14</f>
        <v>5.1632899999999999</v>
      </c>
      <c r="K13" s="28">
        <f>'Appendix H P 1'!K14</f>
        <v>5.7602599999999997</v>
      </c>
      <c r="L13" s="28">
        <f>'Appendix H P 1'!L14</f>
        <v>6.3698799999999993</v>
      </c>
      <c r="M13" s="28">
        <f>'Appendix H P 1'!M14</f>
        <v>6.9996299999999989</v>
      </c>
      <c r="N13" s="28">
        <f>'Appendix H P 1'!N14</f>
        <v>7.6277299999999988</v>
      </c>
      <c r="O13" s="28">
        <f>'Appendix H P 1'!O14</f>
        <v>8.2829999999999995</v>
      </c>
      <c r="P13" s="28">
        <f>'Appendix H P 1'!P14</f>
        <v>8.9538899999999995</v>
      </c>
      <c r="Q13" s="28">
        <f>'Appendix H P 1'!Q14</f>
        <v>9.6220300000000005</v>
      </c>
      <c r="R13" s="28">
        <f>'Appendix H P 1'!R14</f>
        <v>10.32152</v>
      </c>
      <c r="S13" s="28">
        <f>'Appendix H P 1'!S14</f>
        <v>11.022879999999999</v>
      </c>
      <c r="T13" s="28">
        <f>'Appendix H P 1'!T14</f>
        <v>11.734139999999998</v>
      </c>
      <c r="U13" s="28">
        <f>'Appendix H P 1'!U14</f>
        <v>12.466079999999998</v>
      </c>
      <c r="V13" s="28">
        <f>'Appendix H P 1'!V14</f>
        <v>13.205339399999996</v>
      </c>
      <c r="W13" s="28">
        <f>'Appendix H P 1'!W14</f>
        <v>13.951991393999998</v>
      </c>
      <c r="X13" s="28">
        <f>'Appendix H P 1'!X14</f>
        <v>14.706109907939998</v>
      </c>
      <c r="Y13" s="28">
        <f>'Appendix H P 1'!Y14</f>
        <v>15.467769607019399</v>
      </c>
      <c r="Z13" s="28">
        <f>'Appendix H P 1'!Z14</f>
        <v>16.237045903089591</v>
      </c>
      <c r="AA13" s="28">
        <f>'Appendix H P 1'!AA14</f>
        <v>17.014014962120488</v>
      </c>
      <c r="AB13" s="28">
        <f>'Appendix H P 1'!AB14</f>
        <v>17.798753711741693</v>
      </c>
      <c r="AC13" s="28">
        <f>'Appendix H P 1'!AC14</f>
        <v>18.591339848859111</v>
      </c>
      <c r="AD13" s="28">
        <f>'Appendix H P 1'!AD14</f>
        <v>19.391851847347702</v>
      </c>
      <c r="AE13" s="28">
        <f>'Appendix H P 1'!AE14</f>
        <v>20.20036896582118</v>
      </c>
      <c r="AF13" s="28">
        <f>'Appendix H P 1'!AF14</f>
        <v>21.016971255479394</v>
      </c>
      <c r="AG13" s="28">
        <f>'Appendix H P 1'!AG14</f>
        <v>21.841739568034185</v>
      </c>
      <c r="AH13" s="28">
        <f>'Appendix H P 1'!AH14</f>
        <v>22.67475556371453</v>
      </c>
      <c r="AI13" s="28">
        <f>'Appendix H P 1'!AI14</f>
        <v>23.516101719351674</v>
      </c>
      <c r="AJ13" s="28">
        <f>'Appendix H P 1'!AJ14</f>
        <v>24.365861336545194</v>
      </c>
      <c r="AK13" s="28">
        <f>'Appendix H P 1'!AK14</f>
        <v>25.224118549910646</v>
      </c>
      <c r="AL13" s="28">
        <f>'Appendix H P 1'!AL14</f>
        <v>26.090958335409749</v>
      </c>
      <c r="AM13" s="28">
        <f>'Appendix H P 1'!AM14</f>
        <v>26.966466518763848</v>
      </c>
      <c r="AN13" s="28">
        <f>'Appendix H P 1'!AN14</f>
        <v>27.850729783951486</v>
      </c>
      <c r="AO13" s="28">
        <f>'Appendix H P 1'!AO14</f>
        <v>28.743835681791001</v>
      </c>
      <c r="AP13" s="28">
        <f>'Appendix H P 1'!AP14</f>
        <v>29.64587263860891</v>
      </c>
      <c r="AQ13" s="28">
        <f>'Appendix H P 1'!AQ14</f>
        <v>30.556929964995</v>
      </c>
      <c r="AR13" s="28">
        <f>'Appendix H P 1'!AR14</f>
        <v>31.47709786464495</v>
      </c>
      <c r="AS13" s="28">
        <f>'Appendix H P 1'!AS14</f>
        <v>32.406467443291398</v>
      </c>
      <c r="AT13" s="28">
        <f>'Appendix H P 1'!AT14</f>
        <v>33.345130717724317</v>
      </c>
    </row>
    <row r="14" spans="1:46" x14ac:dyDescent="0.2">
      <c r="A14" s="4" t="s">
        <v>39</v>
      </c>
      <c r="B14" s="17">
        <f>'Appendix H P 1'!B15</f>
        <v>0.58094190000000001</v>
      </c>
      <c r="C14" s="20">
        <f>'Appendix H P 1'!C15</f>
        <v>0.58338554726368141</v>
      </c>
      <c r="D14" s="20">
        <f>'Appendix H P 1'!D15</f>
        <v>0.58258028492789016</v>
      </c>
      <c r="E14" s="20">
        <f>'Appendix H P 1'!E15</f>
        <v>0.58132496813075851</v>
      </c>
      <c r="F14" s="20">
        <f>'Appendix H P 1'!F15</f>
        <v>0.58329043112057166</v>
      </c>
      <c r="G14" s="20">
        <f>'Appendix H P 1'!G15</f>
        <v>0.5885607533671493</v>
      </c>
      <c r="H14" s="20">
        <f>'Appendix H P 1'!H15</f>
        <v>0.59169068056392737</v>
      </c>
      <c r="I14" s="20">
        <f>'Appendix H P 1'!I15</f>
        <v>0.59749249096946999</v>
      </c>
      <c r="J14" s="20">
        <f>'Appendix H P 1'!J15</f>
        <v>0.60276434809812973</v>
      </c>
      <c r="K14" s="20">
        <f>'Appendix H P 1'!K15</f>
        <v>0.60818021227465024</v>
      </c>
      <c r="L14" s="20">
        <f>'Appendix H P 1'!L15</f>
        <v>0.61440088779166568</v>
      </c>
      <c r="M14" s="20">
        <f>'Appendix H P 1'!M15</f>
        <v>0.62190864669658075</v>
      </c>
      <c r="N14" s="20">
        <f>'Appendix H P 1'!N15</f>
        <v>0.62863799242955143</v>
      </c>
      <c r="O14" s="20">
        <f>'Appendix H P 1'!O15</f>
        <v>0.63697240493993013</v>
      </c>
      <c r="P14" s="20">
        <f>'Appendix H P 1'!P15</f>
        <v>0.64578839415984279</v>
      </c>
      <c r="Q14" s="20">
        <f>'Appendix H P 1'!Q15</f>
        <v>0.6537649489485502</v>
      </c>
      <c r="R14" s="20">
        <f>'Appendix H P 1'!R15</f>
        <v>0.66324080128978413</v>
      </c>
      <c r="S14" s="20">
        <f>'Appendix H P 1'!S15</f>
        <v>0.67219779610415886</v>
      </c>
      <c r="T14" s="20">
        <f>'Appendix H P 1'!T15</f>
        <v>0.68118740349920781</v>
      </c>
      <c r="U14" s="20">
        <f>'Appendix H P 1'!U15</f>
        <v>0.69081174865080441</v>
      </c>
      <c r="V14" s="20">
        <f>'Appendix H P 1'!V15</f>
        <v>0.70028908153102376</v>
      </c>
      <c r="W14" s="20">
        <f>'Appendix H P 1'!W15</f>
        <v>0.70965016247398316</v>
      </c>
      <c r="X14" s="20">
        <f>'Appendix H P 1'!X15</f>
        <v>0.71892053681607682</v>
      </c>
      <c r="Y14" s="20">
        <f>'Appendix H P 1'!Y15</f>
        <v>0.72812162295188576</v>
      </c>
      <c r="Z14" s="20">
        <f>'Appendix H P 1'!Z15</f>
        <v>0.73727153927496758</v>
      </c>
      <c r="AA14" s="20">
        <f>'Appendix H P 1'!AA15</f>
        <v>0.74638574030395444</v>
      </c>
      <c r="AB14" s="20">
        <f>'Appendix H P 1'!AB15</f>
        <v>0.75547751146463338</v>
      </c>
      <c r="AC14" s="20">
        <f>'Appendix H P 1'!AC15</f>
        <v>0.76455835786420812</v>
      </c>
      <c r="AD14" s="20">
        <f>'Appendix H P 1'!AD15</f>
        <v>0.77363831264602823</v>
      </c>
      <c r="AE14" s="20">
        <f>'Appendix H P 1'!AE15</f>
        <v>0.78272618368952429</v>
      </c>
      <c r="AF14" s="20">
        <f>'Appendix H P 1'!AF15</f>
        <v>0.79182975257758326</v>
      </c>
      <c r="AG14" s="20">
        <f>'Appendix H P 1'!AG15</f>
        <v>0.80095593627304151</v>
      </c>
      <c r="AH14" s="20">
        <f>'Appendix H P 1'!AH15</f>
        <v>0.81011091941465041</v>
      </c>
      <c r="AI14" s="20">
        <f>'Appendix H P 1'!AI15</f>
        <v>0.81930026328162497</v>
      </c>
      <c r="AJ14" s="20">
        <f>'Appendix H P 1'!AJ15</f>
        <v>0.82852899609322328</v>
      </c>
      <c r="AK14" s="20">
        <f>'Appendix H P 1'!AK15</f>
        <v>0.83780168827281887</v>
      </c>
      <c r="AL14" s="20">
        <f>'Appendix H P 1'!AL15</f>
        <v>0.84712251552119355</v>
      </c>
      <c r="AM14" s="20">
        <f>'Appendix H P 1'!AM15</f>
        <v>0.85649531194486939</v>
      </c>
      <c r="AN14" s="20">
        <f>'Appendix H P 1'!AN15</f>
        <v>0.86592361502463644</v>
      </c>
      <c r="AO14" s="20">
        <f>'Appendix H P 1'!AO15</f>
        <v>0.87541070385240016</v>
      </c>
      <c r="AP14" s="20">
        <f>'Appendix H P 1'!AP15</f>
        <v>0.8849596317858065</v>
      </c>
      <c r="AQ14" s="20">
        <f>'Appendix H P 1'!AQ15</f>
        <v>0.89457325445117397</v>
      </c>
      <c r="AR14" s="20">
        <f>'Appendix H P 1'!AR15</f>
        <v>0.90425425385212688</v>
      </c>
      <c r="AS14" s="20">
        <f>'Appendix H P 1'!AS15</f>
        <v>0.91400515920363445</v>
      </c>
      <c r="AT14" s="20">
        <f>'Appendix H P 1'!AT15</f>
        <v>0.92382836500097654</v>
      </c>
    </row>
    <row r="15" spans="1:46" x14ac:dyDescent="0.2">
      <c r="B15" s="20"/>
      <c r="C15" s="20"/>
      <c r="D15" s="20"/>
      <c r="E15" s="20"/>
      <c r="F15" s="20"/>
      <c r="G15" s="20"/>
      <c r="H15" s="34"/>
      <c r="I15" s="20"/>
      <c r="J15" s="20"/>
      <c r="K15" s="20"/>
      <c r="L15" s="20"/>
      <c r="M15" s="20"/>
      <c r="N15" s="20"/>
      <c r="O15" s="20"/>
      <c r="P15" s="20"/>
      <c r="Q15" s="20"/>
      <c r="R15" s="20"/>
      <c r="S15" s="20"/>
      <c r="T15" s="20"/>
      <c r="U15" s="20"/>
    </row>
    <row r="16" spans="1:46" x14ac:dyDescent="0.2">
      <c r="B16" s="20"/>
      <c r="C16" s="20"/>
      <c r="D16" s="20"/>
      <c r="E16" s="20"/>
      <c r="F16" s="20"/>
      <c r="G16" s="20"/>
      <c r="H16" s="34"/>
      <c r="I16" s="20"/>
      <c r="J16" s="20"/>
      <c r="K16" s="20"/>
      <c r="L16" s="20"/>
      <c r="M16" s="20"/>
      <c r="N16" s="20"/>
      <c r="O16" s="20"/>
      <c r="P16" s="20"/>
      <c r="Q16" s="20"/>
      <c r="R16" s="20"/>
      <c r="S16" s="20"/>
      <c r="T16" s="20"/>
      <c r="U16" s="20"/>
    </row>
    <row r="17" spans="1:399" x14ac:dyDescent="0.2">
      <c r="A17" s="71" t="str">
        <f>'Appendix H P 1'!A18</f>
        <v>*   2016 IRP Start - All Resources Medium Forecast Scenario Average Weather.  8.76% discount rate (CNGC weighted average cost of capital) utilized in Sendout Model.</v>
      </c>
      <c r="B17" s="20"/>
      <c r="C17" s="20"/>
      <c r="D17" s="20"/>
      <c r="E17" s="20"/>
      <c r="F17" s="20"/>
      <c r="G17" s="20"/>
      <c r="H17" s="34"/>
      <c r="I17" s="20"/>
      <c r="J17" s="20"/>
      <c r="K17" s="20"/>
      <c r="L17" s="20"/>
      <c r="M17" s="20"/>
      <c r="N17" s="20"/>
      <c r="O17" s="20"/>
      <c r="P17" s="20"/>
      <c r="Q17" s="20"/>
      <c r="R17" s="20"/>
      <c r="S17" s="20"/>
      <c r="T17" s="20"/>
      <c r="U17" s="20"/>
      <c r="Z17" s="25"/>
    </row>
    <row r="18" spans="1:399" hidden="1" x14ac:dyDescent="0.2">
      <c r="B18" s="20"/>
      <c r="C18" s="20"/>
      <c r="D18" s="20"/>
      <c r="E18" s="20"/>
      <c r="F18" s="20"/>
      <c r="G18" s="20"/>
      <c r="H18" s="34"/>
      <c r="I18" s="20"/>
      <c r="J18" s="20"/>
      <c r="K18" s="20"/>
      <c r="L18" s="20"/>
      <c r="M18" s="20"/>
      <c r="N18" s="20"/>
      <c r="O18" s="20"/>
      <c r="P18" s="20"/>
      <c r="Q18" s="20"/>
      <c r="R18" s="20"/>
      <c r="S18" s="20"/>
      <c r="T18" s="20"/>
      <c r="U18" s="20"/>
    </row>
    <row r="19" spans="1:399" hidden="1" x14ac:dyDescent="0.2"/>
    <row r="20" spans="1:399" hidden="1" x14ac:dyDescent="0.2">
      <c r="A20" s="4" t="s">
        <v>40</v>
      </c>
      <c r="B20" s="4">
        <f t="shared" ref="B20:AE20" si="0">+B8</f>
        <v>0.50509598840379033</v>
      </c>
      <c r="C20" s="4">
        <f t="shared" si="0"/>
        <v>0.48717506527410837</v>
      </c>
      <c r="D20" s="4">
        <f t="shared" si="0"/>
        <v>0.46205918495087028</v>
      </c>
      <c r="E20" s="4">
        <f t="shared" si="0"/>
        <v>0.43930478631579645</v>
      </c>
      <c r="F20" s="4">
        <f t="shared" si="0"/>
        <v>0.43027749857220632</v>
      </c>
      <c r="G20" s="4">
        <f t="shared" si="0"/>
        <v>0.42848930938951041</v>
      </c>
      <c r="H20" s="1">
        <f t="shared" si="0"/>
        <v>0.40674933594273532</v>
      </c>
      <c r="I20" s="4">
        <f t="shared" si="0"/>
        <v>0.40723747615653505</v>
      </c>
      <c r="J20" s="4">
        <f t="shared" si="0"/>
        <v>0.39382191937526256</v>
      </c>
      <c r="K20" s="4">
        <f t="shared" si="0"/>
        <v>0.38397227109462106</v>
      </c>
      <c r="L20" s="4">
        <f t="shared" si="0"/>
        <v>0.37876505766809826</v>
      </c>
      <c r="M20" s="4">
        <f t="shared" si="0"/>
        <v>0.37802132593717297</v>
      </c>
      <c r="N20" s="4">
        <f t="shared" si="0"/>
        <v>0.36415440574419922</v>
      </c>
      <c r="O20" s="4">
        <f t="shared" si="0"/>
        <v>0.36698919799942087</v>
      </c>
      <c r="P20" s="4">
        <f t="shared" si="0"/>
        <v>0.3629954060714326</v>
      </c>
      <c r="Q20" s="4">
        <f t="shared" si="0"/>
        <v>0.34923525840019143</v>
      </c>
      <c r="R20" s="4">
        <f t="shared" si="0"/>
        <v>0.3531496830821414</v>
      </c>
      <c r="S20" s="4">
        <f t="shared" si="0"/>
        <v>0.34207263791300696</v>
      </c>
      <c r="T20" s="4">
        <f t="shared" si="0"/>
        <v>0.33509886468255556</v>
      </c>
      <c r="U20" s="4">
        <f t="shared" si="0"/>
        <v>0.33313444843381274</v>
      </c>
      <c r="V20" s="30">
        <f t="shared" si="0"/>
        <v>0.32500000000000001</v>
      </c>
      <c r="W20" s="30">
        <f t="shared" si="0"/>
        <v>0.31709999999999999</v>
      </c>
      <c r="X20" s="30">
        <f t="shared" si="0"/>
        <v>0.30940000000000001</v>
      </c>
      <c r="Y20" s="30">
        <f t="shared" si="0"/>
        <v>0.30180000000000001</v>
      </c>
      <c r="Z20" s="30">
        <f t="shared" si="0"/>
        <v>0.29449999999999998</v>
      </c>
      <c r="AA20" s="30">
        <f t="shared" si="0"/>
        <v>0.2873</v>
      </c>
      <c r="AB20" s="30">
        <f t="shared" si="0"/>
        <v>0.28029999999999999</v>
      </c>
      <c r="AC20" s="30">
        <f t="shared" si="0"/>
        <v>0.27350000000000002</v>
      </c>
      <c r="AD20" s="30">
        <f t="shared" si="0"/>
        <v>0.26690000000000003</v>
      </c>
      <c r="AE20" s="30">
        <f t="shared" si="0"/>
        <v>0.26040000000000002</v>
      </c>
    </row>
    <row r="21" spans="1:399" hidden="1" x14ac:dyDescent="0.2">
      <c r="A21" s="4" t="s">
        <v>41</v>
      </c>
      <c r="B21" s="4">
        <f t="shared" ref="B21:U21" si="1">+B8</f>
        <v>0.50509598840379033</v>
      </c>
      <c r="C21" s="4">
        <f t="shared" si="1"/>
        <v>0.48717506527410837</v>
      </c>
      <c r="D21" s="4">
        <f t="shared" si="1"/>
        <v>0.46205918495087028</v>
      </c>
      <c r="E21" s="4">
        <f t="shared" si="1"/>
        <v>0.43930478631579645</v>
      </c>
      <c r="F21" s="4">
        <f t="shared" si="1"/>
        <v>0.43027749857220632</v>
      </c>
      <c r="G21" s="4">
        <f t="shared" si="1"/>
        <v>0.42848930938951041</v>
      </c>
      <c r="H21" s="1">
        <f t="shared" si="1"/>
        <v>0.40674933594273532</v>
      </c>
      <c r="I21" s="4">
        <f t="shared" si="1"/>
        <v>0.40723747615653505</v>
      </c>
      <c r="J21" s="4">
        <f t="shared" si="1"/>
        <v>0.39382191937526256</v>
      </c>
      <c r="K21" s="4">
        <f t="shared" si="1"/>
        <v>0.38397227109462106</v>
      </c>
      <c r="L21" s="4">
        <f t="shared" si="1"/>
        <v>0.37876505766809826</v>
      </c>
      <c r="M21" s="4">
        <f t="shared" si="1"/>
        <v>0.37802132593717297</v>
      </c>
      <c r="N21" s="4">
        <f t="shared" si="1"/>
        <v>0.36415440574419922</v>
      </c>
      <c r="O21" s="4">
        <f t="shared" si="1"/>
        <v>0.36698919799942087</v>
      </c>
      <c r="P21" s="4">
        <f t="shared" si="1"/>
        <v>0.3629954060714326</v>
      </c>
      <c r="Q21" s="4">
        <f t="shared" si="1"/>
        <v>0.34923525840019143</v>
      </c>
      <c r="R21" s="4">
        <f t="shared" si="1"/>
        <v>0.3531496830821414</v>
      </c>
      <c r="S21" s="4">
        <f t="shared" si="1"/>
        <v>0.34207263791300696</v>
      </c>
      <c r="T21" s="4">
        <f t="shared" si="1"/>
        <v>0.33509886468255556</v>
      </c>
      <c r="U21" s="4">
        <f t="shared" si="1"/>
        <v>0.33313444843381274</v>
      </c>
    </row>
    <row r="22" spans="1:399" hidden="1" x14ac:dyDescent="0.2">
      <c r="A22" s="4" t="s">
        <v>42</v>
      </c>
      <c r="B22" s="4">
        <f t="shared" ref="B22:K22" si="2">+B8</f>
        <v>0.50509598840379033</v>
      </c>
      <c r="C22" s="4">
        <f t="shared" si="2"/>
        <v>0.48717506527410837</v>
      </c>
      <c r="D22" s="4">
        <f t="shared" si="2"/>
        <v>0.46205918495087028</v>
      </c>
      <c r="E22" s="4">
        <f t="shared" si="2"/>
        <v>0.43930478631579645</v>
      </c>
      <c r="F22" s="4">
        <f t="shared" si="2"/>
        <v>0.43027749857220632</v>
      </c>
      <c r="G22" s="4">
        <f t="shared" si="2"/>
        <v>0.42848930938951041</v>
      </c>
      <c r="H22" s="1">
        <f t="shared" si="2"/>
        <v>0.40674933594273532</v>
      </c>
      <c r="I22" s="4">
        <f t="shared" si="2"/>
        <v>0.40723747615653505</v>
      </c>
      <c r="J22" s="4">
        <f t="shared" si="2"/>
        <v>0.39382191937526256</v>
      </c>
      <c r="K22" s="4">
        <f t="shared" si="2"/>
        <v>0.38397227109462106</v>
      </c>
    </row>
    <row r="23" spans="1:399" hidden="1" x14ac:dyDescent="0.2">
      <c r="A23" s="4" t="s">
        <v>43</v>
      </c>
      <c r="B23" s="4">
        <f t="shared" ref="B23:H23" si="3">+B8</f>
        <v>0.50509598840379033</v>
      </c>
      <c r="C23" s="4">
        <f t="shared" si="3"/>
        <v>0.48717506527410837</v>
      </c>
      <c r="D23" s="4">
        <f t="shared" si="3"/>
        <v>0.46205918495087028</v>
      </c>
      <c r="E23" s="4">
        <f t="shared" si="3"/>
        <v>0.43930478631579645</v>
      </c>
      <c r="F23" s="4">
        <f t="shared" si="3"/>
        <v>0.43027749857220632</v>
      </c>
      <c r="G23" s="4">
        <f t="shared" si="3"/>
        <v>0.42848930938951041</v>
      </c>
      <c r="H23" s="1">
        <f t="shared" si="3"/>
        <v>0.40674933594273532</v>
      </c>
    </row>
    <row r="28" spans="1:399" x14ac:dyDescent="0.2">
      <c r="E28" s="13"/>
    </row>
    <row r="29" spans="1:399" x14ac:dyDescent="0.2">
      <c r="B29" s="100" t="s">
        <v>2</v>
      </c>
      <c r="C29" s="100"/>
      <c r="D29" s="100"/>
      <c r="E29" s="100"/>
      <c r="F29" s="100"/>
      <c r="G29" s="100"/>
      <c r="H29" s="100"/>
      <c r="I29" s="100"/>
      <c r="J29" s="100"/>
      <c r="K29" s="100"/>
      <c r="N29" s="5"/>
      <c r="O29" s="5"/>
      <c r="P29" s="5"/>
      <c r="Q29" s="5"/>
      <c r="R29" s="5"/>
    </row>
    <row r="30" spans="1:399" ht="15" x14ac:dyDescent="0.25">
      <c r="B30" s="100" t="s">
        <v>56</v>
      </c>
      <c r="C30" s="100"/>
      <c r="D30" s="100"/>
      <c r="E30" s="100"/>
      <c r="F30" s="100"/>
      <c r="G30" s="100"/>
      <c r="H30" s="100"/>
      <c r="I30" s="100"/>
      <c r="J30" s="100"/>
      <c r="K30" s="100"/>
      <c r="N30" s="5"/>
      <c r="O30" s="36"/>
      <c r="P30" s="36"/>
      <c r="Q30" s="36"/>
      <c r="R30" s="36"/>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row>
    <row r="31" spans="1:399" s="5" customFormat="1" ht="15" x14ac:dyDescent="0.25">
      <c r="B31" s="100" t="s">
        <v>4</v>
      </c>
      <c r="C31" s="100"/>
      <c r="D31" s="100"/>
      <c r="E31" s="100"/>
      <c r="F31" s="100"/>
      <c r="G31" s="100"/>
      <c r="H31" s="100"/>
      <c r="I31" s="100"/>
      <c r="J31" s="100"/>
      <c r="K31" s="100"/>
      <c r="O31" s="36"/>
      <c r="P31" s="36"/>
      <c r="Q31" s="36"/>
      <c r="R31" s="36"/>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row>
    <row r="32" spans="1:399" s="5" customFormat="1" ht="15" x14ac:dyDescent="0.25">
      <c r="B32" s="4"/>
      <c r="C32" s="4"/>
      <c r="D32" s="4"/>
      <c r="E32" s="4"/>
      <c r="F32" s="4"/>
      <c r="G32" s="4"/>
      <c r="H32" s="1"/>
      <c r="I32" s="4"/>
      <c r="J32" s="4"/>
      <c r="K32" s="4"/>
      <c r="L32" s="19"/>
      <c r="M32" s="19"/>
      <c r="N32" s="19"/>
      <c r="O32" s="36"/>
      <c r="P32" s="36"/>
      <c r="Q32" s="36"/>
      <c r="R32" s="36"/>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row>
    <row r="33" spans="2:399" s="5" customFormat="1" ht="15" x14ac:dyDescent="0.25">
      <c r="B33" s="1"/>
      <c r="C33" s="1"/>
      <c r="D33" s="1" t="s">
        <v>5</v>
      </c>
      <c r="E33" s="1"/>
      <c r="F33" s="1" t="s">
        <v>6</v>
      </c>
      <c r="G33" s="1" t="s">
        <v>7</v>
      </c>
      <c r="H33" s="2" t="s">
        <v>8</v>
      </c>
      <c r="I33" s="2"/>
      <c r="J33" s="1" t="s">
        <v>9</v>
      </c>
      <c r="K33" s="1"/>
      <c r="O33" s="36"/>
      <c r="P33" s="36"/>
      <c r="Q33" s="36"/>
      <c r="R33" s="36"/>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row>
    <row r="34" spans="2:399" s="5" customFormat="1" ht="15" x14ac:dyDescent="0.25">
      <c r="B34" s="1"/>
      <c r="C34" s="1"/>
      <c r="D34" s="1" t="s">
        <v>10</v>
      </c>
      <c r="E34" s="1" t="s">
        <v>11</v>
      </c>
      <c r="F34" s="1" t="s">
        <v>10</v>
      </c>
      <c r="G34" s="1" t="s">
        <v>6</v>
      </c>
      <c r="H34" s="2" t="s">
        <v>12</v>
      </c>
      <c r="I34" s="2"/>
      <c r="J34" s="3" t="s">
        <v>13</v>
      </c>
      <c r="K34" s="1" t="s">
        <v>14</v>
      </c>
      <c r="O34" s="36"/>
      <c r="P34" s="36"/>
      <c r="Q34" s="36"/>
      <c r="R34" s="36"/>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row>
    <row r="35" spans="2:399" s="5" customFormat="1" ht="15" x14ac:dyDescent="0.25">
      <c r="B35" s="1"/>
      <c r="C35" s="1"/>
      <c r="D35" s="1" t="s">
        <v>15</v>
      </c>
      <c r="E35" s="1" t="s">
        <v>15</v>
      </c>
      <c r="F35" s="1" t="s">
        <v>16</v>
      </c>
      <c r="G35" s="1" t="s">
        <v>10</v>
      </c>
      <c r="H35" s="2" t="s">
        <v>17</v>
      </c>
      <c r="I35" s="2"/>
      <c r="J35" s="1" t="s">
        <v>18</v>
      </c>
      <c r="K35" s="1" t="s">
        <v>19</v>
      </c>
      <c r="O35" s="36"/>
      <c r="P35" s="36"/>
      <c r="Q35" s="36"/>
      <c r="R35" s="36"/>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row>
    <row r="36" spans="2:399" s="5" customFormat="1" ht="15" x14ac:dyDescent="0.25">
      <c r="B36" s="37"/>
      <c r="C36" s="38" t="s">
        <v>20</v>
      </c>
      <c r="D36" s="38" t="s">
        <v>21</v>
      </c>
      <c r="E36" s="38" t="s">
        <v>22</v>
      </c>
      <c r="F36" s="38" t="s">
        <v>23</v>
      </c>
      <c r="G36" s="38" t="s">
        <v>24</v>
      </c>
      <c r="H36" s="39" t="s">
        <v>25</v>
      </c>
      <c r="I36" s="39"/>
      <c r="J36" s="38" t="s">
        <v>26</v>
      </c>
      <c r="K36" s="38" t="s">
        <v>27</v>
      </c>
      <c r="O36" s="36"/>
      <c r="P36" s="36"/>
      <c r="Q36" 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row>
    <row r="37" spans="2:399" s="5" customFormat="1" ht="15" x14ac:dyDescent="0.25">
      <c r="B37" s="40">
        <f>'Appendix H P 1'!B38</f>
        <v>2017</v>
      </c>
      <c r="C37" s="40">
        <v>1</v>
      </c>
      <c r="D37" s="41">
        <f>HLOOKUP(C37,$B$7:$AT$14,2)</f>
        <v>0.50509598840379033</v>
      </c>
      <c r="E37" s="41">
        <f>HLOOKUP(C37,$B$7:$AT$14,3)</f>
        <v>0.52290000000000003</v>
      </c>
      <c r="F37" s="42"/>
      <c r="G37" s="41">
        <f>HLOOKUP(C37,$B$7:$AT$14,6)</f>
        <v>0.52290000000000003</v>
      </c>
      <c r="H37" s="63">
        <v>0.1</v>
      </c>
      <c r="I37" s="43"/>
      <c r="J37" s="53">
        <f>+G37*(1+H37)</f>
        <v>0.57519000000000009</v>
      </c>
      <c r="K37" s="95">
        <f t="shared" ref="K37:K40" si="4">+PMT(0.0417,C37,-J37)</f>
        <v>0.59917542300000015</v>
      </c>
      <c r="O37" s="36"/>
      <c r="P37" s="36"/>
      <c r="Q37" s="36"/>
      <c r="R37" s="36"/>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row>
    <row r="38" spans="2:399" ht="15" x14ac:dyDescent="0.25">
      <c r="B38" s="40">
        <f>'Appendix H P 1'!B39</f>
        <v>2018</v>
      </c>
      <c r="C38" s="40">
        <v>2</v>
      </c>
      <c r="D38" s="41">
        <f t="shared" ref="D38:D81" si="5">HLOOKUP(C38,$B$7:$AT$14,2)</f>
        <v>0.48717506527410837</v>
      </c>
      <c r="E38" s="41">
        <f t="shared" ref="E38:E81" si="6">HLOOKUP(C38,$B$7:$AT$14,3)</f>
        <v>0.52210000000000001</v>
      </c>
      <c r="F38" s="44">
        <f>HLOOKUP(C38,$B$7:$AT$14,5)</f>
        <v>-1.529929240772665E-3</v>
      </c>
      <c r="G38" s="41">
        <f t="shared" ref="G38:G81" si="7">HLOOKUP(C38,$B$7:$AT$14,6)</f>
        <v>1.0449999999999999</v>
      </c>
      <c r="H38" s="63">
        <v>0.1</v>
      </c>
      <c r="I38" s="43"/>
      <c r="J38" s="53">
        <f t="shared" ref="J38:J81" si="8">+G38*(1+H38)</f>
        <v>1.1495</v>
      </c>
      <c r="K38" s="95">
        <f t="shared" si="4"/>
        <v>0.61094536614341</v>
      </c>
      <c r="N38" s="5"/>
      <c r="O38" s="36"/>
      <c r="P38" s="36"/>
      <c r="Q38" s="36"/>
      <c r="R38" s="36"/>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row>
    <row r="39" spans="2:399" ht="15" x14ac:dyDescent="0.25">
      <c r="B39" s="40">
        <f>'Appendix H P 1'!B40</f>
        <v>2019</v>
      </c>
      <c r="C39" s="40">
        <v>3</v>
      </c>
      <c r="D39" s="41">
        <f t="shared" si="5"/>
        <v>0.46205918495087028</v>
      </c>
      <c r="E39" s="41">
        <f t="shared" si="6"/>
        <v>0.51259999999999994</v>
      </c>
      <c r="F39" s="44">
        <f t="shared" ref="F39:F81" si="9">HLOOKUP(C39,$B$7:$AT$14,5)</f>
        <v>-1.8195747941007645E-2</v>
      </c>
      <c r="G39" s="41">
        <f t="shared" si="7"/>
        <v>1.5575999999999999</v>
      </c>
      <c r="H39" s="63">
        <v>0.1</v>
      </c>
      <c r="I39" s="43"/>
      <c r="J39" s="53">
        <f t="shared" si="8"/>
        <v>1.71336</v>
      </c>
      <c r="K39" s="95">
        <f t="shared" si="4"/>
        <v>0.6193998720477043</v>
      </c>
      <c r="N39" s="5"/>
      <c r="O39" s="36"/>
      <c r="P39" s="36"/>
      <c r="Q39" s="36"/>
      <c r="R39" s="36"/>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row>
    <row r="40" spans="2:399" ht="15" x14ac:dyDescent="0.25">
      <c r="B40" s="40">
        <f>'Appendix H P 1'!B41</f>
        <v>2020</v>
      </c>
      <c r="C40" s="40">
        <v>4</v>
      </c>
      <c r="D40" s="41">
        <f t="shared" si="5"/>
        <v>0.43930478631579645</v>
      </c>
      <c r="E40" s="41">
        <f t="shared" si="6"/>
        <v>0.50449999999999995</v>
      </c>
      <c r="F40" s="44">
        <f t="shared" si="9"/>
        <v>-1.5801794771751809E-2</v>
      </c>
      <c r="G40" s="41">
        <f t="shared" si="7"/>
        <v>2.0621</v>
      </c>
      <c r="H40" s="63">
        <v>0.1</v>
      </c>
      <c r="I40" s="43"/>
      <c r="J40" s="53">
        <f t="shared" si="8"/>
        <v>2.26831</v>
      </c>
      <c r="K40" s="95">
        <f t="shared" si="4"/>
        <v>0.62740235839223979</v>
      </c>
      <c r="N40" s="5"/>
      <c r="O40" s="36"/>
      <c r="P40" s="36"/>
      <c r="Q40" s="36"/>
      <c r="R40" s="36"/>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row>
    <row r="41" spans="2:399" ht="15" x14ac:dyDescent="0.25">
      <c r="B41" s="40">
        <f>'Appendix H P 1'!B42</f>
        <v>2021</v>
      </c>
      <c r="C41" s="45">
        <v>5</v>
      </c>
      <c r="D41" s="49">
        <f t="shared" si="5"/>
        <v>0.43027749857220632</v>
      </c>
      <c r="E41" s="49">
        <f t="shared" si="6"/>
        <v>0.51149999999999995</v>
      </c>
      <c r="F41" s="50">
        <f t="shared" si="9"/>
        <v>1.3875123885034757E-2</v>
      </c>
      <c r="G41" s="49">
        <f t="shared" si="7"/>
        <v>2.5735999999999999</v>
      </c>
      <c r="H41" s="63">
        <v>0.1</v>
      </c>
      <c r="I41" s="51"/>
      <c r="J41" s="54">
        <f>+G41*(1+H41)</f>
        <v>2.8309600000000001</v>
      </c>
      <c r="K41" s="95">
        <f>+PMT(0.0417,C41,-J41)</f>
        <v>0.63895036778750069</v>
      </c>
      <c r="N41" s="5"/>
      <c r="O41" s="36"/>
      <c r="P41" s="36"/>
      <c r="Q41" s="36"/>
      <c r="R41" s="36"/>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row>
    <row r="42" spans="2:399" ht="15" x14ac:dyDescent="0.25">
      <c r="B42" s="40">
        <f>'Appendix H P 1'!B43</f>
        <v>2022</v>
      </c>
      <c r="C42" s="40">
        <v>6</v>
      </c>
      <c r="D42" s="41">
        <f t="shared" si="5"/>
        <v>0.42848930938951041</v>
      </c>
      <c r="E42" s="41">
        <f t="shared" si="6"/>
        <v>0.52729999999999999</v>
      </c>
      <c r="F42" s="44">
        <f t="shared" si="9"/>
        <v>3.0889540566960028E-2</v>
      </c>
      <c r="G42" s="41">
        <f t="shared" si="7"/>
        <v>3.1008999999999998</v>
      </c>
      <c r="H42" s="63">
        <v>0.1</v>
      </c>
      <c r="I42" s="42"/>
      <c r="J42" s="53">
        <f t="shared" si="8"/>
        <v>3.41099</v>
      </c>
      <c r="K42" s="95">
        <f t="shared" ref="K42:K81" si="10">+PMT(0.0417,C42,-J42)</f>
        <v>0.65429255445103085</v>
      </c>
      <c r="N42" s="5"/>
      <c r="O42" s="36"/>
      <c r="P42" s="36"/>
      <c r="Q42" s="36"/>
      <c r="R42" s="36"/>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row>
    <row r="43" spans="2:399" ht="15" x14ac:dyDescent="0.25">
      <c r="B43" s="40">
        <f>'Appendix H P 1'!B44</f>
        <v>2023</v>
      </c>
      <c r="C43" s="40">
        <v>7</v>
      </c>
      <c r="D43" s="41">
        <f t="shared" si="5"/>
        <v>0.40674933594273532</v>
      </c>
      <c r="E43" s="41">
        <f t="shared" si="6"/>
        <v>0.51819999999999999</v>
      </c>
      <c r="F43" s="44">
        <f t="shared" si="9"/>
        <v>-1.7257728048549192E-2</v>
      </c>
      <c r="G43" s="41">
        <f t="shared" si="7"/>
        <v>3.6190999999999995</v>
      </c>
      <c r="H43" s="63">
        <v>0.1</v>
      </c>
      <c r="I43" s="42"/>
      <c r="J43" s="53">
        <f>+G43*(1+H43)</f>
        <v>3.9810099999999999</v>
      </c>
      <c r="K43" s="95">
        <f t="shared" si="10"/>
        <v>0.66744759823786504</v>
      </c>
      <c r="N43" s="5"/>
      <c r="O43" s="36"/>
      <c r="P43" s="36"/>
      <c r="Q43" s="36"/>
      <c r="R43" s="36"/>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row>
    <row r="44" spans="2:399" ht="15" x14ac:dyDescent="0.25">
      <c r="B44" s="40">
        <f>'Appendix H P 1'!B45</f>
        <v>2024</v>
      </c>
      <c r="C44" s="40">
        <v>8</v>
      </c>
      <c r="D44" s="41">
        <f t="shared" si="5"/>
        <v>0.40723747615653505</v>
      </c>
      <c r="E44" s="41">
        <f t="shared" si="6"/>
        <v>0.53710000000000002</v>
      </c>
      <c r="F44" s="44">
        <f t="shared" si="9"/>
        <v>3.6472404477035925E-2</v>
      </c>
      <c r="G44" s="41">
        <f t="shared" si="7"/>
        <v>4.1561999999999992</v>
      </c>
      <c r="H44" s="63">
        <v>0.1</v>
      </c>
      <c r="I44" s="42"/>
      <c r="J44" s="53">
        <f t="shared" si="8"/>
        <v>4.5718199999999998</v>
      </c>
      <c r="K44" s="95">
        <f t="shared" si="10"/>
        <v>0.6838173067121075</v>
      </c>
      <c r="N44" s="5"/>
      <c r="O44" s="36"/>
      <c r="P44" s="36"/>
      <c r="Q44" s="36"/>
      <c r="R44" s="36"/>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row>
    <row r="45" spans="2:399" ht="15" x14ac:dyDescent="0.25">
      <c r="B45" s="40">
        <f>'Appendix H P 1'!B46</f>
        <v>2025</v>
      </c>
      <c r="C45" s="40">
        <v>9</v>
      </c>
      <c r="D45" s="41">
        <f t="shared" si="5"/>
        <v>0.39382191937526256</v>
      </c>
      <c r="E45" s="41">
        <f t="shared" si="6"/>
        <v>0.53769999999999996</v>
      </c>
      <c r="F45" s="44">
        <f t="shared" si="9"/>
        <v>1.1171104077452032E-3</v>
      </c>
      <c r="G45" s="41">
        <f t="shared" si="7"/>
        <v>4.6938999999999993</v>
      </c>
      <c r="H45" s="63">
        <v>0.1</v>
      </c>
      <c r="I45" s="42"/>
      <c r="J45" s="53">
        <f t="shared" si="8"/>
        <v>5.1632899999999999</v>
      </c>
      <c r="K45" s="95">
        <f t="shared" si="10"/>
        <v>0.69981602599249659</v>
      </c>
      <c r="N45" s="5"/>
      <c r="O45" s="36"/>
      <c r="P45" s="36"/>
      <c r="Q45" s="36"/>
      <c r="R45" s="36"/>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row>
    <row r="46" spans="2:399" ht="15" x14ac:dyDescent="0.25">
      <c r="B46" s="40">
        <f>'Appendix H P 1'!B47</f>
        <v>2026</v>
      </c>
      <c r="C46" s="45">
        <v>10</v>
      </c>
      <c r="D46" s="49">
        <f t="shared" si="5"/>
        <v>0.38397227109462106</v>
      </c>
      <c r="E46" s="49">
        <f t="shared" si="6"/>
        <v>0.54269999999999996</v>
      </c>
      <c r="F46" s="50">
        <f t="shared" si="9"/>
        <v>9.2988655384043106E-3</v>
      </c>
      <c r="G46" s="49">
        <f t="shared" si="7"/>
        <v>5.2365999999999993</v>
      </c>
      <c r="H46" s="63">
        <v>0.1</v>
      </c>
      <c r="I46" s="51"/>
      <c r="J46" s="54">
        <f t="shared" si="8"/>
        <v>5.7602599999999997</v>
      </c>
      <c r="K46" s="95">
        <f t="shared" si="10"/>
        <v>0.71621083459653878</v>
      </c>
      <c r="N46" s="5"/>
      <c r="O46" s="36"/>
      <c r="P46" s="36"/>
      <c r="Q46" s="36"/>
      <c r="R46" s="3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row>
    <row r="47" spans="2:399" ht="15" x14ac:dyDescent="0.25">
      <c r="B47" s="40">
        <f>'Appendix H P 1'!B48</f>
        <v>2027</v>
      </c>
      <c r="C47" s="40">
        <v>11</v>
      </c>
      <c r="D47" s="41">
        <f t="shared" si="5"/>
        <v>0.37876505766809826</v>
      </c>
      <c r="E47" s="41">
        <f t="shared" si="6"/>
        <v>0.55420000000000003</v>
      </c>
      <c r="F47" s="44">
        <f t="shared" si="9"/>
        <v>2.1190344573429165E-2</v>
      </c>
      <c r="G47" s="41">
        <f t="shared" si="7"/>
        <v>5.7907999999999991</v>
      </c>
      <c r="H47" s="63">
        <v>0.1</v>
      </c>
      <c r="I47" s="43"/>
      <c r="J47" s="53">
        <f t="shared" si="8"/>
        <v>6.3698799999999993</v>
      </c>
      <c r="K47" s="95">
        <f t="shared" si="10"/>
        <v>0.73379776985282874</v>
      </c>
      <c r="N47" s="5"/>
      <c r="O47" s="36"/>
      <c r="P47" s="36"/>
      <c r="Q47" s="36"/>
      <c r="R47" s="36"/>
      <c r="S47"/>
      <c r="T47"/>
      <c r="U47"/>
      <c r="V47"/>
      <c r="W47"/>
      <c r="X47"/>
      <c r="Y47"/>
      <c r="Z47"/>
      <c r="AA47"/>
      <c r="AB47"/>
      <c r="AC47"/>
      <c r="AD47"/>
      <c r="AE47"/>
      <c r="AF47"/>
      <c r="AG47"/>
      <c r="AH47"/>
    </row>
    <row r="48" spans="2:399" ht="15" x14ac:dyDescent="0.25">
      <c r="B48" s="40">
        <f>'Appendix H P 1'!B49</f>
        <v>2028</v>
      </c>
      <c r="C48" s="40">
        <v>12</v>
      </c>
      <c r="D48" s="41">
        <f t="shared" si="5"/>
        <v>0.37802132593717297</v>
      </c>
      <c r="E48" s="41">
        <f t="shared" si="6"/>
        <v>0.57250000000000001</v>
      </c>
      <c r="F48" s="44">
        <f t="shared" si="9"/>
        <v>3.3020570191266696E-2</v>
      </c>
      <c r="G48" s="41">
        <f t="shared" si="7"/>
        <v>6.3632999999999988</v>
      </c>
      <c r="H48" s="63">
        <v>0.1</v>
      </c>
      <c r="I48" s="43"/>
      <c r="J48" s="53">
        <f t="shared" si="8"/>
        <v>6.9996299999999989</v>
      </c>
      <c r="K48" s="95">
        <f t="shared" si="10"/>
        <v>0.75320099030337251</v>
      </c>
      <c r="N48" s="5"/>
      <c r="O48" s="36"/>
      <c r="P48" s="5"/>
      <c r="Q48" s="5"/>
      <c r="R48" s="36"/>
      <c r="S48"/>
      <c r="T48"/>
      <c r="U48"/>
      <c r="V48"/>
      <c r="W48"/>
      <c r="X48"/>
      <c r="Y48"/>
      <c r="Z48"/>
      <c r="AA48"/>
      <c r="AB48"/>
      <c r="AC48"/>
      <c r="AD48"/>
      <c r="AE48"/>
      <c r="AF48"/>
      <c r="AG48"/>
      <c r="AH48"/>
    </row>
    <row r="49" spans="2:34" ht="15" x14ac:dyDescent="0.25">
      <c r="B49" s="40">
        <f>'Appendix H P 1'!B50</f>
        <v>2029</v>
      </c>
      <c r="C49" s="40">
        <v>13</v>
      </c>
      <c r="D49" s="41">
        <f t="shared" si="5"/>
        <v>0.36415440574419922</v>
      </c>
      <c r="E49" s="41">
        <f t="shared" si="6"/>
        <v>0.57099999999999995</v>
      </c>
      <c r="F49" s="44">
        <f t="shared" si="9"/>
        <v>-2.6200873362446364E-3</v>
      </c>
      <c r="G49" s="41">
        <f t="shared" si="7"/>
        <v>6.9342999999999986</v>
      </c>
      <c r="H49" s="63">
        <v>0.1</v>
      </c>
      <c r="I49" s="43"/>
      <c r="J49" s="53">
        <f t="shared" si="8"/>
        <v>7.6277299999999988</v>
      </c>
      <c r="K49" s="95">
        <f t="shared" si="10"/>
        <v>0.77194888064570466</v>
      </c>
      <c r="O49"/>
      <c r="R49"/>
      <c r="S49"/>
      <c r="T49"/>
      <c r="U49"/>
      <c r="V49"/>
      <c r="W49"/>
      <c r="X49"/>
      <c r="Y49"/>
      <c r="Z49"/>
      <c r="AA49"/>
      <c r="AB49"/>
      <c r="AC49"/>
      <c r="AD49"/>
      <c r="AE49"/>
      <c r="AF49"/>
      <c r="AG49"/>
      <c r="AH49"/>
    </row>
    <row r="50" spans="2:34" ht="15" x14ac:dyDescent="0.25">
      <c r="B50" s="40">
        <f>'Appendix H P 1'!B51</f>
        <v>2030</v>
      </c>
      <c r="C50" s="40">
        <v>14</v>
      </c>
      <c r="D50" s="41">
        <f t="shared" si="5"/>
        <v>0.36698919799942087</v>
      </c>
      <c r="E50" s="41">
        <f t="shared" si="6"/>
        <v>0.59570000000000001</v>
      </c>
      <c r="F50" s="44">
        <f t="shared" si="9"/>
        <v>4.3257443082311831E-2</v>
      </c>
      <c r="G50" s="41">
        <f t="shared" si="7"/>
        <v>7.5299999999999985</v>
      </c>
      <c r="H50" s="63">
        <v>0.1</v>
      </c>
      <c r="I50" s="43"/>
      <c r="J50" s="53">
        <f t="shared" si="8"/>
        <v>8.2829999999999995</v>
      </c>
      <c r="K50" s="95">
        <f t="shared" si="10"/>
        <v>0.79296895340303108</v>
      </c>
      <c r="O50"/>
      <c r="R50"/>
      <c r="S50"/>
      <c r="T50"/>
      <c r="U50"/>
      <c r="V50"/>
      <c r="W50"/>
      <c r="X50"/>
      <c r="Y50"/>
      <c r="Z50"/>
      <c r="AA50"/>
      <c r="AB50"/>
      <c r="AC50"/>
      <c r="AD50"/>
      <c r="AE50"/>
      <c r="AF50"/>
      <c r="AG50"/>
      <c r="AH50"/>
    </row>
    <row r="51" spans="2:34" ht="15" x14ac:dyDescent="0.25">
      <c r="B51" s="40">
        <f>'Appendix H P 1'!B52</f>
        <v>2031</v>
      </c>
      <c r="C51" s="40">
        <v>15</v>
      </c>
      <c r="D51" s="41">
        <f t="shared" si="5"/>
        <v>0.3629954060714326</v>
      </c>
      <c r="E51" s="41">
        <f t="shared" si="6"/>
        <v>0.6099</v>
      </c>
      <c r="F51" s="44">
        <f t="shared" si="9"/>
        <v>2.3837502098371655E-2</v>
      </c>
      <c r="G51" s="41">
        <f t="shared" si="7"/>
        <v>8.139899999999999</v>
      </c>
      <c r="H51" s="63">
        <v>0.1</v>
      </c>
      <c r="I51" s="42"/>
      <c r="J51" s="53">
        <f t="shared" si="8"/>
        <v>8.9538899999999995</v>
      </c>
      <c r="K51" s="95">
        <f t="shared" si="10"/>
        <v>0.8149249251486036</v>
      </c>
      <c r="O51"/>
      <c r="R51"/>
      <c r="S51"/>
      <c r="T51"/>
      <c r="U51"/>
      <c r="V51"/>
      <c r="W51"/>
      <c r="X51"/>
      <c r="Y51"/>
      <c r="Z51"/>
      <c r="AA51"/>
      <c r="AB51"/>
      <c r="AC51"/>
      <c r="AD51"/>
      <c r="AE51"/>
      <c r="AF51"/>
      <c r="AG51"/>
      <c r="AH51"/>
    </row>
    <row r="52" spans="2:34" ht="15" x14ac:dyDescent="0.25">
      <c r="B52" s="40">
        <f>'Appendix H P 1'!B53</f>
        <v>2032</v>
      </c>
      <c r="C52" s="40">
        <v>16</v>
      </c>
      <c r="D52" s="41">
        <f t="shared" si="5"/>
        <v>0.34923525840019143</v>
      </c>
      <c r="E52" s="41">
        <f t="shared" si="6"/>
        <v>0.60740000000000005</v>
      </c>
      <c r="F52" s="44">
        <f t="shared" si="9"/>
        <v>-4.0990326282995815E-3</v>
      </c>
      <c r="G52" s="41">
        <f t="shared" si="7"/>
        <v>8.7472999999999992</v>
      </c>
      <c r="H52" s="63">
        <v>0.1</v>
      </c>
      <c r="I52" s="42"/>
      <c r="J52" s="53">
        <f t="shared" si="8"/>
        <v>9.6220300000000005</v>
      </c>
      <c r="K52" s="95">
        <f t="shared" si="10"/>
        <v>0.83615172543933369</v>
      </c>
      <c r="O52"/>
      <c r="R52"/>
      <c r="S52"/>
      <c r="T52"/>
      <c r="U52"/>
      <c r="V52"/>
      <c r="W52"/>
      <c r="X52"/>
      <c r="Y52"/>
      <c r="Z52"/>
      <c r="AA52"/>
      <c r="AB52"/>
      <c r="AC52"/>
      <c r="AD52"/>
      <c r="AE52"/>
      <c r="AF52"/>
      <c r="AG52"/>
      <c r="AH52"/>
    </row>
    <row r="53" spans="2:34" ht="15" x14ac:dyDescent="0.25">
      <c r="B53" s="40">
        <f>'Appendix H P 1'!B54</f>
        <v>2033</v>
      </c>
      <c r="C53" s="40">
        <v>17</v>
      </c>
      <c r="D53" s="41">
        <f t="shared" si="5"/>
        <v>0.3531496830821414</v>
      </c>
      <c r="E53" s="41">
        <f t="shared" si="6"/>
        <v>0.63590000000000002</v>
      </c>
      <c r="F53" s="44">
        <f t="shared" si="9"/>
        <v>4.6921303918340485E-2</v>
      </c>
      <c r="G53" s="41">
        <f t="shared" si="7"/>
        <v>9.3831999999999987</v>
      </c>
      <c r="H53" s="63">
        <v>0.1</v>
      </c>
      <c r="I53" s="42"/>
      <c r="J53" s="53">
        <f t="shared" si="8"/>
        <v>10.32152</v>
      </c>
      <c r="K53" s="95">
        <f t="shared" si="10"/>
        <v>0.85963725530427748</v>
      </c>
      <c r="O53"/>
      <c r="R53"/>
      <c r="S53"/>
      <c r="T53"/>
    </row>
    <row r="54" spans="2:34" ht="15" x14ac:dyDescent="0.25">
      <c r="B54" s="40">
        <f>'Appendix H P 1'!B55</f>
        <v>2034</v>
      </c>
      <c r="C54" s="40">
        <v>18</v>
      </c>
      <c r="D54" s="41">
        <f t="shared" si="5"/>
        <v>0.34207263791300696</v>
      </c>
      <c r="E54" s="41">
        <f t="shared" si="6"/>
        <v>0.63759999999999994</v>
      </c>
      <c r="F54" s="44">
        <f t="shared" si="9"/>
        <v>2.6733763170307956E-3</v>
      </c>
      <c r="G54" s="41">
        <f t="shared" si="7"/>
        <v>10.020799999999998</v>
      </c>
      <c r="H54" s="63">
        <v>0.1</v>
      </c>
      <c r="I54" s="42"/>
      <c r="J54" s="53">
        <f t="shared" si="8"/>
        <v>11.022879999999999</v>
      </c>
      <c r="K54" s="95">
        <f t="shared" si="10"/>
        <v>0.88280791235098344</v>
      </c>
      <c r="O54"/>
      <c r="R54"/>
      <c r="S54"/>
      <c r="T54"/>
    </row>
    <row r="55" spans="2:34" ht="15" x14ac:dyDescent="0.25">
      <c r="B55" s="40">
        <f>'Appendix H P 1'!B56</f>
        <v>2035</v>
      </c>
      <c r="C55" s="40">
        <v>19</v>
      </c>
      <c r="D55" s="41">
        <f t="shared" si="5"/>
        <v>0.33509886468255556</v>
      </c>
      <c r="E55" s="41">
        <f t="shared" si="6"/>
        <v>0.64659999999999995</v>
      </c>
      <c r="F55" s="44">
        <f t="shared" si="9"/>
        <v>1.411543287327488E-2</v>
      </c>
      <c r="G55" s="41">
        <f t="shared" si="7"/>
        <v>10.667399999999997</v>
      </c>
      <c r="H55" s="63">
        <v>0.1</v>
      </c>
      <c r="I55" s="42"/>
      <c r="J55" s="53">
        <f t="shared" si="8"/>
        <v>11.734139999999998</v>
      </c>
      <c r="K55" s="95">
        <f t="shared" si="10"/>
        <v>0.90637027169906315</v>
      </c>
      <c r="O55"/>
    </row>
    <row r="56" spans="2:34" ht="15" x14ac:dyDescent="0.25">
      <c r="B56" s="40">
        <f>'Appendix H P 1'!B57</f>
        <v>2036</v>
      </c>
      <c r="C56" s="45">
        <v>20</v>
      </c>
      <c r="D56" s="49">
        <f t="shared" si="5"/>
        <v>0.33313444843381274</v>
      </c>
      <c r="E56" s="49">
        <f t="shared" si="6"/>
        <v>0.66539999999999999</v>
      </c>
      <c r="F56" s="50">
        <f t="shared" si="9"/>
        <v>2.9075162387875109E-2</v>
      </c>
      <c r="G56" s="49">
        <f t="shared" si="7"/>
        <v>11.332799999999997</v>
      </c>
      <c r="H56" s="63">
        <v>0.1</v>
      </c>
      <c r="I56" s="51"/>
      <c r="J56" s="54">
        <f t="shared" si="8"/>
        <v>12.466079999999998</v>
      </c>
      <c r="K56" s="95">
        <f t="shared" si="10"/>
        <v>0.93113707751003183</v>
      </c>
      <c r="O56"/>
    </row>
    <row r="57" spans="2:34" ht="15" x14ac:dyDescent="0.25">
      <c r="B57" s="40">
        <f>'Appendix H P 1'!B58</f>
        <v>2037</v>
      </c>
      <c r="C57" s="40">
        <v>21</v>
      </c>
      <c r="D57" s="41">
        <f t="shared" si="5"/>
        <v>0.32500000000000001</v>
      </c>
      <c r="E57" s="41">
        <f t="shared" si="6"/>
        <v>0.67205400000000004</v>
      </c>
      <c r="F57" s="44">
        <f t="shared" si="9"/>
        <v>1.0000000000000009E-2</v>
      </c>
      <c r="G57" s="41">
        <f t="shared" si="7"/>
        <v>12.004853999999996</v>
      </c>
      <c r="H57" s="63">
        <v>0.1</v>
      </c>
      <c r="I57" s="43"/>
      <c r="J57" s="53">
        <f t="shared" si="8"/>
        <v>13.205339399999996</v>
      </c>
      <c r="K57" s="95">
        <f t="shared" si="10"/>
        <v>0.95607344986115494</v>
      </c>
      <c r="O57"/>
    </row>
    <row r="58" spans="2:34" ht="15" x14ac:dyDescent="0.25">
      <c r="B58" s="40">
        <f>'Appendix H P 1'!B59</f>
        <v>2038</v>
      </c>
      <c r="C58" s="40">
        <v>22</v>
      </c>
      <c r="D58" s="41">
        <f t="shared" si="5"/>
        <v>0.31709999999999999</v>
      </c>
      <c r="E58" s="41">
        <f t="shared" si="6"/>
        <v>0.67877454000000004</v>
      </c>
      <c r="F58" s="44">
        <f t="shared" si="9"/>
        <v>1.0000000000000009E-2</v>
      </c>
      <c r="G58" s="41">
        <f t="shared" si="7"/>
        <v>12.683628539999997</v>
      </c>
      <c r="H58" s="63">
        <v>0.1</v>
      </c>
      <c r="I58" s="43"/>
      <c r="J58" s="53">
        <f t="shared" si="8"/>
        <v>13.951991393999998</v>
      </c>
      <c r="K58" s="95">
        <f t="shared" si="10"/>
        <v>0.98121355207410621</v>
      </c>
      <c r="O58"/>
    </row>
    <row r="59" spans="2:34" ht="15" x14ac:dyDescent="0.25">
      <c r="B59" s="40">
        <f>'Appendix H P 1'!B60</f>
        <v>2039</v>
      </c>
      <c r="C59" s="40">
        <v>23</v>
      </c>
      <c r="D59" s="41">
        <f t="shared" si="5"/>
        <v>0.30940000000000001</v>
      </c>
      <c r="E59" s="41">
        <f t="shared" si="6"/>
        <v>0.68556228540000008</v>
      </c>
      <c r="F59" s="44">
        <f t="shared" si="9"/>
        <v>1.0000000000000009E-2</v>
      </c>
      <c r="G59" s="41">
        <f t="shared" si="7"/>
        <v>13.369190825399997</v>
      </c>
      <c r="H59" s="63">
        <v>0.1</v>
      </c>
      <c r="I59" s="43"/>
      <c r="J59" s="53">
        <f t="shared" si="8"/>
        <v>14.706109907939998</v>
      </c>
      <c r="K59" s="95">
        <f t="shared" si="10"/>
        <v>1.0065862275525912</v>
      </c>
      <c r="O59"/>
    </row>
    <row r="60" spans="2:34" ht="15" x14ac:dyDescent="0.25">
      <c r="B60" s="40">
        <f>'Appendix H P 1'!B61</f>
        <v>2040</v>
      </c>
      <c r="C60" s="40">
        <v>24</v>
      </c>
      <c r="D60" s="41">
        <f t="shared" si="5"/>
        <v>0.30180000000000001</v>
      </c>
      <c r="E60" s="41">
        <f t="shared" si="6"/>
        <v>0.69241790825400007</v>
      </c>
      <c r="F60" s="44">
        <f t="shared" si="9"/>
        <v>1.0000000000000009E-2</v>
      </c>
      <c r="G60" s="41">
        <f t="shared" si="7"/>
        <v>14.061608733653998</v>
      </c>
      <c r="H60" s="63">
        <v>0.1</v>
      </c>
      <c r="I60" s="43"/>
      <c r="J60" s="53">
        <f t="shared" si="8"/>
        <v>15.467769607019399</v>
      </c>
      <c r="K60" s="95">
        <f t="shared" si="10"/>
        <v>1.0322161051405494</v>
      </c>
      <c r="O60"/>
    </row>
    <row r="61" spans="2:34" ht="15" x14ac:dyDescent="0.25">
      <c r="B61" s="40">
        <f>'Appendix H P 1'!B62</f>
        <v>2041</v>
      </c>
      <c r="C61" s="40">
        <v>25</v>
      </c>
      <c r="D61" s="41">
        <f t="shared" si="5"/>
        <v>0.29449999999999998</v>
      </c>
      <c r="E61" s="41">
        <f t="shared" si="6"/>
        <v>0.69934208733654013</v>
      </c>
      <c r="F61" s="44">
        <f t="shared" si="9"/>
        <v>1.0000000000000009E-2</v>
      </c>
      <c r="G61" s="41">
        <f t="shared" si="7"/>
        <v>14.760950820990537</v>
      </c>
      <c r="H61" s="63">
        <v>0.1</v>
      </c>
      <c r="I61" s="43"/>
      <c r="J61" s="53">
        <f t="shared" si="8"/>
        <v>16.237045903089591</v>
      </c>
      <c r="K61" s="95">
        <f t="shared" si="10"/>
        <v>1.0581244393399418</v>
      </c>
      <c r="O61"/>
    </row>
    <row r="62" spans="2:34" ht="15" x14ac:dyDescent="0.25">
      <c r="B62" s="40">
        <f>'Appendix H P 1'!B63</f>
        <v>2042</v>
      </c>
      <c r="C62" s="40">
        <v>26</v>
      </c>
      <c r="D62" s="41">
        <f t="shared" si="5"/>
        <v>0.2873</v>
      </c>
      <c r="E62" s="41">
        <f t="shared" si="6"/>
        <v>0.70633550820990554</v>
      </c>
      <c r="F62" s="44">
        <f t="shared" si="9"/>
        <v>1.0000000000000009E-2</v>
      </c>
      <c r="G62" s="41">
        <f t="shared" si="7"/>
        <v>15.467286329200443</v>
      </c>
      <c r="H62" s="63">
        <v>0.1</v>
      </c>
      <c r="I62" s="42"/>
      <c r="J62" s="53">
        <f t="shared" si="8"/>
        <v>17.014014962120488</v>
      </c>
      <c r="K62" s="95">
        <f t="shared" si="10"/>
        <v>1.0843297567869998</v>
      </c>
      <c r="O62"/>
    </row>
    <row r="63" spans="2:34" ht="15" x14ac:dyDescent="0.25">
      <c r="B63" s="40">
        <f>'Appendix H P 1'!B64</f>
        <v>2043</v>
      </c>
      <c r="C63" s="40">
        <v>27</v>
      </c>
      <c r="D63" s="41">
        <f t="shared" si="5"/>
        <v>0.28029999999999999</v>
      </c>
      <c r="E63" s="41">
        <f t="shared" si="6"/>
        <v>0.71339886329200464</v>
      </c>
      <c r="F63" s="44">
        <f t="shared" si="9"/>
        <v>1.0000000000000009E-2</v>
      </c>
      <c r="G63" s="41">
        <f t="shared" si="7"/>
        <v>16.180685192492447</v>
      </c>
      <c r="H63" s="63">
        <v>0.1</v>
      </c>
      <c r="I63" s="42"/>
      <c r="J63" s="53">
        <f t="shared" si="8"/>
        <v>17.798753711741693</v>
      </c>
      <c r="K63" s="95">
        <f t="shared" si="10"/>
        <v>1.110848359230197</v>
      </c>
    </row>
    <row r="64" spans="2:34" ht="15" x14ac:dyDescent="0.25">
      <c r="B64" s="40">
        <f>'Appendix H P 1'!B65</f>
        <v>2044</v>
      </c>
      <c r="C64" s="40">
        <v>28</v>
      </c>
      <c r="D64" s="41">
        <f t="shared" si="5"/>
        <v>0.27350000000000002</v>
      </c>
      <c r="E64" s="41">
        <f t="shared" si="6"/>
        <v>0.72053285192492467</v>
      </c>
      <c r="F64" s="44">
        <f t="shared" si="9"/>
        <v>1.0000000000000009E-2</v>
      </c>
      <c r="G64" s="41">
        <f t="shared" si="7"/>
        <v>16.901218044417373</v>
      </c>
      <c r="H64" s="63">
        <v>0.1</v>
      </c>
      <c r="I64" s="42"/>
      <c r="J64" s="53">
        <f t="shared" si="8"/>
        <v>18.591339848859111</v>
      </c>
      <c r="K64" s="95">
        <f t="shared" si="10"/>
        <v>1.1376947188976012</v>
      </c>
    </row>
    <row r="65" spans="2:11" ht="15" x14ac:dyDescent="0.25">
      <c r="B65" s="40">
        <f>'Appendix H P 1'!B66</f>
        <v>2045</v>
      </c>
      <c r="C65" s="40">
        <v>29</v>
      </c>
      <c r="D65" s="41">
        <f t="shared" si="5"/>
        <v>0.26690000000000003</v>
      </c>
      <c r="E65" s="41">
        <f t="shared" si="6"/>
        <v>0.72773818044417393</v>
      </c>
      <c r="F65" s="44">
        <f t="shared" si="9"/>
        <v>1.0000000000000009E-2</v>
      </c>
      <c r="G65" s="41">
        <f t="shared" si="7"/>
        <v>17.628956224861547</v>
      </c>
      <c r="H65" s="63">
        <v>0.1</v>
      </c>
      <c r="I65" s="42"/>
      <c r="J65" s="53">
        <f t="shared" si="8"/>
        <v>19.391851847347702</v>
      </c>
      <c r="K65" s="95">
        <f t="shared" si="10"/>
        <v>1.1648817922407875</v>
      </c>
    </row>
    <row r="66" spans="2:11" ht="15" x14ac:dyDescent="0.25">
      <c r="B66" s="40">
        <f>'Appendix H P 1'!B67</f>
        <v>2046</v>
      </c>
      <c r="C66" s="45">
        <v>30</v>
      </c>
      <c r="D66" s="49">
        <f t="shared" si="5"/>
        <v>0.26040000000000002</v>
      </c>
      <c r="E66" s="49">
        <f t="shared" si="6"/>
        <v>0.73501556224861564</v>
      </c>
      <c r="F66" s="50">
        <f t="shared" si="9"/>
        <v>1.0000000000000009E-2</v>
      </c>
      <c r="G66" s="49">
        <f t="shared" si="7"/>
        <v>18.363971787110163</v>
      </c>
      <c r="H66" s="63">
        <v>0.1</v>
      </c>
      <c r="I66" s="46"/>
      <c r="J66" s="55">
        <f t="shared" si="8"/>
        <v>20.20036896582118</v>
      </c>
      <c r="K66" s="95">
        <f t="shared" si="10"/>
        <v>1.19242127111217</v>
      </c>
    </row>
    <row r="67" spans="2:11" ht="15" x14ac:dyDescent="0.25">
      <c r="B67" s="40">
        <f>'Appendix H P 1'!B68</f>
        <v>2047</v>
      </c>
      <c r="C67" s="40">
        <v>31</v>
      </c>
      <c r="D67" s="41">
        <f t="shared" si="5"/>
        <v>0.254</v>
      </c>
      <c r="E67" s="41">
        <f t="shared" si="6"/>
        <v>0.74236571787110184</v>
      </c>
      <c r="F67" s="44">
        <f t="shared" si="9"/>
        <v>1.0000000000000009E-2</v>
      </c>
      <c r="G67" s="41">
        <f t="shared" si="7"/>
        <v>19.106337504981266</v>
      </c>
      <c r="H67" s="63">
        <v>0.1</v>
      </c>
      <c r="I67" s="48"/>
      <c r="J67" s="56">
        <f t="shared" si="8"/>
        <v>21.016971255479394</v>
      </c>
      <c r="K67" s="95">
        <f t="shared" si="10"/>
        <v>1.2203237855142641</v>
      </c>
    </row>
    <row r="68" spans="2:11" ht="15" x14ac:dyDescent="0.25">
      <c r="B68" s="40">
        <f>'Appendix H P 1'!B69</f>
        <v>2048</v>
      </c>
      <c r="C68" s="40">
        <v>32</v>
      </c>
      <c r="D68" s="41">
        <f t="shared" si="5"/>
        <v>0.24779999999999999</v>
      </c>
      <c r="E68" s="41">
        <f t="shared" si="6"/>
        <v>0.74978937504981291</v>
      </c>
      <c r="F68" s="44">
        <f t="shared" si="9"/>
        <v>1.0000000000000009E-2</v>
      </c>
      <c r="G68" s="41">
        <f t="shared" si="7"/>
        <v>19.856126880031077</v>
      </c>
      <c r="H68" s="63">
        <v>0.1</v>
      </c>
      <c r="I68" s="47"/>
      <c r="J68" s="53">
        <f t="shared" si="8"/>
        <v>21.841739568034185</v>
      </c>
      <c r="K68" s="95">
        <f t="shared" si="10"/>
        <v>1.2485990685243384</v>
      </c>
    </row>
    <row r="69" spans="2:11" ht="15" x14ac:dyDescent="0.25">
      <c r="B69" s="40">
        <f>'Appendix H P 1'!B70</f>
        <v>2049</v>
      </c>
      <c r="C69" s="40">
        <v>33</v>
      </c>
      <c r="D69" s="41">
        <f t="shared" si="5"/>
        <v>0.24179999999999999</v>
      </c>
      <c r="E69" s="41">
        <f t="shared" si="6"/>
        <v>0.75728726880031105</v>
      </c>
      <c r="F69" s="44">
        <f t="shared" si="9"/>
        <v>1.0000000000000009E-2</v>
      </c>
      <c r="G69" s="41">
        <f t="shared" si="7"/>
        <v>20.613414148831389</v>
      </c>
      <c r="H69" s="63">
        <v>0.1</v>
      </c>
      <c r="I69" s="47"/>
      <c r="J69" s="53">
        <f t="shared" si="8"/>
        <v>22.67475556371453</v>
      </c>
      <c r="K69" s="95">
        <f t="shared" si="10"/>
        <v>1.2772560914269246</v>
      </c>
    </row>
    <row r="70" spans="2:11" ht="15" x14ac:dyDescent="0.25">
      <c r="B70" s="40">
        <f>'Appendix H P 1'!B71</f>
        <v>2050</v>
      </c>
      <c r="C70" s="40">
        <v>34</v>
      </c>
      <c r="D70" s="41">
        <f t="shared" si="5"/>
        <v>0.2359</v>
      </c>
      <c r="E70" s="41">
        <f t="shared" si="6"/>
        <v>0.76486014148831416</v>
      </c>
      <c r="F70" s="44">
        <f t="shared" si="9"/>
        <v>1.0000000000000009E-2</v>
      </c>
      <c r="G70" s="41">
        <f t="shared" si="7"/>
        <v>21.378274290319702</v>
      </c>
      <c r="H70" s="63">
        <v>0.1</v>
      </c>
      <c r="I70" s="47"/>
      <c r="J70" s="53">
        <f t="shared" si="8"/>
        <v>23.516101719351674</v>
      </c>
      <c r="K70" s="95">
        <f t="shared" si="10"/>
        <v>1.3063031751962306</v>
      </c>
    </row>
    <row r="71" spans="2:11" ht="15" x14ac:dyDescent="0.25">
      <c r="B71" s="40">
        <f>'Appendix H P 1'!B72</f>
        <v>2051</v>
      </c>
      <c r="C71" s="40">
        <v>35</v>
      </c>
      <c r="D71" s="41">
        <f t="shared" si="5"/>
        <v>0.23019999999999999</v>
      </c>
      <c r="E71" s="41">
        <f t="shared" si="6"/>
        <v>0.77250874290319727</v>
      </c>
      <c r="F71" s="44">
        <f t="shared" si="9"/>
        <v>1.0000000000000009E-2</v>
      </c>
      <c r="G71" s="41">
        <f t="shared" si="7"/>
        <v>22.150783033222901</v>
      </c>
      <c r="H71" s="63">
        <v>0.1</v>
      </c>
      <c r="I71" s="47"/>
      <c r="J71" s="53">
        <f t="shared" si="8"/>
        <v>24.365861336545194</v>
      </c>
      <c r="K71" s="95">
        <f t="shared" si="10"/>
        <v>1.335748083066159</v>
      </c>
    </row>
    <row r="72" spans="2:11" ht="15" x14ac:dyDescent="0.25">
      <c r="B72" s="40">
        <f>'Appendix H P 1'!B73</f>
        <v>2052</v>
      </c>
      <c r="C72" s="40">
        <v>36</v>
      </c>
      <c r="D72" s="41">
        <f t="shared" si="5"/>
        <v>0.22459999999999999</v>
      </c>
      <c r="E72" s="41">
        <f t="shared" si="6"/>
        <v>0.78023383033222926</v>
      </c>
      <c r="F72" s="44">
        <f t="shared" si="9"/>
        <v>1.0000000000000009E-2</v>
      </c>
      <c r="G72" s="41">
        <f t="shared" si="7"/>
        <v>22.931016863555129</v>
      </c>
      <c r="H72" s="63">
        <v>0.1</v>
      </c>
      <c r="I72" s="47"/>
      <c r="J72" s="53">
        <f t="shared" si="8"/>
        <v>25.224118549910646</v>
      </c>
      <c r="K72" s="95">
        <f t="shared" si="10"/>
        <v>1.3655980978723714</v>
      </c>
    </row>
    <row r="73" spans="2:11" ht="15" x14ac:dyDescent="0.25">
      <c r="B73" s="40">
        <f>'Appendix H P 1'!B74</f>
        <v>2053</v>
      </c>
      <c r="C73" s="40">
        <v>37</v>
      </c>
      <c r="D73" s="41">
        <f t="shared" si="5"/>
        <v>0.21909999999999999</v>
      </c>
      <c r="E73" s="41">
        <f t="shared" si="6"/>
        <v>0.78803616863555159</v>
      </c>
      <c r="F73" s="44">
        <f t="shared" si="9"/>
        <v>1.0000000000000009E-2</v>
      </c>
      <c r="G73" s="41">
        <f t="shared" si="7"/>
        <v>23.719053032190679</v>
      </c>
      <c r="H73" s="63">
        <v>0.1</v>
      </c>
      <c r="I73" s="47"/>
      <c r="J73" s="53">
        <f t="shared" si="8"/>
        <v>26.090958335409749</v>
      </c>
      <c r="K73" s="95">
        <f t="shared" si="10"/>
        <v>1.395860087053775</v>
      </c>
    </row>
    <row r="74" spans="2:11" ht="15" x14ac:dyDescent="0.25">
      <c r="B74" s="40">
        <f>'Appendix H P 1'!B75</f>
        <v>2054</v>
      </c>
      <c r="C74" s="40">
        <v>38</v>
      </c>
      <c r="D74" s="41">
        <f t="shared" si="5"/>
        <v>0.21379999999999999</v>
      </c>
      <c r="E74" s="41">
        <f t="shared" si="6"/>
        <v>0.79591653032190712</v>
      </c>
      <c r="F74" s="44">
        <f t="shared" si="9"/>
        <v>1.0000000000000009E-2</v>
      </c>
      <c r="G74" s="41">
        <f t="shared" si="7"/>
        <v>24.514969562512587</v>
      </c>
      <c r="H74" s="63">
        <v>0.1</v>
      </c>
      <c r="I74" s="47"/>
      <c r="J74" s="53">
        <f t="shared" si="8"/>
        <v>26.966466518763848</v>
      </c>
      <c r="K74" s="95">
        <f t="shared" si="10"/>
        <v>1.4265405575925063</v>
      </c>
    </row>
    <row r="75" spans="2:11" ht="15" x14ac:dyDescent="0.25">
      <c r="B75" s="40">
        <f>'Appendix H P 1'!B76</f>
        <v>2055</v>
      </c>
      <c r="C75" s="40">
        <v>39</v>
      </c>
      <c r="D75" s="41">
        <f t="shared" si="5"/>
        <v>0.20860000000000001</v>
      </c>
      <c r="E75" s="41">
        <f t="shared" si="6"/>
        <v>0.80387569562512617</v>
      </c>
      <c r="F75" s="44">
        <f t="shared" si="9"/>
        <v>1.0000000000000009E-2</v>
      </c>
      <c r="G75" s="41">
        <f t="shared" si="7"/>
        <v>25.318845258137713</v>
      </c>
      <c r="H75" s="63">
        <v>0.1</v>
      </c>
      <c r="I75" s="47"/>
      <c r="J75" s="53">
        <f t="shared" si="8"/>
        <v>27.850729783951486</v>
      </c>
      <c r="K75" s="95">
        <f t="shared" si="10"/>
        <v>1.4576457027035647</v>
      </c>
    </row>
    <row r="76" spans="2:11" ht="15" x14ac:dyDescent="0.25">
      <c r="B76" s="40">
        <f>'Appendix H P 1'!B77</f>
        <v>2056</v>
      </c>
      <c r="C76" s="45">
        <v>40</v>
      </c>
      <c r="D76" s="49">
        <f t="shared" si="5"/>
        <v>0.20349999999999999</v>
      </c>
      <c r="E76" s="49">
        <f t="shared" si="6"/>
        <v>0.8119144525813774</v>
      </c>
      <c r="F76" s="50">
        <f t="shared" si="9"/>
        <v>1.0000000000000009E-2</v>
      </c>
      <c r="G76" s="49">
        <f t="shared" si="7"/>
        <v>26.13075971071909</v>
      </c>
      <c r="H76" s="63">
        <v>0.1</v>
      </c>
      <c r="I76" s="52"/>
      <c r="J76" s="54">
        <f t="shared" si="8"/>
        <v>28.743835681791001</v>
      </c>
      <c r="K76" s="95">
        <f t="shared" si="10"/>
        <v>1.4891814417226097</v>
      </c>
    </row>
    <row r="77" spans="2:11" ht="15" x14ac:dyDescent="0.25">
      <c r="B77" s="40">
        <f>'Appendix H P 1'!B78</f>
        <v>2057</v>
      </c>
      <c r="C77" s="40">
        <v>41</v>
      </c>
      <c r="D77" s="41">
        <f t="shared" si="5"/>
        <v>0.19850000000000001</v>
      </c>
      <c r="E77" s="41">
        <f t="shared" si="6"/>
        <v>0.82003359710719115</v>
      </c>
      <c r="F77" s="44">
        <f t="shared" si="9"/>
        <v>1.0000000000000009E-2</v>
      </c>
      <c r="G77" s="41">
        <f t="shared" si="7"/>
        <v>26.950793307826281</v>
      </c>
      <c r="H77" s="63">
        <v>0.1</v>
      </c>
      <c r="I77" s="47"/>
      <c r="J77" s="53">
        <f t="shared" si="8"/>
        <v>29.64587263860891</v>
      </c>
      <c r="K77" s="95">
        <f t="shared" si="10"/>
        <v>1.5211534543573977</v>
      </c>
    </row>
    <row r="78" spans="2:11" ht="15" x14ac:dyDescent="0.25">
      <c r="B78" s="40">
        <f>'Appendix H P 1'!B79</f>
        <v>2058</v>
      </c>
      <c r="C78" s="40">
        <v>42</v>
      </c>
      <c r="D78" s="41">
        <f t="shared" si="5"/>
        <v>0.19370000000000001</v>
      </c>
      <c r="E78" s="41">
        <f t="shared" si="6"/>
        <v>0.8282339330782631</v>
      </c>
      <c r="F78" s="44">
        <f t="shared" si="9"/>
        <v>1.0000000000000009E-2</v>
      </c>
      <c r="G78" s="41">
        <f t="shared" si="7"/>
        <v>27.779027240904544</v>
      </c>
      <c r="H78" s="63">
        <v>0.1</v>
      </c>
      <c r="I78" s="47"/>
      <c r="J78" s="53">
        <f t="shared" si="8"/>
        <v>30.556929964995</v>
      </c>
      <c r="K78" s="95">
        <f t="shared" si="10"/>
        <v>1.5535672102459359</v>
      </c>
    </row>
    <row r="79" spans="2:11" ht="15" x14ac:dyDescent="0.25">
      <c r="B79" s="40">
        <f>'Appendix H P 1'!B80</f>
        <v>2059</v>
      </c>
      <c r="C79" s="40">
        <v>43</v>
      </c>
      <c r="D79" s="41">
        <f t="shared" si="5"/>
        <v>0.189</v>
      </c>
      <c r="E79" s="41">
        <f t="shared" si="6"/>
        <v>0.83651627240904569</v>
      </c>
      <c r="F79" s="44">
        <f t="shared" si="9"/>
        <v>1.0000000000000009E-2</v>
      </c>
      <c r="G79" s="41">
        <f t="shared" si="7"/>
        <v>28.61554351331359</v>
      </c>
      <c r="H79" s="63">
        <v>0.1</v>
      </c>
      <c r="I79" s="47"/>
      <c r="J79" s="53">
        <f t="shared" si="8"/>
        <v>31.47709786464495</v>
      </c>
      <c r="K79" s="95">
        <f t="shared" si="10"/>
        <v>1.5864279945886164</v>
      </c>
    </row>
    <row r="80" spans="2:11" ht="15" x14ac:dyDescent="0.25">
      <c r="B80" s="40">
        <f>'Appendix H P 1'!B81</f>
        <v>2060</v>
      </c>
      <c r="C80" s="40">
        <v>44</v>
      </c>
      <c r="D80" s="41">
        <f t="shared" si="5"/>
        <v>0.18440000000000001</v>
      </c>
      <c r="E80" s="41">
        <f t="shared" si="6"/>
        <v>0.84488143513313618</v>
      </c>
      <c r="F80" s="44">
        <f t="shared" si="9"/>
        <v>1.0000000000000009E-2</v>
      </c>
      <c r="G80" s="41">
        <f t="shared" si="7"/>
        <v>29.460424948446725</v>
      </c>
      <c r="H80" s="63">
        <v>0.1</v>
      </c>
      <c r="I80" s="47"/>
      <c r="J80" s="53">
        <f t="shared" si="8"/>
        <v>32.406467443291398</v>
      </c>
      <c r="K80" s="95">
        <f t="shared" si="10"/>
        <v>1.6197409304817003</v>
      </c>
    </row>
    <row r="81" spans="2:11" ht="15" x14ac:dyDescent="0.25">
      <c r="B81" s="40">
        <f>'Appendix H P 1'!B82</f>
        <v>2061</v>
      </c>
      <c r="C81" s="40">
        <v>45</v>
      </c>
      <c r="D81" s="41">
        <f t="shared" si="5"/>
        <v>0.1799</v>
      </c>
      <c r="E81" s="41">
        <f t="shared" si="6"/>
        <v>0.85333024948446756</v>
      </c>
      <c r="F81" s="44">
        <f t="shared" si="9"/>
        <v>1.0000000000000009E-2</v>
      </c>
      <c r="G81" s="41">
        <f t="shared" si="7"/>
        <v>30.313755197931194</v>
      </c>
      <c r="H81" s="63">
        <v>0.1</v>
      </c>
      <c r="I81" s="47"/>
      <c r="J81" s="53">
        <f t="shared" si="8"/>
        <v>33.345130717724317</v>
      </c>
      <c r="K81" s="95">
        <f t="shared" si="10"/>
        <v>1.6535109984676521</v>
      </c>
    </row>
    <row r="82" spans="2:11" x14ac:dyDescent="0.2">
      <c r="K82" s="5"/>
    </row>
    <row r="83" spans="2:11" x14ac:dyDescent="0.2">
      <c r="B83" s="6" t="s">
        <v>28</v>
      </c>
      <c r="F83" s="7">
        <f>B1</f>
        <v>0.01</v>
      </c>
      <c r="G83" s="7"/>
      <c r="H83" s="65"/>
      <c r="I83" s="7"/>
      <c r="J83" s="7"/>
      <c r="K83" s="5"/>
    </row>
    <row r="84" spans="2:11" x14ac:dyDescent="0.2">
      <c r="D84" s="4" t="s">
        <v>29</v>
      </c>
      <c r="F84" s="7">
        <f>B2</f>
        <v>3.5200000000000002E-2</v>
      </c>
      <c r="K84" s="5"/>
    </row>
    <row r="85" spans="2:11" hidden="1" x14ac:dyDescent="0.2">
      <c r="D85" s="4" t="s">
        <v>30</v>
      </c>
      <c r="F85" s="8">
        <f>B3</f>
        <v>0</v>
      </c>
      <c r="K85" s="5"/>
    </row>
    <row r="86" spans="2:11" x14ac:dyDescent="0.2">
      <c r="D86" s="4" t="s">
        <v>31</v>
      </c>
      <c r="F86" s="9">
        <f>B4</f>
        <v>0.01</v>
      </c>
      <c r="G86" s="10" t="s">
        <v>32</v>
      </c>
      <c r="H86" s="66"/>
      <c r="I86" s="10"/>
      <c r="J86" s="10"/>
      <c r="K86" s="5"/>
    </row>
    <row r="87" spans="2:11" x14ac:dyDescent="0.2">
      <c r="K87" s="5"/>
    </row>
    <row r="88" spans="2:11" x14ac:dyDescent="0.2">
      <c r="B88" s="11" t="s">
        <v>33</v>
      </c>
      <c r="K88" s="5"/>
    </row>
    <row r="89" spans="2:11" x14ac:dyDescent="0.2">
      <c r="B89" s="11" t="s">
        <v>34</v>
      </c>
      <c r="K89" s="5"/>
    </row>
    <row r="90" spans="2:11" x14ac:dyDescent="0.2">
      <c r="B90" s="71" t="s">
        <v>203</v>
      </c>
      <c r="K90" s="5"/>
    </row>
  </sheetData>
  <mergeCells count="3">
    <mergeCell ref="B29:K29"/>
    <mergeCell ref="B30:K30"/>
    <mergeCell ref="B31:K31"/>
  </mergeCells>
  <pageMargins left="0.7" right="0.7" top="0.75" bottom="0.75" header="0.3" footer="0.3"/>
  <pageSetup scale="47" orientation="portrait" r:id="rId1"/>
  <headerFooter>
    <oddHeader>&amp;L2016 DRAFT CNGC IRP&amp;CAPPENDIX H (CARBON 1 SCENARIO)&amp;RPAGE &amp;P</oddHeader>
  </headerFooter>
  <colBreaks count="1" manualBreakCount="1">
    <brk id="11" max="9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I90"/>
  <sheetViews>
    <sheetView showGridLines="0" topLeftCell="A36" zoomScale="80" zoomScaleNormal="80" workbookViewId="0">
      <selection activeCell="N30" sqref="N30"/>
    </sheetView>
  </sheetViews>
  <sheetFormatPr defaultColWidth="9.140625" defaultRowHeight="12.75" outlineLevelCol="1" x14ac:dyDescent="0.2"/>
  <cols>
    <col min="1" max="1" width="48.7109375" style="4" customWidth="1"/>
    <col min="2" max="2" width="13" style="4" bestFit="1" customWidth="1"/>
    <col min="3" max="3" width="13" style="4" customWidth="1"/>
    <col min="4" max="4" width="13" style="4" bestFit="1" customWidth="1"/>
    <col min="5" max="9" width="13" style="4" customWidth="1" outlineLevel="1"/>
    <col min="10" max="10" width="21.85546875" style="4" customWidth="1" outlineLevel="1"/>
    <col min="11" max="11" width="15.5703125" style="4" customWidth="1" outlineLevel="1"/>
    <col min="12" max="21" width="13" style="4" customWidth="1" outlineLevel="1"/>
    <col min="22" max="31" width="13" style="12" customWidth="1" outlineLevel="1"/>
    <col min="32" max="45" width="13" style="4" customWidth="1" outlineLevel="1"/>
    <col min="46" max="56" width="13" style="4" customWidth="1"/>
    <col min="57" max="62" width="15.140625" style="4" customWidth="1"/>
    <col min="63" max="68" width="13" style="4" customWidth="1"/>
    <col min="69" max="74" width="16.7109375" style="4" customWidth="1"/>
    <col min="75" max="80" width="14.5703125" style="4" customWidth="1"/>
    <col min="81" max="86" width="27.85546875" style="4" customWidth="1"/>
    <col min="87" max="92" width="14.5703125" style="4" customWidth="1"/>
    <col min="93" max="98" width="27.85546875" style="4" customWidth="1"/>
    <col min="99" max="104" width="15.140625" style="4" customWidth="1"/>
    <col min="105" max="110" width="14.5703125" style="4" customWidth="1"/>
    <col min="111" max="122" width="27.85546875" style="4" customWidth="1"/>
    <col min="123" max="128" width="14.5703125" style="4" customWidth="1"/>
    <col min="129" max="140" width="27.85546875" style="4" customWidth="1"/>
    <col min="141" max="146" width="15.140625" style="4" customWidth="1"/>
    <col min="147" max="158" width="27.85546875" style="4" customWidth="1"/>
    <col min="159" max="164" width="14.5703125" style="4" customWidth="1"/>
    <col min="165" max="182" width="27.85546875" style="4" customWidth="1"/>
    <col min="183" max="188" width="15.140625" style="4" customWidth="1"/>
    <col min="189" max="194" width="27.85546875" style="4" customWidth="1"/>
    <col min="195" max="200" width="14.5703125" style="4" customWidth="1"/>
    <col min="201" max="224" width="27.85546875" style="4" customWidth="1"/>
    <col min="225" max="230" width="15.140625" style="4" customWidth="1"/>
    <col min="231" max="236" width="14.5703125" style="4" customWidth="1"/>
    <col min="237" max="266" width="27.85546875" style="4" customWidth="1"/>
    <col min="267" max="272" width="15.140625" style="4" customWidth="1"/>
    <col min="273" max="278" width="28.85546875" style="4" customWidth="1"/>
    <col min="279" max="284" width="30" style="4" customWidth="1"/>
    <col min="285" max="290" width="32.42578125" style="4" customWidth="1"/>
    <col min="291" max="296" width="15.28515625" style="4" customWidth="1"/>
    <col min="297" max="302" width="31" style="4" customWidth="1"/>
    <col min="303" max="308" width="32" style="4" customWidth="1"/>
    <col min="309" max="314" width="30.7109375" style="4" customWidth="1"/>
    <col min="315" max="316" width="30" style="4" customWidth="1"/>
    <col min="317" max="320" width="30" style="4" bestFit="1" customWidth="1"/>
    <col min="321" max="326" width="28.85546875" style="4" customWidth="1"/>
    <col min="327" max="332" width="18.140625" style="4" customWidth="1"/>
    <col min="333" max="338" width="20.5703125" style="4" customWidth="1"/>
    <col min="339" max="344" width="15.140625" style="4" customWidth="1"/>
    <col min="345" max="350" width="30.7109375" style="4" customWidth="1"/>
    <col min="351" max="356" width="30" style="4" customWidth="1"/>
    <col min="357" max="357" width="28.85546875" style="4" customWidth="1"/>
    <col min="358" max="358" width="28.85546875" style="4" bestFit="1" customWidth="1"/>
    <col min="359" max="364" width="28.85546875" style="4" customWidth="1"/>
    <col min="365" max="368" width="28.85546875" style="4" bestFit="1" customWidth="1"/>
    <col min="369" max="374" width="18.140625" style="4" customWidth="1"/>
    <col min="375" max="378" width="20.5703125" style="4" customWidth="1"/>
    <col min="379" max="380" width="20.5703125" style="4" bestFit="1" customWidth="1"/>
    <col min="381" max="387" width="15.140625" style="4" customWidth="1"/>
    <col min="388" max="392" width="20.5703125" style="4" bestFit="1" customWidth="1"/>
    <col min="393" max="393" width="14.140625" style="4" bestFit="1" customWidth="1"/>
    <col min="394" max="399" width="15.140625" style="4" bestFit="1" customWidth="1"/>
    <col min="400" max="16384" width="9.140625" style="4"/>
  </cols>
  <sheetData>
    <row r="1" spans="1:46" x14ac:dyDescent="0.2">
      <c r="A1" s="6" t="str">
        <f>'Appendix H P 1'!A2</f>
        <v>Inflation Rate</v>
      </c>
      <c r="B1" s="7">
        <f>'Appendix H P 1'!B2</f>
        <v>0.01</v>
      </c>
      <c r="C1" s="7"/>
    </row>
    <row r="2" spans="1:46" x14ac:dyDescent="0.2">
      <c r="A2" s="4" t="s">
        <v>29</v>
      </c>
      <c r="B2" s="7">
        <f>'Appendix H P 1'!B3</f>
        <v>3.5200000000000002E-2</v>
      </c>
    </row>
    <row r="3" spans="1:46" hidden="1" x14ac:dyDescent="0.2">
      <c r="A3" s="4" t="s">
        <v>30</v>
      </c>
      <c r="B3" s="7">
        <f>'Appendix H P 1'!B4</f>
        <v>0</v>
      </c>
    </row>
    <row r="4" spans="1:46" x14ac:dyDescent="0.2">
      <c r="A4" s="4" t="s">
        <v>31</v>
      </c>
      <c r="B4" s="7">
        <f>'Appendix H P 1'!B5</f>
        <v>0.01</v>
      </c>
      <c r="C4" s="10" t="s">
        <v>32</v>
      </c>
    </row>
    <row r="5" spans="1:46" x14ac:dyDescent="0.2">
      <c r="C5" s="13"/>
    </row>
    <row r="6" spans="1:46" x14ac:dyDescent="0.2">
      <c r="B6" s="4">
        <f>'Appendix H P 1'!B7</f>
        <v>2017</v>
      </c>
      <c r="C6" s="4">
        <f>'Appendix H P 1'!C7</f>
        <v>2018</v>
      </c>
      <c r="D6" s="4">
        <f>'Appendix H P 1'!D7</f>
        <v>2019</v>
      </c>
      <c r="E6" s="4">
        <f>'Appendix H P 1'!E7</f>
        <v>2020</v>
      </c>
      <c r="F6" s="4">
        <f>'Appendix H P 1'!F7</f>
        <v>2021</v>
      </c>
      <c r="G6" s="4">
        <f>'Appendix H P 1'!G7</f>
        <v>2022</v>
      </c>
      <c r="H6" s="4">
        <f>'Appendix H P 1'!H7</f>
        <v>2023</v>
      </c>
      <c r="I6" s="4">
        <f>'Appendix H P 1'!I7</f>
        <v>2024</v>
      </c>
      <c r="J6" s="4">
        <f>'Appendix H P 1'!J7</f>
        <v>2025</v>
      </c>
      <c r="K6" s="4">
        <f>'Appendix H P 1'!K7</f>
        <v>2026</v>
      </c>
      <c r="L6" s="4">
        <f>'Appendix H P 1'!L7</f>
        <v>2027</v>
      </c>
      <c r="M6" s="4">
        <f>'Appendix H P 1'!M7</f>
        <v>2028</v>
      </c>
      <c r="N6" s="4">
        <f>'Appendix H P 1'!N7</f>
        <v>2029</v>
      </c>
      <c r="O6" s="4">
        <f>'Appendix H P 1'!O7</f>
        <v>2030</v>
      </c>
      <c r="P6" s="4">
        <f>'Appendix H P 1'!P7</f>
        <v>2031</v>
      </c>
      <c r="Q6" s="4">
        <f>'Appendix H P 1'!Q7</f>
        <v>2032</v>
      </c>
      <c r="R6" s="4">
        <f>'Appendix H P 1'!R7</f>
        <v>2033</v>
      </c>
      <c r="S6" s="4">
        <f>'Appendix H P 1'!S7</f>
        <v>2034</v>
      </c>
      <c r="T6" s="4">
        <f>'Appendix H P 1'!T7</f>
        <v>2035</v>
      </c>
      <c r="U6" s="4">
        <f>'Appendix H P 1'!U7</f>
        <v>2036</v>
      </c>
      <c r="V6" s="4">
        <f>'Appendix H P 1'!V7</f>
        <v>2037</v>
      </c>
      <c r="W6" s="4">
        <f>'Appendix H P 1'!W7</f>
        <v>2038</v>
      </c>
      <c r="X6" s="4">
        <f>'Appendix H P 1'!X7</f>
        <v>2039</v>
      </c>
      <c r="Y6" s="4">
        <f>'Appendix H P 1'!Y7</f>
        <v>2040</v>
      </c>
      <c r="Z6" s="4">
        <f>'Appendix H P 1'!Z7</f>
        <v>2041</v>
      </c>
      <c r="AA6" s="4">
        <f>'Appendix H P 1'!AA7</f>
        <v>2042</v>
      </c>
      <c r="AB6" s="4">
        <f>'Appendix H P 1'!AB7</f>
        <v>2043</v>
      </c>
      <c r="AC6" s="4">
        <f>'Appendix H P 1'!AC7</f>
        <v>2044</v>
      </c>
      <c r="AD6" s="4">
        <f>'Appendix H P 1'!AD7</f>
        <v>2045</v>
      </c>
      <c r="AE6" s="4">
        <f>'Appendix H P 1'!AE7</f>
        <v>2046</v>
      </c>
      <c r="AF6" s="4">
        <f>'Appendix H P 1'!AF7</f>
        <v>2047</v>
      </c>
      <c r="AG6" s="4">
        <f>'Appendix H P 1'!AG7</f>
        <v>2048</v>
      </c>
      <c r="AH6" s="4">
        <f>'Appendix H P 1'!AH7</f>
        <v>2049</v>
      </c>
      <c r="AI6" s="4">
        <f>'Appendix H P 1'!AI7</f>
        <v>2050</v>
      </c>
      <c r="AJ6" s="4">
        <f>'Appendix H P 1'!AJ7</f>
        <v>2051</v>
      </c>
      <c r="AK6" s="4">
        <f>'Appendix H P 1'!AK7</f>
        <v>2052</v>
      </c>
      <c r="AL6" s="4">
        <f>'Appendix H P 1'!AL7</f>
        <v>2053</v>
      </c>
      <c r="AM6" s="4">
        <f>'Appendix H P 1'!AM7</f>
        <v>2054</v>
      </c>
      <c r="AN6" s="4">
        <f>'Appendix H P 1'!AN7</f>
        <v>2055</v>
      </c>
      <c r="AO6" s="4">
        <f>'Appendix H P 1'!AO7</f>
        <v>2056</v>
      </c>
      <c r="AP6" s="4">
        <f>'Appendix H P 1'!AP7</f>
        <v>2057</v>
      </c>
      <c r="AQ6" s="4">
        <f>'Appendix H P 1'!AQ7</f>
        <v>2058</v>
      </c>
      <c r="AR6" s="4">
        <f>'Appendix H P 1'!AR7</f>
        <v>2059</v>
      </c>
      <c r="AS6" s="4">
        <f>'Appendix H P 1'!AS7</f>
        <v>2060</v>
      </c>
      <c r="AT6" s="4">
        <f>'Appendix H P 1'!AT7</f>
        <v>2061</v>
      </c>
    </row>
    <row r="7" spans="1:46" x14ac:dyDescent="0.2">
      <c r="A7" s="4" t="s">
        <v>47</v>
      </c>
      <c r="B7" s="14">
        <v>1</v>
      </c>
      <c r="C7" s="14">
        <v>2</v>
      </c>
      <c r="D7" s="14">
        <v>3</v>
      </c>
      <c r="E7" s="14">
        <v>4</v>
      </c>
      <c r="F7" s="14">
        <v>5</v>
      </c>
      <c r="G7" s="14">
        <v>6</v>
      </c>
      <c r="H7" s="14">
        <v>7</v>
      </c>
      <c r="I7" s="14">
        <v>8</v>
      </c>
      <c r="J7" s="14">
        <v>9</v>
      </c>
      <c r="K7" s="14">
        <v>10</v>
      </c>
      <c r="L7" s="14">
        <v>11</v>
      </c>
      <c r="M7" s="14">
        <v>12</v>
      </c>
      <c r="N7" s="14">
        <v>13</v>
      </c>
      <c r="O7" s="14">
        <v>14</v>
      </c>
      <c r="P7" s="14">
        <v>15</v>
      </c>
      <c r="Q7" s="14">
        <v>16</v>
      </c>
      <c r="R7" s="14">
        <v>17</v>
      </c>
      <c r="S7" s="14">
        <v>18</v>
      </c>
      <c r="T7" s="14">
        <v>19</v>
      </c>
      <c r="U7" s="14">
        <v>20</v>
      </c>
      <c r="V7" s="14">
        <v>21</v>
      </c>
      <c r="W7" s="14">
        <v>22</v>
      </c>
      <c r="X7" s="14">
        <v>23</v>
      </c>
      <c r="Y7" s="14">
        <v>24</v>
      </c>
      <c r="Z7" s="14">
        <v>25</v>
      </c>
      <c r="AA7" s="14">
        <v>26</v>
      </c>
      <c r="AB7" s="14">
        <v>27</v>
      </c>
      <c r="AC7" s="14">
        <v>28</v>
      </c>
      <c r="AD7" s="14">
        <v>29</v>
      </c>
      <c r="AE7" s="14">
        <v>30</v>
      </c>
      <c r="AF7" s="14">
        <v>31</v>
      </c>
      <c r="AG7" s="14">
        <v>32</v>
      </c>
      <c r="AH7" s="14">
        <v>33</v>
      </c>
      <c r="AI7" s="14">
        <v>34</v>
      </c>
      <c r="AJ7" s="14">
        <v>35</v>
      </c>
      <c r="AK7" s="14">
        <v>36</v>
      </c>
      <c r="AL7" s="14">
        <v>37</v>
      </c>
      <c r="AM7" s="14">
        <v>38</v>
      </c>
      <c r="AN7" s="14">
        <v>39</v>
      </c>
      <c r="AO7" s="14">
        <v>40</v>
      </c>
      <c r="AP7" s="14">
        <v>41</v>
      </c>
      <c r="AQ7" s="14">
        <v>42</v>
      </c>
      <c r="AR7" s="14">
        <v>43</v>
      </c>
      <c r="AS7" s="14">
        <v>44</v>
      </c>
      <c r="AT7" s="14">
        <v>45</v>
      </c>
    </row>
    <row r="8" spans="1:46" x14ac:dyDescent="0.2">
      <c r="A8" s="4" t="s">
        <v>35</v>
      </c>
      <c r="B8" s="17">
        <f>'Appendix H P 1'!B9</f>
        <v>0.50509598840379033</v>
      </c>
      <c r="C8" s="17">
        <f>'Appendix H P 1'!C9</f>
        <v>0.48717506527410837</v>
      </c>
      <c r="D8" s="17">
        <f>'Appendix H P 1'!D9</f>
        <v>0.46205918495087028</v>
      </c>
      <c r="E8" s="17">
        <f>'Appendix H P 1'!E9</f>
        <v>0.43930478631579645</v>
      </c>
      <c r="F8" s="17">
        <f>'Appendix H P 1'!F9</f>
        <v>0.43027749857220632</v>
      </c>
      <c r="G8" s="17">
        <f>'Appendix H P 1'!G9</f>
        <v>0.42848930938951041</v>
      </c>
      <c r="H8" s="17">
        <f>'Appendix H P 1'!H9</f>
        <v>0.40674933594273532</v>
      </c>
      <c r="I8" s="17">
        <f>'Appendix H P 1'!I9</f>
        <v>0.40723747615653505</v>
      </c>
      <c r="J8" s="17">
        <f>'Appendix H P 1'!J9</f>
        <v>0.39382191937526256</v>
      </c>
      <c r="K8" s="17">
        <f>'Appendix H P 1'!K9</f>
        <v>0.38397227109462106</v>
      </c>
      <c r="L8" s="17">
        <f>'Appendix H P 1'!L9</f>
        <v>0.37876505766809826</v>
      </c>
      <c r="M8" s="17">
        <f>'Appendix H P 1'!M9</f>
        <v>0.37802132593717297</v>
      </c>
      <c r="N8" s="17">
        <f>'Appendix H P 1'!N9</f>
        <v>0.36415440574419922</v>
      </c>
      <c r="O8" s="17">
        <f>'Appendix H P 1'!O9</f>
        <v>0.36698919799942087</v>
      </c>
      <c r="P8" s="17">
        <f>'Appendix H P 1'!P9</f>
        <v>0.3629954060714326</v>
      </c>
      <c r="Q8" s="17">
        <f>'Appendix H P 1'!Q9</f>
        <v>0.34923525840019143</v>
      </c>
      <c r="R8" s="17">
        <f>'Appendix H P 1'!R9</f>
        <v>0.3531496830821414</v>
      </c>
      <c r="S8" s="17">
        <f>'Appendix H P 1'!S9</f>
        <v>0.34207263791300696</v>
      </c>
      <c r="T8" s="17">
        <f>'Appendix H P 1'!T9</f>
        <v>0.33509886468255556</v>
      </c>
      <c r="U8" s="17">
        <f>'Appendix H P 1'!U9</f>
        <v>0.33313444843381274</v>
      </c>
      <c r="V8" s="17">
        <f>'Appendix H P 1'!V9</f>
        <v>0.32500000000000001</v>
      </c>
      <c r="W8" s="17">
        <f>'Appendix H P 1'!W9</f>
        <v>0.31709999999999999</v>
      </c>
      <c r="X8" s="17">
        <f>'Appendix H P 1'!X9</f>
        <v>0.30940000000000001</v>
      </c>
      <c r="Y8" s="17">
        <f>'Appendix H P 1'!Y9</f>
        <v>0.30180000000000001</v>
      </c>
      <c r="Z8" s="17">
        <f>'Appendix H P 1'!Z9</f>
        <v>0.29449999999999998</v>
      </c>
      <c r="AA8" s="17">
        <f>'Appendix H P 1'!AA9</f>
        <v>0.2873</v>
      </c>
      <c r="AB8" s="17">
        <f>'Appendix H P 1'!AB9</f>
        <v>0.28029999999999999</v>
      </c>
      <c r="AC8" s="17">
        <f>'Appendix H P 1'!AC9</f>
        <v>0.27350000000000002</v>
      </c>
      <c r="AD8" s="17">
        <f>'Appendix H P 1'!AD9</f>
        <v>0.26690000000000003</v>
      </c>
      <c r="AE8" s="17">
        <f>'Appendix H P 1'!AE9</f>
        <v>0.26040000000000002</v>
      </c>
      <c r="AF8" s="17">
        <f>'Appendix H P 1'!AF9</f>
        <v>0.254</v>
      </c>
      <c r="AG8" s="17">
        <f>'Appendix H P 1'!AG9</f>
        <v>0.24779999999999999</v>
      </c>
      <c r="AH8" s="17">
        <f>'Appendix H P 1'!AH9</f>
        <v>0.24179999999999999</v>
      </c>
      <c r="AI8" s="17">
        <f>'Appendix H P 1'!AI9</f>
        <v>0.2359</v>
      </c>
      <c r="AJ8" s="17">
        <f>'Appendix H P 1'!AJ9</f>
        <v>0.23019999999999999</v>
      </c>
      <c r="AK8" s="17">
        <f>'Appendix H P 1'!AK9</f>
        <v>0.22459999999999999</v>
      </c>
      <c r="AL8" s="17">
        <f>'Appendix H P 1'!AL9</f>
        <v>0.21909999999999999</v>
      </c>
      <c r="AM8" s="17">
        <f>'Appendix H P 1'!AM9</f>
        <v>0.21379999999999999</v>
      </c>
      <c r="AN8" s="17">
        <f>'Appendix H P 1'!AN9</f>
        <v>0.20860000000000001</v>
      </c>
      <c r="AO8" s="17">
        <f>'Appendix H P 1'!AO9</f>
        <v>0.20349999999999999</v>
      </c>
      <c r="AP8" s="17">
        <f>'Appendix H P 1'!AP9</f>
        <v>0.19850000000000001</v>
      </c>
      <c r="AQ8" s="17">
        <f>'Appendix H P 1'!AQ9</f>
        <v>0.19370000000000001</v>
      </c>
      <c r="AR8" s="17">
        <f>'Appendix H P 1'!AR9</f>
        <v>0.189</v>
      </c>
      <c r="AS8" s="17">
        <f>'Appendix H P 1'!AS9</f>
        <v>0.18440000000000001</v>
      </c>
      <c r="AT8" s="17">
        <f>'Appendix H P 1'!AT9</f>
        <v>0.1799</v>
      </c>
    </row>
    <row r="9" spans="1:46" x14ac:dyDescent="0.2">
      <c r="A9" s="4" t="s">
        <v>36</v>
      </c>
      <c r="B9" s="17">
        <f>'Appendix H P 1'!B10</f>
        <v>0.52290000000000003</v>
      </c>
      <c r="C9" s="17">
        <f>'Appendix H P 1'!C10</f>
        <v>0.52210000000000001</v>
      </c>
      <c r="D9" s="17">
        <f>'Appendix H P 1'!D10</f>
        <v>0.51259999999999994</v>
      </c>
      <c r="E9" s="17">
        <f>'Appendix H P 1'!E10</f>
        <v>0.50449999999999995</v>
      </c>
      <c r="F9" s="17">
        <f>'Appendix H P 1'!F10</f>
        <v>0.51149999999999995</v>
      </c>
      <c r="G9" s="17">
        <f>'Appendix H P 1'!G10</f>
        <v>0.52729999999999999</v>
      </c>
      <c r="H9" s="17">
        <f>'Appendix H P 1'!H10</f>
        <v>0.51819999999999999</v>
      </c>
      <c r="I9" s="17">
        <f>'Appendix H P 1'!I10</f>
        <v>0.53710000000000002</v>
      </c>
      <c r="J9" s="17">
        <f>'Appendix H P 1'!J10</f>
        <v>0.53769999999999996</v>
      </c>
      <c r="K9" s="17">
        <f>'Appendix H P 1'!K10</f>
        <v>0.54269999999999996</v>
      </c>
      <c r="L9" s="17">
        <f>'Appendix H P 1'!L10</f>
        <v>0.55420000000000003</v>
      </c>
      <c r="M9" s="17">
        <f>'Appendix H P 1'!M10</f>
        <v>0.57250000000000001</v>
      </c>
      <c r="N9" s="17">
        <f>'Appendix H P 1'!N10</f>
        <v>0.57099999999999995</v>
      </c>
      <c r="O9" s="17">
        <f>'Appendix H P 1'!O10</f>
        <v>0.59570000000000001</v>
      </c>
      <c r="P9" s="17">
        <f>'Appendix H P 1'!P10</f>
        <v>0.6099</v>
      </c>
      <c r="Q9" s="17">
        <f>'Appendix H P 1'!Q10</f>
        <v>0.60740000000000005</v>
      </c>
      <c r="R9" s="17">
        <f>'Appendix H P 1'!R10</f>
        <v>0.63590000000000002</v>
      </c>
      <c r="S9" s="17">
        <f>'Appendix H P 1'!S10</f>
        <v>0.63759999999999994</v>
      </c>
      <c r="T9" s="17">
        <f>'Appendix H P 1'!T10</f>
        <v>0.64659999999999995</v>
      </c>
      <c r="U9" s="17">
        <f>'Appendix H P 1'!U10</f>
        <v>0.66539999999999999</v>
      </c>
      <c r="V9" s="17">
        <f>'Appendix H P 1'!V10</f>
        <v>0.67205400000000004</v>
      </c>
      <c r="W9" s="17">
        <f>'Appendix H P 1'!W10</f>
        <v>0.67877454000000004</v>
      </c>
      <c r="X9" s="17">
        <f>'Appendix H P 1'!X10</f>
        <v>0.68556228540000008</v>
      </c>
      <c r="Y9" s="17">
        <f>'Appendix H P 1'!Y10</f>
        <v>0.69241790825400007</v>
      </c>
      <c r="Z9" s="17">
        <f>'Appendix H P 1'!Z10</f>
        <v>0.69934208733654013</v>
      </c>
      <c r="AA9" s="17">
        <f>'Appendix H P 1'!AA10</f>
        <v>0.70633550820990554</v>
      </c>
      <c r="AB9" s="17">
        <f>'Appendix H P 1'!AB10</f>
        <v>0.71339886329200464</v>
      </c>
      <c r="AC9" s="17">
        <f>'Appendix H P 1'!AC10</f>
        <v>0.72053285192492467</v>
      </c>
      <c r="AD9" s="17">
        <f>'Appendix H P 1'!AD10</f>
        <v>0.72773818044417393</v>
      </c>
      <c r="AE9" s="17">
        <f>'Appendix H P 1'!AE10</f>
        <v>0.73501556224861564</v>
      </c>
      <c r="AF9" s="17">
        <f>'Appendix H P 1'!AF10</f>
        <v>0.74236571787110184</v>
      </c>
      <c r="AG9" s="17">
        <f>'Appendix H P 1'!AG10</f>
        <v>0.74978937504981291</v>
      </c>
      <c r="AH9" s="17">
        <f>'Appendix H P 1'!AH10</f>
        <v>0.75728726880031105</v>
      </c>
      <c r="AI9" s="17">
        <f>'Appendix H P 1'!AI10</f>
        <v>0.76486014148831416</v>
      </c>
      <c r="AJ9" s="17">
        <f>'Appendix H P 1'!AJ10</f>
        <v>0.77250874290319727</v>
      </c>
      <c r="AK9" s="17">
        <f>'Appendix H P 1'!AK10</f>
        <v>0.78023383033222926</v>
      </c>
      <c r="AL9" s="17">
        <f>'Appendix H P 1'!AL10</f>
        <v>0.78803616863555159</v>
      </c>
      <c r="AM9" s="17">
        <f>'Appendix H P 1'!AM10</f>
        <v>0.79591653032190712</v>
      </c>
      <c r="AN9" s="17">
        <f>'Appendix H P 1'!AN10</f>
        <v>0.80387569562512617</v>
      </c>
      <c r="AO9" s="17">
        <f>'Appendix H P 1'!AO10</f>
        <v>0.8119144525813774</v>
      </c>
      <c r="AP9" s="17">
        <f>'Appendix H P 1'!AP10</f>
        <v>0.82003359710719115</v>
      </c>
      <c r="AQ9" s="17">
        <f>'Appendix H P 1'!AQ10</f>
        <v>0.8282339330782631</v>
      </c>
      <c r="AR9" s="17">
        <f>'Appendix H P 1'!AR10</f>
        <v>0.83651627240904569</v>
      </c>
      <c r="AS9" s="17">
        <f>'Appendix H P 1'!AS10</f>
        <v>0.84488143513313618</v>
      </c>
      <c r="AT9" s="17">
        <f>'Appendix H P 1'!AT10</f>
        <v>0.85333024948446756</v>
      </c>
    </row>
    <row r="10" spans="1:46" x14ac:dyDescent="0.2">
      <c r="A10" s="4" t="s">
        <v>46</v>
      </c>
      <c r="B10" s="17">
        <f>'Appendix H P 1'!B11</f>
        <v>0.50511978361669252</v>
      </c>
      <c r="C10" s="17">
        <f>'Appendix H P 1'!C11</f>
        <v>0.4871976295301822</v>
      </c>
      <c r="D10" s="17">
        <f>'Appendix H P 1'!D11</f>
        <v>0.46206791370343381</v>
      </c>
      <c r="E10" s="17">
        <f>'Appendix H P 1'!E11</f>
        <v>0.43930294760479199</v>
      </c>
      <c r="F10" s="17">
        <f>'Appendix H P 1'!F11</f>
        <v>0.43025341038047665</v>
      </c>
      <c r="G10" s="17">
        <f>'Appendix H P 1'!G11</f>
        <v>0.42846188229762111</v>
      </c>
      <c r="H10" s="17">
        <f>'Appendix H P 1'!H11</f>
        <v>0.40675000352952012</v>
      </c>
      <c r="I10" s="17">
        <f>'Appendix H P 1'!I11</f>
        <v>0.40724995573733069</v>
      </c>
      <c r="J10" s="17">
        <f>'Appendix H P 1'!J11</f>
        <v>0.39384167204543924</v>
      </c>
      <c r="K10" s="17">
        <f>'Appendix H P 1'!K11</f>
        <v>0.38398758964181817</v>
      </c>
      <c r="L10" s="17">
        <f>'Appendix H P 1'!L11</f>
        <v>0.37879097660186328</v>
      </c>
      <c r="M10" s="17">
        <f>'Appendix H P 1'!M11</f>
        <v>0.37799349945185823</v>
      </c>
      <c r="N10" s="17">
        <f>'Appendix H P 1'!N11</f>
        <v>0.36418385188442975</v>
      </c>
      <c r="O10" s="17">
        <f>'Appendix H P 1'!O11</f>
        <v>0.36701846418935236</v>
      </c>
      <c r="P10" s="17">
        <f>'Appendix H P 1'!P11</f>
        <v>0.36299001893315996</v>
      </c>
      <c r="Q10" s="17">
        <f>'Appendix H P 1'!Q11</f>
        <v>0.34920992175599491</v>
      </c>
      <c r="R10" s="17">
        <f>'Appendix H P 1'!R11</f>
        <v>0.35316393607612817</v>
      </c>
      <c r="S10" s="17">
        <f>'Appendix H P 1'!S11</f>
        <v>0.34206730697339988</v>
      </c>
      <c r="T10" s="17">
        <f>'Appendix H P 1'!T11</f>
        <v>0.33510020776963373</v>
      </c>
      <c r="U10" s="17">
        <f>'Appendix H P 1'!U11</f>
        <v>0.33311756252583707</v>
      </c>
      <c r="V10" s="17">
        <f>'Appendix H P 1'!V11</f>
        <v>0.32500844102694698</v>
      </c>
      <c r="W10" s="17">
        <f>'Appendix H P 1'!W11</f>
        <v>0.31709672086284441</v>
      </c>
      <c r="X10" s="17">
        <f>'Appendix H P 1'!X11</f>
        <v>0.30937759666873343</v>
      </c>
      <c r="Y10" s="17">
        <f>'Appendix H P 1'!Y11</f>
        <v>0.30184638005740039</v>
      </c>
      <c r="Z10" s="17">
        <f>'Appendix H P 1'!Z11</f>
        <v>0.29449849677161366</v>
      </c>
      <c r="AA10" s="17">
        <f>'Appendix H P 1'!AA11</f>
        <v>0.28732948390584412</v>
      </c>
      <c r="AB10" s="17">
        <f>'Appendix H P 1'!AB11</f>
        <v>0.28033498719561689</v>
      </c>
      <c r="AC10" s="17">
        <f>'Appendix H P 1'!AC11</f>
        <v>0.27351075837284883</v>
      </c>
      <c r="AD10" s="17">
        <f>'Appendix H P 1'!AD11</f>
        <v>0.26685265258556545</v>
      </c>
      <c r="AE10" s="17">
        <f>'Appendix H P 1'!AE11</f>
        <v>0.26035662588042996</v>
      </c>
      <c r="AF10" s="17">
        <f>'Appendix H P 1'!AF11</f>
        <v>0.25401873274655551</v>
      </c>
      <c r="AG10" s="17">
        <f>'Appendix H P 1'!AG11</f>
        <v>0.24783512371910857</v>
      </c>
      <c r="AH10" s="17">
        <f>'Appendix H P 1'!AH11</f>
        <v>0.24180204304124775</v>
      </c>
      <c r="AI10" s="17">
        <f>'Appendix H P 1'!AI11</f>
        <v>0.23591582638297939</v>
      </c>
      <c r="AJ10" s="17">
        <f>'Appendix H P 1'!AJ11</f>
        <v>0.23017289861554213</v>
      </c>
      <c r="AK10" s="17">
        <f>'Appendix H P 1'!AK11</f>
        <v>0.22456977163997061</v>
      </c>
      <c r="AL10" s="17">
        <f>'Appendix H P 1'!AL11</f>
        <v>0.21910304226851851</v>
      </c>
      <c r="AM10" s="17">
        <f>'Appendix H P 1'!AM11</f>
        <v>0.21376939015765428</v>
      </c>
      <c r="AN10" s="17">
        <f>'Appendix H P 1'!AN11</f>
        <v>0.20856557579137444</v>
      </c>
      <c r="AO10" s="17">
        <f>'Appendix H P 1'!AO11</f>
        <v>0.20348843851360923</v>
      </c>
      <c r="AP10" s="17">
        <f>'Appendix H P 1'!AP11</f>
        <v>0.19853489460852525</v>
      </c>
      <c r="AQ10" s="17">
        <f>'Appendix H P 1'!AQ11</f>
        <v>0.1937019354275604</v>
      </c>
      <c r="AR10" s="17">
        <f>'Appendix H P 1'!AR11</f>
        <v>0.18898662556205179</v>
      </c>
      <c r="AS10" s="17">
        <f>'Appendix H P 1'!AS11</f>
        <v>0.18438610106034811</v>
      </c>
      <c r="AT10" s="17">
        <f>'Appendix H P 1'!AT11</f>
        <v>0.17989756768832266</v>
      </c>
    </row>
    <row r="11" spans="1:46" x14ac:dyDescent="0.2">
      <c r="A11" s="4" t="s">
        <v>37</v>
      </c>
      <c r="B11" s="20"/>
      <c r="C11" s="13">
        <f>'Appendix H P 1'!C12</f>
        <v>-1.529929240772665E-3</v>
      </c>
      <c r="D11" s="13">
        <f>'Appendix H P 1'!D12</f>
        <v>-1.8195747941007645E-2</v>
      </c>
      <c r="E11" s="13">
        <f>'Appendix H P 1'!E12</f>
        <v>-1.5801794771751809E-2</v>
      </c>
      <c r="F11" s="13">
        <f>'Appendix H P 1'!F12</f>
        <v>1.3875123885034757E-2</v>
      </c>
      <c r="G11" s="13">
        <f>'Appendix H P 1'!G12</f>
        <v>3.0889540566960028E-2</v>
      </c>
      <c r="H11" s="13">
        <f>'Appendix H P 1'!H12</f>
        <v>-1.7257728048549192E-2</v>
      </c>
      <c r="I11" s="13">
        <f>'Appendix H P 1'!I12</f>
        <v>3.6472404477035925E-2</v>
      </c>
      <c r="J11" s="13">
        <f>'Appendix H P 1'!J12</f>
        <v>1.1171104077452032E-3</v>
      </c>
      <c r="K11" s="13">
        <f>'Appendix H P 1'!K12</f>
        <v>9.2988655384043106E-3</v>
      </c>
      <c r="L11" s="13">
        <f>'Appendix H P 1'!L12</f>
        <v>2.1190344573429165E-2</v>
      </c>
      <c r="M11" s="13">
        <f>'Appendix H P 1'!M12</f>
        <v>3.3020570191266696E-2</v>
      </c>
      <c r="N11" s="13">
        <f>'Appendix H P 1'!N12</f>
        <v>-2.6200873362446364E-3</v>
      </c>
      <c r="O11" s="13">
        <f>'Appendix H P 1'!O12</f>
        <v>4.3257443082311831E-2</v>
      </c>
      <c r="P11" s="13">
        <f>'Appendix H P 1'!P12</f>
        <v>2.3837502098371655E-2</v>
      </c>
      <c r="Q11" s="13">
        <f>'Appendix H P 1'!Q12</f>
        <v>-4.0990326282995815E-3</v>
      </c>
      <c r="R11" s="13">
        <f>'Appendix H P 1'!R12</f>
        <v>4.6921303918340485E-2</v>
      </c>
      <c r="S11" s="13">
        <f>'Appendix H P 1'!S12</f>
        <v>2.6733763170307956E-3</v>
      </c>
      <c r="T11" s="13">
        <f>'Appendix H P 1'!T12</f>
        <v>1.411543287327488E-2</v>
      </c>
      <c r="U11" s="13">
        <f>'Appendix H P 1'!U12</f>
        <v>2.9075162387875109E-2</v>
      </c>
      <c r="V11" s="13">
        <f>'Appendix H P 1'!V12</f>
        <v>1.0000000000000009E-2</v>
      </c>
      <c r="W11" s="13">
        <f>'Appendix H P 1'!W12</f>
        <v>1.0000000000000009E-2</v>
      </c>
      <c r="X11" s="13">
        <f>'Appendix H P 1'!X12</f>
        <v>1.0000000000000009E-2</v>
      </c>
      <c r="Y11" s="13">
        <f>'Appendix H P 1'!Y12</f>
        <v>1.0000000000000009E-2</v>
      </c>
      <c r="Z11" s="13">
        <f>'Appendix H P 1'!Z12</f>
        <v>1.0000000000000009E-2</v>
      </c>
      <c r="AA11" s="13">
        <f>'Appendix H P 1'!AA12</f>
        <v>1.0000000000000009E-2</v>
      </c>
      <c r="AB11" s="13">
        <f>'Appendix H P 1'!AB12</f>
        <v>1.0000000000000009E-2</v>
      </c>
      <c r="AC11" s="13">
        <f>'Appendix H P 1'!AC12</f>
        <v>1.0000000000000009E-2</v>
      </c>
      <c r="AD11" s="13">
        <f>'Appendix H P 1'!AD12</f>
        <v>1.0000000000000009E-2</v>
      </c>
      <c r="AE11" s="13">
        <f>'Appendix H P 1'!AE12</f>
        <v>1.0000000000000009E-2</v>
      </c>
      <c r="AF11" s="13">
        <f>'Appendix H P 1'!AF12</f>
        <v>1.0000000000000009E-2</v>
      </c>
      <c r="AG11" s="13">
        <f>'Appendix H P 1'!AG12</f>
        <v>1.0000000000000009E-2</v>
      </c>
      <c r="AH11" s="13">
        <f>'Appendix H P 1'!AH12</f>
        <v>1.0000000000000009E-2</v>
      </c>
      <c r="AI11" s="13">
        <f>'Appendix H P 1'!AI12</f>
        <v>1.0000000000000009E-2</v>
      </c>
      <c r="AJ11" s="13">
        <f>'Appendix H P 1'!AJ12</f>
        <v>1.0000000000000009E-2</v>
      </c>
      <c r="AK11" s="13">
        <f>'Appendix H P 1'!AK12</f>
        <v>1.0000000000000009E-2</v>
      </c>
      <c r="AL11" s="13">
        <f>'Appendix H P 1'!AL12</f>
        <v>1.0000000000000009E-2</v>
      </c>
      <c r="AM11" s="13">
        <f>'Appendix H P 1'!AM12</f>
        <v>1.0000000000000009E-2</v>
      </c>
      <c r="AN11" s="13">
        <f>'Appendix H P 1'!AN12</f>
        <v>1.0000000000000009E-2</v>
      </c>
      <c r="AO11" s="13">
        <f>'Appendix H P 1'!AO12</f>
        <v>1.0000000000000009E-2</v>
      </c>
      <c r="AP11" s="13">
        <f>'Appendix H P 1'!AP12</f>
        <v>1.0000000000000009E-2</v>
      </c>
      <c r="AQ11" s="13">
        <f>'Appendix H P 1'!AQ12</f>
        <v>1.0000000000000009E-2</v>
      </c>
      <c r="AR11" s="13">
        <f>'Appendix H P 1'!AR12</f>
        <v>1.0000000000000009E-2</v>
      </c>
      <c r="AS11" s="13">
        <f>'Appendix H P 1'!AS12</f>
        <v>1.0000000000000009E-2</v>
      </c>
      <c r="AT11" s="13">
        <f>'Appendix H P 1'!AT12</f>
        <v>1.0000000000000009E-2</v>
      </c>
    </row>
    <row r="12" spans="1:46" x14ac:dyDescent="0.2">
      <c r="A12" s="4" t="s">
        <v>38</v>
      </c>
      <c r="B12" s="17">
        <f>'Appendix H P 1'!B13</f>
        <v>0.52290000000000003</v>
      </c>
      <c r="C12" s="25">
        <f>'Appendix H P 1'!C13</f>
        <v>1.0449999999999999</v>
      </c>
      <c r="D12" s="25">
        <f>'Appendix H P 1'!D13</f>
        <v>1.5575999999999999</v>
      </c>
      <c r="E12" s="25">
        <f>'Appendix H P 1'!E13</f>
        <v>2.0621</v>
      </c>
      <c r="F12" s="25">
        <f>'Appendix H P 1'!F13</f>
        <v>2.5735999999999999</v>
      </c>
      <c r="G12" s="25">
        <f>'Appendix H P 1'!G13</f>
        <v>3.1008999999999998</v>
      </c>
      <c r="H12" s="25">
        <f>'Appendix H P 1'!H13</f>
        <v>3.6190999999999995</v>
      </c>
      <c r="I12" s="25">
        <f>'Appendix H P 1'!I13</f>
        <v>4.1561999999999992</v>
      </c>
      <c r="J12" s="25">
        <f>'Appendix H P 1'!J13</f>
        <v>4.6938999999999993</v>
      </c>
      <c r="K12" s="25">
        <f>'Appendix H P 1'!K13</f>
        <v>5.2365999999999993</v>
      </c>
      <c r="L12" s="25">
        <f>'Appendix H P 1'!L13</f>
        <v>5.7907999999999991</v>
      </c>
      <c r="M12" s="25">
        <f>'Appendix H P 1'!M13</f>
        <v>6.3632999999999988</v>
      </c>
      <c r="N12" s="25">
        <f>'Appendix H P 1'!N13</f>
        <v>6.9342999999999986</v>
      </c>
      <c r="O12" s="25">
        <f>'Appendix H P 1'!O13</f>
        <v>7.5299999999999985</v>
      </c>
      <c r="P12" s="25">
        <f>'Appendix H P 1'!P13</f>
        <v>8.139899999999999</v>
      </c>
      <c r="Q12" s="25">
        <f>'Appendix H P 1'!Q13</f>
        <v>8.7472999999999992</v>
      </c>
      <c r="R12" s="25">
        <f>'Appendix H P 1'!R13</f>
        <v>9.3831999999999987</v>
      </c>
      <c r="S12" s="25">
        <f>'Appendix H P 1'!S13</f>
        <v>10.020799999999998</v>
      </c>
      <c r="T12" s="25">
        <f>'Appendix H P 1'!T13</f>
        <v>10.667399999999997</v>
      </c>
      <c r="U12" s="25">
        <f>'Appendix H P 1'!U13</f>
        <v>11.332799999999997</v>
      </c>
      <c r="V12" s="25">
        <f>'Appendix H P 1'!V13</f>
        <v>12.004853999999996</v>
      </c>
      <c r="W12" s="25">
        <f>'Appendix H P 1'!W13</f>
        <v>12.683628539999997</v>
      </c>
      <c r="X12" s="25">
        <f>'Appendix H P 1'!X13</f>
        <v>13.369190825399997</v>
      </c>
      <c r="Y12" s="25">
        <f>'Appendix H P 1'!Y13</f>
        <v>14.061608733653998</v>
      </c>
      <c r="Z12" s="25">
        <f>'Appendix H P 1'!Z13</f>
        <v>14.760950820990537</v>
      </c>
      <c r="AA12" s="25">
        <f>'Appendix H P 1'!AA13</f>
        <v>15.467286329200443</v>
      </c>
      <c r="AB12" s="25">
        <f>'Appendix H P 1'!AB13</f>
        <v>16.180685192492447</v>
      </c>
      <c r="AC12" s="25">
        <f>'Appendix H P 1'!AC13</f>
        <v>16.901218044417373</v>
      </c>
      <c r="AD12" s="25">
        <f>'Appendix H P 1'!AD13</f>
        <v>17.628956224861547</v>
      </c>
      <c r="AE12" s="25">
        <f>'Appendix H P 1'!AE13</f>
        <v>18.363971787110163</v>
      </c>
      <c r="AF12" s="25">
        <f>'Appendix H P 1'!AF13</f>
        <v>19.106337504981266</v>
      </c>
      <c r="AG12" s="25">
        <f>'Appendix H P 1'!AG13</f>
        <v>19.856126880031077</v>
      </c>
      <c r="AH12" s="25">
        <f>'Appendix H P 1'!AH13</f>
        <v>20.613414148831389</v>
      </c>
      <c r="AI12" s="25">
        <f>'Appendix H P 1'!AI13</f>
        <v>21.378274290319702</v>
      </c>
      <c r="AJ12" s="25">
        <f>'Appendix H P 1'!AJ13</f>
        <v>22.150783033222901</v>
      </c>
      <c r="AK12" s="25">
        <f>'Appendix H P 1'!AK13</f>
        <v>22.931016863555129</v>
      </c>
      <c r="AL12" s="25">
        <f>'Appendix H P 1'!AL13</f>
        <v>23.719053032190679</v>
      </c>
      <c r="AM12" s="25">
        <f>'Appendix H P 1'!AM13</f>
        <v>24.514969562512587</v>
      </c>
      <c r="AN12" s="25">
        <f>'Appendix H P 1'!AN13</f>
        <v>25.318845258137713</v>
      </c>
      <c r="AO12" s="25">
        <f>'Appendix H P 1'!AO13</f>
        <v>26.13075971071909</v>
      </c>
      <c r="AP12" s="25">
        <f>'Appendix H P 1'!AP13</f>
        <v>26.950793307826281</v>
      </c>
      <c r="AQ12" s="25">
        <f>'Appendix H P 1'!AQ13</f>
        <v>27.779027240904544</v>
      </c>
      <c r="AR12" s="25">
        <f>'Appendix H P 1'!AR13</f>
        <v>28.61554351331359</v>
      </c>
      <c r="AS12" s="25">
        <f>'Appendix H P 1'!AS13</f>
        <v>29.460424948446725</v>
      </c>
      <c r="AT12" s="25">
        <f>'Appendix H P 1'!AT13</f>
        <v>30.313755197931194</v>
      </c>
    </row>
    <row r="13" spans="1:46" x14ac:dyDescent="0.2">
      <c r="A13" s="4" t="s">
        <v>44</v>
      </c>
      <c r="B13" s="17">
        <f>'Appendix H P 1'!B14</f>
        <v>0.57519000000000009</v>
      </c>
      <c r="C13" s="28">
        <f>'Appendix H P 1'!C14</f>
        <v>1.1495</v>
      </c>
      <c r="D13" s="28">
        <f>'Appendix H P 1'!D14</f>
        <v>1.71336</v>
      </c>
      <c r="E13" s="28">
        <f>'Appendix H P 1'!E14</f>
        <v>2.26831</v>
      </c>
      <c r="F13" s="28">
        <f>'Appendix H P 1'!F14</f>
        <v>2.8309600000000001</v>
      </c>
      <c r="G13" s="28">
        <f>'Appendix H P 1'!G14</f>
        <v>3.41099</v>
      </c>
      <c r="H13" s="28">
        <f>'Appendix H P 1'!H14</f>
        <v>3.9810099999999999</v>
      </c>
      <c r="I13" s="28">
        <f>'Appendix H P 1'!I14</f>
        <v>4.5718199999999998</v>
      </c>
      <c r="J13" s="28">
        <f>'Appendix H P 1'!J14</f>
        <v>5.1632899999999999</v>
      </c>
      <c r="K13" s="28">
        <f>'Appendix H P 1'!K14</f>
        <v>5.7602599999999997</v>
      </c>
      <c r="L13" s="28">
        <f>'Appendix H P 1'!L14</f>
        <v>6.3698799999999993</v>
      </c>
      <c r="M13" s="28">
        <f>'Appendix H P 1'!M14</f>
        <v>6.9996299999999989</v>
      </c>
      <c r="N13" s="28">
        <f>'Appendix H P 1'!N14</f>
        <v>7.6277299999999988</v>
      </c>
      <c r="O13" s="28">
        <f>'Appendix H P 1'!O14</f>
        <v>8.2829999999999995</v>
      </c>
      <c r="P13" s="28">
        <f>'Appendix H P 1'!P14</f>
        <v>8.9538899999999995</v>
      </c>
      <c r="Q13" s="28">
        <f>'Appendix H P 1'!Q14</f>
        <v>9.6220300000000005</v>
      </c>
      <c r="R13" s="28">
        <f>'Appendix H P 1'!R14</f>
        <v>10.32152</v>
      </c>
      <c r="S13" s="28">
        <f>'Appendix H P 1'!S14</f>
        <v>11.022879999999999</v>
      </c>
      <c r="T13" s="28">
        <f>'Appendix H P 1'!T14</f>
        <v>11.734139999999998</v>
      </c>
      <c r="U13" s="28">
        <f>'Appendix H P 1'!U14</f>
        <v>12.466079999999998</v>
      </c>
      <c r="V13" s="28">
        <f>'Appendix H P 1'!V14</f>
        <v>13.205339399999996</v>
      </c>
      <c r="W13" s="28">
        <f>'Appendix H P 1'!W14</f>
        <v>13.951991393999998</v>
      </c>
      <c r="X13" s="28">
        <f>'Appendix H P 1'!X14</f>
        <v>14.706109907939998</v>
      </c>
      <c r="Y13" s="28">
        <f>'Appendix H P 1'!Y14</f>
        <v>15.467769607019399</v>
      </c>
      <c r="Z13" s="28">
        <f>'Appendix H P 1'!Z14</f>
        <v>16.237045903089591</v>
      </c>
      <c r="AA13" s="28">
        <f>'Appendix H P 1'!AA14</f>
        <v>17.014014962120488</v>
      </c>
      <c r="AB13" s="28">
        <f>'Appendix H P 1'!AB14</f>
        <v>17.798753711741693</v>
      </c>
      <c r="AC13" s="28">
        <f>'Appendix H P 1'!AC14</f>
        <v>18.591339848859111</v>
      </c>
      <c r="AD13" s="28">
        <f>'Appendix H P 1'!AD14</f>
        <v>19.391851847347702</v>
      </c>
      <c r="AE13" s="28">
        <f>'Appendix H P 1'!AE14</f>
        <v>20.20036896582118</v>
      </c>
      <c r="AF13" s="28">
        <f>'Appendix H P 1'!AF14</f>
        <v>21.016971255479394</v>
      </c>
      <c r="AG13" s="28">
        <f>'Appendix H P 1'!AG14</f>
        <v>21.841739568034185</v>
      </c>
      <c r="AH13" s="28">
        <f>'Appendix H P 1'!AH14</f>
        <v>22.67475556371453</v>
      </c>
      <c r="AI13" s="28">
        <f>'Appendix H P 1'!AI14</f>
        <v>23.516101719351674</v>
      </c>
      <c r="AJ13" s="28">
        <f>'Appendix H P 1'!AJ14</f>
        <v>24.365861336545194</v>
      </c>
      <c r="AK13" s="28">
        <f>'Appendix H P 1'!AK14</f>
        <v>25.224118549910646</v>
      </c>
      <c r="AL13" s="28">
        <f>'Appendix H P 1'!AL14</f>
        <v>26.090958335409749</v>
      </c>
      <c r="AM13" s="28">
        <f>'Appendix H P 1'!AM14</f>
        <v>26.966466518763848</v>
      </c>
      <c r="AN13" s="28">
        <f>'Appendix H P 1'!AN14</f>
        <v>27.850729783951486</v>
      </c>
      <c r="AO13" s="28">
        <f>'Appendix H P 1'!AO14</f>
        <v>28.743835681791001</v>
      </c>
      <c r="AP13" s="28">
        <f>'Appendix H P 1'!AP14</f>
        <v>29.64587263860891</v>
      </c>
      <c r="AQ13" s="28">
        <f>'Appendix H P 1'!AQ14</f>
        <v>30.556929964995</v>
      </c>
      <c r="AR13" s="28">
        <f>'Appendix H P 1'!AR14</f>
        <v>31.47709786464495</v>
      </c>
      <c r="AS13" s="28">
        <f>'Appendix H P 1'!AS14</f>
        <v>32.406467443291398</v>
      </c>
      <c r="AT13" s="28">
        <f>'Appendix H P 1'!AT14</f>
        <v>33.345130717724317</v>
      </c>
    </row>
    <row r="14" spans="1:46" x14ac:dyDescent="0.2">
      <c r="A14" s="4" t="s">
        <v>39</v>
      </c>
      <c r="B14" s="17">
        <f>'Appendix H P 1'!B15</f>
        <v>0.58094190000000001</v>
      </c>
      <c r="C14" s="20">
        <f>'Appendix H P 1'!C15</f>
        <v>0.58338554726368141</v>
      </c>
      <c r="D14" s="20">
        <f>'Appendix H P 1'!D15</f>
        <v>0.58258028492789016</v>
      </c>
      <c r="E14" s="20">
        <f>'Appendix H P 1'!E15</f>
        <v>0.58132496813075851</v>
      </c>
      <c r="F14" s="20">
        <f>'Appendix H P 1'!F15</f>
        <v>0.58329043112057166</v>
      </c>
      <c r="G14" s="20">
        <f>'Appendix H P 1'!G15</f>
        <v>0.5885607533671493</v>
      </c>
      <c r="H14" s="20">
        <f>'Appendix H P 1'!H15</f>
        <v>0.59169068056392737</v>
      </c>
      <c r="I14" s="20">
        <f>'Appendix H P 1'!I15</f>
        <v>0.59749249096946999</v>
      </c>
      <c r="J14" s="20">
        <f>'Appendix H P 1'!J15</f>
        <v>0.60276434809812973</v>
      </c>
      <c r="K14" s="20">
        <f>'Appendix H P 1'!K15</f>
        <v>0.60818021227465024</v>
      </c>
      <c r="L14" s="20">
        <f>'Appendix H P 1'!L15</f>
        <v>0.61440088779166568</v>
      </c>
      <c r="M14" s="20">
        <f>'Appendix H P 1'!M15</f>
        <v>0.62190864669658075</v>
      </c>
      <c r="N14" s="20">
        <f>'Appendix H P 1'!N15</f>
        <v>0.62863799242955143</v>
      </c>
      <c r="O14" s="20">
        <f>'Appendix H P 1'!O15</f>
        <v>0.63697240493993013</v>
      </c>
      <c r="P14" s="20">
        <f>'Appendix H P 1'!P15</f>
        <v>0.64578839415984279</v>
      </c>
      <c r="Q14" s="20">
        <f>'Appendix H P 1'!Q15</f>
        <v>0.6537649489485502</v>
      </c>
      <c r="R14" s="20">
        <f>'Appendix H P 1'!R15</f>
        <v>0.66324080128978413</v>
      </c>
      <c r="S14" s="20">
        <f>'Appendix H P 1'!S15</f>
        <v>0.67219779610415886</v>
      </c>
      <c r="T14" s="20">
        <f>'Appendix H P 1'!T15</f>
        <v>0.68118740349920781</v>
      </c>
      <c r="U14" s="20">
        <f>'Appendix H P 1'!U15</f>
        <v>0.69081174865080441</v>
      </c>
      <c r="V14" s="20">
        <f>'Appendix H P 1'!V15</f>
        <v>0.70028908153102376</v>
      </c>
      <c r="W14" s="20">
        <f>'Appendix H P 1'!W15</f>
        <v>0.70965016247398316</v>
      </c>
      <c r="X14" s="20">
        <f>'Appendix H P 1'!X15</f>
        <v>0.71892053681607682</v>
      </c>
      <c r="Y14" s="20">
        <f>'Appendix H P 1'!Y15</f>
        <v>0.72812162295188576</v>
      </c>
      <c r="Z14" s="20">
        <f>'Appendix H P 1'!Z15</f>
        <v>0.73727153927496758</v>
      </c>
      <c r="AA14" s="20">
        <f>'Appendix H P 1'!AA15</f>
        <v>0.74638574030395444</v>
      </c>
      <c r="AB14" s="20">
        <f>'Appendix H P 1'!AB15</f>
        <v>0.75547751146463338</v>
      </c>
      <c r="AC14" s="20">
        <f>'Appendix H P 1'!AC15</f>
        <v>0.76455835786420812</v>
      </c>
      <c r="AD14" s="20">
        <f>'Appendix H P 1'!AD15</f>
        <v>0.77363831264602823</v>
      </c>
      <c r="AE14" s="20">
        <f>'Appendix H P 1'!AE15</f>
        <v>0.78272618368952429</v>
      </c>
      <c r="AF14" s="20">
        <f>'Appendix H P 1'!AF15</f>
        <v>0.79182975257758326</v>
      </c>
      <c r="AG14" s="20">
        <f>'Appendix H P 1'!AG15</f>
        <v>0.80095593627304151</v>
      </c>
      <c r="AH14" s="20">
        <f>'Appendix H P 1'!AH15</f>
        <v>0.81011091941465041</v>
      </c>
      <c r="AI14" s="20">
        <f>'Appendix H P 1'!AI15</f>
        <v>0.81930026328162497</v>
      </c>
      <c r="AJ14" s="20">
        <f>'Appendix H P 1'!AJ15</f>
        <v>0.82852899609322328</v>
      </c>
      <c r="AK14" s="20">
        <f>'Appendix H P 1'!AK15</f>
        <v>0.83780168827281887</v>
      </c>
      <c r="AL14" s="20">
        <f>'Appendix H P 1'!AL15</f>
        <v>0.84712251552119355</v>
      </c>
      <c r="AM14" s="20">
        <f>'Appendix H P 1'!AM15</f>
        <v>0.85649531194486939</v>
      </c>
      <c r="AN14" s="20">
        <f>'Appendix H P 1'!AN15</f>
        <v>0.86592361502463644</v>
      </c>
      <c r="AO14" s="20">
        <f>'Appendix H P 1'!AO15</f>
        <v>0.87541070385240016</v>
      </c>
      <c r="AP14" s="20">
        <f>'Appendix H P 1'!AP15</f>
        <v>0.8849596317858065</v>
      </c>
      <c r="AQ14" s="20">
        <f>'Appendix H P 1'!AQ15</f>
        <v>0.89457325445117397</v>
      </c>
      <c r="AR14" s="20">
        <f>'Appendix H P 1'!AR15</f>
        <v>0.90425425385212688</v>
      </c>
      <c r="AS14" s="20">
        <f>'Appendix H P 1'!AS15</f>
        <v>0.91400515920363445</v>
      </c>
      <c r="AT14" s="20">
        <f>'Appendix H P 1'!AT15</f>
        <v>0.92382836500097654</v>
      </c>
    </row>
    <row r="15" spans="1:46" x14ac:dyDescent="0.2">
      <c r="B15" s="20"/>
      <c r="C15" s="20"/>
      <c r="D15" s="20"/>
      <c r="E15" s="20"/>
      <c r="F15" s="20"/>
      <c r="G15" s="20"/>
      <c r="H15" s="20"/>
      <c r="I15" s="20"/>
      <c r="J15" s="20"/>
      <c r="K15" s="20"/>
      <c r="L15" s="20"/>
      <c r="M15" s="20"/>
      <c r="N15" s="20"/>
      <c r="O15" s="20"/>
      <c r="P15" s="20"/>
      <c r="Q15" s="20"/>
      <c r="R15" s="20"/>
      <c r="S15" s="20"/>
      <c r="T15" s="20"/>
      <c r="U15" s="20"/>
    </row>
    <row r="16" spans="1:46" x14ac:dyDescent="0.2">
      <c r="B16" s="20"/>
      <c r="C16" s="20"/>
      <c r="D16" s="20"/>
      <c r="E16" s="20"/>
      <c r="F16" s="20"/>
      <c r="G16" s="20"/>
      <c r="H16" s="20"/>
      <c r="I16" s="20"/>
      <c r="J16" s="20"/>
      <c r="K16" s="20"/>
      <c r="L16" s="20"/>
      <c r="M16" s="20"/>
      <c r="N16" s="20"/>
      <c r="O16" s="20"/>
      <c r="P16" s="20"/>
      <c r="Q16" s="20"/>
      <c r="R16" s="20"/>
      <c r="S16" s="20"/>
      <c r="T16" s="20"/>
      <c r="U16" s="20"/>
    </row>
    <row r="17" spans="1:399" x14ac:dyDescent="0.2">
      <c r="A17" s="71" t="str">
        <f>'Appendix H P 1'!A18</f>
        <v>*   2016 IRP Start - All Resources Medium Forecast Scenario Average Weather.  8.76% discount rate (CNGC weighted average cost of capital) utilized in Sendout Model.</v>
      </c>
      <c r="B17" s="20"/>
      <c r="C17" s="20"/>
      <c r="D17" s="20"/>
      <c r="E17" s="20"/>
      <c r="F17" s="20"/>
      <c r="G17" s="20"/>
      <c r="H17" s="20"/>
      <c r="I17" s="20"/>
      <c r="J17" s="20"/>
      <c r="K17" s="20"/>
      <c r="L17" s="20"/>
      <c r="M17" s="20"/>
      <c r="N17" s="20"/>
      <c r="O17" s="20"/>
      <c r="P17" s="20"/>
      <c r="Q17" s="20"/>
      <c r="R17" s="20"/>
      <c r="S17" s="20"/>
      <c r="T17" s="20"/>
      <c r="U17" s="20"/>
      <c r="Z17" s="25"/>
    </row>
    <row r="18" spans="1:399" hidden="1" x14ac:dyDescent="0.2">
      <c r="B18" s="20"/>
      <c r="C18" s="20"/>
      <c r="D18" s="20"/>
      <c r="E18" s="20"/>
      <c r="F18" s="20"/>
      <c r="G18" s="20"/>
      <c r="H18" s="20"/>
      <c r="I18" s="20"/>
      <c r="J18" s="20"/>
      <c r="K18" s="20"/>
      <c r="L18" s="20"/>
      <c r="M18" s="20"/>
      <c r="N18" s="20"/>
      <c r="O18" s="20"/>
      <c r="P18" s="20"/>
      <c r="Q18" s="20"/>
      <c r="R18" s="20"/>
      <c r="S18" s="20"/>
      <c r="T18" s="20"/>
      <c r="U18" s="20"/>
    </row>
    <row r="19" spans="1:399" hidden="1" x14ac:dyDescent="0.2"/>
    <row r="20" spans="1:399" hidden="1" x14ac:dyDescent="0.2">
      <c r="A20" s="4" t="s">
        <v>40</v>
      </c>
      <c r="B20" s="4">
        <f t="shared" ref="B20:AE20" si="0">+B8</f>
        <v>0.50509598840379033</v>
      </c>
      <c r="C20" s="4">
        <f t="shared" si="0"/>
        <v>0.48717506527410837</v>
      </c>
      <c r="D20" s="4">
        <f t="shared" si="0"/>
        <v>0.46205918495087028</v>
      </c>
      <c r="E20" s="4">
        <f t="shared" si="0"/>
        <v>0.43930478631579645</v>
      </c>
      <c r="F20" s="4">
        <f t="shared" si="0"/>
        <v>0.43027749857220632</v>
      </c>
      <c r="G20" s="4">
        <f t="shared" si="0"/>
        <v>0.42848930938951041</v>
      </c>
      <c r="H20" s="4">
        <f t="shared" si="0"/>
        <v>0.40674933594273532</v>
      </c>
      <c r="I20" s="4">
        <f t="shared" si="0"/>
        <v>0.40723747615653505</v>
      </c>
      <c r="J20" s="4">
        <f t="shared" si="0"/>
        <v>0.39382191937526256</v>
      </c>
      <c r="K20" s="4">
        <f t="shared" si="0"/>
        <v>0.38397227109462106</v>
      </c>
      <c r="L20" s="4">
        <f t="shared" si="0"/>
        <v>0.37876505766809826</v>
      </c>
      <c r="M20" s="4">
        <f t="shared" si="0"/>
        <v>0.37802132593717297</v>
      </c>
      <c r="N20" s="4">
        <f t="shared" si="0"/>
        <v>0.36415440574419922</v>
      </c>
      <c r="O20" s="4">
        <f t="shared" si="0"/>
        <v>0.36698919799942087</v>
      </c>
      <c r="P20" s="4">
        <f t="shared" si="0"/>
        <v>0.3629954060714326</v>
      </c>
      <c r="Q20" s="4">
        <f t="shared" si="0"/>
        <v>0.34923525840019143</v>
      </c>
      <c r="R20" s="4">
        <f t="shared" si="0"/>
        <v>0.3531496830821414</v>
      </c>
      <c r="S20" s="4">
        <f t="shared" si="0"/>
        <v>0.34207263791300696</v>
      </c>
      <c r="T20" s="4">
        <f t="shared" si="0"/>
        <v>0.33509886468255556</v>
      </c>
      <c r="U20" s="4">
        <f t="shared" si="0"/>
        <v>0.33313444843381274</v>
      </c>
      <c r="V20" s="30">
        <f t="shared" si="0"/>
        <v>0.32500000000000001</v>
      </c>
      <c r="W20" s="30">
        <f t="shared" si="0"/>
        <v>0.31709999999999999</v>
      </c>
      <c r="X20" s="30">
        <f t="shared" si="0"/>
        <v>0.30940000000000001</v>
      </c>
      <c r="Y20" s="30">
        <f t="shared" si="0"/>
        <v>0.30180000000000001</v>
      </c>
      <c r="Z20" s="30">
        <f t="shared" si="0"/>
        <v>0.29449999999999998</v>
      </c>
      <c r="AA20" s="30">
        <f t="shared" si="0"/>
        <v>0.2873</v>
      </c>
      <c r="AB20" s="30">
        <f t="shared" si="0"/>
        <v>0.28029999999999999</v>
      </c>
      <c r="AC20" s="30">
        <f t="shared" si="0"/>
        <v>0.27350000000000002</v>
      </c>
      <c r="AD20" s="30">
        <f t="shared" si="0"/>
        <v>0.26690000000000003</v>
      </c>
      <c r="AE20" s="30">
        <f t="shared" si="0"/>
        <v>0.26040000000000002</v>
      </c>
    </row>
    <row r="21" spans="1:399" hidden="1" x14ac:dyDescent="0.2">
      <c r="A21" s="4" t="s">
        <v>41</v>
      </c>
      <c r="B21" s="4">
        <f t="shared" ref="B21:U21" si="1">+B8</f>
        <v>0.50509598840379033</v>
      </c>
      <c r="C21" s="4">
        <f t="shared" si="1"/>
        <v>0.48717506527410837</v>
      </c>
      <c r="D21" s="4">
        <f t="shared" si="1"/>
        <v>0.46205918495087028</v>
      </c>
      <c r="E21" s="4">
        <f t="shared" si="1"/>
        <v>0.43930478631579645</v>
      </c>
      <c r="F21" s="4">
        <f t="shared" si="1"/>
        <v>0.43027749857220632</v>
      </c>
      <c r="G21" s="4">
        <f t="shared" si="1"/>
        <v>0.42848930938951041</v>
      </c>
      <c r="H21" s="4">
        <f t="shared" si="1"/>
        <v>0.40674933594273532</v>
      </c>
      <c r="I21" s="4">
        <f t="shared" si="1"/>
        <v>0.40723747615653505</v>
      </c>
      <c r="J21" s="4">
        <f t="shared" si="1"/>
        <v>0.39382191937526256</v>
      </c>
      <c r="K21" s="4">
        <f t="shared" si="1"/>
        <v>0.38397227109462106</v>
      </c>
      <c r="L21" s="4">
        <f t="shared" si="1"/>
        <v>0.37876505766809826</v>
      </c>
      <c r="M21" s="4">
        <f t="shared" si="1"/>
        <v>0.37802132593717297</v>
      </c>
      <c r="N21" s="4">
        <f t="shared" si="1"/>
        <v>0.36415440574419922</v>
      </c>
      <c r="O21" s="4">
        <f t="shared" si="1"/>
        <v>0.36698919799942087</v>
      </c>
      <c r="P21" s="4">
        <f t="shared" si="1"/>
        <v>0.3629954060714326</v>
      </c>
      <c r="Q21" s="4">
        <f t="shared" si="1"/>
        <v>0.34923525840019143</v>
      </c>
      <c r="R21" s="4">
        <f t="shared" si="1"/>
        <v>0.3531496830821414</v>
      </c>
      <c r="S21" s="4">
        <f t="shared" si="1"/>
        <v>0.34207263791300696</v>
      </c>
      <c r="T21" s="4">
        <f t="shared" si="1"/>
        <v>0.33509886468255556</v>
      </c>
      <c r="U21" s="4">
        <f t="shared" si="1"/>
        <v>0.33313444843381274</v>
      </c>
    </row>
    <row r="22" spans="1:399" hidden="1" x14ac:dyDescent="0.2">
      <c r="A22" s="4" t="s">
        <v>42</v>
      </c>
      <c r="B22" s="4">
        <f t="shared" ref="B22:K22" si="2">+B8</f>
        <v>0.50509598840379033</v>
      </c>
      <c r="C22" s="4">
        <f t="shared" si="2"/>
        <v>0.48717506527410837</v>
      </c>
      <c r="D22" s="4">
        <f t="shared" si="2"/>
        <v>0.46205918495087028</v>
      </c>
      <c r="E22" s="4">
        <f t="shared" si="2"/>
        <v>0.43930478631579645</v>
      </c>
      <c r="F22" s="4">
        <f t="shared" si="2"/>
        <v>0.43027749857220632</v>
      </c>
      <c r="G22" s="4">
        <f t="shared" si="2"/>
        <v>0.42848930938951041</v>
      </c>
      <c r="H22" s="4">
        <f t="shared" si="2"/>
        <v>0.40674933594273532</v>
      </c>
      <c r="I22" s="4">
        <f t="shared" si="2"/>
        <v>0.40723747615653505</v>
      </c>
      <c r="J22" s="4">
        <f t="shared" si="2"/>
        <v>0.39382191937526256</v>
      </c>
      <c r="K22" s="4">
        <f t="shared" si="2"/>
        <v>0.38397227109462106</v>
      </c>
    </row>
    <row r="23" spans="1:399" hidden="1" x14ac:dyDescent="0.2">
      <c r="A23" s="4" t="s">
        <v>43</v>
      </c>
      <c r="B23" s="4">
        <f t="shared" ref="B23:H23" si="3">+B8</f>
        <v>0.50509598840379033</v>
      </c>
      <c r="C23" s="4">
        <f t="shared" si="3"/>
        <v>0.48717506527410837</v>
      </c>
      <c r="D23" s="4">
        <f t="shared" si="3"/>
        <v>0.46205918495087028</v>
      </c>
      <c r="E23" s="4">
        <f t="shared" si="3"/>
        <v>0.43930478631579645</v>
      </c>
      <c r="F23" s="4">
        <f t="shared" si="3"/>
        <v>0.43027749857220632</v>
      </c>
      <c r="G23" s="4">
        <f t="shared" si="3"/>
        <v>0.42848930938951041</v>
      </c>
      <c r="H23" s="4">
        <f t="shared" si="3"/>
        <v>0.40674933594273532</v>
      </c>
    </row>
    <row r="28" spans="1:399" x14ac:dyDescent="0.2">
      <c r="E28" s="13"/>
    </row>
    <row r="29" spans="1:399" x14ac:dyDescent="0.2">
      <c r="B29" s="100" t="s">
        <v>2</v>
      </c>
      <c r="C29" s="100"/>
      <c r="D29" s="100"/>
      <c r="E29" s="100"/>
      <c r="F29" s="100"/>
      <c r="G29" s="100"/>
      <c r="H29" s="100"/>
      <c r="I29" s="100"/>
      <c r="J29" s="100"/>
      <c r="K29" s="100"/>
      <c r="N29" s="5"/>
      <c r="O29" s="5"/>
      <c r="P29" s="5"/>
      <c r="Q29" s="5"/>
      <c r="R29" s="5"/>
    </row>
    <row r="30" spans="1:399" ht="15" x14ac:dyDescent="0.25">
      <c r="B30" s="100" t="s">
        <v>57</v>
      </c>
      <c r="C30" s="100"/>
      <c r="D30" s="100"/>
      <c r="E30" s="100"/>
      <c r="F30" s="100"/>
      <c r="G30" s="100"/>
      <c r="H30" s="100"/>
      <c r="I30" s="100"/>
      <c r="J30" s="100"/>
      <c r="K30" s="100"/>
      <c r="N30" s="5"/>
      <c r="O30" s="36"/>
      <c r="P30" s="36"/>
      <c r="Q30" s="36"/>
      <c r="R30" s="36"/>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row>
    <row r="31" spans="1:399" s="5" customFormat="1" ht="15" x14ac:dyDescent="0.25">
      <c r="B31" s="100" t="s">
        <v>4</v>
      </c>
      <c r="C31" s="100"/>
      <c r="D31" s="100"/>
      <c r="E31" s="100"/>
      <c r="F31" s="100"/>
      <c r="G31" s="100"/>
      <c r="H31" s="100"/>
      <c r="I31" s="100"/>
      <c r="J31" s="100"/>
      <c r="K31" s="100"/>
      <c r="O31" s="36"/>
      <c r="P31" s="36"/>
      <c r="Q31" s="36"/>
      <c r="R31" s="36"/>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row>
    <row r="32" spans="1:399" s="5" customFormat="1" ht="15" x14ac:dyDescent="0.25">
      <c r="B32" s="4"/>
      <c r="C32" s="4"/>
      <c r="D32" s="4"/>
      <c r="E32" s="4"/>
      <c r="F32" s="4"/>
      <c r="G32" s="4"/>
      <c r="H32" s="4"/>
      <c r="I32" s="4"/>
      <c r="J32" s="4"/>
      <c r="K32" s="4"/>
      <c r="L32" s="19"/>
      <c r="M32" s="19"/>
      <c r="N32" s="19"/>
      <c r="O32" s="36"/>
      <c r="P32" s="36"/>
      <c r="Q32" s="36"/>
      <c r="R32" s="36"/>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row>
    <row r="33" spans="2:399" s="5" customFormat="1" ht="15" x14ac:dyDescent="0.25">
      <c r="B33" s="1"/>
      <c r="C33" s="1"/>
      <c r="D33" s="1" t="s">
        <v>5</v>
      </c>
      <c r="E33" s="1"/>
      <c r="F33" s="1" t="s">
        <v>6</v>
      </c>
      <c r="G33" s="1" t="s">
        <v>7</v>
      </c>
      <c r="H33" s="2" t="s">
        <v>8</v>
      </c>
      <c r="I33" s="2"/>
      <c r="J33" s="1" t="s">
        <v>9</v>
      </c>
      <c r="K33" s="1"/>
      <c r="O33" s="36"/>
      <c r="P33" s="36"/>
      <c r="Q33" s="36"/>
      <c r="R33" s="36"/>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row>
    <row r="34" spans="2:399" s="5" customFormat="1" ht="15" x14ac:dyDescent="0.25">
      <c r="B34" s="1"/>
      <c r="C34" s="1"/>
      <c r="D34" s="1" t="s">
        <v>10</v>
      </c>
      <c r="E34" s="1" t="s">
        <v>11</v>
      </c>
      <c r="F34" s="1" t="s">
        <v>10</v>
      </c>
      <c r="G34" s="1" t="s">
        <v>6</v>
      </c>
      <c r="H34" s="2" t="s">
        <v>12</v>
      </c>
      <c r="I34" s="2"/>
      <c r="J34" s="3" t="s">
        <v>13</v>
      </c>
      <c r="K34" s="1" t="s">
        <v>14</v>
      </c>
      <c r="O34" s="36"/>
      <c r="P34" s="36"/>
      <c r="Q34" s="36"/>
      <c r="R34" s="36"/>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row>
    <row r="35" spans="2:399" s="5" customFormat="1" ht="15" x14ac:dyDescent="0.25">
      <c r="B35" s="1"/>
      <c r="C35" s="1"/>
      <c r="D35" s="1" t="s">
        <v>15</v>
      </c>
      <c r="E35" s="1" t="s">
        <v>15</v>
      </c>
      <c r="F35" s="1" t="s">
        <v>16</v>
      </c>
      <c r="G35" s="1" t="s">
        <v>10</v>
      </c>
      <c r="H35" s="2" t="s">
        <v>17</v>
      </c>
      <c r="I35" s="2"/>
      <c r="J35" s="1" t="s">
        <v>18</v>
      </c>
      <c r="K35" s="1" t="s">
        <v>19</v>
      </c>
      <c r="O35" s="36"/>
      <c r="P35" s="36"/>
      <c r="Q35" s="36"/>
      <c r="R35" s="36"/>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row>
    <row r="36" spans="2:399" s="5" customFormat="1" ht="15" x14ac:dyDescent="0.25">
      <c r="B36" s="37"/>
      <c r="C36" s="38" t="s">
        <v>20</v>
      </c>
      <c r="D36" s="38" t="s">
        <v>21</v>
      </c>
      <c r="E36" s="38" t="s">
        <v>22</v>
      </c>
      <c r="F36" s="38" t="s">
        <v>23</v>
      </c>
      <c r="G36" s="38" t="s">
        <v>24</v>
      </c>
      <c r="H36" s="39" t="s">
        <v>25</v>
      </c>
      <c r="I36" s="39"/>
      <c r="J36" s="38" t="s">
        <v>26</v>
      </c>
      <c r="K36" s="38" t="s">
        <v>27</v>
      </c>
      <c r="O36" s="36"/>
      <c r="P36" s="36"/>
      <c r="Q36" 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row>
    <row r="37" spans="2:399" s="5" customFormat="1" ht="15" x14ac:dyDescent="0.25">
      <c r="B37" s="40">
        <f>'Appendix H P 1'!B38</f>
        <v>2017</v>
      </c>
      <c r="C37" s="40">
        <v>1</v>
      </c>
      <c r="D37" s="41">
        <f>HLOOKUP(C37,$B$7:$AT$14,2)</f>
        <v>0.50509598840379033</v>
      </c>
      <c r="E37" s="41">
        <f>HLOOKUP(C37,$B$7:$AT$14,3)</f>
        <v>0.52290000000000003</v>
      </c>
      <c r="F37" s="42"/>
      <c r="G37" s="41">
        <f>HLOOKUP(C37,$B$7:$AT$14,6)</f>
        <v>0.52290000000000003</v>
      </c>
      <c r="H37" s="43">
        <v>0.2</v>
      </c>
      <c r="I37" s="43"/>
      <c r="J37" s="53">
        <f>+G37*(1+H37)</f>
        <v>0.62748000000000004</v>
      </c>
      <c r="K37" s="95">
        <f t="shared" ref="K37:K40" si="4">+PMT(0.0417,C37,-J37)</f>
        <v>0.65364591599999999</v>
      </c>
      <c r="O37" s="36"/>
      <c r="P37" s="36"/>
      <c r="Q37" s="36"/>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row>
    <row r="38" spans="2:399" ht="15" x14ac:dyDescent="0.25">
      <c r="B38" s="40">
        <f>'Appendix H P 1'!B39</f>
        <v>2018</v>
      </c>
      <c r="C38" s="40">
        <v>2</v>
      </c>
      <c r="D38" s="41">
        <f t="shared" ref="D38:D81" si="5">HLOOKUP(C38,$B$7:$AT$14,2)</f>
        <v>0.48717506527410837</v>
      </c>
      <c r="E38" s="41">
        <f t="shared" ref="E38:E81" si="6">HLOOKUP(C38,$B$7:$AT$14,3)</f>
        <v>0.52210000000000001</v>
      </c>
      <c r="F38" s="44">
        <f>HLOOKUP(C38,$B$7:$AT$14,5)</f>
        <v>-1.529929240772665E-3</v>
      </c>
      <c r="G38" s="41">
        <f t="shared" ref="G38:G81" si="7">HLOOKUP(C38,$B$7:$AT$14,6)</f>
        <v>1.0449999999999999</v>
      </c>
      <c r="H38" s="43">
        <v>0.2</v>
      </c>
      <c r="I38" s="43"/>
      <c r="J38" s="53">
        <f t="shared" ref="J38:J81" si="8">+G38*(1+H38)</f>
        <v>1.2539999999999998</v>
      </c>
      <c r="K38" s="95">
        <f t="shared" si="4"/>
        <v>0.66648585397462889</v>
      </c>
      <c r="N38" s="5"/>
      <c r="O38" s="36"/>
      <c r="P38" s="36"/>
      <c r="Q38" s="36"/>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row>
    <row r="39" spans="2:399" ht="15" x14ac:dyDescent="0.25">
      <c r="B39" s="40">
        <f>'Appendix H P 1'!B40</f>
        <v>2019</v>
      </c>
      <c r="C39" s="40">
        <v>3</v>
      </c>
      <c r="D39" s="41">
        <f t="shared" si="5"/>
        <v>0.46205918495087028</v>
      </c>
      <c r="E39" s="41">
        <f t="shared" si="6"/>
        <v>0.51259999999999994</v>
      </c>
      <c r="F39" s="44">
        <f t="shared" ref="F39:F81" si="9">HLOOKUP(C39,$B$7:$AT$14,5)</f>
        <v>-1.8195747941007645E-2</v>
      </c>
      <c r="G39" s="41">
        <f t="shared" si="7"/>
        <v>1.5575999999999999</v>
      </c>
      <c r="H39" s="43">
        <v>0.2</v>
      </c>
      <c r="I39" s="43"/>
      <c r="J39" s="53">
        <f t="shared" si="8"/>
        <v>1.8691199999999997</v>
      </c>
      <c r="K39" s="95">
        <f t="shared" si="4"/>
        <v>0.67570895132476827</v>
      </c>
      <c r="N39" s="5"/>
      <c r="O39" s="36"/>
      <c r="P39" s="36"/>
      <c r="Q39" s="36"/>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row>
    <row r="40" spans="2:399" ht="15" x14ac:dyDescent="0.25">
      <c r="B40" s="40">
        <f>'Appendix H P 1'!B41</f>
        <v>2020</v>
      </c>
      <c r="C40" s="40">
        <v>4</v>
      </c>
      <c r="D40" s="41">
        <f t="shared" si="5"/>
        <v>0.43930478631579645</v>
      </c>
      <c r="E40" s="41">
        <f t="shared" si="6"/>
        <v>0.50449999999999995</v>
      </c>
      <c r="F40" s="44">
        <f t="shared" si="9"/>
        <v>-1.5801794771751809E-2</v>
      </c>
      <c r="G40" s="41">
        <f t="shared" si="7"/>
        <v>2.0621</v>
      </c>
      <c r="H40" s="43">
        <v>0.2</v>
      </c>
      <c r="I40" s="43"/>
      <c r="J40" s="53">
        <f t="shared" si="8"/>
        <v>2.4745200000000001</v>
      </c>
      <c r="K40" s="95">
        <f t="shared" si="4"/>
        <v>0.68443893642789799</v>
      </c>
      <c r="N40" s="5"/>
      <c r="O40" s="36"/>
      <c r="P40" s="36"/>
      <c r="Q40" s="36"/>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row>
    <row r="41" spans="2:399" ht="15" x14ac:dyDescent="0.25">
      <c r="B41" s="40">
        <f>'Appendix H P 1'!B42</f>
        <v>2021</v>
      </c>
      <c r="C41" s="45">
        <v>5</v>
      </c>
      <c r="D41" s="49">
        <f t="shared" si="5"/>
        <v>0.43027749857220632</v>
      </c>
      <c r="E41" s="49">
        <f t="shared" si="6"/>
        <v>0.51149999999999995</v>
      </c>
      <c r="F41" s="50">
        <f t="shared" si="9"/>
        <v>1.3875123885034757E-2</v>
      </c>
      <c r="G41" s="49">
        <f t="shared" si="7"/>
        <v>2.5735999999999999</v>
      </c>
      <c r="H41" s="43">
        <v>0.2</v>
      </c>
      <c r="I41" s="51"/>
      <c r="J41" s="54">
        <f t="shared" si="8"/>
        <v>3.08832</v>
      </c>
      <c r="K41" s="95">
        <f>+PMT(0.0417,C41,-J41)</f>
        <v>0.69703676485909161</v>
      </c>
      <c r="N41" s="5"/>
      <c r="O41" s="36"/>
      <c r="P41" s="36"/>
      <c r="Q41" s="36"/>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row>
    <row r="42" spans="2:399" ht="15" x14ac:dyDescent="0.25">
      <c r="B42" s="40">
        <f>'Appendix H P 1'!B43</f>
        <v>2022</v>
      </c>
      <c r="C42" s="40">
        <v>6</v>
      </c>
      <c r="D42" s="41">
        <f t="shared" si="5"/>
        <v>0.42848930938951041</v>
      </c>
      <c r="E42" s="41">
        <f t="shared" si="6"/>
        <v>0.52729999999999999</v>
      </c>
      <c r="F42" s="44">
        <f t="shared" si="9"/>
        <v>3.0889540566960028E-2</v>
      </c>
      <c r="G42" s="41">
        <f t="shared" si="7"/>
        <v>3.1008999999999998</v>
      </c>
      <c r="H42" s="43">
        <v>0.2</v>
      </c>
      <c r="I42" s="42"/>
      <c r="J42" s="53">
        <f t="shared" si="8"/>
        <v>3.7210799999999997</v>
      </c>
      <c r="K42" s="95">
        <f t="shared" ref="K42:K81" si="10">+PMT(0.0417,C42,-J42)</f>
        <v>0.71377369576476091</v>
      </c>
      <c r="N42" s="5"/>
      <c r="O42" s="36"/>
      <c r="P42" s="36"/>
      <c r="Q42" s="36"/>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row>
    <row r="43" spans="2:399" ht="15" x14ac:dyDescent="0.25">
      <c r="B43" s="40">
        <f>'Appendix H P 1'!B44</f>
        <v>2023</v>
      </c>
      <c r="C43" s="40">
        <v>7</v>
      </c>
      <c r="D43" s="41">
        <f t="shared" si="5"/>
        <v>0.40674933594273532</v>
      </c>
      <c r="E43" s="41">
        <f t="shared" si="6"/>
        <v>0.51819999999999999</v>
      </c>
      <c r="F43" s="44">
        <f t="shared" si="9"/>
        <v>-1.7257728048549192E-2</v>
      </c>
      <c r="G43" s="41">
        <f t="shared" si="7"/>
        <v>3.6190999999999995</v>
      </c>
      <c r="H43" s="43">
        <v>0.2</v>
      </c>
      <c r="I43" s="42"/>
      <c r="J43" s="53">
        <f>+G43*(1+H43)</f>
        <v>4.3429199999999994</v>
      </c>
      <c r="K43" s="95">
        <f t="shared" si="10"/>
        <v>0.72812465262312542</v>
      </c>
      <c r="N43" s="5"/>
      <c r="O43" s="36"/>
      <c r="P43" s="36"/>
      <c r="Q43" s="36"/>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row>
    <row r="44" spans="2:399" ht="15" x14ac:dyDescent="0.25">
      <c r="B44" s="40">
        <f>'Appendix H P 1'!B45</f>
        <v>2024</v>
      </c>
      <c r="C44" s="40">
        <v>8</v>
      </c>
      <c r="D44" s="41">
        <f t="shared" si="5"/>
        <v>0.40723747615653505</v>
      </c>
      <c r="E44" s="41">
        <f t="shared" si="6"/>
        <v>0.53710000000000002</v>
      </c>
      <c r="F44" s="44">
        <f t="shared" si="9"/>
        <v>3.6472404477035925E-2</v>
      </c>
      <c r="G44" s="41">
        <f t="shared" si="7"/>
        <v>4.1561999999999992</v>
      </c>
      <c r="H44" s="43">
        <v>0.2</v>
      </c>
      <c r="I44" s="42"/>
      <c r="J44" s="53">
        <f t="shared" si="8"/>
        <v>4.9874399999999985</v>
      </c>
      <c r="K44" s="95">
        <f t="shared" si="10"/>
        <v>0.74598251641320801</v>
      </c>
      <c r="N44" s="5"/>
      <c r="O44" s="36"/>
      <c r="P44" s="36"/>
      <c r="Q44" s="36"/>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row>
    <row r="45" spans="2:399" ht="15" x14ac:dyDescent="0.25">
      <c r="B45" s="40">
        <f>'Appendix H P 1'!B46</f>
        <v>2025</v>
      </c>
      <c r="C45" s="40">
        <v>9</v>
      </c>
      <c r="D45" s="41">
        <f t="shared" si="5"/>
        <v>0.39382191937526256</v>
      </c>
      <c r="E45" s="41">
        <f t="shared" si="6"/>
        <v>0.53769999999999996</v>
      </c>
      <c r="F45" s="44">
        <f t="shared" si="9"/>
        <v>1.1171104077452032E-3</v>
      </c>
      <c r="G45" s="41">
        <f t="shared" si="7"/>
        <v>4.6938999999999993</v>
      </c>
      <c r="H45" s="43">
        <v>0.2</v>
      </c>
      <c r="I45" s="42"/>
      <c r="J45" s="53">
        <f t="shared" si="8"/>
        <v>5.6326799999999988</v>
      </c>
      <c r="K45" s="95">
        <f t="shared" si="10"/>
        <v>0.76343566471908697</v>
      </c>
      <c r="N45" s="5"/>
      <c r="O45" s="36"/>
      <c r="P45" s="36"/>
      <c r="Q45" s="36"/>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row>
    <row r="46" spans="2:399" ht="15" x14ac:dyDescent="0.25">
      <c r="B46" s="40">
        <f>'Appendix H P 1'!B47</f>
        <v>2026</v>
      </c>
      <c r="C46" s="45">
        <v>10</v>
      </c>
      <c r="D46" s="49">
        <f t="shared" si="5"/>
        <v>0.38397227109462106</v>
      </c>
      <c r="E46" s="49">
        <f t="shared" si="6"/>
        <v>0.54269999999999996</v>
      </c>
      <c r="F46" s="50">
        <f t="shared" si="9"/>
        <v>9.2988655384043106E-3</v>
      </c>
      <c r="G46" s="49">
        <f t="shared" si="7"/>
        <v>5.2365999999999993</v>
      </c>
      <c r="H46" s="43">
        <v>0.2</v>
      </c>
      <c r="I46" s="51"/>
      <c r="J46" s="54">
        <f t="shared" si="8"/>
        <v>6.2839199999999993</v>
      </c>
      <c r="K46" s="95">
        <f t="shared" si="10"/>
        <v>0.78132091046895114</v>
      </c>
      <c r="N46" s="5"/>
      <c r="O46" s="36"/>
      <c r="P46" s="36"/>
      <c r="Q46" s="3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row>
    <row r="47" spans="2:399" ht="15" x14ac:dyDescent="0.25">
      <c r="B47" s="40">
        <f>'Appendix H P 1'!B48</f>
        <v>2027</v>
      </c>
      <c r="C47" s="40">
        <v>11</v>
      </c>
      <c r="D47" s="41">
        <f t="shared" si="5"/>
        <v>0.37876505766809826</v>
      </c>
      <c r="E47" s="41">
        <f t="shared" si="6"/>
        <v>0.55420000000000003</v>
      </c>
      <c r="F47" s="44">
        <f t="shared" si="9"/>
        <v>2.1190344573429165E-2</v>
      </c>
      <c r="G47" s="41">
        <f t="shared" si="7"/>
        <v>5.7907999999999991</v>
      </c>
      <c r="H47" s="43">
        <v>0.2</v>
      </c>
      <c r="I47" s="43"/>
      <c r="J47" s="53">
        <f t="shared" si="8"/>
        <v>6.9489599999999987</v>
      </c>
      <c r="K47" s="95">
        <f t="shared" si="10"/>
        <v>0.80050665802126764</v>
      </c>
      <c r="N47" s="5"/>
      <c r="O47" s="36"/>
      <c r="P47" s="36"/>
      <c r="Q47" s="36"/>
      <c r="S47"/>
      <c r="T47"/>
      <c r="U47"/>
      <c r="V47"/>
      <c r="W47"/>
      <c r="X47"/>
      <c r="Y47"/>
      <c r="Z47"/>
      <c r="AA47"/>
      <c r="AB47"/>
      <c r="AC47"/>
      <c r="AD47"/>
      <c r="AE47"/>
      <c r="AF47"/>
      <c r="AG47"/>
      <c r="AH47"/>
    </row>
    <row r="48" spans="2:399" ht="15" x14ac:dyDescent="0.25">
      <c r="B48" s="40">
        <f>'Appendix H P 1'!B49</f>
        <v>2028</v>
      </c>
      <c r="C48" s="40">
        <v>12</v>
      </c>
      <c r="D48" s="41">
        <f t="shared" si="5"/>
        <v>0.37802132593717297</v>
      </c>
      <c r="E48" s="41">
        <f t="shared" si="6"/>
        <v>0.57250000000000001</v>
      </c>
      <c r="F48" s="44">
        <f t="shared" si="9"/>
        <v>3.3020570191266696E-2</v>
      </c>
      <c r="G48" s="41">
        <f t="shared" si="7"/>
        <v>6.3632999999999988</v>
      </c>
      <c r="H48" s="43">
        <v>0.2</v>
      </c>
      <c r="I48" s="43"/>
      <c r="J48" s="53">
        <f t="shared" si="8"/>
        <v>7.6359599999999981</v>
      </c>
      <c r="K48" s="95">
        <f t="shared" si="10"/>
        <v>0.82167380760367914</v>
      </c>
      <c r="N48" s="5"/>
      <c r="O48" s="36"/>
      <c r="P48" s="5"/>
      <c r="Q48" s="5"/>
      <c r="S48"/>
      <c r="T48"/>
      <c r="U48"/>
      <c r="V48"/>
      <c r="W48"/>
      <c r="X48"/>
      <c r="Y48"/>
      <c r="Z48"/>
      <c r="AA48"/>
      <c r="AB48"/>
      <c r="AC48"/>
      <c r="AD48"/>
      <c r="AE48"/>
      <c r="AF48"/>
      <c r="AG48"/>
      <c r="AH48"/>
    </row>
    <row r="49" spans="2:34" ht="15" x14ac:dyDescent="0.25">
      <c r="B49" s="40">
        <f>'Appendix H P 1'!B50</f>
        <v>2029</v>
      </c>
      <c r="C49" s="40">
        <v>13</v>
      </c>
      <c r="D49" s="41">
        <f t="shared" si="5"/>
        <v>0.36415440574419922</v>
      </c>
      <c r="E49" s="41">
        <f t="shared" si="6"/>
        <v>0.57099999999999995</v>
      </c>
      <c r="F49" s="44">
        <f t="shared" si="9"/>
        <v>-2.6200873362446364E-3</v>
      </c>
      <c r="G49" s="41">
        <f t="shared" si="7"/>
        <v>6.9342999999999986</v>
      </c>
      <c r="H49" s="43">
        <v>0.2</v>
      </c>
      <c r="I49" s="43"/>
      <c r="J49" s="53">
        <f t="shared" si="8"/>
        <v>8.3211599999999972</v>
      </c>
      <c r="K49" s="95">
        <f t="shared" si="10"/>
        <v>0.84212605161349585</v>
      </c>
      <c r="O49"/>
      <c r="S49"/>
      <c r="T49"/>
      <c r="U49"/>
      <c r="V49"/>
      <c r="W49"/>
      <c r="X49"/>
      <c r="Y49"/>
      <c r="Z49"/>
      <c r="AA49"/>
      <c r="AB49"/>
      <c r="AC49"/>
      <c r="AD49"/>
      <c r="AE49"/>
      <c r="AF49"/>
      <c r="AG49"/>
      <c r="AH49"/>
    </row>
    <row r="50" spans="2:34" ht="15" x14ac:dyDescent="0.25">
      <c r="B50" s="40">
        <f>'Appendix H P 1'!B51</f>
        <v>2030</v>
      </c>
      <c r="C50" s="40">
        <v>14</v>
      </c>
      <c r="D50" s="41">
        <f t="shared" si="5"/>
        <v>0.36698919799942087</v>
      </c>
      <c r="E50" s="41">
        <f t="shared" si="6"/>
        <v>0.59570000000000001</v>
      </c>
      <c r="F50" s="44">
        <f t="shared" si="9"/>
        <v>4.3257443082311831E-2</v>
      </c>
      <c r="G50" s="41">
        <f t="shared" si="7"/>
        <v>7.5299999999999985</v>
      </c>
      <c r="H50" s="43">
        <v>0.2</v>
      </c>
      <c r="I50" s="43"/>
      <c r="J50" s="53">
        <f t="shared" si="8"/>
        <v>9.0359999999999978</v>
      </c>
      <c r="K50" s="95">
        <f t="shared" si="10"/>
        <v>0.86505704007603379</v>
      </c>
      <c r="O50"/>
      <c r="S50"/>
      <c r="T50"/>
      <c r="U50"/>
      <c r="V50"/>
      <c r="W50"/>
      <c r="X50"/>
      <c r="Y50"/>
      <c r="Z50"/>
      <c r="AA50"/>
      <c r="AB50"/>
      <c r="AC50"/>
      <c r="AD50"/>
      <c r="AE50"/>
      <c r="AF50"/>
      <c r="AG50"/>
      <c r="AH50"/>
    </row>
    <row r="51" spans="2:34" ht="15" x14ac:dyDescent="0.25">
      <c r="B51" s="40">
        <f>'Appendix H P 1'!B52</f>
        <v>2031</v>
      </c>
      <c r="C51" s="40">
        <v>15</v>
      </c>
      <c r="D51" s="41">
        <f t="shared" si="5"/>
        <v>0.3629954060714326</v>
      </c>
      <c r="E51" s="41">
        <f t="shared" si="6"/>
        <v>0.6099</v>
      </c>
      <c r="F51" s="44">
        <f t="shared" si="9"/>
        <v>2.3837502098371655E-2</v>
      </c>
      <c r="G51" s="41">
        <f t="shared" si="7"/>
        <v>8.139899999999999</v>
      </c>
      <c r="H51" s="43">
        <v>0.2</v>
      </c>
      <c r="I51" s="42"/>
      <c r="J51" s="53">
        <f t="shared" si="8"/>
        <v>9.7678799999999981</v>
      </c>
      <c r="K51" s="95">
        <f t="shared" si="10"/>
        <v>0.88900900925302206</v>
      </c>
      <c r="O51"/>
      <c r="S51"/>
      <c r="T51"/>
      <c r="U51"/>
      <c r="V51"/>
      <c r="W51"/>
      <c r="X51"/>
      <c r="Y51"/>
      <c r="Z51"/>
      <c r="AA51"/>
      <c r="AB51"/>
      <c r="AC51"/>
      <c r="AD51"/>
      <c r="AE51"/>
      <c r="AF51"/>
      <c r="AG51"/>
      <c r="AH51"/>
    </row>
    <row r="52" spans="2:34" ht="15" x14ac:dyDescent="0.25">
      <c r="B52" s="40">
        <f>'Appendix H P 1'!B53</f>
        <v>2032</v>
      </c>
      <c r="C52" s="40">
        <v>16</v>
      </c>
      <c r="D52" s="41">
        <f t="shared" si="5"/>
        <v>0.34923525840019143</v>
      </c>
      <c r="E52" s="41">
        <f t="shared" si="6"/>
        <v>0.60740000000000005</v>
      </c>
      <c r="F52" s="44">
        <f t="shared" si="9"/>
        <v>-4.0990326282995815E-3</v>
      </c>
      <c r="G52" s="41">
        <f t="shared" si="7"/>
        <v>8.7472999999999992</v>
      </c>
      <c r="H52" s="43">
        <v>0.2</v>
      </c>
      <c r="I52" s="42"/>
      <c r="J52" s="53">
        <f t="shared" si="8"/>
        <v>10.496759999999998</v>
      </c>
      <c r="K52" s="95">
        <f t="shared" si="10"/>
        <v>0.91216551866109108</v>
      </c>
      <c r="O52"/>
      <c r="S52"/>
      <c r="T52"/>
      <c r="U52"/>
      <c r="V52"/>
      <c r="W52"/>
      <c r="X52"/>
      <c r="Y52"/>
      <c r="Z52"/>
      <c r="AA52"/>
      <c r="AB52"/>
      <c r="AC52"/>
      <c r="AD52"/>
      <c r="AE52"/>
      <c r="AF52"/>
      <c r="AG52"/>
      <c r="AH52"/>
    </row>
    <row r="53" spans="2:34" ht="15" x14ac:dyDescent="0.25">
      <c r="B53" s="40">
        <f>'Appendix H P 1'!B54</f>
        <v>2033</v>
      </c>
      <c r="C53" s="40">
        <v>17</v>
      </c>
      <c r="D53" s="41">
        <f t="shared" si="5"/>
        <v>0.3531496830821414</v>
      </c>
      <c r="E53" s="41">
        <f t="shared" si="6"/>
        <v>0.63590000000000002</v>
      </c>
      <c r="F53" s="44">
        <f t="shared" si="9"/>
        <v>4.6921303918340485E-2</v>
      </c>
      <c r="G53" s="41">
        <f t="shared" si="7"/>
        <v>9.3831999999999987</v>
      </c>
      <c r="H53" s="43">
        <v>0.2</v>
      </c>
      <c r="I53" s="42"/>
      <c r="J53" s="53">
        <f t="shared" si="8"/>
        <v>11.259839999999999</v>
      </c>
      <c r="K53" s="95">
        <f t="shared" si="10"/>
        <v>0.93778609669557533</v>
      </c>
      <c r="O53"/>
      <c r="S53"/>
      <c r="T53"/>
    </row>
    <row r="54" spans="2:34" ht="15" x14ac:dyDescent="0.25">
      <c r="B54" s="40">
        <f>'Appendix H P 1'!B55</f>
        <v>2034</v>
      </c>
      <c r="C54" s="40">
        <v>18</v>
      </c>
      <c r="D54" s="41">
        <f t="shared" si="5"/>
        <v>0.34207263791300696</v>
      </c>
      <c r="E54" s="41">
        <f t="shared" si="6"/>
        <v>0.63759999999999994</v>
      </c>
      <c r="F54" s="44">
        <f t="shared" si="9"/>
        <v>2.6733763170307956E-3</v>
      </c>
      <c r="G54" s="41">
        <f t="shared" si="7"/>
        <v>10.020799999999998</v>
      </c>
      <c r="H54" s="43">
        <v>0.2</v>
      </c>
      <c r="I54" s="42"/>
      <c r="J54" s="53">
        <f t="shared" si="8"/>
        <v>12.024959999999997</v>
      </c>
      <c r="K54" s="95">
        <f t="shared" si="10"/>
        <v>0.96306317711016365</v>
      </c>
      <c r="O54"/>
      <c r="S54"/>
      <c r="T54"/>
    </row>
    <row r="55" spans="2:34" ht="15" x14ac:dyDescent="0.25">
      <c r="B55" s="40">
        <f>'Appendix H P 1'!B56</f>
        <v>2035</v>
      </c>
      <c r="C55" s="40">
        <v>19</v>
      </c>
      <c r="D55" s="41">
        <f t="shared" si="5"/>
        <v>0.33509886468255556</v>
      </c>
      <c r="E55" s="41">
        <f t="shared" si="6"/>
        <v>0.64659999999999995</v>
      </c>
      <c r="F55" s="44">
        <f t="shared" si="9"/>
        <v>1.411543287327488E-2</v>
      </c>
      <c r="G55" s="41">
        <f t="shared" si="7"/>
        <v>10.667399999999997</v>
      </c>
      <c r="H55" s="43">
        <v>0.2</v>
      </c>
      <c r="I55" s="42"/>
      <c r="J55" s="53">
        <f t="shared" si="8"/>
        <v>12.800879999999996</v>
      </c>
      <c r="K55" s="95">
        <f t="shared" si="10"/>
        <v>0.98876756912625052</v>
      </c>
      <c r="O55"/>
    </row>
    <row r="56" spans="2:34" ht="15" x14ac:dyDescent="0.25">
      <c r="B56" s="40">
        <f>'Appendix H P 1'!B57</f>
        <v>2036</v>
      </c>
      <c r="C56" s="45">
        <v>20</v>
      </c>
      <c r="D56" s="49">
        <f t="shared" si="5"/>
        <v>0.33313444843381274</v>
      </c>
      <c r="E56" s="49">
        <f t="shared" si="6"/>
        <v>0.66539999999999999</v>
      </c>
      <c r="F56" s="50">
        <f t="shared" si="9"/>
        <v>2.9075162387875109E-2</v>
      </c>
      <c r="G56" s="49">
        <f t="shared" si="7"/>
        <v>11.332799999999997</v>
      </c>
      <c r="H56" s="43">
        <v>0.2</v>
      </c>
      <c r="I56" s="51"/>
      <c r="J56" s="54">
        <f t="shared" si="8"/>
        <v>13.599359999999995</v>
      </c>
      <c r="K56" s="95">
        <f t="shared" si="10"/>
        <v>1.0157859027382163</v>
      </c>
      <c r="O56"/>
    </row>
    <row r="57" spans="2:34" ht="15" x14ac:dyDescent="0.25">
      <c r="B57" s="40">
        <f>'Appendix H P 1'!B58</f>
        <v>2037</v>
      </c>
      <c r="C57" s="40">
        <v>21</v>
      </c>
      <c r="D57" s="41">
        <f t="shared" si="5"/>
        <v>0.32500000000000001</v>
      </c>
      <c r="E57" s="41">
        <f t="shared" si="6"/>
        <v>0.67205400000000004</v>
      </c>
      <c r="F57" s="44">
        <f t="shared" si="9"/>
        <v>1.0000000000000009E-2</v>
      </c>
      <c r="G57" s="41">
        <f t="shared" si="7"/>
        <v>12.004853999999996</v>
      </c>
      <c r="H57" s="43">
        <v>0.2</v>
      </c>
      <c r="I57" s="43"/>
      <c r="J57" s="53">
        <f t="shared" si="8"/>
        <v>14.405824799999994</v>
      </c>
      <c r="K57" s="95">
        <f t="shared" si="10"/>
        <v>1.0429892180303506</v>
      </c>
      <c r="O57"/>
    </row>
    <row r="58" spans="2:34" ht="15" x14ac:dyDescent="0.25">
      <c r="B58" s="40">
        <f>'Appendix H P 1'!B59</f>
        <v>2038</v>
      </c>
      <c r="C58" s="40">
        <v>22</v>
      </c>
      <c r="D58" s="41">
        <f t="shared" si="5"/>
        <v>0.31709999999999999</v>
      </c>
      <c r="E58" s="41">
        <f t="shared" si="6"/>
        <v>0.67877454000000004</v>
      </c>
      <c r="F58" s="44">
        <f t="shared" si="9"/>
        <v>1.0000000000000009E-2</v>
      </c>
      <c r="G58" s="41">
        <f t="shared" si="7"/>
        <v>12.683628539999997</v>
      </c>
      <c r="H58" s="43">
        <v>0.2</v>
      </c>
      <c r="I58" s="43"/>
      <c r="J58" s="53">
        <f t="shared" si="8"/>
        <v>15.220354247999996</v>
      </c>
      <c r="K58" s="95">
        <f t="shared" si="10"/>
        <v>1.0704147840808429</v>
      </c>
      <c r="O58"/>
    </row>
    <row r="59" spans="2:34" ht="15" x14ac:dyDescent="0.25">
      <c r="B59" s="40">
        <f>'Appendix H P 1'!B60</f>
        <v>2039</v>
      </c>
      <c r="C59" s="40">
        <v>23</v>
      </c>
      <c r="D59" s="41">
        <f t="shared" si="5"/>
        <v>0.30940000000000001</v>
      </c>
      <c r="E59" s="41">
        <f t="shared" si="6"/>
        <v>0.68556228540000008</v>
      </c>
      <c r="F59" s="44">
        <f t="shared" si="9"/>
        <v>1.0000000000000009E-2</v>
      </c>
      <c r="G59" s="41">
        <f t="shared" si="7"/>
        <v>13.369190825399997</v>
      </c>
      <c r="H59" s="43">
        <v>0.2</v>
      </c>
      <c r="I59" s="43"/>
      <c r="J59" s="53">
        <f t="shared" si="8"/>
        <v>16.043028990479996</v>
      </c>
      <c r="K59" s="95">
        <f t="shared" si="10"/>
        <v>1.0980940664210084</v>
      </c>
      <c r="O59"/>
    </row>
    <row r="60" spans="2:34" ht="15" x14ac:dyDescent="0.25">
      <c r="B60" s="40">
        <f>'Appendix H P 1'!B61</f>
        <v>2040</v>
      </c>
      <c r="C60" s="40">
        <v>24</v>
      </c>
      <c r="D60" s="41">
        <f t="shared" si="5"/>
        <v>0.30180000000000001</v>
      </c>
      <c r="E60" s="41">
        <f t="shared" si="6"/>
        <v>0.69241790825400007</v>
      </c>
      <c r="F60" s="44">
        <f t="shared" si="9"/>
        <v>1.0000000000000009E-2</v>
      </c>
      <c r="G60" s="41">
        <f t="shared" si="7"/>
        <v>14.061608733653998</v>
      </c>
      <c r="H60" s="43">
        <v>0.2</v>
      </c>
      <c r="I60" s="43"/>
      <c r="J60" s="53">
        <f t="shared" si="8"/>
        <v>16.873930480384796</v>
      </c>
      <c r="K60" s="95">
        <f t="shared" si="10"/>
        <v>1.1260539328805994</v>
      </c>
      <c r="O60"/>
    </row>
    <row r="61" spans="2:34" ht="15" x14ac:dyDescent="0.25">
      <c r="B61" s="40">
        <f>'Appendix H P 1'!B62</f>
        <v>2041</v>
      </c>
      <c r="C61" s="40">
        <v>25</v>
      </c>
      <c r="D61" s="41">
        <f t="shared" si="5"/>
        <v>0.29449999999999998</v>
      </c>
      <c r="E61" s="41">
        <f t="shared" si="6"/>
        <v>0.69934208733654013</v>
      </c>
      <c r="F61" s="44">
        <f t="shared" si="9"/>
        <v>1.0000000000000009E-2</v>
      </c>
      <c r="G61" s="41">
        <f t="shared" si="7"/>
        <v>14.760950820990537</v>
      </c>
      <c r="H61" s="43">
        <v>0.2</v>
      </c>
      <c r="I61" s="43"/>
      <c r="J61" s="53">
        <f t="shared" si="8"/>
        <v>17.713140985188645</v>
      </c>
      <c r="K61" s="95">
        <f t="shared" si="10"/>
        <v>1.1543175701890276</v>
      </c>
      <c r="O61"/>
    </row>
    <row r="62" spans="2:34" ht="15" x14ac:dyDescent="0.25">
      <c r="B62" s="40">
        <f>'Appendix H P 1'!B63</f>
        <v>2042</v>
      </c>
      <c r="C62" s="40">
        <v>26</v>
      </c>
      <c r="D62" s="41">
        <f t="shared" si="5"/>
        <v>0.2873</v>
      </c>
      <c r="E62" s="41">
        <f t="shared" si="6"/>
        <v>0.70633550820990554</v>
      </c>
      <c r="F62" s="44">
        <f t="shared" si="9"/>
        <v>1.0000000000000009E-2</v>
      </c>
      <c r="G62" s="41">
        <f t="shared" si="7"/>
        <v>15.467286329200443</v>
      </c>
      <c r="H62" s="43">
        <v>0.2</v>
      </c>
      <c r="I62" s="42"/>
      <c r="J62" s="53">
        <f t="shared" si="8"/>
        <v>18.560743595040531</v>
      </c>
      <c r="K62" s="95">
        <f t="shared" si="10"/>
        <v>1.1829051892221818</v>
      </c>
      <c r="O62"/>
    </row>
    <row r="63" spans="2:34" ht="15" x14ac:dyDescent="0.25">
      <c r="B63" s="40">
        <f>'Appendix H P 1'!B64</f>
        <v>2043</v>
      </c>
      <c r="C63" s="40">
        <v>27</v>
      </c>
      <c r="D63" s="41">
        <f t="shared" si="5"/>
        <v>0.28029999999999999</v>
      </c>
      <c r="E63" s="41">
        <f t="shared" si="6"/>
        <v>0.71339886329200464</v>
      </c>
      <c r="F63" s="44">
        <f t="shared" si="9"/>
        <v>1.0000000000000009E-2</v>
      </c>
      <c r="G63" s="41">
        <f t="shared" si="7"/>
        <v>16.180685192492447</v>
      </c>
      <c r="H63" s="43">
        <v>0.2</v>
      </c>
      <c r="I63" s="42"/>
      <c r="J63" s="53">
        <f t="shared" si="8"/>
        <v>19.416822230990935</v>
      </c>
      <c r="K63" s="95">
        <f t="shared" si="10"/>
        <v>1.2118345737056693</v>
      </c>
    </row>
    <row r="64" spans="2:34" ht="15" x14ac:dyDescent="0.25">
      <c r="B64" s="40">
        <f>'Appendix H P 1'!B65</f>
        <v>2044</v>
      </c>
      <c r="C64" s="40">
        <v>28</v>
      </c>
      <c r="D64" s="41">
        <f t="shared" si="5"/>
        <v>0.27350000000000002</v>
      </c>
      <c r="E64" s="41">
        <f t="shared" si="6"/>
        <v>0.72053285192492467</v>
      </c>
      <c r="F64" s="44">
        <f t="shared" si="9"/>
        <v>1.0000000000000009E-2</v>
      </c>
      <c r="G64" s="41">
        <f t="shared" si="7"/>
        <v>16.901218044417373</v>
      </c>
      <c r="H64" s="43">
        <v>0.2</v>
      </c>
      <c r="I64" s="42"/>
      <c r="J64" s="53">
        <f t="shared" si="8"/>
        <v>20.281461653300848</v>
      </c>
      <c r="K64" s="95">
        <f t="shared" si="10"/>
        <v>1.2411215115246559</v>
      </c>
    </row>
    <row r="65" spans="2:11" ht="15" x14ac:dyDescent="0.25">
      <c r="B65" s="40">
        <f>'Appendix H P 1'!B66</f>
        <v>2045</v>
      </c>
      <c r="C65" s="40">
        <v>29</v>
      </c>
      <c r="D65" s="41">
        <f t="shared" si="5"/>
        <v>0.26690000000000003</v>
      </c>
      <c r="E65" s="41">
        <f t="shared" si="6"/>
        <v>0.72773818044417393</v>
      </c>
      <c r="F65" s="44">
        <f t="shared" si="9"/>
        <v>1.0000000000000009E-2</v>
      </c>
      <c r="G65" s="41">
        <f t="shared" si="7"/>
        <v>17.628956224861547</v>
      </c>
      <c r="H65" s="43">
        <v>0.2</v>
      </c>
      <c r="I65" s="42"/>
      <c r="J65" s="53">
        <f t="shared" si="8"/>
        <v>21.154747469833854</v>
      </c>
      <c r="K65" s="95">
        <f t="shared" si="10"/>
        <v>1.2707801369899498</v>
      </c>
    </row>
    <row r="66" spans="2:11" ht="15" x14ac:dyDescent="0.25">
      <c r="B66" s="40">
        <f>'Appendix H P 1'!B67</f>
        <v>2046</v>
      </c>
      <c r="C66" s="45">
        <v>30</v>
      </c>
      <c r="D66" s="49">
        <f t="shared" si="5"/>
        <v>0.26040000000000002</v>
      </c>
      <c r="E66" s="49">
        <f t="shared" si="6"/>
        <v>0.73501556224861564</v>
      </c>
      <c r="F66" s="50">
        <f t="shared" si="9"/>
        <v>1.0000000000000009E-2</v>
      </c>
      <c r="G66" s="49">
        <f t="shared" si="7"/>
        <v>18.363971787110163</v>
      </c>
      <c r="H66" s="43">
        <v>0.2</v>
      </c>
      <c r="I66" s="46"/>
      <c r="J66" s="55">
        <f t="shared" si="8"/>
        <v>22.036766144532194</v>
      </c>
      <c r="K66" s="95">
        <f t="shared" si="10"/>
        <v>1.30082320484964</v>
      </c>
    </row>
    <row r="67" spans="2:11" ht="15" x14ac:dyDescent="0.25">
      <c r="B67" s="40">
        <f>'Appendix H P 1'!B68</f>
        <v>2047</v>
      </c>
      <c r="C67" s="40">
        <v>31</v>
      </c>
      <c r="D67" s="41">
        <f t="shared" si="5"/>
        <v>0.254</v>
      </c>
      <c r="E67" s="41">
        <f t="shared" si="6"/>
        <v>0.74236571787110184</v>
      </c>
      <c r="F67" s="44">
        <f t="shared" si="9"/>
        <v>1.0000000000000009E-2</v>
      </c>
      <c r="G67" s="41">
        <f t="shared" si="7"/>
        <v>19.106337504981266</v>
      </c>
      <c r="H67" s="43">
        <v>0.2</v>
      </c>
      <c r="I67" s="48"/>
      <c r="J67" s="56">
        <f t="shared" si="8"/>
        <v>22.927605005977519</v>
      </c>
      <c r="K67" s="95">
        <f t="shared" si="10"/>
        <v>1.3312623114701063</v>
      </c>
    </row>
    <row r="68" spans="2:11" ht="15" x14ac:dyDescent="0.25">
      <c r="B68" s="40">
        <f>'Appendix H P 1'!B69</f>
        <v>2048</v>
      </c>
      <c r="C68" s="40">
        <v>32</v>
      </c>
      <c r="D68" s="41">
        <f t="shared" si="5"/>
        <v>0.24779999999999999</v>
      </c>
      <c r="E68" s="41">
        <f t="shared" si="6"/>
        <v>0.74978937504981291</v>
      </c>
      <c r="F68" s="44">
        <f t="shared" si="9"/>
        <v>1.0000000000000009E-2</v>
      </c>
      <c r="G68" s="41">
        <f t="shared" si="7"/>
        <v>19.856126880031077</v>
      </c>
      <c r="H68" s="43">
        <v>0.2</v>
      </c>
      <c r="I68" s="47"/>
      <c r="J68" s="53">
        <f t="shared" si="8"/>
        <v>23.82735225603729</v>
      </c>
      <c r="K68" s="95">
        <f t="shared" si="10"/>
        <v>1.3621080747538237</v>
      </c>
    </row>
    <row r="69" spans="2:11" ht="15" x14ac:dyDescent="0.25">
      <c r="B69" s="40">
        <f>'Appendix H P 1'!B70</f>
        <v>2049</v>
      </c>
      <c r="C69" s="40">
        <v>33</v>
      </c>
      <c r="D69" s="41">
        <f t="shared" si="5"/>
        <v>0.24179999999999999</v>
      </c>
      <c r="E69" s="41">
        <f t="shared" si="6"/>
        <v>0.75728726880031105</v>
      </c>
      <c r="F69" s="44">
        <f t="shared" si="9"/>
        <v>1.0000000000000009E-2</v>
      </c>
      <c r="G69" s="41">
        <f t="shared" si="7"/>
        <v>20.613414148831389</v>
      </c>
      <c r="H69" s="43">
        <v>0.2</v>
      </c>
      <c r="I69" s="47"/>
      <c r="J69" s="53">
        <f t="shared" si="8"/>
        <v>24.736096978597665</v>
      </c>
      <c r="K69" s="95">
        <f t="shared" si="10"/>
        <v>1.3933702815566449</v>
      </c>
    </row>
    <row r="70" spans="2:11" ht="15" x14ac:dyDescent="0.25">
      <c r="B70" s="40">
        <f>'Appendix H P 1'!B71</f>
        <v>2050</v>
      </c>
      <c r="C70" s="40">
        <v>34</v>
      </c>
      <c r="D70" s="41">
        <f t="shared" si="5"/>
        <v>0.2359</v>
      </c>
      <c r="E70" s="41">
        <f t="shared" si="6"/>
        <v>0.76486014148831416</v>
      </c>
      <c r="F70" s="44">
        <f t="shared" si="9"/>
        <v>1.0000000000000009E-2</v>
      </c>
      <c r="G70" s="41">
        <f t="shared" si="7"/>
        <v>21.378274290319702</v>
      </c>
      <c r="H70" s="43">
        <v>0.2</v>
      </c>
      <c r="I70" s="47"/>
      <c r="J70" s="53">
        <f t="shared" si="8"/>
        <v>25.653929148383643</v>
      </c>
      <c r="K70" s="95">
        <f t="shared" si="10"/>
        <v>1.4250580093049787</v>
      </c>
    </row>
    <row r="71" spans="2:11" ht="15" x14ac:dyDescent="0.25">
      <c r="B71" s="40">
        <f>'Appendix H P 1'!B72</f>
        <v>2051</v>
      </c>
      <c r="C71" s="40">
        <v>35</v>
      </c>
      <c r="D71" s="41">
        <f t="shared" si="5"/>
        <v>0.23019999999999999</v>
      </c>
      <c r="E71" s="41">
        <f t="shared" si="6"/>
        <v>0.77250874290319727</v>
      </c>
      <c r="F71" s="44">
        <f t="shared" si="9"/>
        <v>1.0000000000000009E-2</v>
      </c>
      <c r="G71" s="41">
        <f t="shared" si="7"/>
        <v>22.150783033222901</v>
      </c>
      <c r="H71" s="43">
        <v>0.2</v>
      </c>
      <c r="I71" s="47"/>
      <c r="J71" s="53">
        <f t="shared" si="8"/>
        <v>26.580939639867481</v>
      </c>
      <c r="K71" s="95">
        <f t="shared" si="10"/>
        <v>1.4571797269812643</v>
      </c>
    </row>
    <row r="72" spans="2:11" ht="15" x14ac:dyDescent="0.25">
      <c r="B72" s="40">
        <f>'Appendix H P 1'!B73</f>
        <v>2052</v>
      </c>
      <c r="C72" s="40">
        <v>36</v>
      </c>
      <c r="D72" s="41">
        <f t="shared" si="5"/>
        <v>0.22459999999999999</v>
      </c>
      <c r="E72" s="41">
        <f t="shared" si="6"/>
        <v>0.78023383033222926</v>
      </c>
      <c r="F72" s="44">
        <f t="shared" si="9"/>
        <v>1.0000000000000009E-2</v>
      </c>
      <c r="G72" s="41">
        <f t="shared" si="7"/>
        <v>22.931016863555129</v>
      </c>
      <c r="H72" s="43">
        <v>0.2</v>
      </c>
      <c r="I72" s="47"/>
      <c r="J72" s="53">
        <f t="shared" si="8"/>
        <v>27.517220236266155</v>
      </c>
      <c r="K72" s="95">
        <f t="shared" si="10"/>
        <v>1.489743379497132</v>
      </c>
    </row>
    <row r="73" spans="2:11" ht="15" x14ac:dyDescent="0.25">
      <c r="B73" s="40">
        <f>'Appendix H P 1'!B74</f>
        <v>2053</v>
      </c>
      <c r="C73" s="40">
        <v>37</v>
      </c>
      <c r="D73" s="41">
        <f t="shared" si="5"/>
        <v>0.21909999999999999</v>
      </c>
      <c r="E73" s="41">
        <f t="shared" si="6"/>
        <v>0.78803616863555159</v>
      </c>
      <c r="F73" s="44">
        <f t="shared" si="9"/>
        <v>1.0000000000000009E-2</v>
      </c>
      <c r="G73" s="41">
        <f t="shared" si="7"/>
        <v>23.719053032190679</v>
      </c>
      <c r="H73" s="43">
        <v>0.2</v>
      </c>
      <c r="I73" s="47"/>
      <c r="J73" s="53">
        <f t="shared" si="8"/>
        <v>28.462863638628814</v>
      </c>
      <c r="K73" s="95">
        <f t="shared" si="10"/>
        <v>1.5227564586041182</v>
      </c>
    </row>
    <row r="74" spans="2:11" ht="15" x14ac:dyDescent="0.25">
      <c r="B74" s="40">
        <f>'Appendix H P 1'!B75</f>
        <v>2054</v>
      </c>
      <c r="C74" s="40">
        <v>38</v>
      </c>
      <c r="D74" s="41">
        <f t="shared" si="5"/>
        <v>0.21379999999999999</v>
      </c>
      <c r="E74" s="41">
        <f t="shared" si="6"/>
        <v>0.79591653032190712</v>
      </c>
      <c r="F74" s="44">
        <f t="shared" si="9"/>
        <v>1.0000000000000009E-2</v>
      </c>
      <c r="G74" s="41">
        <f t="shared" si="7"/>
        <v>24.514969562512587</v>
      </c>
      <c r="H74" s="43">
        <v>0.2</v>
      </c>
      <c r="I74" s="47"/>
      <c r="J74" s="53">
        <f t="shared" si="8"/>
        <v>29.417963475015103</v>
      </c>
      <c r="K74" s="95">
        <f t="shared" si="10"/>
        <v>1.5562260628281885</v>
      </c>
    </row>
    <row r="75" spans="2:11" ht="15" x14ac:dyDescent="0.25">
      <c r="B75" s="40">
        <f>'Appendix H P 1'!B76</f>
        <v>2055</v>
      </c>
      <c r="C75" s="40">
        <v>39</v>
      </c>
      <c r="D75" s="41">
        <f t="shared" si="5"/>
        <v>0.20860000000000001</v>
      </c>
      <c r="E75" s="41">
        <f t="shared" si="6"/>
        <v>0.80387569562512617</v>
      </c>
      <c r="F75" s="44">
        <f t="shared" si="9"/>
        <v>1.0000000000000009E-2</v>
      </c>
      <c r="G75" s="41">
        <f t="shared" si="7"/>
        <v>25.318845258137713</v>
      </c>
      <c r="H75" s="43">
        <v>0.2</v>
      </c>
      <c r="I75" s="47"/>
      <c r="J75" s="53">
        <f t="shared" si="8"/>
        <v>30.382614309765255</v>
      </c>
      <c r="K75" s="95">
        <f t="shared" si="10"/>
        <v>1.5901589484038885</v>
      </c>
    </row>
    <row r="76" spans="2:11" ht="15" x14ac:dyDescent="0.25">
      <c r="B76" s="40">
        <f>'Appendix H P 1'!B77</f>
        <v>2056</v>
      </c>
      <c r="C76" s="45">
        <v>40</v>
      </c>
      <c r="D76" s="49">
        <f t="shared" si="5"/>
        <v>0.20349999999999999</v>
      </c>
      <c r="E76" s="49">
        <f t="shared" si="6"/>
        <v>0.8119144525813774</v>
      </c>
      <c r="F76" s="50">
        <f t="shared" si="9"/>
        <v>1.0000000000000009E-2</v>
      </c>
      <c r="G76" s="49">
        <f t="shared" si="7"/>
        <v>26.13075971071909</v>
      </c>
      <c r="H76" s="43">
        <v>0.2</v>
      </c>
      <c r="I76" s="52"/>
      <c r="J76" s="54">
        <f t="shared" si="8"/>
        <v>31.356911652862905</v>
      </c>
      <c r="K76" s="95">
        <f t="shared" si="10"/>
        <v>1.6245615727883016</v>
      </c>
    </row>
    <row r="77" spans="2:11" ht="15" x14ac:dyDescent="0.25">
      <c r="B77" s="40">
        <f>'Appendix H P 1'!B78</f>
        <v>2057</v>
      </c>
      <c r="C77" s="40">
        <v>41</v>
      </c>
      <c r="D77" s="41">
        <f t="shared" si="5"/>
        <v>0.19850000000000001</v>
      </c>
      <c r="E77" s="41">
        <f t="shared" si="6"/>
        <v>0.82003359710719115</v>
      </c>
      <c r="F77" s="44">
        <f t="shared" si="9"/>
        <v>1.0000000000000009E-2</v>
      </c>
      <c r="G77" s="41">
        <f t="shared" si="7"/>
        <v>26.950793307826281</v>
      </c>
      <c r="H77" s="43">
        <v>0.2</v>
      </c>
      <c r="I77" s="47"/>
      <c r="J77" s="53">
        <f t="shared" si="8"/>
        <v>32.340951969391533</v>
      </c>
      <c r="K77" s="95">
        <f t="shared" si="10"/>
        <v>1.6594401320262515</v>
      </c>
    </row>
    <row r="78" spans="2:11" ht="15" x14ac:dyDescent="0.25">
      <c r="B78" s="40">
        <f>'Appendix H P 1'!B79</f>
        <v>2058</v>
      </c>
      <c r="C78" s="40">
        <v>42</v>
      </c>
      <c r="D78" s="41">
        <f t="shared" si="5"/>
        <v>0.19370000000000001</v>
      </c>
      <c r="E78" s="41">
        <f t="shared" si="6"/>
        <v>0.8282339330782631</v>
      </c>
      <c r="F78" s="44">
        <f t="shared" si="9"/>
        <v>1.0000000000000009E-2</v>
      </c>
      <c r="G78" s="41">
        <f t="shared" si="7"/>
        <v>27.779027240904544</v>
      </c>
      <c r="H78" s="43">
        <v>0.2</v>
      </c>
      <c r="I78" s="47"/>
      <c r="J78" s="53">
        <f t="shared" si="8"/>
        <v>33.334832689085452</v>
      </c>
      <c r="K78" s="95">
        <f t="shared" si="10"/>
        <v>1.6948005929955665</v>
      </c>
    </row>
    <row r="79" spans="2:11" ht="15" x14ac:dyDescent="0.25">
      <c r="B79" s="40">
        <f>'Appendix H P 1'!B80</f>
        <v>2059</v>
      </c>
      <c r="C79" s="40">
        <v>43</v>
      </c>
      <c r="D79" s="41">
        <f t="shared" si="5"/>
        <v>0.189</v>
      </c>
      <c r="E79" s="41">
        <f t="shared" si="6"/>
        <v>0.83651627240904569</v>
      </c>
      <c r="F79" s="44">
        <f t="shared" si="9"/>
        <v>1.0000000000000009E-2</v>
      </c>
      <c r="G79" s="41">
        <f t="shared" si="7"/>
        <v>28.61554351331359</v>
      </c>
      <c r="H79" s="43">
        <v>0.2</v>
      </c>
      <c r="I79" s="47"/>
      <c r="J79" s="53">
        <f t="shared" si="8"/>
        <v>34.338652215976303</v>
      </c>
      <c r="K79" s="95">
        <f t="shared" si="10"/>
        <v>1.7306487213693993</v>
      </c>
    </row>
    <row r="80" spans="2:11" ht="15" x14ac:dyDescent="0.25">
      <c r="B80" s="40">
        <f>'Appendix H P 1'!B81</f>
        <v>2060</v>
      </c>
      <c r="C80" s="40">
        <v>44</v>
      </c>
      <c r="D80" s="41">
        <f t="shared" si="5"/>
        <v>0.18440000000000001</v>
      </c>
      <c r="E80" s="41">
        <f t="shared" si="6"/>
        <v>0.84488143513313618</v>
      </c>
      <c r="F80" s="44">
        <f t="shared" si="9"/>
        <v>1.0000000000000009E-2</v>
      </c>
      <c r="G80" s="41">
        <f t="shared" si="7"/>
        <v>29.460424948446725</v>
      </c>
      <c r="H80" s="43">
        <v>0.2</v>
      </c>
      <c r="I80" s="47"/>
      <c r="J80" s="53">
        <f t="shared" si="8"/>
        <v>35.352509938136066</v>
      </c>
      <c r="K80" s="95">
        <f t="shared" si="10"/>
        <v>1.7669901059800366</v>
      </c>
    </row>
    <row r="81" spans="2:11" ht="15" x14ac:dyDescent="0.25">
      <c r="B81" s="40">
        <f>'Appendix H P 1'!B82</f>
        <v>2061</v>
      </c>
      <c r="C81" s="40">
        <v>45</v>
      </c>
      <c r="D81" s="41">
        <f t="shared" si="5"/>
        <v>0.1799</v>
      </c>
      <c r="E81" s="41">
        <f t="shared" si="6"/>
        <v>0.85333024948446756</v>
      </c>
      <c r="F81" s="44">
        <f t="shared" si="9"/>
        <v>1.0000000000000009E-2</v>
      </c>
      <c r="G81" s="41">
        <f t="shared" si="7"/>
        <v>30.313755197931194</v>
      </c>
      <c r="H81" s="43">
        <v>0.2</v>
      </c>
      <c r="I81" s="47"/>
      <c r="J81" s="53">
        <f t="shared" si="8"/>
        <v>36.376506237517432</v>
      </c>
      <c r="K81" s="95">
        <f t="shared" si="10"/>
        <v>1.8038301801465295</v>
      </c>
    </row>
    <row r="82" spans="2:11" x14ac:dyDescent="0.2">
      <c r="K82" s="5"/>
    </row>
    <row r="83" spans="2:11" x14ac:dyDescent="0.2">
      <c r="B83" s="6" t="s">
        <v>28</v>
      </c>
      <c r="F83" s="7">
        <f>B1</f>
        <v>0.01</v>
      </c>
      <c r="G83" s="7"/>
      <c r="H83" s="7"/>
      <c r="I83" s="7"/>
      <c r="J83" s="7"/>
      <c r="K83" s="5"/>
    </row>
    <row r="84" spans="2:11" x14ac:dyDescent="0.2">
      <c r="D84" s="4" t="s">
        <v>29</v>
      </c>
      <c r="F84" s="7">
        <f>B2</f>
        <v>3.5200000000000002E-2</v>
      </c>
      <c r="K84" s="5"/>
    </row>
    <row r="85" spans="2:11" hidden="1" x14ac:dyDescent="0.2">
      <c r="D85" s="4" t="s">
        <v>30</v>
      </c>
      <c r="F85" s="8">
        <f>B3</f>
        <v>0</v>
      </c>
      <c r="K85" s="5"/>
    </row>
    <row r="86" spans="2:11" x14ac:dyDescent="0.2">
      <c r="D86" s="4" t="s">
        <v>31</v>
      </c>
      <c r="F86" s="9">
        <f>B4</f>
        <v>0.01</v>
      </c>
      <c r="G86" s="10" t="s">
        <v>32</v>
      </c>
      <c r="H86" s="10"/>
      <c r="I86" s="10"/>
      <c r="J86" s="10"/>
      <c r="K86" s="5"/>
    </row>
    <row r="87" spans="2:11" x14ac:dyDescent="0.2">
      <c r="K87" s="5"/>
    </row>
    <row r="88" spans="2:11" x14ac:dyDescent="0.2">
      <c r="B88" s="11" t="s">
        <v>33</v>
      </c>
      <c r="K88" s="5"/>
    </row>
    <row r="89" spans="2:11" x14ac:dyDescent="0.2">
      <c r="B89" s="11" t="s">
        <v>34</v>
      </c>
      <c r="K89" s="5"/>
    </row>
    <row r="90" spans="2:11" x14ac:dyDescent="0.2">
      <c r="B90" s="71" t="s">
        <v>204</v>
      </c>
      <c r="K90" s="5"/>
    </row>
  </sheetData>
  <mergeCells count="3">
    <mergeCell ref="B29:K29"/>
    <mergeCell ref="B30:K30"/>
    <mergeCell ref="B31:K31"/>
  </mergeCells>
  <pageMargins left="0.7" right="0.7" top="0.75" bottom="0.75" header="0.3" footer="0.3"/>
  <pageSetup scale="50" orientation="portrait" r:id="rId1"/>
  <headerFooter>
    <oddHeader>&amp;LDRAFT 2016 CNGC IRP&amp;CAPPENDIX H (CARBON 2 SCENARIO)&amp;RPAGE &amp;P</oddHeader>
  </headerFooter>
  <colBreaks count="1" manualBreakCount="1">
    <brk id="11" max="9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I90"/>
  <sheetViews>
    <sheetView showGridLines="0" topLeftCell="A5" zoomScale="80" zoomScaleNormal="80" workbookViewId="0">
      <selection activeCell="N30" sqref="N30"/>
    </sheetView>
  </sheetViews>
  <sheetFormatPr defaultColWidth="9.140625" defaultRowHeight="12.75" outlineLevelCol="1" x14ac:dyDescent="0.2"/>
  <cols>
    <col min="1" max="1" width="48.7109375" style="4" customWidth="1"/>
    <col min="2" max="2" width="13" style="4" bestFit="1" customWidth="1"/>
    <col min="3" max="3" width="13" style="4" customWidth="1"/>
    <col min="4" max="4" width="13" style="4" bestFit="1" customWidth="1"/>
    <col min="5" max="9" width="13" style="4" customWidth="1" outlineLevel="1"/>
    <col min="10" max="10" width="21.85546875" style="4" customWidth="1" outlineLevel="1"/>
    <col min="11" max="11" width="15.5703125" style="4" customWidth="1" outlineLevel="1"/>
    <col min="12" max="21" width="13" style="4" customWidth="1" outlineLevel="1"/>
    <col min="22" max="31" width="13" style="12" customWidth="1" outlineLevel="1"/>
    <col min="32" max="45" width="13" style="4" customWidth="1" outlineLevel="1"/>
    <col min="46" max="56" width="13" style="4" customWidth="1"/>
    <col min="57" max="62" width="15.140625" style="4" customWidth="1"/>
    <col min="63" max="68" width="13" style="4" customWidth="1"/>
    <col min="69" max="74" width="16.7109375" style="4" customWidth="1"/>
    <col min="75" max="80" width="14.5703125" style="4" customWidth="1"/>
    <col min="81" max="86" width="27.85546875" style="4" customWidth="1"/>
    <col min="87" max="92" width="14.5703125" style="4" customWidth="1"/>
    <col min="93" max="98" width="27.85546875" style="4" customWidth="1"/>
    <col min="99" max="104" width="15.140625" style="4" customWidth="1"/>
    <col min="105" max="110" width="14.5703125" style="4" customWidth="1"/>
    <col min="111" max="122" width="27.85546875" style="4" customWidth="1"/>
    <col min="123" max="128" width="14.5703125" style="4" customWidth="1"/>
    <col min="129" max="140" width="27.85546875" style="4" customWidth="1"/>
    <col min="141" max="146" width="15.140625" style="4" customWidth="1"/>
    <col min="147" max="158" width="27.85546875" style="4" customWidth="1"/>
    <col min="159" max="164" width="14.5703125" style="4" customWidth="1"/>
    <col min="165" max="182" width="27.85546875" style="4" customWidth="1"/>
    <col min="183" max="188" width="15.140625" style="4" customWidth="1"/>
    <col min="189" max="194" width="27.85546875" style="4" customWidth="1"/>
    <col min="195" max="200" width="14.5703125" style="4" customWidth="1"/>
    <col min="201" max="224" width="27.85546875" style="4" customWidth="1"/>
    <col min="225" max="230" width="15.140625" style="4" customWidth="1"/>
    <col min="231" max="236" width="14.5703125" style="4" customWidth="1"/>
    <col min="237" max="266" width="27.85546875" style="4" customWidth="1"/>
    <col min="267" max="272" width="15.140625" style="4" customWidth="1"/>
    <col min="273" max="278" width="28.85546875" style="4" customWidth="1"/>
    <col min="279" max="284" width="30" style="4" customWidth="1"/>
    <col min="285" max="290" width="32.42578125" style="4" customWidth="1"/>
    <col min="291" max="296" width="15.28515625" style="4" customWidth="1"/>
    <col min="297" max="302" width="31" style="4" customWidth="1"/>
    <col min="303" max="308" width="32" style="4" customWidth="1"/>
    <col min="309" max="314" width="30.7109375" style="4" customWidth="1"/>
    <col min="315" max="316" width="30" style="4" customWidth="1"/>
    <col min="317" max="320" width="30" style="4" bestFit="1" customWidth="1"/>
    <col min="321" max="326" width="28.85546875" style="4" customWidth="1"/>
    <col min="327" max="332" width="18.140625" style="4" customWidth="1"/>
    <col min="333" max="338" width="20.5703125" style="4" customWidth="1"/>
    <col min="339" max="344" width="15.140625" style="4" customWidth="1"/>
    <col min="345" max="350" width="30.7109375" style="4" customWidth="1"/>
    <col min="351" max="356" width="30" style="4" customWidth="1"/>
    <col min="357" max="357" width="28.85546875" style="4" customWidth="1"/>
    <col min="358" max="358" width="28.85546875" style="4" bestFit="1" customWidth="1"/>
    <col min="359" max="364" width="28.85546875" style="4" customWidth="1"/>
    <col min="365" max="368" width="28.85546875" style="4" bestFit="1" customWidth="1"/>
    <col min="369" max="374" width="18.140625" style="4" customWidth="1"/>
    <col min="375" max="378" width="20.5703125" style="4" customWidth="1"/>
    <col min="379" max="380" width="20.5703125" style="4" bestFit="1" customWidth="1"/>
    <col min="381" max="387" width="15.140625" style="4" customWidth="1"/>
    <col min="388" max="392" width="20.5703125" style="4" bestFit="1" customWidth="1"/>
    <col min="393" max="393" width="14.140625" style="4" bestFit="1" customWidth="1"/>
    <col min="394" max="399" width="15.140625" style="4" bestFit="1" customWidth="1"/>
    <col min="400" max="16384" width="9.140625" style="4"/>
  </cols>
  <sheetData>
    <row r="1" spans="1:46" x14ac:dyDescent="0.2">
      <c r="A1" s="6" t="str">
        <f>'Appendix H P 1'!A2</f>
        <v>Inflation Rate</v>
      </c>
      <c r="B1" s="7">
        <f>'Appendix H P 1'!B2</f>
        <v>0.01</v>
      </c>
      <c r="C1" s="7"/>
    </row>
    <row r="2" spans="1:46" x14ac:dyDescent="0.2">
      <c r="A2" s="4" t="s">
        <v>29</v>
      </c>
      <c r="B2" s="7">
        <f>'Appendix H P 1'!B3</f>
        <v>3.5200000000000002E-2</v>
      </c>
    </row>
    <row r="3" spans="1:46" hidden="1" x14ac:dyDescent="0.2">
      <c r="A3" s="4" t="s">
        <v>30</v>
      </c>
      <c r="B3" s="7">
        <f>'Appendix H P 1'!B4</f>
        <v>0</v>
      </c>
    </row>
    <row r="4" spans="1:46" x14ac:dyDescent="0.2">
      <c r="A4" s="4" t="s">
        <v>31</v>
      </c>
      <c r="B4" s="7">
        <f>'Appendix H P 1'!B5</f>
        <v>0.01</v>
      </c>
      <c r="C4" s="10" t="s">
        <v>32</v>
      </c>
    </row>
    <row r="5" spans="1:46" x14ac:dyDescent="0.2">
      <c r="C5" s="13"/>
    </row>
    <row r="6" spans="1:46" x14ac:dyDescent="0.2">
      <c r="B6" s="4">
        <f>'Appendix H P 1'!B7</f>
        <v>2017</v>
      </c>
      <c r="C6" s="4">
        <f>'Appendix H P 1'!C7</f>
        <v>2018</v>
      </c>
      <c r="D6" s="4">
        <f>'Appendix H P 1'!D7</f>
        <v>2019</v>
      </c>
      <c r="E6" s="4">
        <f>'Appendix H P 1'!E7</f>
        <v>2020</v>
      </c>
      <c r="F6" s="4">
        <f>'Appendix H P 1'!F7</f>
        <v>2021</v>
      </c>
      <c r="G6" s="4">
        <f>'Appendix H P 1'!G7</f>
        <v>2022</v>
      </c>
      <c r="H6" s="4">
        <f>'Appendix H P 1'!H7</f>
        <v>2023</v>
      </c>
      <c r="I6" s="4">
        <f>'Appendix H P 1'!I7</f>
        <v>2024</v>
      </c>
      <c r="J6" s="4">
        <f>'Appendix H P 1'!J7</f>
        <v>2025</v>
      </c>
      <c r="K6" s="4">
        <f>'Appendix H P 1'!K7</f>
        <v>2026</v>
      </c>
      <c r="L6" s="4">
        <f>'Appendix H P 1'!L7</f>
        <v>2027</v>
      </c>
      <c r="M6" s="4">
        <f>'Appendix H P 1'!M7</f>
        <v>2028</v>
      </c>
      <c r="N6" s="4">
        <f>'Appendix H P 1'!N7</f>
        <v>2029</v>
      </c>
      <c r="O6" s="4">
        <f>'Appendix H P 1'!O7</f>
        <v>2030</v>
      </c>
      <c r="P6" s="4">
        <f>'Appendix H P 1'!P7</f>
        <v>2031</v>
      </c>
      <c r="Q6" s="4">
        <f>'Appendix H P 1'!Q7</f>
        <v>2032</v>
      </c>
      <c r="R6" s="4">
        <f>'Appendix H P 1'!R7</f>
        <v>2033</v>
      </c>
      <c r="S6" s="4">
        <f>'Appendix H P 1'!S7</f>
        <v>2034</v>
      </c>
      <c r="T6" s="4">
        <f>'Appendix H P 1'!T7</f>
        <v>2035</v>
      </c>
      <c r="U6" s="4">
        <f>'Appendix H P 1'!U7</f>
        <v>2036</v>
      </c>
      <c r="V6" s="4">
        <f>'Appendix H P 1'!V7</f>
        <v>2037</v>
      </c>
      <c r="W6" s="4">
        <f>'Appendix H P 1'!W7</f>
        <v>2038</v>
      </c>
      <c r="X6" s="4">
        <f>'Appendix H P 1'!X7</f>
        <v>2039</v>
      </c>
      <c r="Y6" s="4">
        <f>'Appendix H P 1'!Y7</f>
        <v>2040</v>
      </c>
      <c r="Z6" s="4">
        <f>'Appendix H P 1'!Z7</f>
        <v>2041</v>
      </c>
      <c r="AA6" s="4">
        <f>'Appendix H P 1'!AA7</f>
        <v>2042</v>
      </c>
      <c r="AB6" s="4">
        <f>'Appendix H P 1'!AB7</f>
        <v>2043</v>
      </c>
      <c r="AC6" s="4">
        <f>'Appendix H P 1'!AC7</f>
        <v>2044</v>
      </c>
      <c r="AD6" s="4">
        <f>'Appendix H P 1'!AD7</f>
        <v>2045</v>
      </c>
      <c r="AE6" s="4">
        <f>'Appendix H P 1'!AE7</f>
        <v>2046</v>
      </c>
      <c r="AF6" s="4">
        <f>'Appendix H P 1'!AF7</f>
        <v>2047</v>
      </c>
      <c r="AG6" s="4">
        <f>'Appendix H P 1'!AG7</f>
        <v>2048</v>
      </c>
      <c r="AH6" s="4">
        <f>'Appendix H P 1'!AH7</f>
        <v>2049</v>
      </c>
      <c r="AI6" s="4">
        <f>'Appendix H P 1'!AI7</f>
        <v>2050</v>
      </c>
      <c r="AJ6" s="4">
        <f>'Appendix H P 1'!AJ7</f>
        <v>2051</v>
      </c>
      <c r="AK6" s="4">
        <f>'Appendix H P 1'!AK7</f>
        <v>2052</v>
      </c>
      <c r="AL6" s="4">
        <f>'Appendix H P 1'!AL7</f>
        <v>2053</v>
      </c>
      <c r="AM6" s="4">
        <f>'Appendix H P 1'!AM7</f>
        <v>2054</v>
      </c>
      <c r="AN6" s="4">
        <f>'Appendix H P 1'!AN7</f>
        <v>2055</v>
      </c>
      <c r="AO6" s="4">
        <f>'Appendix H P 1'!AO7</f>
        <v>2056</v>
      </c>
      <c r="AP6" s="4">
        <f>'Appendix H P 1'!AP7</f>
        <v>2057</v>
      </c>
      <c r="AQ6" s="4">
        <f>'Appendix H P 1'!AQ7</f>
        <v>2058</v>
      </c>
      <c r="AR6" s="4">
        <f>'Appendix H P 1'!AR7</f>
        <v>2059</v>
      </c>
      <c r="AS6" s="4">
        <f>'Appendix H P 1'!AS7</f>
        <v>2060</v>
      </c>
      <c r="AT6" s="4">
        <f>'Appendix H P 1'!AT7</f>
        <v>2061</v>
      </c>
    </row>
    <row r="7" spans="1:46" x14ac:dyDescent="0.2">
      <c r="A7" s="4" t="s">
        <v>47</v>
      </c>
      <c r="B7" s="14">
        <v>1</v>
      </c>
      <c r="C7" s="14">
        <v>2</v>
      </c>
      <c r="D7" s="14">
        <v>3</v>
      </c>
      <c r="E7" s="14">
        <v>4</v>
      </c>
      <c r="F7" s="14">
        <v>5</v>
      </c>
      <c r="G7" s="14">
        <v>6</v>
      </c>
      <c r="H7" s="14">
        <v>7</v>
      </c>
      <c r="I7" s="14">
        <v>8</v>
      </c>
      <c r="J7" s="14">
        <v>9</v>
      </c>
      <c r="K7" s="14">
        <v>10</v>
      </c>
      <c r="L7" s="14">
        <v>11</v>
      </c>
      <c r="M7" s="14">
        <v>12</v>
      </c>
      <c r="N7" s="14">
        <v>13</v>
      </c>
      <c r="O7" s="14">
        <v>14</v>
      </c>
      <c r="P7" s="14">
        <v>15</v>
      </c>
      <c r="Q7" s="14">
        <v>16</v>
      </c>
      <c r="R7" s="14">
        <v>17</v>
      </c>
      <c r="S7" s="14">
        <v>18</v>
      </c>
      <c r="T7" s="14">
        <v>19</v>
      </c>
      <c r="U7" s="14">
        <v>20</v>
      </c>
      <c r="V7" s="14">
        <v>21</v>
      </c>
      <c r="W7" s="14">
        <v>22</v>
      </c>
      <c r="X7" s="14">
        <v>23</v>
      </c>
      <c r="Y7" s="14">
        <v>24</v>
      </c>
      <c r="Z7" s="14">
        <v>25</v>
      </c>
      <c r="AA7" s="14">
        <v>26</v>
      </c>
      <c r="AB7" s="14">
        <v>27</v>
      </c>
      <c r="AC7" s="14">
        <v>28</v>
      </c>
      <c r="AD7" s="14">
        <v>29</v>
      </c>
      <c r="AE7" s="14">
        <v>30</v>
      </c>
      <c r="AF7" s="14">
        <v>31</v>
      </c>
      <c r="AG7" s="14">
        <v>32</v>
      </c>
      <c r="AH7" s="14">
        <v>33</v>
      </c>
      <c r="AI7" s="14">
        <v>34</v>
      </c>
      <c r="AJ7" s="14">
        <v>35</v>
      </c>
      <c r="AK7" s="14">
        <v>36</v>
      </c>
      <c r="AL7" s="14">
        <v>37</v>
      </c>
      <c r="AM7" s="14">
        <v>38</v>
      </c>
      <c r="AN7" s="14">
        <v>39</v>
      </c>
      <c r="AO7" s="14">
        <v>40</v>
      </c>
      <c r="AP7" s="14">
        <v>41</v>
      </c>
      <c r="AQ7" s="14">
        <v>42</v>
      </c>
      <c r="AR7" s="14">
        <v>43</v>
      </c>
      <c r="AS7" s="14">
        <v>44</v>
      </c>
      <c r="AT7" s="14">
        <v>45</v>
      </c>
    </row>
    <row r="8" spans="1:46" x14ac:dyDescent="0.2">
      <c r="A8" s="4" t="s">
        <v>35</v>
      </c>
      <c r="B8" s="17">
        <f>'Appendix H P 1'!B9</f>
        <v>0.50509598840379033</v>
      </c>
      <c r="C8" s="17">
        <f>'Appendix H P 1'!C9</f>
        <v>0.48717506527410837</v>
      </c>
      <c r="D8" s="17">
        <f>'Appendix H P 1'!D9</f>
        <v>0.46205918495087028</v>
      </c>
      <c r="E8" s="17">
        <f>'Appendix H P 1'!E9</f>
        <v>0.43930478631579645</v>
      </c>
      <c r="F8" s="17">
        <f>'Appendix H P 1'!F9</f>
        <v>0.43027749857220632</v>
      </c>
      <c r="G8" s="17">
        <f>'Appendix H P 1'!G9</f>
        <v>0.42848930938951041</v>
      </c>
      <c r="H8" s="17">
        <f>'Appendix H P 1'!H9</f>
        <v>0.40674933594273532</v>
      </c>
      <c r="I8" s="17">
        <f>'Appendix H P 1'!I9</f>
        <v>0.40723747615653505</v>
      </c>
      <c r="J8" s="17">
        <f>'Appendix H P 1'!J9</f>
        <v>0.39382191937526256</v>
      </c>
      <c r="K8" s="17">
        <f>'Appendix H P 1'!K9</f>
        <v>0.38397227109462106</v>
      </c>
      <c r="L8" s="17">
        <f>'Appendix H P 1'!L9</f>
        <v>0.37876505766809826</v>
      </c>
      <c r="M8" s="17">
        <f>'Appendix H P 1'!M9</f>
        <v>0.37802132593717297</v>
      </c>
      <c r="N8" s="17">
        <f>'Appendix H P 1'!N9</f>
        <v>0.36415440574419922</v>
      </c>
      <c r="O8" s="17">
        <f>'Appendix H P 1'!O9</f>
        <v>0.36698919799942087</v>
      </c>
      <c r="P8" s="17">
        <f>'Appendix H P 1'!P9</f>
        <v>0.3629954060714326</v>
      </c>
      <c r="Q8" s="17">
        <f>'Appendix H P 1'!Q9</f>
        <v>0.34923525840019143</v>
      </c>
      <c r="R8" s="17">
        <f>'Appendix H P 1'!R9</f>
        <v>0.3531496830821414</v>
      </c>
      <c r="S8" s="17">
        <f>'Appendix H P 1'!S9</f>
        <v>0.34207263791300696</v>
      </c>
      <c r="T8" s="17">
        <f>'Appendix H P 1'!T9</f>
        <v>0.33509886468255556</v>
      </c>
      <c r="U8" s="17">
        <f>'Appendix H P 1'!U9</f>
        <v>0.33313444843381274</v>
      </c>
      <c r="V8" s="17">
        <f>'Appendix H P 1'!V9</f>
        <v>0.32500000000000001</v>
      </c>
      <c r="W8" s="17">
        <f>'Appendix H P 1'!W9</f>
        <v>0.31709999999999999</v>
      </c>
      <c r="X8" s="17">
        <f>'Appendix H P 1'!X9</f>
        <v>0.30940000000000001</v>
      </c>
      <c r="Y8" s="17">
        <f>'Appendix H P 1'!Y9</f>
        <v>0.30180000000000001</v>
      </c>
      <c r="Z8" s="17">
        <f>'Appendix H P 1'!Z9</f>
        <v>0.29449999999999998</v>
      </c>
      <c r="AA8" s="17">
        <f>'Appendix H P 1'!AA9</f>
        <v>0.2873</v>
      </c>
      <c r="AB8" s="17">
        <f>'Appendix H P 1'!AB9</f>
        <v>0.28029999999999999</v>
      </c>
      <c r="AC8" s="17">
        <f>'Appendix H P 1'!AC9</f>
        <v>0.27350000000000002</v>
      </c>
      <c r="AD8" s="17">
        <f>'Appendix H P 1'!AD9</f>
        <v>0.26690000000000003</v>
      </c>
      <c r="AE8" s="17">
        <f>'Appendix H P 1'!AE9</f>
        <v>0.26040000000000002</v>
      </c>
      <c r="AF8" s="17">
        <f>'Appendix H P 1'!AF9</f>
        <v>0.254</v>
      </c>
      <c r="AG8" s="17">
        <f>'Appendix H P 1'!AG9</f>
        <v>0.24779999999999999</v>
      </c>
      <c r="AH8" s="17">
        <f>'Appendix H P 1'!AH9</f>
        <v>0.24179999999999999</v>
      </c>
      <c r="AI8" s="17">
        <f>'Appendix H P 1'!AI9</f>
        <v>0.2359</v>
      </c>
      <c r="AJ8" s="17">
        <f>'Appendix H P 1'!AJ9</f>
        <v>0.23019999999999999</v>
      </c>
      <c r="AK8" s="17">
        <f>'Appendix H P 1'!AK9</f>
        <v>0.22459999999999999</v>
      </c>
      <c r="AL8" s="17">
        <f>'Appendix H P 1'!AL9</f>
        <v>0.21909999999999999</v>
      </c>
      <c r="AM8" s="17">
        <f>'Appendix H P 1'!AM9</f>
        <v>0.21379999999999999</v>
      </c>
      <c r="AN8" s="17">
        <f>'Appendix H P 1'!AN9</f>
        <v>0.20860000000000001</v>
      </c>
      <c r="AO8" s="17">
        <f>'Appendix H P 1'!AO9</f>
        <v>0.20349999999999999</v>
      </c>
      <c r="AP8" s="17">
        <f>'Appendix H P 1'!AP9</f>
        <v>0.19850000000000001</v>
      </c>
      <c r="AQ8" s="17">
        <f>'Appendix H P 1'!AQ9</f>
        <v>0.19370000000000001</v>
      </c>
      <c r="AR8" s="17">
        <f>'Appendix H P 1'!AR9</f>
        <v>0.189</v>
      </c>
      <c r="AS8" s="17">
        <f>'Appendix H P 1'!AS9</f>
        <v>0.18440000000000001</v>
      </c>
      <c r="AT8" s="17">
        <f>'Appendix H P 1'!AT9</f>
        <v>0.1799</v>
      </c>
    </row>
    <row r="9" spans="1:46" x14ac:dyDescent="0.2">
      <c r="A9" s="4" t="s">
        <v>36</v>
      </c>
      <c r="B9" s="17">
        <f>'Appendix H P 1'!B10</f>
        <v>0.52290000000000003</v>
      </c>
      <c r="C9" s="17">
        <f>'Appendix H P 1'!C10</f>
        <v>0.52210000000000001</v>
      </c>
      <c r="D9" s="17">
        <f>'Appendix H P 1'!D10</f>
        <v>0.51259999999999994</v>
      </c>
      <c r="E9" s="17">
        <f>'Appendix H P 1'!E10</f>
        <v>0.50449999999999995</v>
      </c>
      <c r="F9" s="17">
        <f>'Appendix H P 1'!F10</f>
        <v>0.51149999999999995</v>
      </c>
      <c r="G9" s="17">
        <f>'Appendix H P 1'!G10</f>
        <v>0.52729999999999999</v>
      </c>
      <c r="H9" s="17">
        <f>'Appendix H P 1'!H10</f>
        <v>0.51819999999999999</v>
      </c>
      <c r="I9" s="17">
        <f>'Appendix H P 1'!I10</f>
        <v>0.53710000000000002</v>
      </c>
      <c r="J9" s="17">
        <f>'Appendix H P 1'!J10</f>
        <v>0.53769999999999996</v>
      </c>
      <c r="K9" s="17">
        <f>'Appendix H P 1'!K10</f>
        <v>0.54269999999999996</v>
      </c>
      <c r="L9" s="17">
        <f>'Appendix H P 1'!L10</f>
        <v>0.55420000000000003</v>
      </c>
      <c r="M9" s="17">
        <f>'Appendix H P 1'!M10</f>
        <v>0.57250000000000001</v>
      </c>
      <c r="N9" s="17">
        <f>'Appendix H P 1'!N10</f>
        <v>0.57099999999999995</v>
      </c>
      <c r="O9" s="17">
        <f>'Appendix H P 1'!O10</f>
        <v>0.59570000000000001</v>
      </c>
      <c r="P9" s="17">
        <f>'Appendix H P 1'!P10</f>
        <v>0.6099</v>
      </c>
      <c r="Q9" s="17">
        <f>'Appendix H P 1'!Q10</f>
        <v>0.60740000000000005</v>
      </c>
      <c r="R9" s="17">
        <f>'Appendix H P 1'!R10</f>
        <v>0.63590000000000002</v>
      </c>
      <c r="S9" s="17">
        <f>'Appendix H P 1'!S10</f>
        <v>0.63759999999999994</v>
      </c>
      <c r="T9" s="17">
        <f>'Appendix H P 1'!T10</f>
        <v>0.64659999999999995</v>
      </c>
      <c r="U9" s="17">
        <f>'Appendix H P 1'!U10</f>
        <v>0.66539999999999999</v>
      </c>
      <c r="V9" s="17">
        <f>'Appendix H P 1'!V10</f>
        <v>0.67205400000000004</v>
      </c>
      <c r="W9" s="17">
        <f>'Appendix H P 1'!W10</f>
        <v>0.67877454000000004</v>
      </c>
      <c r="X9" s="17">
        <f>'Appendix H P 1'!X10</f>
        <v>0.68556228540000008</v>
      </c>
      <c r="Y9" s="17">
        <f>'Appendix H P 1'!Y10</f>
        <v>0.69241790825400007</v>
      </c>
      <c r="Z9" s="17">
        <f>'Appendix H P 1'!Z10</f>
        <v>0.69934208733654013</v>
      </c>
      <c r="AA9" s="17">
        <f>'Appendix H P 1'!AA10</f>
        <v>0.70633550820990554</v>
      </c>
      <c r="AB9" s="17">
        <f>'Appendix H P 1'!AB10</f>
        <v>0.71339886329200464</v>
      </c>
      <c r="AC9" s="17">
        <f>'Appendix H P 1'!AC10</f>
        <v>0.72053285192492467</v>
      </c>
      <c r="AD9" s="17">
        <f>'Appendix H P 1'!AD10</f>
        <v>0.72773818044417393</v>
      </c>
      <c r="AE9" s="17">
        <f>'Appendix H P 1'!AE10</f>
        <v>0.73501556224861564</v>
      </c>
      <c r="AF9" s="17">
        <f>'Appendix H P 1'!AF10</f>
        <v>0.74236571787110184</v>
      </c>
      <c r="AG9" s="17">
        <f>'Appendix H P 1'!AG10</f>
        <v>0.74978937504981291</v>
      </c>
      <c r="AH9" s="17">
        <f>'Appendix H P 1'!AH10</f>
        <v>0.75728726880031105</v>
      </c>
      <c r="AI9" s="17">
        <f>'Appendix H P 1'!AI10</f>
        <v>0.76486014148831416</v>
      </c>
      <c r="AJ9" s="17">
        <f>'Appendix H P 1'!AJ10</f>
        <v>0.77250874290319727</v>
      </c>
      <c r="AK9" s="17">
        <f>'Appendix H P 1'!AK10</f>
        <v>0.78023383033222926</v>
      </c>
      <c r="AL9" s="17">
        <f>'Appendix H P 1'!AL10</f>
        <v>0.78803616863555159</v>
      </c>
      <c r="AM9" s="17">
        <f>'Appendix H P 1'!AM10</f>
        <v>0.79591653032190712</v>
      </c>
      <c r="AN9" s="17">
        <f>'Appendix H P 1'!AN10</f>
        <v>0.80387569562512617</v>
      </c>
      <c r="AO9" s="17">
        <f>'Appendix H P 1'!AO10</f>
        <v>0.8119144525813774</v>
      </c>
      <c r="AP9" s="17">
        <f>'Appendix H P 1'!AP10</f>
        <v>0.82003359710719115</v>
      </c>
      <c r="AQ9" s="17">
        <f>'Appendix H P 1'!AQ10</f>
        <v>0.8282339330782631</v>
      </c>
      <c r="AR9" s="17">
        <f>'Appendix H P 1'!AR10</f>
        <v>0.83651627240904569</v>
      </c>
      <c r="AS9" s="17">
        <f>'Appendix H P 1'!AS10</f>
        <v>0.84488143513313618</v>
      </c>
      <c r="AT9" s="17">
        <f>'Appendix H P 1'!AT10</f>
        <v>0.85333024948446756</v>
      </c>
    </row>
    <row r="10" spans="1:46" x14ac:dyDescent="0.2">
      <c r="A10" s="4" t="s">
        <v>46</v>
      </c>
      <c r="B10" s="17">
        <f>'Appendix H P 1'!B11</f>
        <v>0.50511978361669252</v>
      </c>
      <c r="C10" s="17">
        <f>'Appendix H P 1'!C11</f>
        <v>0.4871976295301822</v>
      </c>
      <c r="D10" s="17">
        <f>'Appendix H P 1'!D11</f>
        <v>0.46206791370343381</v>
      </c>
      <c r="E10" s="17">
        <f>'Appendix H P 1'!E11</f>
        <v>0.43930294760479199</v>
      </c>
      <c r="F10" s="17">
        <f>'Appendix H P 1'!F11</f>
        <v>0.43025341038047665</v>
      </c>
      <c r="G10" s="17">
        <f>'Appendix H P 1'!G11</f>
        <v>0.42846188229762111</v>
      </c>
      <c r="H10" s="17">
        <f>'Appendix H P 1'!H11</f>
        <v>0.40675000352952012</v>
      </c>
      <c r="I10" s="17">
        <f>'Appendix H P 1'!I11</f>
        <v>0.40724995573733069</v>
      </c>
      <c r="J10" s="17">
        <f>'Appendix H P 1'!J11</f>
        <v>0.39384167204543924</v>
      </c>
      <c r="K10" s="17">
        <f>'Appendix H P 1'!K11</f>
        <v>0.38398758964181817</v>
      </c>
      <c r="L10" s="17">
        <f>'Appendix H P 1'!L11</f>
        <v>0.37879097660186328</v>
      </c>
      <c r="M10" s="17">
        <f>'Appendix H P 1'!M11</f>
        <v>0.37799349945185823</v>
      </c>
      <c r="N10" s="17">
        <f>'Appendix H P 1'!N11</f>
        <v>0.36418385188442975</v>
      </c>
      <c r="O10" s="17">
        <f>'Appendix H P 1'!O11</f>
        <v>0.36701846418935236</v>
      </c>
      <c r="P10" s="17">
        <f>'Appendix H P 1'!P11</f>
        <v>0.36299001893315996</v>
      </c>
      <c r="Q10" s="17">
        <f>'Appendix H P 1'!Q11</f>
        <v>0.34920992175599491</v>
      </c>
      <c r="R10" s="17">
        <f>'Appendix H P 1'!R11</f>
        <v>0.35316393607612817</v>
      </c>
      <c r="S10" s="17">
        <f>'Appendix H P 1'!S11</f>
        <v>0.34206730697339988</v>
      </c>
      <c r="T10" s="17">
        <f>'Appendix H P 1'!T11</f>
        <v>0.33510020776963373</v>
      </c>
      <c r="U10" s="17">
        <f>'Appendix H P 1'!U11</f>
        <v>0.33311756252583707</v>
      </c>
      <c r="V10" s="17">
        <f>'Appendix H P 1'!V11</f>
        <v>0.32500844102694698</v>
      </c>
      <c r="W10" s="17">
        <f>'Appendix H P 1'!W11</f>
        <v>0.31709672086284441</v>
      </c>
      <c r="X10" s="17">
        <f>'Appendix H P 1'!X11</f>
        <v>0.30937759666873343</v>
      </c>
      <c r="Y10" s="17">
        <f>'Appendix H P 1'!Y11</f>
        <v>0.30184638005740039</v>
      </c>
      <c r="Z10" s="17">
        <f>'Appendix H P 1'!Z11</f>
        <v>0.29449849677161366</v>
      </c>
      <c r="AA10" s="17">
        <f>'Appendix H P 1'!AA11</f>
        <v>0.28732948390584412</v>
      </c>
      <c r="AB10" s="17">
        <f>'Appendix H P 1'!AB11</f>
        <v>0.28033498719561689</v>
      </c>
      <c r="AC10" s="17">
        <f>'Appendix H P 1'!AC11</f>
        <v>0.27351075837284883</v>
      </c>
      <c r="AD10" s="17">
        <f>'Appendix H P 1'!AD11</f>
        <v>0.26685265258556545</v>
      </c>
      <c r="AE10" s="17">
        <f>'Appendix H P 1'!AE11</f>
        <v>0.26035662588042996</v>
      </c>
      <c r="AF10" s="17">
        <f>'Appendix H P 1'!AF11</f>
        <v>0.25401873274655551</v>
      </c>
      <c r="AG10" s="17">
        <f>'Appendix H P 1'!AG11</f>
        <v>0.24783512371910857</v>
      </c>
      <c r="AH10" s="17">
        <f>'Appendix H P 1'!AH11</f>
        <v>0.24180204304124775</v>
      </c>
      <c r="AI10" s="17">
        <f>'Appendix H P 1'!AI11</f>
        <v>0.23591582638297939</v>
      </c>
      <c r="AJ10" s="17">
        <f>'Appendix H P 1'!AJ11</f>
        <v>0.23017289861554213</v>
      </c>
      <c r="AK10" s="17">
        <f>'Appendix H P 1'!AK11</f>
        <v>0.22456977163997061</v>
      </c>
      <c r="AL10" s="17">
        <f>'Appendix H P 1'!AL11</f>
        <v>0.21910304226851851</v>
      </c>
      <c r="AM10" s="17">
        <f>'Appendix H P 1'!AM11</f>
        <v>0.21376939015765428</v>
      </c>
      <c r="AN10" s="17">
        <f>'Appendix H P 1'!AN11</f>
        <v>0.20856557579137444</v>
      </c>
      <c r="AO10" s="17">
        <f>'Appendix H P 1'!AO11</f>
        <v>0.20348843851360923</v>
      </c>
      <c r="AP10" s="17">
        <f>'Appendix H P 1'!AP11</f>
        <v>0.19853489460852525</v>
      </c>
      <c r="AQ10" s="17">
        <f>'Appendix H P 1'!AQ11</f>
        <v>0.1937019354275604</v>
      </c>
      <c r="AR10" s="17">
        <f>'Appendix H P 1'!AR11</f>
        <v>0.18898662556205179</v>
      </c>
      <c r="AS10" s="17">
        <f>'Appendix H P 1'!AS11</f>
        <v>0.18438610106034811</v>
      </c>
      <c r="AT10" s="17">
        <f>'Appendix H P 1'!AT11</f>
        <v>0.17989756768832266</v>
      </c>
    </row>
    <row r="11" spans="1:46" x14ac:dyDescent="0.2">
      <c r="A11" s="4" t="s">
        <v>37</v>
      </c>
      <c r="B11" s="20"/>
      <c r="C11" s="13">
        <f>'Appendix H P 1'!C12</f>
        <v>-1.529929240772665E-3</v>
      </c>
      <c r="D11" s="13">
        <f>'Appendix H P 1'!D12</f>
        <v>-1.8195747941007645E-2</v>
      </c>
      <c r="E11" s="13">
        <f>'Appendix H P 1'!E12</f>
        <v>-1.5801794771751809E-2</v>
      </c>
      <c r="F11" s="13">
        <f>'Appendix H P 1'!F12</f>
        <v>1.3875123885034757E-2</v>
      </c>
      <c r="G11" s="13">
        <f>'Appendix H P 1'!G12</f>
        <v>3.0889540566960028E-2</v>
      </c>
      <c r="H11" s="13">
        <f>'Appendix H P 1'!H12</f>
        <v>-1.7257728048549192E-2</v>
      </c>
      <c r="I11" s="13">
        <f>'Appendix H P 1'!I12</f>
        <v>3.6472404477035925E-2</v>
      </c>
      <c r="J11" s="13">
        <f>'Appendix H P 1'!J12</f>
        <v>1.1171104077452032E-3</v>
      </c>
      <c r="K11" s="13">
        <f>'Appendix H P 1'!K12</f>
        <v>9.2988655384043106E-3</v>
      </c>
      <c r="L11" s="13">
        <f>'Appendix H P 1'!L12</f>
        <v>2.1190344573429165E-2</v>
      </c>
      <c r="M11" s="13">
        <f>'Appendix H P 1'!M12</f>
        <v>3.3020570191266696E-2</v>
      </c>
      <c r="N11" s="13">
        <f>'Appendix H P 1'!N12</f>
        <v>-2.6200873362446364E-3</v>
      </c>
      <c r="O11" s="13">
        <f>'Appendix H P 1'!O12</f>
        <v>4.3257443082311831E-2</v>
      </c>
      <c r="P11" s="13">
        <f>'Appendix H P 1'!P12</f>
        <v>2.3837502098371655E-2</v>
      </c>
      <c r="Q11" s="13">
        <f>'Appendix H P 1'!Q12</f>
        <v>-4.0990326282995815E-3</v>
      </c>
      <c r="R11" s="13">
        <f>'Appendix H P 1'!R12</f>
        <v>4.6921303918340485E-2</v>
      </c>
      <c r="S11" s="13">
        <f>'Appendix H P 1'!S12</f>
        <v>2.6733763170307956E-3</v>
      </c>
      <c r="T11" s="13">
        <f>'Appendix H P 1'!T12</f>
        <v>1.411543287327488E-2</v>
      </c>
      <c r="U11" s="13">
        <f>'Appendix H P 1'!U12</f>
        <v>2.9075162387875109E-2</v>
      </c>
      <c r="V11" s="13">
        <f>'Appendix H P 1'!V12</f>
        <v>1.0000000000000009E-2</v>
      </c>
      <c r="W11" s="13">
        <f>'Appendix H P 1'!W12</f>
        <v>1.0000000000000009E-2</v>
      </c>
      <c r="X11" s="13">
        <f>'Appendix H P 1'!X12</f>
        <v>1.0000000000000009E-2</v>
      </c>
      <c r="Y11" s="13">
        <f>'Appendix H P 1'!Y12</f>
        <v>1.0000000000000009E-2</v>
      </c>
      <c r="Z11" s="13">
        <f>'Appendix H P 1'!Z12</f>
        <v>1.0000000000000009E-2</v>
      </c>
      <c r="AA11" s="13">
        <f>'Appendix H P 1'!AA12</f>
        <v>1.0000000000000009E-2</v>
      </c>
      <c r="AB11" s="13">
        <f>'Appendix H P 1'!AB12</f>
        <v>1.0000000000000009E-2</v>
      </c>
      <c r="AC11" s="13">
        <f>'Appendix H P 1'!AC12</f>
        <v>1.0000000000000009E-2</v>
      </c>
      <c r="AD11" s="13">
        <f>'Appendix H P 1'!AD12</f>
        <v>1.0000000000000009E-2</v>
      </c>
      <c r="AE11" s="13">
        <f>'Appendix H P 1'!AE12</f>
        <v>1.0000000000000009E-2</v>
      </c>
      <c r="AF11" s="13">
        <f>'Appendix H P 1'!AF12</f>
        <v>1.0000000000000009E-2</v>
      </c>
      <c r="AG11" s="13">
        <f>'Appendix H P 1'!AG12</f>
        <v>1.0000000000000009E-2</v>
      </c>
      <c r="AH11" s="13">
        <f>'Appendix H P 1'!AH12</f>
        <v>1.0000000000000009E-2</v>
      </c>
      <c r="AI11" s="13">
        <f>'Appendix H P 1'!AI12</f>
        <v>1.0000000000000009E-2</v>
      </c>
      <c r="AJ11" s="13">
        <f>'Appendix H P 1'!AJ12</f>
        <v>1.0000000000000009E-2</v>
      </c>
      <c r="AK11" s="13">
        <f>'Appendix H P 1'!AK12</f>
        <v>1.0000000000000009E-2</v>
      </c>
      <c r="AL11" s="13">
        <f>'Appendix H P 1'!AL12</f>
        <v>1.0000000000000009E-2</v>
      </c>
      <c r="AM11" s="13">
        <f>'Appendix H P 1'!AM12</f>
        <v>1.0000000000000009E-2</v>
      </c>
      <c r="AN11" s="13">
        <f>'Appendix H P 1'!AN12</f>
        <v>1.0000000000000009E-2</v>
      </c>
      <c r="AO11" s="13">
        <f>'Appendix H P 1'!AO12</f>
        <v>1.0000000000000009E-2</v>
      </c>
      <c r="AP11" s="13">
        <f>'Appendix H P 1'!AP12</f>
        <v>1.0000000000000009E-2</v>
      </c>
      <c r="AQ11" s="13">
        <f>'Appendix H P 1'!AQ12</f>
        <v>1.0000000000000009E-2</v>
      </c>
      <c r="AR11" s="13">
        <f>'Appendix H P 1'!AR12</f>
        <v>1.0000000000000009E-2</v>
      </c>
      <c r="AS11" s="13">
        <f>'Appendix H P 1'!AS12</f>
        <v>1.0000000000000009E-2</v>
      </c>
      <c r="AT11" s="13">
        <f>'Appendix H P 1'!AT12</f>
        <v>1.0000000000000009E-2</v>
      </c>
    </row>
    <row r="12" spans="1:46" x14ac:dyDescent="0.2">
      <c r="A12" s="4" t="s">
        <v>38</v>
      </c>
      <c r="B12" s="17">
        <f>'Appendix H P 1'!B13</f>
        <v>0.52290000000000003</v>
      </c>
      <c r="C12" s="25">
        <f>'Appendix H P 1'!C13</f>
        <v>1.0449999999999999</v>
      </c>
      <c r="D12" s="25">
        <f>'Appendix H P 1'!D13</f>
        <v>1.5575999999999999</v>
      </c>
      <c r="E12" s="25">
        <f>'Appendix H P 1'!E13</f>
        <v>2.0621</v>
      </c>
      <c r="F12" s="25">
        <f>'Appendix H P 1'!F13</f>
        <v>2.5735999999999999</v>
      </c>
      <c r="G12" s="25">
        <f>'Appendix H P 1'!G13</f>
        <v>3.1008999999999998</v>
      </c>
      <c r="H12" s="25">
        <f>'Appendix H P 1'!H13</f>
        <v>3.6190999999999995</v>
      </c>
      <c r="I12" s="25">
        <f>'Appendix H P 1'!I13</f>
        <v>4.1561999999999992</v>
      </c>
      <c r="J12" s="25">
        <f>'Appendix H P 1'!J13</f>
        <v>4.6938999999999993</v>
      </c>
      <c r="K12" s="25">
        <f>'Appendix H P 1'!K13</f>
        <v>5.2365999999999993</v>
      </c>
      <c r="L12" s="25">
        <f>'Appendix H P 1'!L13</f>
        <v>5.7907999999999991</v>
      </c>
      <c r="M12" s="25">
        <f>'Appendix H P 1'!M13</f>
        <v>6.3632999999999988</v>
      </c>
      <c r="N12" s="25">
        <f>'Appendix H P 1'!N13</f>
        <v>6.9342999999999986</v>
      </c>
      <c r="O12" s="25">
        <f>'Appendix H P 1'!O13</f>
        <v>7.5299999999999985</v>
      </c>
      <c r="P12" s="25">
        <f>'Appendix H P 1'!P13</f>
        <v>8.139899999999999</v>
      </c>
      <c r="Q12" s="25">
        <f>'Appendix H P 1'!Q13</f>
        <v>8.7472999999999992</v>
      </c>
      <c r="R12" s="25">
        <f>'Appendix H P 1'!R13</f>
        <v>9.3831999999999987</v>
      </c>
      <c r="S12" s="25">
        <f>'Appendix H P 1'!S13</f>
        <v>10.020799999999998</v>
      </c>
      <c r="T12" s="25">
        <f>'Appendix H P 1'!T13</f>
        <v>10.667399999999997</v>
      </c>
      <c r="U12" s="25">
        <f>'Appendix H P 1'!U13</f>
        <v>11.332799999999997</v>
      </c>
      <c r="V12" s="25">
        <f>'Appendix H P 1'!V13</f>
        <v>12.004853999999996</v>
      </c>
      <c r="W12" s="25">
        <f>'Appendix H P 1'!W13</f>
        <v>12.683628539999997</v>
      </c>
      <c r="X12" s="25">
        <f>'Appendix H P 1'!X13</f>
        <v>13.369190825399997</v>
      </c>
      <c r="Y12" s="25">
        <f>'Appendix H P 1'!Y13</f>
        <v>14.061608733653998</v>
      </c>
      <c r="Z12" s="25">
        <f>'Appendix H P 1'!Z13</f>
        <v>14.760950820990537</v>
      </c>
      <c r="AA12" s="25">
        <f>'Appendix H P 1'!AA13</f>
        <v>15.467286329200443</v>
      </c>
      <c r="AB12" s="25">
        <f>'Appendix H P 1'!AB13</f>
        <v>16.180685192492447</v>
      </c>
      <c r="AC12" s="25">
        <f>'Appendix H P 1'!AC13</f>
        <v>16.901218044417373</v>
      </c>
      <c r="AD12" s="25">
        <f>'Appendix H P 1'!AD13</f>
        <v>17.628956224861547</v>
      </c>
      <c r="AE12" s="25">
        <f>'Appendix H P 1'!AE13</f>
        <v>18.363971787110163</v>
      </c>
      <c r="AF12" s="25">
        <f>'Appendix H P 1'!AF13</f>
        <v>19.106337504981266</v>
      </c>
      <c r="AG12" s="25">
        <f>'Appendix H P 1'!AG13</f>
        <v>19.856126880031077</v>
      </c>
      <c r="AH12" s="25">
        <f>'Appendix H P 1'!AH13</f>
        <v>20.613414148831389</v>
      </c>
      <c r="AI12" s="25">
        <f>'Appendix H P 1'!AI13</f>
        <v>21.378274290319702</v>
      </c>
      <c r="AJ12" s="25">
        <f>'Appendix H P 1'!AJ13</f>
        <v>22.150783033222901</v>
      </c>
      <c r="AK12" s="25">
        <f>'Appendix H P 1'!AK13</f>
        <v>22.931016863555129</v>
      </c>
      <c r="AL12" s="25">
        <f>'Appendix H P 1'!AL13</f>
        <v>23.719053032190679</v>
      </c>
      <c r="AM12" s="25">
        <f>'Appendix H P 1'!AM13</f>
        <v>24.514969562512587</v>
      </c>
      <c r="AN12" s="25">
        <f>'Appendix H P 1'!AN13</f>
        <v>25.318845258137713</v>
      </c>
      <c r="AO12" s="25">
        <f>'Appendix H P 1'!AO13</f>
        <v>26.13075971071909</v>
      </c>
      <c r="AP12" s="25">
        <f>'Appendix H P 1'!AP13</f>
        <v>26.950793307826281</v>
      </c>
      <c r="AQ12" s="25">
        <f>'Appendix H P 1'!AQ13</f>
        <v>27.779027240904544</v>
      </c>
      <c r="AR12" s="25">
        <f>'Appendix H P 1'!AR13</f>
        <v>28.61554351331359</v>
      </c>
      <c r="AS12" s="25">
        <f>'Appendix H P 1'!AS13</f>
        <v>29.460424948446725</v>
      </c>
      <c r="AT12" s="25">
        <f>'Appendix H P 1'!AT13</f>
        <v>30.313755197931194</v>
      </c>
    </row>
    <row r="13" spans="1:46" x14ac:dyDescent="0.2">
      <c r="A13" s="4" t="s">
        <v>44</v>
      </c>
      <c r="B13" s="17">
        <f>'Appendix H P 1'!B14</f>
        <v>0.57519000000000009</v>
      </c>
      <c r="C13" s="28">
        <f>'Appendix H P 1'!C14</f>
        <v>1.1495</v>
      </c>
      <c r="D13" s="28">
        <f>'Appendix H P 1'!D14</f>
        <v>1.71336</v>
      </c>
      <c r="E13" s="28">
        <f>'Appendix H P 1'!E14</f>
        <v>2.26831</v>
      </c>
      <c r="F13" s="28">
        <f>'Appendix H P 1'!F14</f>
        <v>2.8309600000000001</v>
      </c>
      <c r="G13" s="28">
        <f>'Appendix H P 1'!G14</f>
        <v>3.41099</v>
      </c>
      <c r="H13" s="28">
        <f>'Appendix H P 1'!H14</f>
        <v>3.9810099999999999</v>
      </c>
      <c r="I13" s="28">
        <f>'Appendix H P 1'!I14</f>
        <v>4.5718199999999998</v>
      </c>
      <c r="J13" s="28">
        <f>'Appendix H P 1'!J14</f>
        <v>5.1632899999999999</v>
      </c>
      <c r="K13" s="28">
        <f>'Appendix H P 1'!K14</f>
        <v>5.7602599999999997</v>
      </c>
      <c r="L13" s="28">
        <f>'Appendix H P 1'!L14</f>
        <v>6.3698799999999993</v>
      </c>
      <c r="M13" s="28">
        <f>'Appendix H P 1'!M14</f>
        <v>6.9996299999999989</v>
      </c>
      <c r="N13" s="28">
        <f>'Appendix H P 1'!N14</f>
        <v>7.6277299999999988</v>
      </c>
      <c r="O13" s="28">
        <f>'Appendix H P 1'!O14</f>
        <v>8.2829999999999995</v>
      </c>
      <c r="P13" s="28">
        <f>'Appendix H P 1'!P14</f>
        <v>8.9538899999999995</v>
      </c>
      <c r="Q13" s="28">
        <f>'Appendix H P 1'!Q14</f>
        <v>9.6220300000000005</v>
      </c>
      <c r="R13" s="28">
        <f>'Appendix H P 1'!R14</f>
        <v>10.32152</v>
      </c>
      <c r="S13" s="28">
        <f>'Appendix H P 1'!S14</f>
        <v>11.022879999999999</v>
      </c>
      <c r="T13" s="28">
        <f>'Appendix H P 1'!T14</f>
        <v>11.734139999999998</v>
      </c>
      <c r="U13" s="28">
        <f>'Appendix H P 1'!U14</f>
        <v>12.466079999999998</v>
      </c>
      <c r="V13" s="28">
        <f>'Appendix H P 1'!V14</f>
        <v>13.205339399999996</v>
      </c>
      <c r="W13" s="28">
        <f>'Appendix H P 1'!W14</f>
        <v>13.951991393999998</v>
      </c>
      <c r="X13" s="28">
        <f>'Appendix H P 1'!X14</f>
        <v>14.706109907939998</v>
      </c>
      <c r="Y13" s="28">
        <f>'Appendix H P 1'!Y14</f>
        <v>15.467769607019399</v>
      </c>
      <c r="Z13" s="28">
        <f>'Appendix H P 1'!Z14</f>
        <v>16.237045903089591</v>
      </c>
      <c r="AA13" s="28">
        <f>'Appendix H P 1'!AA14</f>
        <v>17.014014962120488</v>
      </c>
      <c r="AB13" s="28">
        <f>'Appendix H P 1'!AB14</f>
        <v>17.798753711741693</v>
      </c>
      <c r="AC13" s="28">
        <f>'Appendix H P 1'!AC14</f>
        <v>18.591339848859111</v>
      </c>
      <c r="AD13" s="28">
        <f>'Appendix H P 1'!AD14</f>
        <v>19.391851847347702</v>
      </c>
      <c r="AE13" s="28">
        <f>'Appendix H P 1'!AE14</f>
        <v>20.20036896582118</v>
      </c>
      <c r="AF13" s="28">
        <f>'Appendix H P 1'!AF14</f>
        <v>21.016971255479394</v>
      </c>
      <c r="AG13" s="28">
        <f>'Appendix H P 1'!AG14</f>
        <v>21.841739568034185</v>
      </c>
      <c r="AH13" s="28">
        <f>'Appendix H P 1'!AH14</f>
        <v>22.67475556371453</v>
      </c>
      <c r="AI13" s="28">
        <f>'Appendix H P 1'!AI14</f>
        <v>23.516101719351674</v>
      </c>
      <c r="AJ13" s="28">
        <f>'Appendix H P 1'!AJ14</f>
        <v>24.365861336545194</v>
      </c>
      <c r="AK13" s="28">
        <f>'Appendix H P 1'!AK14</f>
        <v>25.224118549910646</v>
      </c>
      <c r="AL13" s="28">
        <f>'Appendix H P 1'!AL14</f>
        <v>26.090958335409749</v>
      </c>
      <c r="AM13" s="28">
        <f>'Appendix H P 1'!AM14</f>
        <v>26.966466518763848</v>
      </c>
      <c r="AN13" s="28">
        <f>'Appendix H P 1'!AN14</f>
        <v>27.850729783951486</v>
      </c>
      <c r="AO13" s="28">
        <f>'Appendix H P 1'!AO14</f>
        <v>28.743835681791001</v>
      </c>
      <c r="AP13" s="28">
        <f>'Appendix H P 1'!AP14</f>
        <v>29.64587263860891</v>
      </c>
      <c r="AQ13" s="28">
        <f>'Appendix H P 1'!AQ14</f>
        <v>30.556929964995</v>
      </c>
      <c r="AR13" s="28">
        <f>'Appendix H P 1'!AR14</f>
        <v>31.47709786464495</v>
      </c>
      <c r="AS13" s="28">
        <f>'Appendix H P 1'!AS14</f>
        <v>32.406467443291398</v>
      </c>
      <c r="AT13" s="28">
        <f>'Appendix H P 1'!AT14</f>
        <v>33.345130717724317</v>
      </c>
    </row>
    <row r="14" spans="1:46" x14ac:dyDescent="0.2">
      <c r="A14" s="4" t="s">
        <v>39</v>
      </c>
      <c r="B14" s="17">
        <f>'Appendix H P 1'!B15</f>
        <v>0.58094190000000001</v>
      </c>
      <c r="C14" s="20">
        <f>'Appendix H P 1'!C15</f>
        <v>0.58338554726368141</v>
      </c>
      <c r="D14" s="20">
        <f>'Appendix H P 1'!D15</f>
        <v>0.58258028492789016</v>
      </c>
      <c r="E14" s="20">
        <f>'Appendix H P 1'!E15</f>
        <v>0.58132496813075851</v>
      </c>
      <c r="F14" s="20">
        <f>'Appendix H P 1'!F15</f>
        <v>0.58329043112057166</v>
      </c>
      <c r="G14" s="20">
        <f>'Appendix H P 1'!G15</f>
        <v>0.5885607533671493</v>
      </c>
      <c r="H14" s="20">
        <f>'Appendix H P 1'!H15</f>
        <v>0.59169068056392737</v>
      </c>
      <c r="I14" s="20">
        <f>'Appendix H P 1'!I15</f>
        <v>0.59749249096946999</v>
      </c>
      <c r="J14" s="20">
        <f>'Appendix H P 1'!J15</f>
        <v>0.60276434809812973</v>
      </c>
      <c r="K14" s="20">
        <f>'Appendix H P 1'!K15</f>
        <v>0.60818021227465024</v>
      </c>
      <c r="L14" s="20">
        <f>'Appendix H P 1'!L15</f>
        <v>0.61440088779166568</v>
      </c>
      <c r="M14" s="20">
        <f>'Appendix H P 1'!M15</f>
        <v>0.62190864669658075</v>
      </c>
      <c r="N14" s="20">
        <f>'Appendix H P 1'!N15</f>
        <v>0.62863799242955143</v>
      </c>
      <c r="O14" s="20">
        <f>'Appendix H P 1'!O15</f>
        <v>0.63697240493993013</v>
      </c>
      <c r="P14" s="20">
        <f>'Appendix H P 1'!P15</f>
        <v>0.64578839415984279</v>
      </c>
      <c r="Q14" s="20">
        <f>'Appendix H P 1'!Q15</f>
        <v>0.6537649489485502</v>
      </c>
      <c r="R14" s="20">
        <f>'Appendix H P 1'!R15</f>
        <v>0.66324080128978413</v>
      </c>
      <c r="S14" s="20">
        <f>'Appendix H P 1'!S15</f>
        <v>0.67219779610415886</v>
      </c>
      <c r="T14" s="20">
        <f>'Appendix H P 1'!T15</f>
        <v>0.68118740349920781</v>
      </c>
      <c r="U14" s="20">
        <f>'Appendix H P 1'!U15</f>
        <v>0.69081174865080441</v>
      </c>
      <c r="V14" s="20">
        <f>'Appendix H P 1'!V15</f>
        <v>0.70028908153102376</v>
      </c>
      <c r="W14" s="20">
        <f>'Appendix H P 1'!W15</f>
        <v>0.70965016247398316</v>
      </c>
      <c r="X14" s="20">
        <f>'Appendix H P 1'!X15</f>
        <v>0.71892053681607682</v>
      </c>
      <c r="Y14" s="20">
        <f>'Appendix H P 1'!Y15</f>
        <v>0.72812162295188576</v>
      </c>
      <c r="Z14" s="20">
        <f>'Appendix H P 1'!Z15</f>
        <v>0.73727153927496758</v>
      </c>
      <c r="AA14" s="20">
        <f>'Appendix H P 1'!AA15</f>
        <v>0.74638574030395444</v>
      </c>
      <c r="AB14" s="20">
        <f>'Appendix H P 1'!AB15</f>
        <v>0.75547751146463338</v>
      </c>
      <c r="AC14" s="20">
        <f>'Appendix H P 1'!AC15</f>
        <v>0.76455835786420812</v>
      </c>
      <c r="AD14" s="20">
        <f>'Appendix H P 1'!AD15</f>
        <v>0.77363831264602823</v>
      </c>
      <c r="AE14" s="20">
        <f>'Appendix H P 1'!AE15</f>
        <v>0.78272618368952429</v>
      </c>
      <c r="AF14" s="20">
        <f>'Appendix H P 1'!AF15</f>
        <v>0.79182975257758326</v>
      </c>
      <c r="AG14" s="20">
        <f>'Appendix H P 1'!AG15</f>
        <v>0.80095593627304151</v>
      </c>
      <c r="AH14" s="20">
        <f>'Appendix H P 1'!AH15</f>
        <v>0.81011091941465041</v>
      </c>
      <c r="AI14" s="20">
        <f>'Appendix H P 1'!AI15</f>
        <v>0.81930026328162497</v>
      </c>
      <c r="AJ14" s="20">
        <f>'Appendix H P 1'!AJ15</f>
        <v>0.82852899609322328</v>
      </c>
      <c r="AK14" s="20">
        <f>'Appendix H P 1'!AK15</f>
        <v>0.83780168827281887</v>
      </c>
      <c r="AL14" s="20">
        <f>'Appendix H P 1'!AL15</f>
        <v>0.84712251552119355</v>
      </c>
      <c r="AM14" s="20">
        <f>'Appendix H P 1'!AM15</f>
        <v>0.85649531194486939</v>
      </c>
      <c r="AN14" s="20">
        <f>'Appendix H P 1'!AN15</f>
        <v>0.86592361502463644</v>
      </c>
      <c r="AO14" s="20">
        <f>'Appendix H P 1'!AO15</f>
        <v>0.87541070385240016</v>
      </c>
      <c r="AP14" s="20">
        <f>'Appendix H P 1'!AP15</f>
        <v>0.8849596317858065</v>
      </c>
      <c r="AQ14" s="20">
        <f>'Appendix H P 1'!AQ15</f>
        <v>0.89457325445117397</v>
      </c>
      <c r="AR14" s="20">
        <f>'Appendix H P 1'!AR15</f>
        <v>0.90425425385212688</v>
      </c>
      <c r="AS14" s="20">
        <f>'Appendix H P 1'!AS15</f>
        <v>0.91400515920363445</v>
      </c>
      <c r="AT14" s="20">
        <f>'Appendix H P 1'!AT15</f>
        <v>0.92382836500097654</v>
      </c>
    </row>
    <row r="15" spans="1:46" x14ac:dyDescent="0.2">
      <c r="B15" s="20"/>
      <c r="C15" s="20"/>
      <c r="D15" s="20"/>
      <c r="E15" s="20"/>
      <c r="F15" s="20"/>
      <c r="G15" s="20"/>
      <c r="H15" s="20"/>
      <c r="I15" s="20"/>
      <c r="J15" s="20"/>
      <c r="K15" s="20"/>
      <c r="L15" s="20"/>
      <c r="M15" s="20"/>
      <c r="N15" s="20"/>
      <c r="O15" s="20"/>
      <c r="P15" s="20"/>
      <c r="Q15" s="20"/>
      <c r="R15" s="20"/>
      <c r="S15" s="20"/>
      <c r="T15" s="20"/>
      <c r="U15" s="20"/>
    </row>
    <row r="16" spans="1:46" x14ac:dyDescent="0.2">
      <c r="B16" s="20"/>
      <c r="C16" s="20"/>
      <c r="D16" s="20"/>
      <c r="E16" s="20"/>
      <c r="F16" s="20"/>
      <c r="G16" s="20"/>
      <c r="H16" s="20"/>
      <c r="I16" s="20"/>
      <c r="J16" s="20"/>
      <c r="K16" s="20"/>
      <c r="L16" s="20"/>
      <c r="M16" s="20"/>
      <c r="N16" s="20"/>
      <c r="O16" s="20"/>
      <c r="P16" s="20"/>
      <c r="Q16" s="20"/>
      <c r="R16" s="20"/>
      <c r="S16" s="20"/>
      <c r="T16" s="20"/>
      <c r="U16" s="20"/>
    </row>
    <row r="17" spans="1:399" x14ac:dyDescent="0.2">
      <c r="A17" s="71" t="str">
        <f>'Appendix H P 1'!A18</f>
        <v>*   2016 IRP Start - All Resources Medium Forecast Scenario Average Weather.  8.76% discount rate (CNGC weighted average cost of capital) utilized in Sendout Model.</v>
      </c>
      <c r="B17" s="20"/>
      <c r="C17" s="20"/>
      <c r="D17" s="20"/>
      <c r="E17" s="20"/>
      <c r="F17" s="20"/>
      <c r="G17" s="20"/>
      <c r="H17" s="20"/>
      <c r="I17" s="20"/>
      <c r="J17" s="20"/>
      <c r="K17" s="20"/>
      <c r="L17" s="20"/>
      <c r="M17" s="20"/>
      <c r="N17" s="20"/>
      <c r="O17" s="20"/>
      <c r="P17" s="20"/>
      <c r="Q17" s="20"/>
      <c r="R17" s="20"/>
      <c r="S17" s="20"/>
      <c r="T17" s="20"/>
      <c r="U17" s="20"/>
      <c r="Z17" s="25"/>
    </row>
    <row r="18" spans="1:399" hidden="1" x14ac:dyDescent="0.2">
      <c r="B18" s="20"/>
      <c r="C18" s="20"/>
      <c r="D18" s="20"/>
      <c r="E18" s="20"/>
      <c r="F18" s="20"/>
      <c r="G18" s="20"/>
      <c r="H18" s="20"/>
      <c r="I18" s="20"/>
      <c r="J18" s="20"/>
      <c r="K18" s="20"/>
      <c r="L18" s="20"/>
      <c r="M18" s="20"/>
      <c r="N18" s="20"/>
      <c r="O18" s="20"/>
      <c r="P18" s="20"/>
      <c r="Q18" s="20"/>
      <c r="R18" s="20"/>
      <c r="S18" s="20"/>
      <c r="T18" s="20"/>
      <c r="U18" s="20"/>
    </row>
    <row r="19" spans="1:399" hidden="1" x14ac:dyDescent="0.2"/>
    <row r="20" spans="1:399" hidden="1" x14ac:dyDescent="0.2">
      <c r="A20" s="4" t="s">
        <v>40</v>
      </c>
      <c r="B20" s="4">
        <f t="shared" ref="B20:AE20" si="0">+B8</f>
        <v>0.50509598840379033</v>
      </c>
      <c r="C20" s="4">
        <f t="shared" si="0"/>
        <v>0.48717506527410837</v>
      </c>
      <c r="D20" s="4">
        <f t="shared" si="0"/>
        <v>0.46205918495087028</v>
      </c>
      <c r="E20" s="4">
        <f t="shared" si="0"/>
        <v>0.43930478631579645</v>
      </c>
      <c r="F20" s="4">
        <f t="shared" si="0"/>
        <v>0.43027749857220632</v>
      </c>
      <c r="G20" s="4">
        <f t="shared" si="0"/>
        <v>0.42848930938951041</v>
      </c>
      <c r="H20" s="4">
        <f t="shared" si="0"/>
        <v>0.40674933594273532</v>
      </c>
      <c r="I20" s="4">
        <f t="shared" si="0"/>
        <v>0.40723747615653505</v>
      </c>
      <c r="J20" s="4">
        <f t="shared" si="0"/>
        <v>0.39382191937526256</v>
      </c>
      <c r="K20" s="4">
        <f t="shared" si="0"/>
        <v>0.38397227109462106</v>
      </c>
      <c r="L20" s="4">
        <f t="shared" si="0"/>
        <v>0.37876505766809826</v>
      </c>
      <c r="M20" s="4">
        <f t="shared" si="0"/>
        <v>0.37802132593717297</v>
      </c>
      <c r="N20" s="4">
        <f t="shared" si="0"/>
        <v>0.36415440574419922</v>
      </c>
      <c r="O20" s="4">
        <f t="shared" si="0"/>
        <v>0.36698919799942087</v>
      </c>
      <c r="P20" s="4">
        <f t="shared" si="0"/>
        <v>0.3629954060714326</v>
      </c>
      <c r="Q20" s="4">
        <f t="shared" si="0"/>
        <v>0.34923525840019143</v>
      </c>
      <c r="R20" s="4">
        <f t="shared" si="0"/>
        <v>0.3531496830821414</v>
      </c>
      <c r="S20" s="4">
        <f t="shared" si="0"/>
        <v>0.34207263791300696</v>
      </c>
      <c r="T20" s="4">
        <f t="shared" si="0"/>
        <v>0.33509886468255556</v>
      </c>
      <c r="U20" s="4">
        <f t="shared" si="0"/>
        <v>0.33313444843381274</v>
      </c>
      <c r="V20" s="30">
        <f t="shared" si="0"/>
        <v>0.32500000000000001</v>
      </c>
      <c r="W20" s="30">
        <f t="shared" si="0"/>
        <v>0.31709999999999999</v>
      </c>
      <c r="X20" s="30">
        <f t="shared" si="0"/>
        <v>0.30940000000000001</v>
      </c>
      <c r="Y20" s="30">
        <f t="shared" si="0"/>
        <v>0.30180000000000001</v>
      </c>
      <c r="Z20" s="30">
        <f t="shared" si="0"/>
        <v>0.29449999999999998</v>
      </c>
      <c r="AA20" s="30">
        <f t="shared" si="0"/>
        <v>0.2873</v>
      </c>
      <c r="AB20" s="30">
        <f t="shared" si="0"/>
        <v>0.28029999999999999</v>
      </c>
      <c r="AC20" s="30">
        <f t="shared" si="0"/>
        <v>0.27350000000000002</v>
      </c>
      <c r="AD20" s="30">
        <f t="shared" si="0"/>
        <v>0.26690000000000003</v>
      </c>
      <c r="AE20" s="30">
        <f t="shared" si="0"/>
        <v>0.26040000000000002</v>
      </c>
    </row>
    <row r="21" spans="1:399" hidden="1" x14ac:dyDescent="0.2">
      <c r="A21" s="4" t="s">
        <v>41</v>
      </c>
      <c r="B21" s="4">
        <f t="shared" ref="B21:U21" si="1">+B8</f>
        <v>0.50509598840379033</v>
      </c>
      <c r="C21" s="4">
        <f t="shared" si="1"/>
        <v>0.48717506527410837</v>
      </c>
      <c r="D21" s="4">
        <f t="shared" si="1"/>
        <v>0.46205918495087028</v>
      </c>
      <c r="E21" s="4">
        <f t="shared" si="1"/>
        <v>0.43930478631579645</v>
      </c>
      <c r="F21" s="4">
        <f t="shared" si="1"/>
        <v>0.43027749857220632</v>
      </c>
      <c r="G21" s="4">
        <f t="shared" si="1"/>
        <v>0.42848930938951041</v>
      </c>
      <c r="H21" s="4">
        <f t="shared" si="1"/>
        <v>0.40674933594273532</v>
      </c>
      <c r="I21" s="4">
        <f t="shared" si="1"/>
        <v>0.40723747615653505</v>
      </c>
      <c r="J21" s="4">
        <f t="shared" si="1"/>
        <v>0.39382191937526256</v>
      </c>
      <c r="K21" s="4">
        <f t="shared" si="1"/>
        <v>0.38397227109462106</v>
      </c>
      <c r="L21" s="4">
        <f t="shared" si="1"/>
        <v>0.37876505766809826</v>
      </c>
      <c r="M21" s="4">
        <f t="shared" si="1"/>
        <v>0.37802132593717297</v>
      </c>
      <c r="N21" s="4">
        <f t="shared" si="1"/>
        <v>0.36415440574419922</v>
      </c>
      <c r="O21" s="4">
        <f t="shared" si="1"/>
        <v>0.36698919799942087</v>
      </c>
      <c r="P21" s="4">
        <f t="shared" si="1"/>
        <v>0.3629954060714326</v>
      </c>
      <c r="Q21" s="4">
        <f t="shared" si="1"/>
        <v>0.34923525840019143</v>
      </c>
      <c r="R21" s="4">
        <f t="shared" si="1"/>
        <v>0.3531496830821414</v>
      </c>
      <c r="S21" s="4">
        <f t="shared" si="1"/>
        <v>0.34207263791300696</v>
      </c>
      <c r="T21" s="4">
        <f t="shared" si="1"/>
        <v>0.33509886468255556</v>
      </c>
      <c r="U21" s="4">
        <f t="shared" si="1"/>
        <v>0.33313444843381274</v>
      </c>
    </row>
    <row r="22" spans="1:399" hidden="1" x14ac:dyDescent="0.2">
      <c r="A22" s="4" t="s">
        <v>42</v>
      </c>
      <c r="B22" s="4">
        <f t="shared" ref="B22:K22" si="2">+B8</f>
        <v>0.50509598840379033</v>
      </c>
      <c r="C22" s="4">
        <f t="shared" si="2"/>
        <v>0.48717506527410837</v>
      </c>
      <c r="D22" s="4">
        <f t="shared" si="2"/>
        <v>0.46205918495087028</v>
      </c>
      <c r="E22" s="4">
        <f t="shared" si="2"/>
        <v>0.43930478631579645</v>
      </c>
      <c r="F22" s="4">
        <f t="shared" si="2"/>
        <v>0.43027749857220632</v>
      </c>
      <c r="G22" s="4">
        <f t="shared" si="2"/>
        <v>0.42848930938951041</v>
      </c>
      <c r="H22" s="4">
        <f t="shared" si="2"/>
        <v>0.40674933594273532</v>
      </c>
      <c r="I22" s="4">
        <f t="shared" si="2"/>
        <v>0.40723747615653505</v>
      </c>
      <c r="J22" s="4">
        <f t="shared" si="2"/>
        <v>0.39382191937526256</v>
      </c>
      <c r="K22" s="4">
        <f t="shared" si="2"/>
        <v>0.38397227109462106</v>
      </c>
    </row>
    <row r="23" spans="1:399" hidden="1" x14ac:dyDescent="0.2">
      <c r="A23" s="4" t="s">
        <v>43</v>
      </c>
      <c r="B23" s="4">
        <f t="shared" ref="B23:H23" si="3">+B8</f>
        <v>0.50509598840379033</v>
      </c>
      <c r="C23" s="4">
        <f t="shared" si="3"/>
        <v>0.48717506527410837</v>
      </c>
      <c r="D23" s="4">
        <f t="shared" si="3"/>
        <v>0.46205918495087028</v>
      </c>
      <c r="E23" s="4">
        <f t="shared" si="3"/>
        <v>0.43930478631579645</v>
      </c>
      <c r="F23" s="4">
        <f t="shared" si="3"/>
        <v>0.43027749857220632</v>
      </c>
      <c r="G23" s="4">
        <f t="shared" si="3"/>
        <v>0.42848930938951041</v>
      </c>
      <c r="H23" s="4">
        <f t="shared" si="3"/>
        <v>0.40674933594273532</v>
      </c>
    </row>
    <row r="28" spans="1:399" x14ac:dyDescent="0.2">
      <c r="E28" s="13"/>
    </row>
    <row r="29" spans="1:399" x14ac:dyDescent="0.2">
      <c r="B29" s="100" t="s">
        <v>2</v>
      </c>
      <c r="C29" s="100"/>
      <c r="D29" s="100"/>
      <c r="E29" s="100"/>
      <c r="F29" s="100"/>
      <c r="G29" s="100"/>
      <c r="H29" s="100"/>
      <c r="I29" s="100"/>
      <c r="J29" s="100"/>
      <c r="K29" s="100"/>
      <c r="N29" s="5"/>
      <c r="O29" s="5"/>
      <c r="P29" s="5"/>
      <c r="Q29" s="5"/>
      <c r="R29" s="5"/>
    </row>
    <row r="30" spans="1:399" ht="15" x14ac:dyDescent="0.25">
      <c r="B30" s="100" t="s">
        <v>58</v>
      </c>
      <c r="C30" s="100"/>
      <c r="D30" s="100"/>
      <c r="E30" s="100"/>
      <c r="F30" s="100"/>
      <c r="G30" s="100"/>
      <c r="H30" s="100"/>
      <c r="I30" s="100"/>
      <c r="J30" s="100"/>
      <c r="K30" s="100"/>
      <c r="N30" s="5"/>
      <c r="O30" s="36"/>
      <c r="P30" s="36"/>
      <c r="Q30" s="36"/>
      <c r="R30" s="36"/>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row>
    <row r="31" spans="1:399" s="5" customFormat="1" ht="15" x14ac:dyDescent="0.25">
      <c r="B31" s="100" t="s">
        <v>4</v>
      </c>
      <c r="C31" s="100"/>
      <c r="D31" s="100"/>
      <c r="E31" s="100"/>
      <c r="F31" s="100"/>
      <c r="G31" s="100"/>
      <c r="H31" s="100"/>
      <c r="I31" s="100"/>
      <c r="J31" s="100"/>
      <c r="K31" s="100"/>
      <c r="O31" s="36"/>
      <c r="P31" s="36"/>
      <c r="Q31" s="36"/>
      <c r="R31" s="36"/>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row>
    <row r="32" spans="1:399" s="5" customFormat="1" ht="15" x14ac:dyDescent="0.25">
      <c r="B32" s="4"/>
      <c r="C32" s="4"/>
      <c r="D32" s="4"/>
      <c r="E32" s="4"/>
      <c r="F32" s="4"/>
      <c r="G32" s="4"/>
      <c r="H32" s="4"/>
      <c r="I32" s="4"/>
      <c r="J32" s="4"/>
      <c r="K32" s="4"/>
      <c r="L32" s="19"/>
      <c r="M32" s="19"/>
      <c r="N32" s="19"/>
      <c r="O32" s="36"/>
      <c r="P32" s="36"/>
      <c r="Q32" s="36"/>
      <c r="R32" s="36"/>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row>
    <row r="33" spans="2:399" s="5" customFormat="1" ht="15" x14ac:dyDescent="0.25">
      <c r="B33" s="1"/>
      <c r="C33" s="1"/>
      <c r="D33" s="1" t="s">
        <v>5</v>
      </c>
      <c r="E33" s="1"/>
      <c r="F33" s="1" t="s">
        <v>6</v>
      </c>
      <c r="G33" s="1" t="s">
        <v>7</v>
      </c>
      <c r="H33" s="2" t="s">
        <v>8</v>
      </c>
      <c r="I33" s="2"/>
      <c r="J33" s="1" t="s">
        <v>9</v>
      </c>
      <c r="K33" s="1"/>
      <c r="O33" s="36"/>
      <c r="P33" s="36"/>
      <c r="Q33" s="36"/>
      <c r="R33" s="36"/>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row>
    <row r="34" spans="2:399" s="5" customFormat="1" ht="15" x14ac:dyDescent="0.25">
      <c r="B34" s="1"/>
      <c r="C34" s="1"/>
      <c r="D34" s="1" t="s">
        <v>10</v>
      </c>
      <c r="E34" s="1" t="s">
        <v>11</v>
      </c>
      <c r="F34" s="1" t="s">
        <v>10</v>
      </c>
      <c r="G34" s="1" t="s">
        <v>6</v>
      </c>
      <c r="H34" s="2" t="s">
        <v>12</v>
      </c>
      <c r="I34" s="2"/>
      <c r="J34" s="3" t="s">
        <v>13</v>
      </c>
      <c r="K34" s="1" t="s">
        <v>14</v>
      </c>
      <c r="O34" s="36"/>
      <c r="P34" s="36"/>
      <c r="Q34" s="36"/>
      <c r="R34" s="36"/>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row>
    <row r="35" spans="2:399" s="5" customFormat="1" ht="15" x14ac:dyDescent="0.25">
      <c r="B35" s="1"/>
      <c r="C35" s="1"/>
      <c r="D35" s="1" t="s">
        <v>15</v>
      </c>
      <c r="E35" s="1" t="s">
        <v>15</v>
      </c>
      <c r="F35" s="1" t="s">
        <v>16</v>
      </c>
      <c r="G35" s="1" t="s">
        <v>10</v>
      </c>
      <c r="H35" s="2" t="s">
        <v>17</v>
      </c>
      <c r="I35" s="2"/>
      <c r="J35" s="1" t="s">
        <v>18</v>
      </c>
      <c r="K35" s="1" t="s">
        <v>19</v>
      </c>
      <c r="O35" s="36"/>
      <c r="P35" s="36"/>
      <c r="Q35" s="36"/>
      <c r="R35" s="36"/>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row>
    <row r="36" spans="2:399" s="5" customFormat="1" ht="15" x14ac:dyDescent="0.25">
      <c r="B36" s="37"/>
      <c r="C36" s="38" t="s">
        <v>20</v>
      </c>
      <c r="D36" s="38" t="s">
        <v>21</v>
      </c>
      <c r="E36" s="38" t="s">
        <v>22</v>
      </c>
      <c r="F36" s="38" t="s">
        <v>23</v>
      </c>
      <c r="G36" s="38" t="s">
        <v>24</v>
      </c>
      <c r="H36" s="39" t="s">
        <v>25</v>
      </c>
      <c r="I36" s="39"/>
      <c r="J36" s="38" t="s">
        <v>26</v>
      </c>
      <c r="K36" s="38" t="s">
        <v>27</v>
      </c>
      <c r="O36" s="36"/>
      <c r="P36" s="36"/>
      <c r="Q36" 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row>
    <row r="37" spans="2:399" s="5" customFormat="1" ht="15" x14ac:dyDescent="0.25">
      <c r="B37" s="40">
        <f>'Appendix H P 1'!B38</f>
        <v>2017</v>
      </c>
      <c r="C37" s="40">
        <v>1</v>
      </c>
      <c r="D37" s="41">
        <f>HLOOKUP(C37,$B$7:$AT$14,2)</f>
        <v>0.50509598840379033</v>
      </c>
      <c r="E37" s="41">
        <f>HLOOKUP(C37,$B$7:$AT$14,3)</f>
        <v>0.52290000000000003</v>
      </c>
      <c r="F37" s="42"/>
      <c r="G37" s="41">
        <f>HLOOKUP(C37,$B$7:$AT$14,6)</f>
        <v>0.52290000000000003</v>
      </c>
      <c r="H37" s="43">
        <v>0.3</v>
      </c>
      <c r="I37" s="43"/>
      <c r="J37" s="53">
        <f>+G37*(1+H37)</f>
        <v>0.6797700000000001</v>
      </c>
      <c r="K37" s="95">
        <f t="shared" ref="K37:K40" si="4">+PMT(0.0417,C37,-J37)</f>
        <v>0.70811640900000006</v>
      </c>
      <c r="O37" s="36"/>
      <c r="P37" s="36"/>
      <c r="Q37" s="36"/>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row>
    <row r="38" spans="2:399" ht="15" x14ac:dyDescent="0.25">
      <c r="B38" s="40">
        <f>'Appendix H P 1'!B39</f>
        <v>2018</v>
      </c>
      <c r="C38" s="40">
        <v>2</v>
      </c>
      <c r="D38" s="41">
        <f t="shared" ref="D38:D81" si="5">HLOOKUP(C38,$B$7:$AT$14,2)</f>
        <v>0.48717506527410837</v>
      </c>
      <c r="E38" s="41">
        <f t="shared" ref="E38:E81" si="6">HLOOKUP(C38,$B$7:$AT$14,3)</f>
        <v>0.52210000000000001</v>
      </c>
      <c r="F38" s="44">
        <f>HLOOKUP(C38,$B$7:$AT$14,5)</f>
        <v>-1.529929240772665E-3</v>
      </c>
      <c r="G38" s="41">
        <f t="shared" ref="G38:G81" si="7">HLOOKUP(C38,$B$7:$AT$14,6)</f>
        <v>1.0449999999999999</v>
      </c>
      <c r="H38" s="43">
        <v>0.3</v>
      </c>
      <c r="I38" s="43"/>
      <c r="J38" s="53">
        <f t="shared" ref="J38:J81" si="8">+G38*(1+H38)</f>
        <v>1.3585</v>
      </c>
      <c r="K38" s="95">
        <f t="shared" si="4"/>
        <v>0.72202634180584824</v>
      </c>
      <c r="N38" s="5"/>
      <c r="O38" s="36"/>
      <c r="P38" s="36"/>
      <c r="Q38" s="36"/>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row>
    <row r="39" spans="2:399" ht="15" x14ac:dyDescent="0.25">
      <c r="B39" s="40">
        <f>'Appendix H P 1'!B40</f>
        <v>2019</v>
      </c>
      <c r="C39" s="40">
        <v>3</v>
      </c>
      <c r="D39" s="41">
        <f t="shared" si="5"/>
        <v>0.46205918495087028</v>
      </c>
      <c r="E39" s="41">
        <f t="shared" si="6"/>
        <v>0.51259999999999994</v>
      </c>
      <c r="F39" s="44">
        <f t="shared" ref="F39:F81" si="9">HLOOKUP(C39,$B$7:$AT$14,5)</f>
        <v>-1.8195747941007645E-2</v>
      </c>
      <c r="G39" s="41">
        <f t="shared" si="7"/>
        <v>1.5575999999999999</v>
      </c>
      <c r="H39" s="43">
        <v>0.3</v>
      </c>
      <c r="I39" s="43"/>
      <c r="J39" s="53">
        <f t="shared" si="8"/>
        <v>2.02488</v>
      </c>
      <c r="K39" s="95">
        <f t="shared" si="4"/>
        <v>0.73201803060183235</v>
      </c>
      <c r="N39" s="5"/>
      <c r="O39" s="36"/>
      <c r="P39" s="36"/>
      <c r="Q39" s="36"/>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row>
    <row r="40" spans="2:399" ht="15" x14ac:dyDescent="0.25">
      <c r="B40" s="40">
        <f>'Appendix H P 1'!B41</f>
        <v>2020</v>
      </c>
      <c r="C40" s="40">
        <v>4</v>
      </c>
      <c r="D40" s="41">
        <f t="shared" si="5"/>
        <v>0.43930478631579645</v>
      </c>
      <c r="E40" s="41">
        <f t="shared" si="6"/>
        <v>0.50449999999999995</v>
      </c>
      <c r="F40" s="44">
        <f t="shared" si="9"/>
        <v>-1.5801794771751809E-2</v>
      </c>
      <c r="G40" s="41">
        <f t="shared" si="7"/>
        <v>2.0621</v>
      </c>
      <c r="H40" s="43">
        <v>0.3</v>
      </c>
      <c r="I40" s="43"/>
      <c r="J40" s="53">
        <f t="shared" si="8"/>
        <v>2.6807300000000001</v>
      </c>
      <c r="K40" s="95">
        <f t="shared" si="4"/>
        <v>0.74147551446355597</v>
      </c>
      <c r="N40" s="5"/>
      <c r="O40" s="36"/>
      <c r="P40" s="36"/>
      <c r="Q40" s="36"/>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row>
    <row r="41" spans="2:399" ht="15" x14ac:dyDescent="0.25">
      <c r="B41" s="40">
        <f>'Appendix H P 1'!B42</f>
        <v>2021</v>
      </c>
      <c r="C41" s="45">
        <v>5</v>
      </c>
      <c r="D41" s="49">
        <f t="shared" si="5"/>
        <v>0.43027749857220632</v>
      </c>
      <c r="E41" s="49">
        <f t="shared" si="6"/>
        <v>0.51149999999999995</v>
      </c>
      <c r="F41" s="50">
        <f t="shared" si="9"/>
        <v>1.3875123885034757E-2</v>
      </c>
      <c r="G41" s="49">
        <f t="shared" si="7"/>
        <v>2.5735999999999999</v>
      </c>
      <c r="H41" s="43">
        <v>0.3</v>
      </c>
      <c r="I41" s="51"/>
      <c r="J41" s="54">
        <f t="shared" si="8"/>
        <v>3.3456799999999998</v>
      </c>
      <c r="K41" s="95">
        <f>+PMT(0.0417,C41,-J41)</f>
        <v>0.75512316193068263</v>
      </c>
      <c r="N41" s="5"/>
      <c r="O41" s="36"/>
      <c r="P41" s="36"/>
      <c r="Q41" s="36"/>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row>
    <row r="42" spans="2:399" ht="15" x14ac:dyDescent="0.25">
      <c r="B42" s="40">
        <f>'Appendix H P 1'!B43</f>
        <v>2022</v>
      </c>
      <c r="C42" s="40">
        <v>6</v>
      </c>
      <c r="D42" s="41">
        <f t="shared" si="5"/>
        <v>0.42848930938951041</v>
      </c>
      <c r="E42" s="41">
        <f t="shared" si="6"/>
        <v>0.52729999999999999</v>
      </c>
      <c r="F42" s="44">
        <f t="shared" si="9"/>
        <v>3.0889540566960028E-2</v>
      </c>
      <c r="G42" s="41">
        <f t="shared" si="7"/>
        <v>3.1008999999999998</v>
      </c>
      <c r="H42" s="43">
        <v>0.3</v>
      </c>
      <c r="I42" s="42"/>
      <c r="J42" s="53">
        <f t="shared" si="8"/>
        <v>4.0311699999999995</v>
      </c>
      <c r="K42" s="95">
        <f t="shared" ref="K42:K81" si="10">+PMT(0.0417,C42,-J42)</f>
        <v>0.77325483707849085</v>
      </c>
      <c r="N42" s="5"/>
      <c r="O42" s="36"/>
      <c r="P42" s="36"/>
      <c r="Q42" s="36"/>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row>
    <row r="43" spans="2:399" ht="15" x14ac:dyDescent="0.25">
      <c r="B43" s="40">
        <f>'Appendix H P 1'!B44</f>
        <v>2023</v>
      </c>
      <c r="C43" s="40">
        <v>7</v>
      </c>
      <c r="D43" s="41">
        <f t="shared" si="5"/>
        <v>0.40674933594273532</v>
      </c>
      <c r="E43" s="41">
        <f t="shared" si="6"/>
        <v>0.51819999999999999</v>
      </c>
      <c r="F43" s="44">
        <f t="shared" si="9"/>
        <v>-1.7257728048549192E-2</v>
      </c>
      <c r="G43" s="41">
        <f t="shared" si="7"/>
        <v>3.6190999999999995</v>
      </c>
      <c r="H43" s="43">
        <v>0.3</v>
      </c>
      <c r="I43" s="42"/>
      <c r="J43" s="53">
        <f>+G43*(1+H43)</f>
        <v>4.7048299999999994</v>
      </c>
      <c r="K43" s="95">
        <f t="shared" si="10"/>
        <v>0.78880170700838603</v>
      </c>
      <c r="N43" s="5"/>
      <c r="O43" s="36"/>
      <c r="P43" s="36"/>
      <c r="Q43" s="36"/>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row>
    <row r="44" spans="2:399" ht="15" x14ac:dyDescent="0.25">
      <c r="B44" s="40">
        <f>'Appendix H P 1'!B45</f>
        <v>2024</v>
      </c>
      <c r="C44" s="40">
        <v>8</v>
      </c>
      <c r="D44" s="41">
        <f t="shared" si="5"/>
        <v>0.40723747615653505</v>
      </c>
      <c r="E44" s="41">
        <f t="shared" si="6"/>
        <v>0.53710000000000002</v>
      </c>
      <c r="F44" s="44">
        <f t="shared" si="9"/>
        <v>3.6472404477035925E-2</v>
      </c>
      <c r="G44" s="41">
        <f t="shared" si="7"/>
        <v>4.1561999999999992</v>
      </c>
      <c r="H44" s="43">
        <v>0.3</v>
      </c>
      <c r="I44" s="42"/>
      <c r="J44" s="53">
        <f t="shared" si="8"/>
        <v>5.4030599999999991</v>
      </c>
      <c r="K44" s="95">
        <f t="shared" si="10"/>
        <v>0.80814772611430874</v>
      </c>
      <c r="N44" s="5"/>
      <c r="O44" s="36"/>
      <c r="P44" s="36"/>
      <c r="Q44" s="36"/>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row>
    <row r="45" spans="2:399" ht="15" x14ac:dyDescent="0.25">
      <c r="B45" s="40">
        <f>'Appendix H P 1'!B46</f>
        <v>2025</v>
      </c>
      <c r="C45" s="40">
        <v>9</v>
      </c>
      <c r="D45" s="41">
        <f t="shared" si="5"/>
        <v>0.39382191937526256</v>
      </c>
      <c r="E45" s="41">
        <f t="shared" si="6"/>
        <v>0.53769999999999996</v>
      </c>
      <c r="F45" s="44">
        <f t="shared" si="9"/>
        <v>1.1171104077452032E-3</v>
      </c>
      <c r="G45" s="41">
        <f t="shared" si="7"/>
        <v>4.6938999999999993</v>
      </c>
      <c r="H45" s="43">
        <v>0.3</v>
      </c>
      <c r="I45" s="42"/>
      <c r="J45" s="53">
        <f t="shared" si="8"/>
        <v>6.1020699999999994</v>
      </c>
      <c r="K45" s="95">
        <f t="shared" si="10"/>
        <v>0.82705530344567779</v>
      </c>
      <c r="N45" s="5"/>
      <c r="O45" s="36"/>
      <c r="P45" s="36"/>
      <c r="Q45" s="36"/>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row>
    <row r="46" spans="2:399" ht="15" x14ac:dyDescent="0.25">
      <c r="B46" s="40">
        <f>'Appendix H P 1'!B47</f>
        <v>2026</v>
      </c>
      <c r="C46" s="45">
        <v>10</v>
      </c>
      <c r="D46" s="49">
        <f t="shared" si="5"/>
        <v>0.38397227109462106</v>
      </c>
      <c r="E46" s="49">
        <f t="shared" si="6"/>
        <v>0.54269999999999996</v>
      </c>
      <c r="F46" s="50">
        <f t="shared" si="9"/>
        <v>9.2988655384043106E-3</v>
      </c>
      <c r="G46" s="49">
        <f t="shared" si="7"/>
        <v>5.2365999999999993</v>
      </c>
      <c r="H46" s="43">
        <v>0.3</v>
      </c>
      <c r="I46" s="51"/>
      <c r="J46" s="54">
        <f t="shared" si="8"/>
        <v>6.8075799999999989</v>
      </c>
      <c r="K46" s="95">
        <f t="shared" si="10"/>
        <v>0.84643098634136371</v>
      </c>
      <c r="N46" s="5"/>
      <c r="O46" s="36"/>
      <c r="P46" s="36"/>
      <c r="Q46" s="3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row>
    <row r="47" spans="2:399" ht="15" x14ac:dyDescent="0.25">
      <c r="B47" s="40">
        <f>'Appendix H P 1'!B48</f>
        <v>2027</v>
      </c>
      <c r="C47" s="40">
        <v>11</v>
      </c>
      <c r="D47" s="41">
        <f t="shared" si="5"/>
        <v>0.37876505766809826</v>
      </c>
      <c r="E47" s="41">
        <f t="shared" si="6"/>
        <v>0.55420000000000003</v>
      </c>
      <c r="F47" s="44">
        <f t="shared" si="9"/>
        <v>2.1190344573429165E-2</v>
      </c>
      <c r="G47" s="41">
        <f t="shared" si="7"/>
        <v>5.7907999999999991</v>
      </c>
      <c r="H47" s="43">
        <v>0.3</v>
      </c>
      <c r="I47" s="43"/>
      <c r="J47" s="53">
        <f t="shared" si="8"/>
        <v>7.528039999999999</v>
      </c>
      <c r="K47" s="95">
        <f t="shared" si="10"/>
        <v>0.86721554618970675</v>
      </c>
      <c r="N47" s="5"/>
      <c r="O47" s="36"/>
      <c r="P47" s="36"/>
      <c r="Q47" s="36"/>
      <c r="S47"/>
      <c r="T47"/>
      <c r="U47"/>
      <c r="V47"/>
      <c r="W47"/>
      <c r="X47"/>
      <c r="Y47"/>
      <c r="Z47"/>
      <c r="AA47"/>
      <c r="AB47"/>
      <c r="AC47"/>
      <c r="AD47"/>
      <c r="AE47"/>
      <c r="AF47"/>
      <c r="AG47"/>
      <c r="AH47"/>
    </row>
    <row r="48" spans="2:399" ht="15" x14ac:dyDescent="0.25">
      <c r="B48" s="40">
        <f>'Appendix H P 1'!B49</f>
        <v>2028</v>
      </c>
      <c r="C48" s="40">
        <v>12</v>
      </c>
      <c r="D48" s="41">
        <f t="shared" si="5"/>
        <v>0.37802132593717297</v>
      </c>
      <c r="E48" s="41">
        <f t="shared" si="6"/>
        <v>0.57250000000000001</v>
      </c>
      <c r="F48" s="44">
        <f t="shared" si="9"/>
        <v>3.3020570191266696E-2</v>
      </c>
      <c r="G48" s="41">
        <f t="shared" si="7"/>
        <v>6.3632999999999988</v>
      </c>
      <c r="H48" s="43">
        <v>0.3</v>
      </c>
      <c r="I48" s="43"/>
      <c r="J48" s="53">
        <f t="shared" si="8"/>
        <v>8.2722899999999981</v>
      </c>
      <c r="K48" s="95">
        <f t="shared" si="10"/>
        <v>0.89014662490398566</v>
      </c>
      <c r="N48" s="5"/>
      <c r="O48" s="36"/>
      <c r="P48" s="5"/>
      <c r="Q48" s="5"/>
      <c r="S48"/>
      <c r="T48"/>
      <c r="U48"/>
      <c r="V48"/>
      <c r="W48"/>
      <c r="X48"/>
      <c r="Y48"/>
      <c r="Z48"/>
      <c r="AA48"/>
      <c r="AB48"/>
      <c r="AC48"/>
      <c r="AD48"/>
      <c r="AE48"/>
      <c r="AF48"/>
      <c r="AG48"/>
      <c r="AH48"/>
    </row>
    <row r="49" spans="2:34" ht="15" x14ac:dyDescent="0.25">
      <c r="B49" s="40">
        <f>'Appendix H P 1'!B50</f>
        <v>2029</v>
      </c>
      <c r="C49" s="40">
        <v>13</v>
      </c>
      <c r="D49" s="41">
        <f t="shared" si="5"/>
        <v>0.36415440574419922</v>
      </c>
      <c r="E49" s="41">
        <f t="shared" si="6"/>
        <v>0.57099999999999995</v>
      </c>
      <c r="F49" s="44">
        <f t="shared" si="9"/>
        <v>-2.6200873362446364E-3</v>
      </c>
      <c r="G49" s="41">
        <f t="shared" si="7"/>
        <v>6.9342999999999986</v>
      </c>
      <c r="H49" s="43">
        <v>0.3</v>
      </c>
      <c r="I49" s="43"/>
      <c r="J49" s="53">
        <f t="shared" si="8"/>
        <v>9.0145899999999983</v>
      </c>
      <c r="K49" s="95">
        <f t="shared" si="10"/>
        <v>0.91230322258128738</v>
      </c>
      <c r="O49"/>
      <c r="S49"/>
      <c r="T49"/>
      <c r="U49"/>
      <c r="V49"/>
      <c r="W49"/>
      <c r="X49"/>
      <c r="Y49"/>
      <c r="Z49"/>
      <c r="AA49"/>
      <c r="AB49"/>
      <c r="AC49"/>
      <c r="AD49"/>
      <c r="AE49"/>
      <c r="AF49"/>
      <c r="AG49"/>
      <c r="AH49"/>
    </row>
    <row r="50" spans="2:34" ht="15" x14ac:dyDescent="0.25">
      <c r="B50" s="40">
        <f>'Appendix H P 1'!B51</f>
        <v>2030</v>
      </c>
      <c r="C50" s="40">
        <v>14</v>
      </c>
      <c r="D50" s="41">
        <f t="shared" si="5"/>
        <v>0.36698919799942087</v>
      </c>
      <c r="E50" s="41">
        <f t="shared" si="6"/>
        <v>0.59570000000000001</v>
      </c>
      <c r="F50" s="44">
        <f t="shared" si="9"/>
        <v>4.3257443082311831E-2</v>
      </c>
      <c r="G50" s="41">
        <f t="shared" si="7"/>
        <v>7.5299999999999985</v>
      </c>
      <c r="H50" s="43">
        <v>0.3</v>
      </c>
      <c r="I50" s="43"/>
      <c r="J50" s="53">
        <f t="shared" si="8"/>
        <v>9.7889999999999979</v>
      </c>
      <c r="K50" s="95">
        <f t="shared" si="10"/>
        <v>0.93714512674903649</v>
      </c>
      <c r="O50"/>
      <c r="S50"/>
      <c r="T50"/>
      <c r="U50"/>
      <c r="V50"/>
      <c r="W50"/>
      <c r="X50"/>
      <c r="Y50"/>
      <c r="Z50"/>
      <c r="AA50"/>
      <c r="AB50"/>
      <c r="AC50"/>
      <c r="AD50"/>
      <c r="AE50"/>
      <c r="AF50"/>
      <c r="AG50"/>
      <c r="AH50"/>
    </row>
    <row r="51" spans="2:34" ht="15" x14ac:dyDescent="0.25">
      <c r="B51" s="40">
        <f>'Appendix H P 1'!B52</f>
        <v>2031</v>
      </c>
      <c r="C51" s="40">
        <v>15</v>
      </c>
      <c r="D51" s="41">
        <f t="shared" si="5"/>
        <v>0.3629954060714326</v>
      </c>
      <c r="E51" s="41">
        <f t="shared" si="6"/>
        <v>0.6099</v>
      </c>
      <c r="F51" s="44">
        <f t="shared" si="9"/>
        <v>2.3837502098371655E-2</v>
      </c>
      <c r="G51" s="41">
        <f t="shared" si="7"/>
        <v>8.139899999999999</v>
      </c>
      <c r="H51" s="43">
        <v>0.3</v>
      </c>
      <c r="I51" s="42"/>
      <c r="J51" s="53">
        <f t="shared" si="8"/>
        <v>10.581869999999999</v>
      </c>
      <c r="K51" s="95">
        <f t="shared" si="10"/>
        <v>0.96309309335744053</v>
      </c>
      <c r="O51"/>
      <c r="S51"/>
      <c r="T51"/>
      <c r="U51"/>
      <c r="V51"/>
      <c r="W51"/>
      <c r="X51"/>
      <c r="Y51"/>
      <c r="Z51"/>
      <c r="AA51"/>
      <c r="AB51"/>
      <c r="AC51"/>
      <c r="AD51"/>
      <c r="AE51"/>
      <c r="AF51"/>
      <c r="AG51"/>
      <c r="AH51"/>
    </row>
    <row r="52" spans="2:34" ht="15" x14ac:dyDescent="0.25">
      <c r="B52" s="40">
        <f>'Appendix H P 1'!B53</f>
        <v>2032</v>
      </c>
      <c r="C52" s="40">
        <v>16</v>
      </c>
      <c r="D52" s="41">
        <f t="shared" si="5"/>
        <v>0.34923525840019143</v>
      </c>
      <c r="E52" s="41">
        <f t="shared" si="6"/>
        <v>0.60740000000000005</v>
      </c>
      <c r="F52" s="44">
        <f t="shared" si="9"/>
        <v>-4.0990326282995815E-3</v>
      </c>
      <c r="G52" s="41">
        <f t="shared" si="7"/>
        <v>8.7472999999999992</v>
      </c>
      <c r="H52" s="43">
        <v>0.3</v>
      </c>
      <c r="I52" s="42"/>
      <c r="J52" s="53">
        <f t="shared" si="8"/>
        <v>11.37149</v>
      </c>
      <c r="K52" s="95">
        <f t="shared" si="10"/>
        <v>0.98817931188284891</v>
      </c>
      <c r="O52"/>
      <c r="S52"/>
      <c r="T52"/>
      <c r="U52"/>
      <c r="V52"/>
      <c r="W52"/>
      <c r="X52"/>
      <c r="Y52"/>
      <c r="Z52"/>
      <c r="AA52"/>
      <c r="AB52"/>
      <c r="AC52"/>
      <c r="AD52"/>
      <c r="AE52"/>
      <c r="AF52"/>
      <c r="AG52"/>
      <c r="AH52"/>
    </row>
    <row r="53" spans="2:34" ht="15" x14ac:dyDescent="0.25">
      <c r="B53" s="40">
        <f>'Appendix H P 1'!B54</f>
        <v>2033</v>
      </c>
      <c r="C53" s="40">
        <v>17</v>
      </c>
      <c r="D53" s="41">
        <f t="shared" si="5"/>
        <v>0.3531496830821414</v>
      </c>
      <c r="E53" s="41">
        <f t="shared" si="6"/>
        <v>0.63590000000000002</v>
      </c>
      <c r="F53" s="44">
        <f t="shared" si="9"/>
        <v>4.6921303918340485E-2</v>
      </c>
      <c r="G53" s="41">
        <f t="shared" si="7"/>
        <v>9.3831999999999987</v>
      </c>
      <c r="H53" s="43">
        <v>0.3</v>
      </c>
      <c r="I53" s="42"/>
      <c r="J53" s="53">
        <f t="shared" si="8"/>
        <v>12.198159999999998</v>
      </c>
      <c r="K53" s="95">
        <f t="shared" si="10"/>
        <v>1.0159349380868732</v>
      </c>
      <c r="O53"/>
      <c r="S53"/>
      <c r="T53"/>
    </row>
    <row r="54" spans="2:34" ht="15" x14ac:dyDescent="0.25">
      <c r="B54" s="40">
        <f>'Appendix H P 1'!B55</f>
        <v>2034</v>
      </c>
      <c r="C54" s="40">
        <v>18</v>
      </c>
      <c r="D54" s="41">
        <f t="shared" si="5"/>
        <v>0.34207263791300696</v>
      </c>
      <c r="E54" s="41">
        <f t="shared" si="6"/>
        <v>0.63759999999999994</v>
      </c>
      <c r="F54" s="44">
        <f t="shared" si="9"/>
        <v>2.6733763170307956E-3</v>
      </c>
      <c r="G54" s="41">
        <f t="shared" si="7"/>
        <v>10.020799999999998</v>
      </c>
      <c r="H54" s="43">
        <v>0.3</v>
      </c>
      <c r="I54" s="42"/>
      <c r="J54" s="53">
        <f t="shared" si="8"/>
        <v>13.027039999999998</v>
      </c>
      <c r="K54" s="95">
        <f t="shared" si="10"/>
        <v>1.043318441869344</v>
      </c>
      <c r="O54"/>
      <c r="S54"/>
      <c r="T54"/>
    </row>
    <row r="55" spans="2:34" ht="15" x14ac:dyDescent="0.25">
      <c r="B55" s="40">
        <f>'Appendix H P 1'!B56</f>
        <v>2035</v>
      </c>
      <c r="C55" s="40">
        <v>19</v>
      </c>
      <c r="D55" s="41">
        <f t="shared" si="5"/>
        <v>0.33509886468255556</v>
      </c>
      <c r="E55" s="41">
        <f t="shared" si="6"/>
        <v>0.64659999999999995</v>
      </c>
      <c r="F55" s="44">
        <f t="shared" si="9"/>
        <v>1.411543287327488E-2</v>
      </c>
      <c r="G55" s="41">
        <f t="shared" si="7"/>
        <v>10.667399999999997</v>
      </c>
      <c r="H55" s="43">
        <v>0.3</v>
      </c>
      <c r="I55" s="42"/>
      <c r="J55" s="53">
        <f t="shared" si="8"/>
        <v>13.867619999999997</v>
      </c>
      <c r="K55" s="95">
        <f t="shared" si="10"/>
        <v>1.0711648665534381</v>
      </c>
      <c r="O55"/>
    </row>
    <row r="56" spans="2:34" ht="15" x14ac:dyDescent="0.25">
      <c r="B56" s="40">
        <f>'Appendix H P 1'!B57</f>
        <v>2036</v>
      </c>
      <c r="C56" s="45">
        <v>20</v>
      </c>
      <c r="D56" s="49">
        <f t="shared" si="5"/>
        <v>0.33313444843381274</v>
      </c>
      <c r="E56" s="49">
        <f t="shared" si="6"/>
        <v>0.66539999999999999</v>
      </c>
      <c r="F56" s="50">
        <f t="shared" si="9"/>
        <v>2.9075162387875109E-2</v>
      </c>
      <c r="G56" s="49">
        <f t="shared" si="7"/>
        <v>11.332799999999997</v>
      </c>
      <c r="H56" s="43">
        <v>0.3</v>
      </c>
      <c r="I56" s="51"/>
      <c r="J56" s="54">
        <f t="shared" si="8"/>
        <v>14.732639999999996</v>
      </c>
      <c r="K56" s="95">
        <f t="shared" si="10"/>
        <v>1.1004347279664013</v>
      </c>
      <c r="O56"/>
    </row>
    <row r="57" spans="2:34" ht="15" x14ac:dyDescent="0.25">
      <c r="B57" s="40">
        <f>'Appendix H P 1'!B58</f>
        <v>2037</v>
      </c>
      <c r="C57" s="40">
        <v>21</v>
      </c>
      <c r="D57" s="41">
        <f t="shared" si="5"/>
        <v>0.32500000000000001</v>
      </c>
      <c r="E57" s="41">
        <f t="shared" si="6"/>
        <v>0.67205400000000004</v>
      </c>
      <c r="F57" s="44">
        <f t="shared" si="9"/>
        <v>1.0000000000000009E-2</v>
      </c>
      <c r="G57" s="41">
        <f t="shared" si="7"/>
        <v>12.004853999999996</v>
      </c>
      <c r="H57" s="43">
        <v>0.3</v>
      </c>
      <c r="I57" s="43"/>
      <c r="J57" s="53">
        <f t="shared" si="8"/>
        <v>15.606310199999996</v>
      </c>
      <c r="K57" s="95">
        <f t="shared" si="10"/>
        <v>1.1299049861995467</v>
      </c>
      <c r="O57"/>
    </row>
    <row r="58" spans="2:34" ht="15" x14ac:dyDescent="0.25">
      <c r="B58" s="40">
        <f>'Appendix H P 1'!B59</f>
        <v>2038</v>
      </c>
      <c r="C58" s="40">
        <v>22</v>
      </c>
      <c r="D58" s="41">
        <f t="shared" si="5"/>
        <v>0.31709999999999999</v>
      </c>
      <c r="E58" s="41">
        <f t="shared" si="6"/>
        <v>0.67877454000000004</v>
      </c>
      <c r="F58" s="44">
        <f t="shared" si="9"/>
        <v>1.0000000000000009E-2</v>
      </c>
      <c r="G58" s="41">
        <f t="shared" si="7"/>
        <v>12.683628539999997</v>
      </c>
      <c r="H58" s="43">
        <v>0.3</v>
      </c>
      <c r="I58" s="43"/>
      <c r="J58" s="53">
        <f t="shared" si="8"/>
        <v>16.488717101999995</v>
      </c>
      <c r="K58" s="95">
        <f t="shared" si="10"/>
        <v>1.1596160160875797</v>
      </c>
      <c r="O58"/>
    </row>
    <row r="59" spans="2:34" ht="15" x14ac:dyDescent="0.25">
      <c r="B59" s="40">
        <f>'Appendix H P 1'!B60</f>
        <v>2039</v>
      </c>
      <c r="C59" s="40">
        <v>23</v>
      </c>
      <c r="D59" s="41">
        <f t="shared" si="5"/>
        <v>0.30940000000000001</v>
      </c>
      <c r="E59" s="41">
        <f t="shared" si="6"/>
        <v>0.68556228540000008</v>
      </c>
      <c r="F59" s="44">
        <f t="shared" si="9"/>
        <v>1.0000000000000009E-2</v>
      </c>
      <c r="G59" s="41">
        <f t="shared" si="7"/>
        <v>13.369190825399997</v>
      </c>
      <c r="H59" s="43">
        <v>0.3</v>
      </c>
      <c r="I59" s="43"/>
      <c r="J59" s="53">
        <f t="shared" si="8"/>
        <v>17.379948073019996</v>
      </c>
      <c r="K59" s="95">
        <f t="shared" si="10"/>
        <v>1.1896019052894258</v>
      </c>
      <c r="O59"/>
    </row>
    <row r="60" spans="2:34" ht="15" x14ac:dyDescent="0.25">
      <c r="B60" s="40">
        <f>'Appendix H P 1'!B61</f>
        <v>2040</v>
      </c>
      <c r="C60" s="40">
        <v>24</v>
      </c>
      <c r="D60" s="41">
        <f t="shared" si="5"/>
        <v>0.30180000000000001</v>
      </c>
      <c r="E60" s="41">
        <f t="shared" si="6"/>
        <v>0.69241790825400007</v>
      </c>
      <c r="F60" s="44">
        <f t="shared" si="9"/>
        <v>1.0000000000000009E-2</v>
      </c>
      <c r="G60" s="41">
        <f t="shared" si="7"/>
        <v>14.061608733653998</v>
      </c>
      <c r="H60" s="43">
        <v>0.3</v>
      </c>
      <c r="I60" s="43"/>
      <c r="J60" s="53">
        <f t="shared" si="8"/>
        <v>18.280091353750198</v>
      </c>
      <c r="K60" s="95">
        <f t="shared" si="10"/>
        <v>1.2198917606206494</v>
      </c>
      <c r="O60"/>
    </row>
    <row r="61" spans="2:34" ht="15" x14ac:dyDescent="0.25">
      <c r="B61" s="40">
        <f>'Appendix H P 1'!B62</f>
        <v>2041</v>
      </c>
      <c r="C61" s="40">
        <v>25</v>
      </c>
      <c r="D61" s="41">
        <f t="shared" si="5"/>
        <v>0.29449999999999998</v>
      </c>
      <c r="E61" s="41">
        <f t="shared" si="6"/>
        <v>0.69934208733654013</v>
      </c>
      <c r="F61" s="44">
        <f t="shared" si="9"/>
        <v>1.0000000000000009E-2</v>
      </c>
      <c r="G61" s="41">
        <f t="shared" si="7"/>
        <v>14.760950820990537</v>
      </c>
      <c r="H61" s="43">
        <v>0.3</v>
      </c>
      <c r="I61" s="43"/>
      <c r="J61" s="53">
        <f t="shared" si="8"/>
        <v>19.189236067287698</v>
      </c>
      <c r="K61" s="95">
        <f t="shared" si="10"/>
        <v>1.2505107010381131</v>
      </c>
      <c r="O61"/>
    </row>
    <row r="62" spans="2:34" ht="15" x14ac:dyDescent="0.25">
      <c r="B62" s="40">
        <f>'Appendix H P 1'!B63</f>
        <v>2042</v>
      </c>
      <c r="C62" s="40">
        <v>26</v>
      </c>
      <c r="D62" s="41">
        <f t="shared" si="5"/>
        <v>0.2873</v>
      </c>
      <c r="E62" s="41">
        <f t="shared" si="6"/>
        <v>0.70633550820990554</v>
      </c>
      <c r="F62" s="44">
        <f t="shared" si="9"/>
        <v>1.0000000000000009E-2</v>
      </c>
      <c r="G62" s="41">
        <f t="shared" si="7"/>
        <v>15.467286329200443</v>
      </c>
      <c r="H62" s="43">
        <v>0.3</v>
      </c>
      <c r="I62" s="42"/>
      <c r="J62" s="53">
        <f t="shared" si="8"/>
        <v>20.107472227960574</v>
      </c>
      <c r="K62" s="95">
        <f t="shared" si="10"/>
        <v>1.2814806216573633</v>
      </c>
      <c r="O62"/>
    </row>
    <row r="63" spans="2:34" ht="15" x14ac:dyDescent="0.25">
      <c r="B63" s="40">
        <f>'Appendix H P 1'!B64</f>
        <v>2043</v>
      </c>
      <c r="C63" s="40">
        <v>27</v>
      </c>
      <c r="D63" s="41">
        <f t="shared" si="5"/>
        <v>0.28029999999999999</v>
      </c>
      <c r="E63" s="41">
        <f t="shared" si="6"/>
        <v>0.71339886329200464</v>
      </c>
      <c r="F63" s="44">
        <f t="shared" si="9"/>
        <v>1.0000000000000009E-2</v>
      </c>
      <c r="G63" s="41">
        <f t="shared" si="7"/>
        <v>16.180685192492447</v>
      </c>
      <c r="H63" s="43">
        <v>0.3</v>
      </c>
      <c r="I63" s="42"/>
      <c r="J63" s="53">
        <f t="shared" si="8"/>
        <v>21.034890750240184</v>
      </c>
      <c r="K63" s="95">
        <f t="shared" si="10"/>
        <v>1.312820788181142</v>
      </c>
    </row>
    <row r="64" spans="2:34" ht="15" x14ac:dyDescent="0.25">
      <c r="B64" s="40">
        <f>'Appendix H P 1'!B65</f>
        <v>2044</v>
      </c>
      <c r="C64" s="40">
        <v>28</v>
      </c>
      <c r="D64" s="41">
        <f t="shared" si="5"/>
        <v>0.27350000000000002</v>
      </c>
      <c r="E64" s="41">
        <f t="shared" si="6"/>
        <v>0.72053285192492467</v>
      </c>
      <c r="F64" s="44">
        <f t="shared" si="9"/>
        <v>1.0000000000000009E-2</v>
      </c>
      <c r="G64" s="41">
        <f t="shared" si="7"/>
        <v>16.901218044417373</v>
      </c>
      <c r="H64" s="43">
        <v>0.3</v>
      </c>
      <c r="I64" s="42"/>
      <c r="J64" s="53">
        <f t="shared" si="8"/>
        <v>21.971583457742586</v>
      </c>
      <c r="K64" s="95">
        <f t="shared" si="10"/>
        <v>1.3445483041517106</v>
      </c>
    </row>
    <row r="65" spans="2:11" ht="15" x14ac:dyDescent="0.25">
      <c r="B65" s="40">
        <f>'Appendix H P 1'!B66</f>
        <v>2045</v>
      </c>
      <c r="C65" s="40">
        <v>29</v>
      </c>
      <c r="D65" s="41">
        <f t="shared" si="5"/>
        <v>0.26690000000000003</v>
      </c>
      <c r="E65" s="41">
        <f t="shared" si="6"/>
        <v>0.72773818044417393</v>
      </c>
      <c r="F65" s="44">
        <f t="shared" si="9"/>
        <v>1.0000000000000009E-2</v>
      </c>
      <c r="G65" s="41">
        <f t="shared" si="7"/>
        <v>17.628956224861547</v>
      </c>
      <c r="H65" s="43">
        <v>0.3</v>
      </c>
      <c r="I65" s="42"/>
      <c r="J65" s="53">
        <f t="shared" si="8"/>
        <v>22.917643092320013</v>
      </c>
      <c r="K65" s="95">
        <f t="shared" si="10"/>
        <v>1.3766784817391127</v>
      </c>
    </row>
    <row r="66" spans="2:11" ht="15" x14ac:dyDescent="0.25">
      <c r="B66" s="40">
        <f>'Appendix H P 1'!B67</f>
        <v>2046</v>
      </c>
      <c r="C66" s="45">
        <v>30</v>
      </c>
      <c r="D66" s="49">
        <f t="shared" si="5"/>
        <v>0.26040000000000002</v>
      </c>
      <c r="E66" s="49">
        <f t="shared" si="6"/>
        <v>0.73501556224861564</v>
      </c>
      <c r="F66" s="50">
        <f t="shared" si="9"/>
        <v>1.0000000000000009E-2</v>
      </c>
      <c r="G66" s="49">
        <f t="shared" si="7"/>
        <v>18.363971787110163</v>
      </c>
      <c r="H66" s="43">
        <v>0.3</v>
      </c>
      <c r="I66" s="46"/>
      <c r="J66" s="55">
        <f t="shared" si="8"/>
        <v>23.873163323243212</v>
      </c>
      <c r="K66" s="95">
        <f t="shared" si="10"/>
        <v>1.40922513858711</v>
      </c>
    </row>
    <row r="67" spans="2:11" ht="15" x14ac:dyDescent="0.25">
      <c r="B67" s="40">
        <f>'Appendix H P 1'!B68</f>
        <v>2047</v>
      </c>
      <c r="C67" s="40">
        <v>31</v>
      </c>
      <c r="D67" s="41">
        <f t="shared" si="5"/>
        <v>0.254</v>
      </c>
      <c r="E67" s="41">
        <f t="shared" si="6"/>
        <v>0.74236571787110184</v>
      </c>
      <c r="F67" s="44">
        <f t="shared" si="9"/>
        <v>1.0000000000000009E-2</v>
      </c>
      <c r="G67" s="41">
        <f t="shared" si="7"/>
        <v>19.106337504981266</v>
      </c>
      <c r="H67" s="43">
        <v>0.3</v>
      </c>
      <c r="I67" s="48"/>
      <c r="J67" s="56">
        <f t="shared" si="8"/>
        <v>24.838238756475647</v>
      </c>
      <c r="K67" s="95">
        <f t="shared" si="10"/>
        <v>1.4422008374259487</v>
      </c>
    </row>
    <row r="68" spans="2:11" ht="15" x14ac:dyDescent="0.25">
      <c r="B68" s="40">
        <f>'Appendix H P 1'!B69</f>
        <v>2048</v>
      </c>
      <c r="C68" s="40">
        <v>32</v>
      </c>
      <c r="D68" s="41">
        <f t="shared" si="5"/>
        <v>0.24779999999999999</v>
      </c>
      <c r="E68" s="41">
        <f t="shared" si="6"/>
        <v>0.74978937504981291</v>
      </c>
      <c r="F68" s="44">
        <f t="shared" si="9"/>
        <v>1.0000000000000009E-2</v>
      </c>
      <c r="G68" s="41">
        <f t="shared" si="7"/>
        <v>19.856126880031077</v>
      </c>
      <c r="H68" s="43">
        <v>0.3</v>
      </c>
      <c r="I68" s="47"/>
      <c r="J68" s="53">
        <f t="shared" si="8"/>
        <v>25.812964944040402</v>
      </c>
      <c r="K68" s="95">
        <f t="shared" si="10"/>
        <v>1.4756170809833091</v>
      </c>
    </row>
    <row r="69" spans="2:11" ht="15" x14ac:dyDescent="0.25">
      <c r="B69" s="40">
        <f>'Appendix H P 1'!B70</f>
        <v>2049</v>
      </c>
      <c r="C69" s="40">
        <v>33</v>
      </c>
      <c r="D69" s="41">
        <f t="shared" si="5"/>
        <v>0.24179999999999999</v>
      </c>
      <c r="E69" s="41">
        <f t="shared" si="6"/>
        <v>0.75728726880031105</v>
      </c>
      <c r="F69" s="44">
        <f t="shared" si="9"/>
        <v>1.0000000000000009E-2</v>
      </c>
      <c r="G69" s="41">
        <f t="shared" si="7"/>
        <v>20.613414148831389</v>
      </c>
      <c r="H69" s="43">
        <v>0.3</v>
      </c>
      <c r="I69" s="47"/>
      <c r="J69" s="53">
        <f t="shared" si="8"/>
        <v>26.797438393480807</v>
      </c>
      <c r="K69" s="95">
        <f t="shared" si="10"/>
        <v>1.5094844716863653</v>
      </c>
    </row>
    <row r="70" spans="2:11" ht="15" x14ac:dyDescent="0.25">
      <c r="B70" s="40">
        <f>'Appendix H P 1'!B71</f>
        <v>2050</v>
      </c>
      <c r="C70" s="40">
        <v>34</v>
      </c>
      <c r="D70" s="41">
        <f t="shared" si="5"/>
        <v>0.2359</v>
      </c>
      <c r="E70" s="41">
        <f t="shared" si="6"/>
        <v>0.76486014148831416</v>
      </c>
      <c r="F70" s="44">
        <f t="shared" si="9"/>
        <v>1.0000000000000009E-2</v>
      </c>
      <c r="G70" s="41">
        <f t="shared" si="7"/>
        <v>21.378274290319702</v>
      </c>
      <c r="H70" s="43">
        <v>0.3</v>
      </c>
      <c r="I70" s="47"/>
      <c r="J70" s="53">
        <f t="shared" si="8"/>
        <v>27.791756577415612</v>
      </c>
      <c r="K70" s="95">
        <f t="shared" si="10"/>
        <v>1.543812843413727</v>
      </c>
    </row>
    <row r="71" spans="2:11" ht="15" x14ac:dyDescent="0.25">
      <c r="B71" s="40">
        <f>'Appendix H P 1'!B72</f>
        <v>2051</v>
      </c>
      <c r="C71" s="40">
        <v>35</v>
      </c>
      <c r="D71" s="41">
        <f t="shared" si="5"/>
        <v>0.23019999999999999</v>
      </c>
      <c r="E71" s="41">
        <f t="shared" si="6"/>
        <v>0.77250874290319727</v>
      </c>
      <c r="F71" s="44">
        <f t="shared" si="9"/>
        <v>1.0000000000000009E-2</v>
      </c>
      <c r="G71" s="41">
        <f t="shared" si="7"/>
        <v>22.150783033222901</v>
      </c>
      <c r="H71" s="43">
        <v>0.3</v>
      </c>
      <c r="I71" s="47"/>
      <c r="J71" s="53">
        <f t="shared" si="8"/>
        <v>28.796017943189771</v>
      </c>
      <c r="K71" s="95">
        <f t="shared" si="10"/>
        <v>1.5786113708963696</v>
      </c>
    </row>
    <row r="72" spans="2:11" ht="15" x14ac:dyDescent="0.25">
      <c r="B72" s="40">
        <f>'Appendix H P 1'!B73</f>
        <v>2052</v>
      </c>
      <c r="C72" s="40">
        <v>36</v>
      </c>
      <c r="D72" s="41">
        <f t="shared" si="5"/>
        <v>0.22459999999999999</v>
      </c>
      <c r="E72" s="41">
        <f t="shared" si="6"/>
        <v>0.78023383033222926</v>
      </c>
      <c r="F72" s="44">
        <f t="shared" si="9"/>
        <v>1.0000000000000009E-2</v>
      </c>
      <c r="G72" s="41">
        <f t="shared" si="7"/>
        <v>22.931016863555129</v>
      </c>
      <c r="H72" s="43">
        <v>0.3</v>
      </c>
      <c r="I72" s="47"/>
      <c r="J72" s="53">
        <f t="shared" si="8"/>
        <v>29.810321922621668</v>
      </c>
      <c r="K72" s="95">
        <f t="shared" si="10"/>
        <v>1.613888661121893</v>
      </c>
    </row>
    <row r="73" spans="2:11" ht="15" x14ac:dyDescent="0.25">
      <c r="B73" s="40">
        <f>'Appendix H P 1'!B74</f>
        <v>2053</v>
      </c>
      <c r="C73" s="40">
        <v>37</v>
      </c>
      <c r="D73" s="41">
        <f t="shared" si="5"/>
        <v>0.21909999999999999</v>
      </c>
      <c r="E73" s="41">
        <f t="shared" si="6"/>
        <v>0.78803616863555159</v>
      </c>
      <c r="F73" s="44">
        <f t="shared" si="9"/>
        <v>1.0000000000000009E-2</v>
      </c>
      <c r="G73" s="41">
        <f t="shared" si="7"/>
        <v>23.719053032190679</v>
      </c>
      <c r="H73" s="43">
        <v>0.3</v>
      </c>
      <c r="I73" s="47"/>
      <c r="J73" s="53">
        <f t="shared" si="8"/>
        <v>30.834768941847884</v>
      </c>
      <c r="K73" s="95">
        <f t="shared" si="10"/>
        <v>1.6496528301544615</v>
      </c>
    </row>
    <row r="74" spans="2:11" ht="15" x14ac:dyDescent="0.25">
      <c r="B74" s="40">
        <f>'Appendix H P 1'!B75</f>
        <v>2054</v>
      </c>
      <c r="C74" s="40">
        <v>38</v>
      </c>
      <c r="D74" s="41">
        <f t="shared" si="5"/>
        <v>0.21379999999999999</v>
      </c>
      <c r="E74" s="41">
        <f t="shared" si="6"/>
        <v>0.79591653032190712</v>
      </c>
      <c r="F74" s="44">
        <f t="shared" si="9"/>
        <v>1.0000000000000009E-2</v>
      </c>
      <c r="G74" s="41">
        <f t="shared" si="7"/>
        <v>24.514969562512587</v>
      </c>
      <c r="H74" s="43">
        <v>0.3</v>
      </c>
      <c r="I74" s="47"/>
      <c r="J74" s="53">
        <f t="shared" si="8"/>
        <v>31.869460431266365</v>
      </c>
      <c r="K74" s="95">
        <f t="shared" si="10"/>
        <v>1.685911568063871</v>
      </c>
    </row>
    <row r="75" spans="2:11" ht="15" x14ac:dyDescent="0.25">
      <c r="B75" s="40">
        <f>'Appendix H P 1'!B76</f>
        <v>2055</v>
      </c>
      <c r="C75" s="40">
        <v>39</v>
      </c>
      <c r="D75" s="41">
        <f t="shared" si="5"/>
        <v>0.20860000000000001</v>
      </c>
      <c r="E75" s="41">
        <f t="shared" si="6"/>
        <v>0.80387569562512617</v>
      </c>
      <c r="F75" s="44">
        <f t="shared" si="9"/>
        <v>1.0000000000000009E-2</v>
      </c>
      <c r="G75" s="41">
        <f t="shared" si="7"/>
        <v>25.318845258137713</v>
      </c>
      <c r="H75" s="43">
        <v>0.3</v>
      </c>
      <c r="I75" s="47"/>
      <c r="J75" s="53">
        <f t="shared" si="8"/>
        <v>32.914498835579032</v>
      </c>
      <c r="K75" s="95">
        <f t="shared" si="10"/>
        <v>1.7226721941042127</v>
      </c>
    </row>
    <row r="76" spans="2:11" ht="15" x14ac:dyDescent="0.25">
      <c r="B76" s="40">
        <f>'Appendix H P 1'!B77</f>
        <v>2056</v>
      </c>
      <c r="C76" s="45">
        <v>40</v>
      </c>
      <c r="D76" s="49">
        <f t="shared" si="5"/>
        <v>0.20349999999999999</v>
      </c>
      <c r="E76" s="49">
        <f t="shared" si="6"/>
        <v>0.8119144525813774</v>
      </c>
      <c r="F76" s="50">
        <f t="shared" si="9"/>
        <v>1.0000000000000009E-2</v>
      </c>
      <c r="G76" s="49">
        <f t="shared" si="7"/>
        <v>26.13075971071909</v>
      </c>
      <c r="H76" s="43">
        <v>0.3</v>
      </c>
      <c r="I76" s="52"/>
      <c r="J76" s="54">
        <f t="shared" si="8"/>
        <v>33.96998762393482</v>
      </c>
      <c r="K76" s="95">
        <f t="shared" si="10"/>
        <v>1.7599417038539935</v>
      </c>
    </row>
    <row r="77" spans="2:11" ht="15" x14ac:dyDescent="0.25">
      <c r="B77" s="40">
        <f>'Appendix H P 1'!B78</f>
        <v>2057</v>
      </c>
      <c r="C77" s="40">
        <v>41</v>
      </c>
      <c r="D77" s="41">
        <f t="shared" si="5"/>
        <v>0.19850000000000001</v>
      </c>
      <c r="E77" s="41">
        <f t="shared" si="6"/>
        <v>0.82003359710719115</v>
      </c>
      <c r="F77" s="44">
        <f t="shared" si="9"/>
        <v>1.0000000000000009E-2</v>
      </c>
      <c r="G77" s="41">
        <f t="shared" si="7"/>
        <v>26.950793307826281</v>
      </c>
      <c r="H77" s="43">
        <v>0.3</v>
      </c>
      <c r="I77" s="47"/>
      <c r="J77" s="53">
        <f t="shared" si="8"/>
        <v>35.036031300174166</v>
      </c>
      <c r="K77" s="95">
        <f t="shared" si="10"/>
        <v>1.797726809695106</v>
      </c>
    </row>
    <row r="78" spans="2:11" ht="15" x14ac:dyDescent="0.25">
      <c r="B78" s="40">
        <f>'Appendix H P 1'!B79</f>
        <v>2058</v>
      </c>
      <c r="C78" s="40">
        <v>42</v>
      </c>
      <c r="D78" s="41">
        <f t="shared" si="5"/>
        <v>0.19370000000000001</v>
      </c>
      <c r="E78" s="41">
        <f t="shared" si="6"/>
        <v>0.8282339330782631</v>
      </c>
      <c r="F78" s="44">
        <f t="shared" si="9"/>
        <v>1.0000000000000009E-2</v>
      </c>
      <c r="G78" s="41">
        <f t="shared" si="7"/>
        <v>27.779027240904544</v>
      </c>
      <c r="H78" s="43">
        <v>0.3</v>
      </c>
      <c r="I78" s="47"/>
      <c r="J78" s="53">
        <f t="shared" si="8"/>
        <v>36.112735413175905</v>
      </c>
      <c r="K78" s="95">
        <f t="shared" si="10"/>
        <v>1.8360339757451969</v>
      </c>
    </row>
    <row r="79" spans="2:11" ht="15" x14ac:dyDescent="0.25">
      <c r="B79" s="40">
        <f>'Appendix H P 1'!B80</f>
        <v>2059</v>
      </c>
      <c r="C79" s="40">
        <v>43</v>
      </c>
      <c r="D79" s="41">
        <f t="shared" si="5"/>
        <v>0.189</v>
      </c>
      <c r="E79" s="41">
        <f t="shared" si="6"/>
        <v>0.83651627240904569</v>
      </c>
      <c r="F79" s="44">
        <f t="shared" si="9"/>
        <v>1.0000000000000009E-2</v>
      </c>
      <c r="G79" s="41">
        <f t="shared" si="7"/>
        <v>28.61554351331359</v>
      </c>
      <c r="H79" s="43">
        <v>0.3</v>
      </c>
      <c r="I79" s="47"/>
      <c r="J79" s="53">
        <f t="shared" si="8"/>
        <v>37.200206567307667</v>
      </c>
      <c r="K79" s="95">
        <f t="shared" si="10"/>
        <v>1.8748694481501831</v>
      </c>
    </row>
    <row r="80" spans="2:11" ht="15" x14ac:dyDescent="0.25">
      <c r="B80" s="40">
        <f>'Appendix H P 1'!B81</f>
        <v>2060</v>
      </c>
      <c r="C80" s="40">
        <v>44</v>
      </c>
      <c r="D80" s="41">
        <f t="shared" si="5"/>
        <v>0.18440000000000001</v>
      </c>
      <c r="E80" s="41">
        <f t="shared" si="6"/>
        <v>0.84488143513313618</v>
      </c>
      <c r="F80" s="44">
        <f t="shared" si="9"/>
        <v>1.0000000000000009E-2</v>
      </c>
      <c r="G80" s="41">
        <f t="shared" si="7"/>
        <v>29.460424948446725</v>
      </c>
      <c r="H80" s="43">
        <v>0.3</v>
      </c>
      <c r="I80" s="47"/>
      <c r="J80" s="53">
        <f t="shared" si="8"/>
        <v>38.298552432980742</v>
      </c>
      <c r="K80" s="95">
        <f t="shared" si="10"/>
        <v>1.9142392814783733</v>
      </c>
    </row>
    <row r="81" spans="2:11" ht="15" x14ac:dyDescent="0.25">
      <c r="B81" s="40">
        <f>'Appendix H P 1'!B82</f>
        <v>2061</v>
      </c>
      <c r="C81" s="40">
        <v>45</v>
      </c>
      <c r="D81" s="41">
        <f t="shared" si="5"/>
        <v>0.1799</v>
      </c>
      <c r="E81" s="41">
        <f t="shared" si="6"/>
        <v>0.85333024948446756</v>
      </c>
      <c r="F81" s="44">
        <f t="shared" si="9"/>
        <v>1.0000000000000009E-2</v>
      </c>
      <c r="G81" s="41">
        <f t="shared" si="7"/>
        <v>30.313755197931194</v>
      </c>
      <c r="H81" s="43">
        <v>0.3</v>
      </c>
      <c r="I81" s="47"/>
      <c r="J81" s="53">
        <f t="shared" si="8"/>
        <v>39.407881757310555</v>
      </c>
      <c r="K81" s="95">
        <f t="shared" si="10"/>
        <v>1.9541493618254071</v>
      </c>
    </row>
    <row r="82" spans="2:11" x14ac:dyDescent="0.2">
      <c r="K82" s="96"/>
    </row>
    <row r="83" spans="2:11" x14ac:dyDescent="0.2">
      <c r="B83" s="6" t="s">
        <v>28</v>
      </c>
      <c r="F83" s="7">
        <f>B1</f>
        <v>0.01</v>
      </c>
      <c r="G83" s="7"/>
      <c r="H83" s="7"/>
      <c r="I83" s="7"/>
      <c r="J83" s="7"/>
      <c r="K83" s="96"/>
    </row>
    <row r="84" spans="2:11" x14ac:dyDescent="0.2">
      <c r="D84" s="4" t="s">
        <v>29</v>
      </c>
      <c r="F84" s="7">
        <f>B2</f>
        <v>3.5200000000000002E-2</v>
      </c>
      <c r="K84" s="5"/>
    </row>
    <row r="85" spans="2:11" hidden="1" x14ac:dyDescent="0.2">
      <c r="D85" s="4" t="s">
        <v>30</v>
      </c>
      <c r="F85" s="8">
        <f>B3</f>
        <v>0</v>
      </c>
      <c r="K85" s="5"/>
    </row>
    <row r="86" spans="2:11" x14ac:dyDescent="0.2">
      <c r="D86" s="4" t="s">
        <v>31</v>
      </c>
      <c r="F86" s="9">
        <f>B4</f>
        <v>0.01</v>
      </c>
      <c r="G86" s="10" t="s">
        <v>32</v>
      </c>
      <c r="H86" s="10"/>
      <c r="I86" s="10"/>
      <c r="J86" s="10"/>
      <c r="K86" s="5"/>
    </row>
    <row r="87" spans="2:11" x14ac:dyDescent="0.2">
      <c r="K87" s="5"/>
    </row>
    <row r="88" spans="2:11" x14ac:dyDescent="0.2">
      <c r="B88" s="11" t="s">
        <v>33</v>
      </c>
      <c r="K88" s="5"/>
    </row>
    <row r="89" spans="2:11" x14ac:dyDescent="0.2">
      <c r="B89" s="11" t="s">
        <v>34</v>
      </c>
      <c r="K89" s="5"/>
    </row>
    <row r="90" spans="2:11" x14ac:dyDescent="0.2">
      <c r="B90" s="71" t="s">
        <v>205</v>
      </c>
      <c r="K90" s="5"/>
    </row>
  </sheetData>
  <mergeCells count="3">
    <mergeCell ref="B29:K29"/>
    <mergeCell ref="B30:K30"/>
    <mergeCell ref="B31:K31"/>
  </mergeCells>
  <pageMargins left="0.7" right="0.7" top="0.75" bottom="0.75" header="0.3" footer="0.3"/>
  <pageSetup scale="47" orientation="portrait" r:id="rId1"/>
  <headerFooter>
    <oddHeader>&amp;LDRAFT 2016 CNGC IRP&amp;CAPPENDIX H (CARBON 3 SCENARIO)&amp;RPAGE &amp;P</oddHeader>
  </headerFooter>
  <colBreaks count="1" manualBreakCount="1">
    <brk id="11" max="9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8"/>
  <sheetViews>
    <sheetView zoomScaleNormal="100" workbookViewId="0">
      <selection activeCell="N30" sqref="N30"/>
    </sheetView>
  </sheetViews>
  <sheetFormatPr defaultRowHeight="15" x14ac:dyDescent="0.25"/>
  <cols>
    <col min="2" max="2" width="12.42578125" customWidth="1"/>
    <col min="3" max="3" width="19.5703125" customWidth="1"/>
    <col min="4" max="7" width="20" customWidth="1"/>
    <col min="8" max="8" width="18.140625" customWidth="1"/>
    <col min="9" max="10" width="12.42578125" customWidth="1"/>
  </cols>
  <sheetData>
    <row r="1" spans="1:8" x14ac:dyDescent="0.25">
      <c r="A1" t="s">
        <v>182</v>
      </c>
    </row>
    <row r="3" spans="1:8" x14ac:dyDescent="0.25">
      <c r="C3" t="s">
        <v>172</v>
      </c>
      <c r="D3" t="s">
        <v>65</v>
      </c>
      <c r="E3" t="s">
        <v>169</v>
      </c>
      <c r="F3" t="s">
        <v>168</v>
      </c>
      <c r="G3" t="s">
        <v>170</v>
      </c>
      <c r="H3" t="s">
        <v>171</v>
      </c>
    </row>
    <row r="4" spans="1:8" x14ac:dyDescent="0.25">
      <c r="B4">
        <f>'Appendix H P 1'!B38</f>
        <v>2017</v>
      </c>
      <c r="C4" s="79">
        <f>'Appendix H P 1'!E38</f>
        <v>0.52290000000000003</v>
      </c>
      <c r="D4" s="79">
        <f>C4*E$88</f>
        <v>0.33405819649437096</v>
      </c>
      <c r="E4" s="79">
        <f>C4*E$84</f>
        <v>0.16716599912700356</v>
      </c>
      <c r="F4" s="79">
        <f>C4*E$85</f>
        <v>3.2149205304195056E-3</v>
      </c>
      <c r="G4" s="79">
        <f>C4*E$86</f>
        <v>1.6890686496161426E-2</v>
      </c>
      <c r="H4" s="79">
        <f>C4*E$87</f>
        <v>1.570197352044602E-3</v>
      </c>
    </row>
    <row r="5" spans="1:8" x14ac:dyDescent="0.25">
      <c r="B5">
        <f>'Appendix H P 1'!B39</f>
        <v>2018</v>
      </c>
      <c r="C5" s="79">
        <f>'Appendix H P 1'!E39</f>
        <v>0.52210000000000001</v>
      </c>
      <c r="D5" s="79">
        <f t="shared" ref="D5:D48" si="0">C5*E$88</f>
        <v>0.33354711109143442</v>
      </c>
      <c r="E5" s="79">
        <f t="shared" ref="E5:E48" si="1">C5*E$84</f>
        <v>0.16691024697687618</v>
      </c>
      <c r="F5" s="79">
        <f t="shared" ref="F5:F48" si="2">C5*E$85</f>
        <v>3.2100019294932568E-3</v>
      </c>
      <c r="G5" s="79">
        <f t="shared" ref="G5:G48" si="3">C5*E$86</f>
        <v>1.6864844940994224E-2</v>
      </c>
      <c r="H5" s="79">
        <f t="shared" ref="H5:H48" si="4">C5*E$87</f>
        <v>1.5677950612019253E-3</v>
      </c>
    </row>
    <row r="6" spans="1:8" x14ac:dyDescent="0.25">
      <c r="B6">
        <f>'Appendix H P 1'!B40</f>
        <v>2019</v>
      </c>
      <c r="C6" s="79">
        <f>'Appendix H P 1'!E40</f>
        <v>0.51259999999999994</v>
      </c>
      <c r="D6" s="79">
        <f t="shared" si="0"/>
        <v>0.32747797193156342</v>
      </c>
      <c r="E6" s="79">
        <f t="shared" si="1"/>
        <v>0.16387319019411362</v>
      </c>
      <c r="F6" s="79">
        <f t="shared" si="2"/>
        <v>3.1515935434940495E-3</v>
      </c>
      <c r="G6" s="79">
        <f t="shared" si="3"/>
        <v>1.6557976473383716E-2</v>
      </c>
      <c r="H6" s="79">
        <f t="shared" si="4"/>
        <v>1.5392678574451385E-3</v>
      </c>
    </row>
    <row r="7" spans="1:8" x14ac:dyDescent="0.25">
      <c r="B7">
        <f>'Appendix H P 1'!B41</f>
        <v>2020</v>
      </c>
      <c r="C7" s="79">
        <f>'Appendix H P 1'!E41</f>
        <v>0.50449999999999995</v>
      </c>
      <c r="D7" s="79">
        <f t="shared" si="0"/>
        <v>0.32230323222683133</v>
      </c>
      <c r="E7" s="79">
        <f t="shared" si="1"/>
        <v>0.16128369967407397</v>
      </c>
      <c r="F7" s="79">
        <f t="shared" si="2"/>
        <v>3.1017927091157782E-3</v>
      </c>
      <c r="G7" s="79">
        <f t="shared" si="3"/>
        <v>1.6296330727315813E-2</v>
      </c>
      <c r="H7" s="79">
        <f t="shared" si="4"/>
        <v>1.5149446626630363E-3</v>
      </c>
    </row>
    <row r="8" spans="1:8" x14ac:dyDescent="0.25">
      <c r="B8">
        <f>'Appendix H P 1'!B42</f>
        <v>2021</v>
      </c>
      <c r="C8" s="79">
        <f>'Appendix H P 1'!E42</f>
        <v>0.51149999999999995</v>
      </c>
      <c r="D8" s="79">
        <f t="shared" si="0"/>
        <v>0.32677522950252574</v>
      </c>
      <c r="E8" s="79">
        <f t="shared" si="1"/>
        <v>0.16352153098768848</v>
      </c>
      <c r="F8" s="79">
        <f t="shared" si="2"/>
        <v>3.1448304672204571E-3</v>
      </c>
      <c r="G8" s="79">
        <f t="shared" si="3"/>
        <v>1.6522444335028818E-2</v>
      </c>
      <c r="H8" s="79">
        <f t="shared" si="4"/>
        <v>1.5359647075364579E-3</v>
      </c>
    </row>
    <row r="9" spans="1:8" x14ac:dyDescent="0.25">
      <c r="B9">
        <f>'Appendix H P 1'!B43</f>
        <v>2022</v>
      </c>
      <c r="C9" s="79">
        <f>'Appendix H P 1'!E43</f>
        <v>0.52729999999999999</v>
      </c>
      <c r="D9" s="79">
        <f t="shared" si="0"/>
        <v>0.33686916621052165</v>
      </c>
      <c r="E9" s="79">
        <f t="shared" si="1"/>
        <v>0.16857263595270408</v>
      </c>
      <c r="F9" s="79">
        <f t="shared" si="2"/>
        <v>3.2419728355138752E-3</v>
      </c>
      <c r="G9" s="79">
        <f t="shared" si="3"/>
        <v>1.7032815049581027E-2</v>
      </c>
      <c r="H9" s="79">
        <f t="shared" si="4"/>
        <v>1.5834099516793241E-3</v>
      </c>
    </row>
    <row r="10" spans="1:8" x14ac:dyDescent="0.25">
      <c r="B10">
        <f>'Appendix H P 1'!B44</f>
        <v>2023</v>
      </c>
      <c r="C10" s="79">
        <f>'Appendix H P 1'!E44</f>
        <v>0.51819999999999999</v>
      </c>
      <c r="D10" s="79">
        <f t="shared" si="0"/>
        <v>0.33105556975211897</v>
      </c>
      <c r="E10" s="79">
        <f t="shared" si="1"/>
        <v>0.16566345524500523</v>
      </c>
      <c r="F10" s="79">
        <f t="shared" si="2"/>
        <v>3.1860237499777926E-3</v>
      </c>
      <c r="G10" s="79">
        <f t="shared" si="3"/>
        <v>1.6738867359554124E-2</v>
      </c>
      <c r="H10" s="79">
        <f t="shared" si="4"/>
        <v>1.5560838933438759E-3</v>
      </c>
    </row>
    <row r="11" spans="1:8" x14ac:dyDescent="0.25">
      <c r="B11">
        <f>'Appendix H P 1'!B45</f>
        <v>2024</v>
      </c>
      <c r="C11" s="79">
        <f>'Appendix H P 1'!E45</f>
        <v>0.53710000000000002</v>
      </c>
      <c r="D11" s="79">
        <f t="shared" si="0"/>
        <v>0.34312996239649385</v>
      </c>
      <c r="E11" s="79">
        <f t="shared" si="1"/>
        <v>0.17170559979176439</v>
      </c>
      <c r="F11" s="79">
        <f t="shared" si="2"/>
        <v>3.3022256968604255E-3</v>
      </c>
      <c r="G11" s="79">
        <f t="shared" si="3"/>
        <v>1.7349374100379233E-2</v>
      </c>
      <c r="H11" s="79">
        <f t="shared" si="4"/>
        <v>1.6128380145021147E-3</v>
      </c>
    </row>
    <row r="12" spans="1:8" x14ac:dyDescent="0.25">
      <c r="B12">
        <f>'Appendix H P 1'!B46</f>
        <v>2025</v>
      </c>
      <c r="C12" s="79">
        <f>'Appendix H P 1'!E46</f>
        <v>0.53769999999999996</v>
      </c>
      <c r="D12" s="79">
        <f t="shared" si="0"/>
        <v>0.34351327644869617</v>
      </c>
      <c r="E12" s="79">
        <f t="shared" si="1"/>
        <v>0.17189741390435992</v>
      </c>
      <c r="F12" s="79">
        <f t="shared" si="2"/>
        <v>3.305914647555112E-3</v>
      </c>
      <c r="G12" s="79">
        <f t="shared" si="3"/>
        <v>1.7368755266754632E-2</v>
      </c>
      <c r="H12" s="79">
        <f t="shared" si="4"/>
        <v>1.614639732634122E-3</v>
      </c>
    </row>
    <row r="13" spans="1:8" x14ac:dyDescent="0.25">
      <c r="B13">
        <f>'Appendix H P 1'!B47</f>
        <v>2026</v>
      </c>
      <c r="C13" s="79">
        <f>'Appendix H P 1'!E47</f>
        <v>0.54269999999999996</v>
      </c>
      <c r="D13" s="79">
        <f t="shared" si="0"/>
        <v>0.34670756021704929</v>
      </c>
      <c r="E13" s="79">
        <f t="shared" si="1"/>
        <v>0.17349586484265597</v>
      </c>
      <c r="F13" s="79">
        <f t="shared" si="2"/>
        <v>3.3366559033441681E-3</v>
      </c>
      <c r="G13" s="79">
        <f t="shared" si="3"/>
        <v>1.7530264986549637E-2</v>
      </c>
      <c r="H13" s="79">
        <f t="shared" si="4"/>
        <v>1.6296540504008518E-3</v>
      </c>
    </row>
    <row r="14" spans="1:8" x14ac:dyDescent="0.25">
      <c r="B14">
        <f>'Appendix H P 1'!B48</f>
        <v>2027</v>
      </c>
      <c r="C14" s="79">
        <f>'Appendix H P 1'!E48</f>
        <v>0.55420000000000003</v>
      </c>
      <c r="D14" s="79">
        <f t="shared" si="0"/>
        <v>0.35405441288426154</v>
      </c>
      <c r="E14" s="79">
        <f t="shared" si="1"/>
        <v>0.17717230200073697</v>
      </c>
      <c r="F14" s="79">
        <f t="shared" si="2"/>
        <v>3.4073607916589982E-3</v>
      </c>
      <c r="G14" s="79">
        <f t="shared" si="3"/>
        <v>1.7901737342078144E-2</v>
      </c>
      <c r="H14" s="79">
        <f t="shared" si="4"/>
        <v>1.6641869812643306E-3</v>
      </c>
    </row>
    <row r="15" spans="1:8" x14ac:dyDescent="0.25">
      <c r="B15">
        <f>'Appendix H P 1'!B49</f>
        <v>2028</v>
      </c>
      <c r="C15" s="79">
        <f>'Appendix H P 1'!E49</f>
        <v>0.57250000000000001</v>
      </c>
      <c r="D15" s="79">
        <f t="shared" si="0"/>
        <v>0.36574549147643404</v>
      </c>
      <c r="E15" s="79">
        <f t="shared" si="1"/>
        <v>0.18302263243490061</v>
      </c>
      <c r="F15" s="79">
        <f t="shared" si="2"/>
        <v>3.5198737878469441E-3</v>
      </c>
      <c r="G15" s="79">
        <f t="shared" si="3"/>
        <v>1.8492862916527856E-2</v>
      </c>
      <c r="H15" s="79">
        <f t="shared" si="4"/>
        <v>1.7191393842905616E-3</v>
      </c>
    </row>
    <row r="16" spans="1:8" x14ac:dyDescent="0.25">
      <c r="B16">
        <f>'Appendix H P 1'!B50</f>
        <v>2029</v>
      </c>
      <c r="C16" s="79">
        <f>'Appendix H P 1'!E50</f>
        <v>0.57099999999999995</v>
      </c>
      <c r="D16" s="79">
        <f t="shared" si="0"/>
        <v>0.36478720634592804</v>
      </c>
      <c r="E16" s="79">
        <f t="shared" si="1"/>
        <v>0.18254309715341177</v>
      </c>
      <c r="F16" s="79">
        <f t="shared" si="2"/>
        <v>3.5106514111102266E-3</v>
      </c>
      <c r="G16" s="79">
        <f t="shared" si="3"/>
        <v>1.8444410000589353E-2</v>
      </c>
      <c r="H16" s="79">
        <f t="shared" si="4"/>
        <v>1.7146350889605424E-3</v>
      </c>
    </row>
    <row r="17" spans="2:8" x14ac:dyDescent="0.25">
      <c r="B17">
        <f>'Appendix H P 1'!B51</f>
        <v>2030</v>
      </c>
      <c r="C17" s="79">
        <f>'Appendix H P 1'!E51</f>
        <v>0.59570000000000001</v>
      </c>
      <c r="D17" s="79">
        <f t="shared" si="0"/>
        <v>0.38056696816159258</v>
      </c>
      <c r="E17" s="79">
        <f t="shared" si="1"/>
        <v>0.1904394447885944</v>
      </c>
      <c r="F17" s="79">
        <f t="shared" si="2"/>
        <v>3.6625132147081649E-3</v>
      </c>
      <c r="G17" s="79">
        <f t="shared" si="3"/>
        <v>1.9242268016376671E-2</v>
      </c>
      <c r="H17" s="79">
        <f t="shared" si="4"/>
        <v>1.7888058187281878E-3</v>
      </c>
    </row>
    <row r="18" spans="2:8" x14ac:dyDescent="0.25">
      <c r="B18">
        <f>'Appendix H P 1'!B52</f>
        <v>2031</v>
      </c>
      <c r="C18" s="79">
        <f>'Appendix H P 1'!E52</f>
        <v>0.6099</v>
      </c>
      <c r="D18" s="79">
        <f t="shared" si="0"/>
        <v>0.38963873406371546</v>
      </c>
      <c r="E18" s="79">
        <f t="shared" si="1"/>
        <v>0.19497904545335526</v>
      </c>
      <c r="F18" s="79">
        <f t="shared" si="2"/>
        <v>3.7498183811490848E-3</v>
      </c>
      <c r="G18" s="79">
        <f t="shared" si="3"/>
        <v>1.9700955620594478E-2</v>
      </c>
      <c r="H18" s="79">
        <f t="shared" si="4"/>
        <v>1.8314464811857005E-3</v>
      </c>
    </row>
    <row r="19" spans="2:8" x14ac:dyDescent="0.25">
      <c r="B19">
        <f>'Appendix H P 1'!B53</f>
        <v>2032</v>
      </c>
      <c r="C19" s="79">
        <f>'Appendix H P 1'!E53</f>
        <v>0.60740000000000005</v>
      </c>
      <c r="D19" s="79">
        <f t="shared" si="0"/>
        <v>0.38804159217953893</v>
      </c>
      <c r="E19" s="79">
        <f t="shared" si="1"/>
        <v>0.19417981998420722</v>
      </c>
      <c r="F19" s="79">
        <f t="shared" si="2"/>
        <v>3.7344477532545569E-3</v>
      </c>
      <c r="G19" s="79">
        <f t="shared" si="3"/>
        <v>1.9620200760696978E-2</v>
      </c>
      <c r="H19" s="79">
        <f t="shared" si="4"/>
        <v>1.8239393223023358E-3</v>
      </c>
    </row>
    <row r="20" spans="2:8" x14ac:dyDescent="0.25">
      <c r="B20">
        <f>'Appendix H P 1'!B54</f>
        <v>2033</v>
      </c>
      <c r="C20" s="79">
        <f>'Appendix H P 1'!E54</f>
        <v>0.63590000000000002</v>
      </c>
      <c r="D20" s="79">
        <f t="shared" si="0"/>
        <v>0.40624900965915178</v>
      </c>
      <c r="E20" s="79">
        <f t="shared" si="1"/>
        <v>0.20329099033249484</v>
      </c>
      <c r="F20" s="79">
        <f t="shared" si="2"/>
        <v>3.9096729112521773E-3</v>
      </c>
      <c r="G20" s="79">
        <f t="shared" si="3"/>
        <v>2.0540806163528495E-2</v>
      </c>
      <c r="H20" s="79">
        <f t="shared" si="4"/>
        <v>1.9095209335726953E-3</v>
      </c>
    </row>
    <row r="21" spans="2:8" x14ac:dyDescent="0.25">
      <c r="B21">
        <f>'Appendix H P 1'!B55</f>
        <v>2034</v>
      </c>
      <c r="C21" s="79">
        <f>'Appendix H P 1'!E55</f>
        <v>0.63759999999999994</v>
      </c>
      <c r="D21" s="79">
        <f t="shared" si="0"/>
        <v>0.40733506614039183</v>
      </c>
      <c r="E21" s="79">
        <f t="shared" si="1"/>
        <v>0.20383446365151547</v>
      </c>
      <c r="F21" s="79">
        <f t="shared" si="2"/>
        <v>3.9201249382204567E-3</v>
      </c>
      <c r="G21" s="79">
        <f t="shared" si="3"/>
        <v>2.0595719468258795E-2</v>
      </c>
      <c r="H21" s="79">
        <f t="shared" si="4"/>
        <v>1.9146258016133834E-3</v>
      </c>
    </row>
    <row r="22" spans="2:8" x14ac:dyDescent="0.25">
      <c r="B22">
        <f>'Appendix H P 1'!B56</f>
        <v>2035</v>
      </c>
      <c r="C22" s="79">
        <f>'Appendix H P 1'!E56</f>
        <v>0.64659999999999995</v>
      </c>
      <c r="D22" s="79">
        <f t="shared" si="0"/>
        <v>0.41308477692342743</v>
      </c>
      <c r="E22" s="79">
        <f t="shared" si="1"/>
        <v>0.20671167534044843</v>
      </c>
      <c r="F22" s="79">
        <f t="shared" si="2"/>
        <v>3.9754591986407581E-3</v>
      </c>
      <c r="G22" s="79">
        <f t="shared" si="3"/>
        <v>2.0886436963889799E-2</v>
      </c>
      <c r="H22" s="79">
        <f t="shared" si="4"/>
        <v>1.9416515735934969E-3</v>
      </c>
    </row>
    <row r="23" spans="2:8" x14ac:dyDescent="0.25">
      <c r="B23">
        <f>'Appendix H P 1'!B57</f>
        <v>2036</v>
      </c>
      <c r="C23" s="79">
        <f>'Appendix H P 1'!E57</f>
        <v>0.66539999999999999</v>
      </c>
      <c r="D23" s="79">
        <f t="shared" si="0"/>
        <v>0.42509528389243528</v>
      </c>
      <c r="E23" s="79">
        <f t="shared" si="1"/>
        <v>0.21272185086844167</v>
      </c>
      <c r="F23" s="79">
        <f t="shared" si="2"/>
        <v>4.0910463204076094E-3</v>
      </c>
      <c r="G23" s="79">
        <f t="shared" si="3"/>
        <v>2.1493713510319014E-2</v>
      </c>
      <c r="H23" s="79">
        <f t="shared" si="4"/>
        <v>1.9981054083964009E-3</v>
      </c>
    </row>
    <row r="24" spans="2:8" x14ac:dyDescent="0.25">
      <c r="B24">
        <f>'Appendix H P 1'!B58</f>
        <v>2037</v>
      </c>
      <c r="C24" s="79">
        <f>'Appendix H P 1'!E58</f>
        <v>0.67205400000000004</v>
      </c>
      <c r="D24" s="79">
        <f t="shared" si="0"/>
        <v>0.42934623673135963</v>
      </c>
      <c r="E24" s="79">
        <f t="shared" si="1"/>
        <v>0.21484906937712611</v>
      </c>
      <c r="F24" s="79">
        <f t="shared" si="2"/>
        <v>4.131956783611686E-3</v>
      </c>
      <c r="G24" s="79">
        <f t="shared" si="3"/>
        <v>2.1708650645422205E-2</v>
      </c>
      <c r="H24" s="79">
        <f t="shared" si="4"/>
        <v>2.0180864624803653E-3</v>
      </c>
    </row>
    <row r="25" spans="2:8" x14ac:dyDescent="0.25">
      <c r="B25">
        <f>'Appendix H P 1'!B59</f>
        <v>2038</v>
      </c>
      <c r="C25" s="79">
        <f>'Appendix H P 1'!E59</f>
        <v>0.67877454000000004</v>
      </c>
      <c r="D25" s="79">
        <f t="shared" si="0"/>
        <v>0.43363969909867323</v>
      </c>
      <c r="E25" s="79">
        <f t="shared" si="1"/>
        <v>0.21699756007089738</v>
      </c>
      <c r="F25" s="79">
        <f t="shared" si="2"/>
        <v>4.1732763514478032E-3</v>
      </c>
      <c r="G25" s="79">
        <f t="shared" si="3"/>
        <v>2.1925737151876425E-2</v>
      </c>
      <c r="H25" s="79">
        <f t="shared" si="4"/>
        <v>2.0382673271051688E-3</v>
      </c>
    </row>
    <row r="26" spans="2:8" x14ac:dyDescent="0.25">
      <c r="B26">
        <f>'Appendix H P 1'!B60</f>
        <v>2039</v>
      </c>
      <c r="C26" s="79">
        <f>'Appendix H P 1'!E60</f>
        <v>0.68556228540000008</v>
      </c>
      <c r="D26" s="79">
        <f t="shared" si="0"/>
        <v>0.43797609608966004</v>
      </c>
      <c r="E26" s="79">
        <f t="shared" si="1"/>
        <v>0.21916753567160635</v>
      </c>
      <c r="F26" s="79">
        <f t="shared" si="2"/>
        <v>4.2150091149622815E-3</v>
      </c>
      <c r="G26" s="79">
        <f t="shared" si="3"/>
        <v>2.2144994523395193E-2</v>
      </c>
      <c r="H26" s="79">
        <f t="shared" si="4"/>
        <v>2.0586500003762207E-3</v>
      </c>
    </row>
    <row r="27" spans="2:8" x14ac:dyDescent="0.25">
      <c r="B27">
        <f>'Appendix H P 1'!B61</f>
        <v>2040</v>
      </c>
      <c r="C27" s="79">
        <f>'Appendix H P 1'!E61</f>
        <v>0.69241790825400007</v>
      </c>
      <c r="D27" s="79">
        <f t="shared" si="0"/>
        <v>0.44235585705055658</v>
      </c>
      <c r="E27" s="79">
        <f t="shared" si="1"/>
        <v>0.22135921102832243</v>
      </c>
      <c r="F27" s="79">
        <f t="shared" si="2"/>
        <v>4.2571592061119035E-3</v>
      </c>
      <c r="G27" s="79">
        <f t="shared" si="3"/>
        <v>2.2366444468629145E-2</v>
      </c>
      <c r="H27" s="79">
        <f t="shared" si="4"/>
        <v>2.079236500379983E-3</v>
      </c>
    </row>
    <row r="28" spans="2:8" x14ac:dyDescent="0.25">
      <c r="B28">
        <f>'Appendix H P 1'!B62</f>
        <v>2041</v>
      </c>
      <c r="C28" s="79">
        <f>'Appendix H P 1'!E62</f>
        <v>0.69934208733654013</v>
      </c>
      <c r="D28" s="79">
        <f t="shared" si="0"/>
        <v>0.44677941562106221</v>
      </c>
      <c r="E28" s="79">
        <f t="shared" si="1"/>
        <v>0.22357280313860567</v>
      </c>
      <c r="F28" s="79">
        <f t="shared" si="2"/>
        <v>4.2997307981730232E-3</v>
      </c>
      <c r="G28" s="79">
        <f t="shared" si="3"/>
        <v>2.2590108913315438E-2</v>
      </c>
      <c r="H28" s="79">
        <f t="shared" si="4"/>
        <v>2.1000288653837827E-3</v>
      </c>
    </row>
    <row r="29" spans="2:8" x14ac:dyDescent="0.25">
      <c r="B29">
        <f>'Appendix H P 1'!B63</f>
        <v>2042</v>
      </c>
      <c r="C29" s="79">
        <f>'Appendix H P 1'!E63</f>
        <v>0.70633550820990554</v>
      </c>
      <c r="D29" s="79">
        <f t="shared" si="0"/>
        <v>0.45124720977727284</v>
      </c>
      <c r="E29" s="79">
        <f t="shared" si="1"/>
        <v>0.22580853116999172</v>
      </c>
      <c r="F29" s="79">
        <f t="shared" si="2"/>
        <v>4.3427281061547531E-3</v>
      </c>
      <c r="G29" s="79">
        <f t="shared" si="3"/>
        <v>2.2816010002448591E-2</v>
      </c>
      <c r="H29" s="79">
        <f t="shared" si="4"/>
        <v>2.1210291540376207E-3</v>
      </c>
    </row>
    <row r="30" spans="2:8" x14ac:dyDescent="0.25">
      <c r="B30">
        <f>'Appendix H P 1'!B64</f>
        <v>2043</v>
      </c>
      <c r="C30" s="79">
        <f>'Appendix H P 1'!E64</f>
        <v>0.71339886329200464</v>
      </c>
      <c r="D30" s="79">
        <f t="shared" si="0"/>
        <v>0.45575968187504556</v>
      </c>
      <c r="E30" s="79">
        <f t="shared" si="1"/>
        <v>0.22806661648169166</v>
      </c>
      <c r="F30" s="79">
        <f t="shared" si="2"/>
        <v>4.3861553872163016E-3</v>
      </c>
      <c r="G30" s="79">
        <f t="shared" si="3"/>
        <v>2.3044170102473078E-2</v>
      </c>
      <c r="H30" s="79">
        <f t="shared" si="4"/>
        <v>2.142239445577997E-3</v>
      </c>
    </row>
    <row r="31" spans="2:8" x14ac:dyDescent="0.25">
      <c r="B31">
        <f>'Appendix H P 1'!B65</f>
        <v>2044</v>
      </c>
      <c r="C31" s="79">
        <f>'Appendix H P 1'!E65</f>
        <v>0.72053285192492467</v>
      </c>
      <c r="D31" s="79">
        <f t="shared" si="0"/>
        <v>0.46031727869379602</v>
      </c>
      <c r="E31" s="79">
        <f t="shared" si="1"/>
        <v>0.23034728264650856</v>
      </c>
      <c r="F31" s="79">
        <f t="shared" si="2"/>
        <v>4.4300169410884643E-3</v>
      </c>
      <c r="G31" s="79">
        <f t="shared" si="3"/>
        <v>2.3274611803497811E-2</v>
      </c>
      <c r="H31" s="79">
        <f t="shared" si="4"/>
        <v>2.1636618400337772E-3</v>
      </c>
    </row>
    <row r="32" spans="2:8" x14ac:dyDescent="0.25">
      <c r="B32">
        <f>'Appendix H P 1'!B66</f>
        <v>2045</v>
      </c>
      <c r="C32" s="79">
        <f>'Appendix H P 1'!E66</f>
        <v>0.72773818044417393</v>
      </c>
      <c r="D32" s="79">
        <f t="shared" si="0"/>
        <v>0.46492045148073402</v>
      </c>
      <c r="E32" s="79">
        <f t="shared" si="1"/>
        <v>0.23265075547297365</v>
      </c>
      <c r="F32" s="79">
        <f t="shared" si="2"/>
        <v>4.4743171104993486E-3</v>
      </c>
      <c r="G32" s="79">
        <f t="shared" si="3"/>
        <v>2.3507357921532787E-2</v>
      </c>
      <c r="H32" s="79">
        <f t="shared" si="4"/>
        <v>2.1852984584341149E-3</v>
      </c>
    </row>
    <row r="33" spans="2:8" x14ac:dyDescent="0.25">
      <c r="B33">
        <f>'Appendix H P 1'!B67</f>
        <v>2046</v>
      </c>
      <c r="C33" s="79">
        <f>'Appendix H P 1'!E67</f>
        <v>0.73501556224861564</v>
      </c>
      <c r="D33" s="79">
        <f t="shared" si="0"/>
        <v>0.46956965599554135</v>
      </c>
      <c r="E33" s="79">
        <f t="shared" si="1"/>
        <v>0.23497726302770339</v>
      </c>
      <c r="F33" s="79">
        <f t="shared" si="2"/>
        <v>4.5190602816043424E-3</v>
      </c>
      <c r="G33" s="79">
        <f t="shared" si="3"/>
        <v>2.3742431500748114E-2</v>
      </c>
      <c r="H33" s="79">
        <f t="shared" si="4"/>
        <v>2.2071514430184558E-3</v>
      </c>
    </row>
    <row r="34" spans="2:8" x14ac:dyDescent="0.25">
      <c r="B34">
        <f>'Appendix H P 1'!B68</f>
        <v>2047</v>
      </c>
      <c r="C34" s="79">
        <f>'Appendix H P 1'!E68</f>
        <v>0.74236571787110184</v>
      </c>
      <c r="D34" s="79">
        <f t="shared" si="0"/>
        <v>0.47426535255549679</v>
      </c>
      <c r="E34" s="79">
        <f t="shared" si="1"/>
        <v>0.23732703565798044</v>
      </c>
      <c r="F34" s="79">
        <f t="shared" si="2"/>
        <v>4.5642508844203856E-3</v>
      </c>
      <c r="G34" s="79">
        <f t="shared" si="3"/>
        <v>2.3979855815755596E-2</v>
      </c>
      <c r="H34" s="79">
        <f t="shared" si="4"/>
        <v>2.2292229574486407E-3</v>
      </c>
    </row>
    <row r="35" spans="2:8" x14ac:dyDescent="0.25">
      <c r="B35">
        <f>'Appendix H P 1'!B69</f>
        <v>2048</v>
      </c>
      <c r="C35" s="79">
        <f>'Appendix H P 1'!E69</f>
        <v>0.74978937504981291</v>
      </c>
      <c r="D35" s="79">
        <f t="shared" si="0"/>
        <v>0.47900800608105176</v>
      </c>
      <c r="E35" s="79">
        <f t="shared" si="1"/>
        <v>0.23970030601456024</v>
      </c>
      <c r="F35" s="79">
        <f t="shared" si="2"/>
        <v>4.6098933932645905E-3</v>
      </c>
      <c r="G35" s="79">
        <f t="shared" si="3"/>
        <v>2.4219654373913154E-2</v>
      </c>
      <c r="H35" s="79">
        <f t="shared" si="4"/>
        <v>2.251515187023127E-3</v>
      </c>
    </row>
    <row r="36" spans="2:8" x14ac:dyDescent="0.25">
      <c r="B36">
        <f>'Appendix H P 1'!B70</f>
        <v>2049</v>
      </c>
      <c r="C36" s="79">
        <f>'Appendix H P 1'!E70</f>
        <v>0.75728726880031105</v>
      </c>
      <c r="D36" s="79">
        <f t="shared" si="0"/>
        <v>0.48379808614186232</v>
      </c>
      <c r="E36" s="79">
        <f t="shared" si="1"/>
        <v>0.24209730907470586</v>
      </c>
      <c r="F36" s="79">
        <f t="shared" si="2"/>
        <v>4.6559923271972357E-3</v>
      </c>
      <c r="G36" s="79">
        <f t="shared" si="3"/>
        <v>2.4461850917652288E-2</v>
      </c>
      <c r="H36" s="79">
        <f t="shared" si="4"/>
        <v>2.2740303388933585E-3</v>
      </c>
    </row>
    <row r="37" spans="2:8" x14ac:dyDescent="0.25">
      <c r="B37">
        <f>'Appendix H P 1'!B71</f>
        <v>2050</v>
      </c>
      <c r="C37" s="79">
        <f>'Appendix H P 1'!E71</f>
        <v>0.76486014148831416</v>
      </c>
      <c r="D37" s="79">
        <f t="shared" si="0"/>
        <v>0.48863606700328094</v>
      </c>
      <c r="E37" s="79">
        <f t="shared" si="1"/>
        <v>0.2445182821654529</v>
      </c>
      <c r="F37" s="79">
        <f t="shared" si="2"/>
        <v>4.7025522504692083E-3</v>
      </c>
      <c r="G37" s="79">
        <f t="shared" si="3"/>
        <v>2.470646942682881E-2</v>
      </c>
      <c r="H37" s="79">
        <f t="shared" si="4"/>
        <v>2.2967706422822921E-3</v>
      </c>
    </row>
    <row r="38" spans="2:8" x14ac:dyDescent="0.25">
      <c r="B38">
        <f>'Appendix H P 1'!B72</f>
        <v>2051</v>
      </c>
      <c r="C38" s="79">
        <f>'Appendix H P 1'!E72</f>
        <v>0.77250874290319727</v>
      </c>
      <c r="D38" s="79">
        <f t="shared" si="0"/>
        <v>0.49352242767331372</v>
      </c>
      <c r="E38" s="79">
        <f t="shared" si="1"/>
        <v>0.24696346498710742</v>
      </c>
      <c r="F38" s="79">
        <f t="shared" si="2"/>
        <v>4.7495777729739007E-3</v>
      </c>
      <c r="G38" s="79">
        <f t="shared" si="3"/>
        <v>2.4953534121097097E-2</v>
      </c>
      <c r="H38" s="79">
        <f t="shared" si="4"/>
        <v>2.3197383487051147E-3</v>
      </c>
    </row>
    <row r="39" spans="2:8" x14ac:dyDescent="0.25">
      <c r="B39">
        <f>'Appendix H P 1'!B73</f>
        <v>2052</v>
      </c>
      <c r="C39" s="79">
        <f>'Appendix H P 1'!E73</f>
        <v>0.78023383033222926</v>
      </c>
      <c r="D39" s="79">
        <f t="shared" si="0"/>
        <v>0.49845765195004688</v>
      </c>
      <c r="E39" s="79">
        <f t="shared" si="1"/>
        <v>0.24943309963697852</v>
      </c>
      <c r="F39" s="79">
        <f t="shared" si="2"/>
        <v>4.7970735507036396E-3</v>
      </c>
      <c r="G39" s="79">
        <f t="shared" si="3"/>
        <v>2.5203069462308068E-2</v>
      </c>
      <c r="H39" s="79">
        <f t="shared" si="4"/>
        <v>2.3429357321921663E-3</v>
      </c>
    </row>
    <row r="40" spans="2:8" x14ac:dyDescent="0.25">
      <c r="B40">
        <f>'Appendix H P 1'!B74</f>
        <v>2053</v>
      </c>
      <c r="C40" s="79">
        <f>'Appendix H P 1'!E74</f>
        <v>0.78803616863555159</v>
      </c>
      <c r="D40" s="79">
        <f t="shared" si="0"/>
        <v>0.50344222846954734</v>
      </c>
      <c r="E40" s="79">
        <f t="shared" si="1"/>
        <v>0.25192743063334833</v>
      </c>
      <c r="F40" s="79">
        <f t="shared" si="2"/>
        <v>4.8450442862106764E-3</v>
      </c>
      <c r="G40" s="79">
        <f t="shared" si="3"/>
        <v>2.545510015693115E-2</v>
      </c>
      <c r="H40" s="79">
        <f t="shared" si="4"/>
        <v>2.366365089514088E-3</v>
      </c>
    </row>
    <row r="41" spans="2:8" x14ac:dyDescent="0.25">
      <c r="B41">
        <f>'Appendix H P 1'!B75</f>
        <v>2054</v>
      </c>
      <c r="C41" s="79">
        <f>'Appendix H P 1'!E75</f>
        <v>0.79591653032190712</v>
      </c>
      <c r="D41" s="79">
        <f t="shared" si="0"/>
        <v>0.50847665075424286</v>
      </c>
      <c r="E41" s="79">
        <f t="shared" si="1"/>
        <v>0.2544467049396818</v>
      </c>
      <c r="F41" s="79">
        <f t="shared" si="2"/>
        <v>4.893494729072783E-3</v>
      </c>
      <c r="G41" s="79">
        <f t="shared" si="3"/>
        <v>2.5709651158500463E-2</v>
      </c>
      <c r="H41" s="79">
        <f t="shared" si="4"/>
        <v>2.3900287404092289E-3</v>
      </c>
    </row>
    <row r="42" spans="2:8" x14ac:dyDescent="0.25">
      <c r="B42">
        <f>'Appendix H P 1'!B76</f>
        <v>2055</v>
      </c>
      <c r="C42" s="79">
        <f>'Appendix H P 1'!E76</f>
        <v>0.80387569562512617</v>
      </c>
      <c r="D42" s="79">
        <f t="shared" si="0"/>
        <v>0.51356141726178528</v>
      </c>
      <c r="E42" s="79">
        <f t="shared" si="1"/>
        <v>0.25699117198907862</v>
      </c>
      <c r="F42" s="79">
        <f t="shared" si="2"/>
        <v>4.9424296763635103E-3</v>
      </c>
      <c r="G42" s="79">
        <f t="shared" si="3"/>
        <v>2.5966747670085468E-2</v>
      </c>
      <c r="H42" s="79">
        <f t="shared" si="4"/>
        <v>2.4139290278133211E-3</v>
      </c>
    </row>
    <row r="43" spans="2:8" x14ac:dyDescent="0.25">
      <c r="B43">
        <f>'Appendix H P 1'!B77</f>
        <v>2056</v>
      </c>
      <c r="C43" s="79">
        <f>'Appendix H P 1'!E77</f>
        <v>0.8119144525813774</v>
      </c>
      <c r="D43" s="79">
        <f t="shared" si="0"/>
        <v>0.51869703143440304</v>
      </c>
      <c r="E43" s="79">
        <f t="shared" si="1"/>
        <v>0.25956108370896941</v>
      </c>
      <c r="F43" s="79">
        <f t="shared" si="2"/>
        <v>4.9918539731271458E-3</v>
      </c>
      <c r="G43" s="79">
        <f t="shared" si="3"/>
        <v>2.6226415146786319E-2</v>
      </c>
      <c r="H43" s="79">
        <f t="shared" si="4"/>
        <v>2.4380683180914541E-3</v>
      </c>
    </row>
    <row r="44" spans="2:8" x14ac:dyDescent="0.25">
      <c r="B44">
        <f>'Appendix H P 1'!B78</f>
        <v>2057</v>
      </c>
      <c r="C44" s="79">
        <f>'Appendix H P 1'!E78</f>
        <v>0.82003359710719115</v>
      </c>
      <c r="D44" s="79">
        <f t="shared" si="0"/>
        <v>0.52388400174874705</v>
      </c>
      <c r="E44" s="79">
        <f t="shared" si="1"/>
        <v>0.26215669454605905</v>
      </c>
      <c r="F44" s="79">
        <f t="shared" si="2"/>
        <v>5.0417725128584171E-3</v>
      </c>
      <c r="G44" s="79">
        <f t="shared" si="3"/>
        <v>2.6488679298254183E-2</v>
      </c>
      <c r="H44" s="79">
        <f t="shared" si="4"/>
        <v>2.4624490012723687E-3</v>
      </c>
    </row>
    <row r="45" spans="2:8" x14ac:dyDescent="0.25">
      <c r="B45">
        <f>'Appendix H P 1'!B79</f>
        <v>2058</v>
      </c>
      <c r="C45" s="79">
        <f>'Appendix H P 1'!E79</f>
        <v>0.8282339330782631</v>
      </c>
      <c r="D45" s="79">
        <f t="shared" si="0"/>
        <v>0.52912284176623459</v>
      </c>
      <c r="E45" s="79">
        <f t="shared" si="1"/>
        <v>0.26477826149151967</v>
      </c>
      <c r="F45" s="79">
        <f t="shared" si="2"/>
        <v>5.0921902379870015E-3</v>
      </c>
      <c r="G45" s="79">
        <f t="shared" si="3"/>
        <v>2.6753566091236726E-2</v>
      </c>
      <c r="H45" s="79">
        <f t="shared" si="4"/>
        <v>2.4870734912850923E-3</v>
      </c>
    </row>
    <row r="46" spans="2:8" x14ac:dyDescent="0.25">
      <c r="B46">
        <f>'Appendix H P 1'!B80</f>
        <v>2059</v>
      </c>
      <c r="C46" s="79">
        <f>'Appendix H P 1'!E80</f>
        <v>0.83651627240904569</v>
      </c>
      <c r="D46" s="79">
        <f t="shared" si="0"/>
        <v>0.53441407018389686</v>
      </c>
      <c r="E46" s="79">
        <f t="shared" si="1"/>
        <v>0.26742604410643483</v>
      </c>
      <c r="F46" s="79">
        <f t="shared" si="2"/>
        <v>5.1431121403668709E-3</v>
      </c>
      <c r="G46" s="79">
        <f t="shared" si="3"/>
        <v>2.7021101752149092E-2</v>
      </c>
      <c r="H46" s="79">
        <f t="shared" si="4"/>
        <v>2.5119442261979431E-3</v>
      </c>
    </row>
    <row r="47" spans="2:8" x14ac:dyDescent="0.25">
      <c r="B47">
        <f>'Appendix H P 1'!B81</f>
        <v>2060</v>
      </c>
      <c r="C47" s="79">
        <f>'Appendix H P 1'!E81</f>
        <v>0.84488143513313618</v>
      </c>
      <c r="D47" s="79">
        <f t="shared" si="0"/>
        <v>0.53975821088573595</v>
      </c>
      <c r="E47" s="79">
        <f t="shared" si="1"/>
        <v>0.27010030454749923</v>
      </c>
      <c r="F47" s="79">
        <f t="shared" si="2"/>
        <v>5.1945432617705395E-3</v>
      </c>
      <c r="G47" s="79">
        <f t="shared" si="3"/>
        <v>2.7291312769670582E-2</v>
      </c>
      <c r="H47" s="79">
        <f t="shared" si="4"/>
        <v>2.5370636684599228E-3</v>
      </c>
    </row>
    <row r="48" spans="2:8" x14ac:dyDescent="0.25">
      <c r="B48">
        <f>'Appendix H P 1'!B82</f>
        <v>2061</v>
      </c>
      <c r="C48" s="79">
        <f>'Appendix H P 1'!E82</f>
        <v>0.85333024948446756</v>
      </c>
      <c r="D48" s="79">
        <f t="shared" si="0"/>
        <v>0.54515579299459327</v>
      </c>
      <c r="E48" s="79">
        <f t="shared" si="1"/>
        <v>0.27280130759297422</v>
      </c>
      <c r="F48" s="79">
        <f t="shared" si="2"/>
        <v>5.2464886943882454E-3</v>
      </c>
      <c r="G48" s="79">
        <f t="shared" si="3"/>
        <v>2.7564225897367289E-2</v>
      </c>
      <c r="H48" s="79">
        <f t="shared" si="4"/>
        <v>2.5624343051445222E-3</v>
      </c>
    </row>
    <row r="73" spans="1:22" x14ac:dyDescent="0.25">
      <c r="A73" t="s">
        <v>130</v>
      </c>
      <c r="B73" t="s">
        <v>131</v>
      </c>
      <c r="C73" t="s">
        <v>0</v>
      </c>
      <c r="D73" t="s">
        <v>45</v>
      </c>
      <c r="E73">
        <v>2015</v>
      </c>
      <c r="F73">
        <v>2016</v>
      </c>
      <c r="G73">
        <v>2017</v>
      </c>
      <c r="H73">
        <v>2018</v>
      </c>
      <c r="I73">
        <v>2019</v>
      </c>
      <c r="J73">
        <v>2020</v>
      </c>
      <c r="K73">
        <v>2021</v>
      </c>
      <c r="L73">
        <v>2022</v>
      </c>
      <c r="M73">
        <v>2023</v>
      </c>
      <c r="N73">
        <v>2024</v>
      </c>
      <c r="O73">
        <v>2025</v>
      </c>
      <c r="P73">
        <v>2026</v>
      </c>
      <c r="Q73">
        <v>2027</v>
      </c>
      <c r="R73">
        <v>2028</v>
      </c>
      <c r="S73">
        <v>2029</v>
      </c>
      <c r="T73">
        <v>2030</v>
      </c>
      <c r="U73">
        <v>2031</v>
      </c>
      <c r="V73">
        <v>2032</v>
      </c>
    </row>
    <row r="74" spans="1:22" x14ac:dyDescent="0.25">
      <c r="C74" t="s">
        <v>132</v>
      </c>
      <c r="D74">
        <v>0</v>
      </c>
      <c r="E74">
        <v>29333.90625</v>
      </c>
      <c r="F74">
        <v>29812.137145996101</v>
      </c>
      <c r="G74">
        <v>30324.8337402344</v>
      </c>
      <c r="H74">
        <v>30826.0183105469</v>
      </c>
      <c r="I74">
        <v>31321.466247558601</v>
      </c>
      <c r="J74">
        <v>31835.137329101599</v>
      </c>
      <c r="K74">
        <v>32392.958129882802</v>
      </c>
      <c r="L74">
        <v>32933.489013671897</v>
      </c>
      <c r="M74">
        <v>33415.993347167998</v>
      </c>
      <c r="N74">
        <v>33928.444946289099</v>
      </c>
      <c r="O74">
        <v>34501.559692382798</v>
      </c>
      <c r="P74">
        <v>35050.899658203103</v>
      </c>
      <c r="Q74">
        <v>35611.557861328103</v>
      </c>
      <c r="R74">
        <v>36181.390869140603</v>
      </c>
      <c r="S74">
        <v>36786.782104492202</v>
      </c>
      <c r="T74">
        <v>37388.780517578103</v>
      </c>
      <c r="U74">
        <v>38001.218139648401</v>
      </c>
      <c r="V74">
        <v>38617.395019531301</v>
      </c>
    </row>
    <row r="75" spans="1:22" x14ac:dyDescent="0.25">
      <c r="C75" t="s">
        <v>133</v>
      </c>
      <c r="D75">
        <v>0</v>
      </c>
      <c r="E75">
        <v>-187437.78222656299</v>
      </c>
      <c r="F75">
        <v>-194855.076171875</v>
      </c>
      <c r="G75">
        <v>-197096.8203125</v>
      </c>
      <c r="H75">
        <v>-203638.140625</v>
      </c>
      <c r="I75">
        <v>-213211.80957031299</v>
      </c>
      <c r="J75">
        <v>-221506.001953125</v>
      </c>
      <c r="K75">
        <v>-233877.24609375</v>
      </c>
      <c r="L75">
        <v>-238060.11230468799</v>
      </c>
      <c r="M75">
        <v>-252967.212890625</v>
      </c>
      <c r="N75">
        <v>-259079.05175781299</v>
      </c>
      <c r="O75">
        <v>-263554.45703125</v>
      </c>
      <c r="P75">
        <v>-279607.52832031302</v>
      </c>
      <c r="Q75">
        <v>-292299.76855468802</v>
      </c>
      <c r="R75">
        <v>-299597.076171875</v>
      </c>
      <c r="S75">
        <v>-302342.73730468802</v>
      </c>
      <c r="T75">
        <v>-310546.9140625</v>
      </c>
      <c r="U75">
        <v>-308286.82324218802</v>
      </c>
      <c r="V75">
        <v>-315633.57324218802</v>
      </c>
    </row>
    <row r="76" spans="1:22" x14ac:dyDescent="0.25">
      <c r="C76" t="s">
        <v>134</v>
      </c>
      <c r="D76">
        <v>0</v>
      </c>
      <c r="E76">
        <v>-187437.78222656299</v>
      </c>
      <c r="F76">
        <v>-194855.076171875</v>
      </c>
      <c r="G76">
        <v>-197096.8203125</v>
      </c>
      <c r="H76">
        <v>-203638.140625</v>
      </c>
      <c r="I76">
        <v>-213211.80957031299</v>
      </c>
      <c r="J76">
        <v>-221506.001953125</v>
      </c>
      <c r="K76">
        <v>-233877.24609375</v>
      </c>
      <c r="L76">
        <v>-238060.11230468799</v>
      </c>
      <c r="M76">
        <v>-252967.212890625</v>
      </c>
      <c r="N76">
        <v>-259079.05175781299</v>
      </c>
      <c r="O76">
        <v>-263554.45703125</v>
      </c>
      <c r="P76">
        <v>-279607.52832031302</v>
      </c>
      <c r="Q76">
        <v>-292299.76855468802</v>
      </c>
      <c r="R76">
        <v>-299597.076171875</v>
      </c>
      <c r="S76">
        <v>-302342.73730468802</v>
      </c>
      <c r="T76">
        <v>-310546.9140625</v>
      </c>
      <c r="U76">
        <v>-308286.82324218802</v>
      </c>
      <c r="V76">
        <v>-315633.57324218802</v>
      </c>
    </row>
    <row r="77" spans="1:22" x14ac:dyDescent="0.25">
      <c r="C77" t="s">
        <v>135</v>
      </c>
      <c r="D77">
        <v>0</v>
      </c>
      <c r="E77">
        <v>-59922.019774437002</v>
      </c>
      <c r="F77">
        <v>-61621.000916481004</v>
      </c>
      <c r="G77">
        <v>-63370.4434137344</v>
      </c>
      <c r="H77">
        <v>-65171.857075691201</v>
      </c>
      <c r="I77">
        <v>-67026.795178413406</v>
      </c>
      <c r="J77">
        <v>-68936.858475685105</v>
      </c>
      <c r="K77">
        <v>-70903.695853233294</v>
      </c>
      <c r="L77">
        <v>-72929.005547523499</v>
      </c>
      <c r="M77">
        <v>-75014.535189628601</v>
      </c>
      <c r="N77">
        <v>-77162.0877161026</v>
      </c>
      <c r="O77">
        <v>-79373.515776634202</v>
      </c>
      <c r="P77">
        <v>-81650.731749534607</v>
      </c>
      <c r="Q77">
        <v>-83995.703263282805</v>
      </c>
      <c r="R77">
        <v>-86410.459448814407</v>
      </c>
      <c r="S77">
        <v>-88897.085835456804</v>
      </c>
      <c r="T77">
        <v>-91457.734307289094</v>
      </c>
      <c r="U77">
        <v>-94094.617043495193</v>
      </c>
      <c r="V77">
        <v>-96810.018799781799</v>
      </c>
    </row>
    <row r="78" spans="1:22" x14ac:dyDescent="0.25">
      <c r="C78" t="s">
        <v>136</v>
      </c>
      <c r="D78">
        <v>0</v>
      </c>
      <c r="E78">
        <v>-1152.4145615920399</v>
      </c>
      <c r="F78">
        <v>-1109.5365259964001</v>
      </c>
      <c r="G78">
        <v>-1190.35694121756</v>
      </c>
      <c r="H78">
        <v>-1187.7116996070799</v>
      </c>
      <c r="I78">
        <v>-1250.1637749783699</v>
      </c>
      <c r="J78">
        <v>-1282.16999094933</v>
      </c>
      <c r="K78">
        <v>-1306.5046594440901</v>
      </c>
      <c r="L78">
        <v>-1331.9729373455</v>
      </c>
      <c r="M78">
        <v>-1349.62118992209</v>
      </c>
      <c r="N78">
        <v>-1346.11724708974</v>
      </c>
      <c r="O78">
        <v>-1328.23200522922</v>
      </c>
      <c r="P78">
        <v>-1412.85031704535</v>
      </c>
      <c r="Q78">
        <v>-1426.3433463983199</v>
      </c>
      <c r="R78">
        <v>-1442.4859374361099</v>
      </c>
      <c r="S78">
        <v>-1358.0997512172901</v>
      </c>
      <c r="T78">
        <v>-1277.9476197957999</v>
      </c>
      <c r="U78">
        <v>-1309.3988928487499</v>
      </c>
      <c r="V78">
        <v>-1330.97012464516</v>
      </c>
    </row>
    <row r="79" spans="1:22" x14ac:dyDescent="0.25">
      <c r="C79" t="s">
        <v>83</v>
      </c>
      <c r="D79">
        <v>0</v>
      </c>
      <c r="E79">
        <v>-6054.6047372818002</v>
      </c>
      <c r="F79">
        <v>-6227.4852433204696</v>
      </c>
      <c r="G79">
        <v>-6406.9621534347498</v>
      </c>
      <c r="H79">
        <v>-6593.9384493827802</v>
      </c>
      <c r="I79">
        <v>-6779.5714654922504</v>
      </c>
      <c r="J79">
        <v>-6970.7734541892996</v>
      </c>
      <c r="K79">
        <v>-7167.7115101814297</v>
      </c>
      <c r="L79">
        <v>-7370.5576972961398</v>
      </c>
      <c r="M79">
        <v>-7579.4893779754602</v>
      </c>
      <c r="N79">
        <v>-7794.6890058517502</v>
      </c>
      <c r="O79">
        <v>-8016.3445658683804</v>
      </c>
      <c r="P79">
        <v>-8244.6495747566205</v>
      </c>
      <c r="Q79">
        <v>-8479.8040008544904</v>
      </c>
      <c r="R79">
        <v>-8722.0130410194397</v>
      </c>
      <c r="S79">
        <v>-8971.4881768226605</v>
      </c>
      <c r="T79">
        <v>-9228.44784116745</v>
      </c>
      <c r="U79">
        <v>-9493.1161746978796</v>
      </c>
      <c r="V79">
        <v>-9765.7246112823505</v>
      </c>
    </row>
    <row r="80" spans="1:22" x14ac:dyDescent="0.25">
      <c r="C80" t="s">
        <v>84</v>
      </c>
      <c r="D80">
        <v>0</v>
      </c>
      <c r="E80">
        <v>-562.85008476814301</v>
      </c>
      <c r="F80">
        <v>-524.99489298462902</v>
      </c>
      <c r="G80">
        <v>-591.57381605356898</v>
      </c>
      <c r="H80">
        <v>-604.43548712506902</v>
      </c>
      <c r="I80">
        <v>-548.564935624599</v>
      </c>
      <c r="J80">
        <v>-585.36779977381195</v>
      </c>
      <c r="K80">
        <v>-594.56120783835604</v>
      </c>
      <c r="L80">
        <v>-580.08876116157603</v>
      </c>
      <c r="M80">
        <v>-620.63798114657402</v>
      </c>
      <c r="N80">
        <v>-618.27043928951002</v>
      </c>
      <c r="O80">
        <v>-583.89789730124198</v>
      </c>
      <c r="P80">
        <v>-566.65782037377403</v>
      </c>
      <c r="Q80">
        <v>-593.53616401320301</v>
      </c>
      <c r="R80">
        <v>-614.83880333322998</v>
      </c>
      <c r="S80">
        <v>-639.66524215787604</v>
      </c>
      <c r="T80">
        <v>-652.31272426247597</v>
      </c>
      <c r="U80">
        <v>-633.85035119950805</v>
      </c>
      <c r="V80">
        <v>-637.37841197848297</v>
      </c>
    </row>
    <row r="83" spans="3:22" x14ac:dyDescent="0.25">
      <c r="C83" t="s">
        <v>134</v>
      </c>
      <c r="E83">
        <f>E76</f>
        <v>-187437.78222656299</v>
      </c>
      <c r="F83">
        <f t="shared" ref="F83:V83" si="5">F76</f>
        <v>-194855.076171875</v>
      </c>
      <c r="G83">
        <f t="shared" si="5"/>
        <v>-197096.8203125</v>
      </c>
      <c r="H83">
        <f t="shared" si="5"/>
        <v>-203638.140625</v>
      </c>
      <c r="I83">
        <f t="shared" si="5"/>
        <v>-213211.80957031299</v>
      </c>
      <c r="J83">
        <f t="shared" si="5"/>
        <v>-221506.001953125</v>
      </c>
      <c r="K83">
        <f t="shared" si="5"/>
        <v>-233877.24609375</v>
      </c>
      <c r="L83">
        <f t="shared" si="5"/>
        <v>-238060.11230468799</v>
      </c>
      <c r="M83">
        <f t="shared" si="5"/>
        <v>-252967.212890625</v>
      </c>
      <c r="N83">
        <f t="shared" si="5"/>
        <v>-259079.05175781299</v>
      </c>
      <c r="O83">
        <f t="shared" si="5"/>
        <v>-263554.45703125</v>
      </c>
      <c r="P83">
        <f t="shared" si="5"/>
        <v>-279607.52832031302</v>
      </c>
      <c r="Q83">
        <f t="shared" si="5"/>
        <v>-292299.76855468802</v>
      </c>
      <c r="R83">
        <f t="shared" si="5"/>
        <v>-299597.076171875</v>
      </c>
      <c r="S83">
        <f t="shared" si="5"/>
        <v>-302342.73730468802</v>
      </c>
      <c r="T83">
        <f t="shared" si="5"/>
        <v>-310546.9140625</v>
      </c>
      <c r="U83">
        <f t="shared" si="5"/>
        <v>-308286.82324218802</v>
      </c>
      <c r="V83">
        <f t="shared" si="5"/>
        <v>-315633.57324218802</v>
      </c>
    </row>
    <row r="84" spans="3:22" x14ac:dyDescent="0.25">
      <c r="C84" t="s">
        <v>135</v>
      </c>
      <c r="E84">
        <f>E77/E$83</f>
        <v>0.31969018765921503</v>
      </c>
      <c r="F84">
        <f t="shared" ref="F84:V86" si="6">F77/F$83</f>
        <v>0.31624016231492591</v>
      </c>
      <c r="G84">
        <f t="shared" si="6"/>
        <v>0.32151935943593407</v>
      </c>
      <c r="H84">
        <f t="shared" si="6"/>
        <v>0.32003757682950607</v>
      </c>
      <c r="I84">
        <f t="shared" si="6"/>
        <v>0.31436717934852154</v>
      </c>
      <c r="J84">
        <f t="shared" si="6"/>
        <v>0.31121891898113663</v>
      </c>
      <c r="K84">
        <f t="shared" si="6"/>
        <v>0.30316628503831217</v>
      </c>
      <c r="L84">
        <f t="shared" si="6"/>
        <v>0.30634701816062004</v>
      </c>
      <c r="M84">
        <f t="shared" si="6"/>
        <v>0.29653856850635624</v>
      </c>
      <c r="N84">
        <f t="shared" si="6"/>
        <v>0.29783221450198022</v>
      </c>
      <c r="O84">
        <f t="shared" si="6"/>
        <v>0.30116552256683249</v>
      </c>
      <c r="P84">
        <f t="shared" si="6"/>
        <v>0.29201907487983331</v>
      </c>
      <c r="Q84">
        <f t="shared" si="6"/>
        <v>0.28736151136420612</v>
      </c>
      <c r="R84">
        <f t="shared" si="6"/>
        <v>0.28842223880463319</v>
      </c>
      <c r="S84">
        <f t="shared" si="6"/>
        <v>0.29402752197043891</v>
      </c>
      <c r="T84">
        <f t="shared" si="6"/>
        <v>0.294505371542293</v>
      </c>
      <c r="U84">
        <f t="shared" si="6"/>
        <v>0.3052177710805859</v>
      </c>
      <c r="V84">
        <f t="shared" si="6"/>
        <v>0.30671648077658309</v>
      </c>
    </row>
    <row r="85" spans="3:22" x14ac:dyDescent="0.25">
      <c r="C85" t="s">
        <v>136</v>
      </c>
      <c r="E85">
        <f>E78/E$83</f>
        <v>6.1482511578112558E-3</v>
      </c>
      <c r="F85">
        <f t="shared" ref="F85:T85" si="7">F78/F$83</f>
        <v>5.694162799319202E-3</v>
      </c>
      <c r="G85">
        <f t="shared" si="7"/>
        <v>6.0394527893967596E-3</v>
      </c>
      <c r="H85">
        <f t="shared" si="7"/>
        <v>5.8324619148544142E-3</v>
      </c>
      <c r="I85">
        <f t="shared" si="7"/>
        <v>5.8634827850194242E-3</v>
      </c>
      <c r="J85">
        <f t="shared" si="7"/>
        <v>5.7884209892455291E-3</v>
      </c>
      <c r="K85">
        <f t="shared" si="7"/>
        <v>5.5862837504097171E-3</v>
      </c>
      <c r="L85">
        <f t="shared" si="7"/>
        <v>5.5951117742931104E-3</v>
      </c>
      <c r="M85">
        <f t="shared" si="7"/>
        <v>5.3351625078212148E-3</v>
      </c>
      <c r="N85">
        <f t="shared" si="7"/>
        <v>5.1957780374620559E-3</v>
      </c>
      <c r="O85">
        <f t="shared" si="7"/>
        <v>5.0396871302834005E-3</v>
      </c>
      <c r="P85">
        <f t="shared" si="7"/>
        <v>5.0529766688785852E-3</v>
      </c>
      <c r="Q85">
        <f t="shared" si="7"/>
        <v>4.8797279363273164E-3</v>
      </c>
      <c r="R85">
        <f t="shared" si="7"/>
        <v>4.8147530538935378E-3</v>
      </c>
      <c r="S85">
        <f t="shared" si="7"/>
        <v>4.4919211995115846E-3</v>
      </c>
      <c r="T85">
        <f t="shared" si="7"/>
        <v>4.115151566241624E-3</v>
      </c>
      <c r="U85">
        <f t="shared" si="6"/>
        <v>4.2473397957073734E-3</v>
      </c>
      <c r="V85">
        <f t="shared" si="6"/>
        <v>4.2168205079498831E-3</v>
      </c>
    </row>
    <row r="86" spans="3:22" x14ac:dyDescent="0.25">
      <c r="C86" t="s">
        <v>83</v>
      </c>
      <c r="E86">
        <f>E79/E$83</f>
        <v>3.2301943959000622E-2</v>
      </c>
      <c r="F86">
        <f t="shared" si="6"/>
        <v>3.1959574087910433E-2</v>
      </c>
      <c r="G86">
        <f t="shared" si="6"/>
        <v>3.2506674350587766E-2</v>
      </c>
      <c r="H86">
        <f t="shared" si="6"/>
        <v>3.2380665179641027E-2</v>
      </c>
      <c r="I86">
        <f t="shared" si="6"/>
        <v>3.17973543733584E-2</v>
      </c>
      <c r="J86">
        <f t="shared" si="6"/>
        <v>3.1469907780035916E-2</v>
      </c>
      <c r="K86">
        <f t="shared" si="6"/>
        <v>3.0647323029057059E-2</v>
      </c>
      <c r="L86">
        <f t="shared" si="6"/>
        <v>3.0960909939682472E-2</v>
      </c>
      <c r="M86">
        <f t="shared" si="6"/>
        <v>2.9962338958339992E-2</v>
      </c>
      <c r="N86">
        <f t="shared" si="6"/>
        <v>3.0086141480625082E-2</v>
      </c>
      <c r="O86">
        <f t="shared" si="6"/>
        <v>3.0416273950236675E-2</v>
      </c>
      <c r="P86">
        <f t="shared" si="6"/>
        <v>2.9486507835767957E-2</v>
      </c>
      <c r="Q86">
        <f t="shared" si="6"/>
        <v>2.9010642200587154E-2</v>
      </c>
      <c r="R86">
        <f t="shared" si="6"/>
        <v>2.911247717256003E-2</v>
      </c>
      <c r="S86">
        <f t="shared" si="6"/>
        <v>2.9673238579505153E-2</v>
      </c>
      <c r="T86">
        <f t="shared" si="6"/>
        <v>2.9716759121651271E-2</v>
      </c>
      <c r="U86">
        <f t="shared" si="6"/>
        <v>3.0793129835588698E-2</v>
      </c>
      <c r="V86">
        <f t="shared" si="6"/>
        <v>3.0940069242219162E-2</v>
      </c>
    </row>
    <row r="87" spans="3:22" x14ac:dyDescent="0.25">
      <c r="C87" t="s">
        <v>84</v>
      </c>
      <c r="E87">
        <f>E80/E$83</f>
        <v>3.002863553345959E-3</v>
      </c>
      <c r="F87">
        <f t="shared" ref="F87:V87" si="8">F80/F$83</f>
        <v>2.694283891898967E-3</v>
      </c>
      <c r="G87">
        <f t="shared" si="8"/>
        <v>3.0014376442786834E-3</v>
      </c>
      <c r="H87">
        <f t="shared" si="8"/>
        <v>2.9681840802020386E-3</v>
      </c>
      <c r="I87">
        <f t="shared" si="8"/>
        <v>2.5728637486362744E-3</v>
      </c>
      <c r="J87">
        <f t="shared" si="8"/>
        <v>2.6426724089295209E-3</v>
      </c>
      <c r="K87">
        <f t="shared" si="8"/>
        <v>2.5421934701592365E-3</v>
      </c>
      <c r="L87">
        <f t="shared" si="8"/>
        <v>2.4367322838995094E-3</v>
      </c>
      <c r="M87">
        <f t="shared" si="8"/>
        <v>2.453432498443655E-3</v>
      </c>
      <c r="N87">
        <f t="shared" si="8"/>
        <v>2.386416173344146E-3</v>
      </c>
      <c r="O87">
        <f t="shared" si="8"/>
        <v>2.2154734314814052E-3</v>
      </c>
      <c r="P87">
        <f t="shared" si="8"/>
        <v>2.0266186099417954E-3</v>
      </c>
      <c r="Q87">
        <f t="shared" si="8"/>
        <v>2.030573499760247E-3</v>
      </c>
      <c r="R87">
        <f t="shared" si="8"/>
        <v>2.0522189708570616E-3</v>
      </c>
      <c r="S87">
        <f t="shared" si="8"/>
        <v>2.1156957427201201E-3</v>
      </c>
      <c r="T87">
        <f t="shared" si="8"/>
        <v>2.1005287598227203E-3</v>
      </c>
      <c r="U87">
        <f t="shared" si="8"/>
        <v>2.0560410092570177E-3</v>
      </c>
      <c r="V87">
        <f t="shared" si="8"/>
        <v>2.0193618994054784E-3</v>
      </c>
    </row>
    <row r="88" spans="3:22" x14ac:dyDescent="0.25">
      <c r="C88" t="s">
        <v>167</v>
      </c>
      <c r="E88">
        <f>1-SUM(E84:E87)</f>
        <v>0.63885675367062711</v>
      </c>
      <c r="F88">
        <f t="shared" ref="F88:V88" si="9">1-SUM(F84:F87)</f>
        <v>0.64341181690594551</v>
      </c>
      <c r="G88">
        <f t="shared" si="9"/>
        <v>0.63693307577980263</v>
      </c>
      <c r="H88">
        <f t="shared" si="9"/>
        <v>0.63878111199579646</v>
      </c>
      <c r="I88">
        <f t="shared" si="9"/>
        <v>0.6453991197444644</v>
      </c>
      <c r="J88">
        <f t="shared" si="9"/>
        <v>0.64888007984065244</v>
      </c>
      <c r="K88">
        <f t="shared" si="9"/>
        <v>0.65805791471206188</v>
      </c>
      <c r="L88">
        <f t="shared" si="9"/>
        <v>0.65466022784150479</v>
      </c>
      <c r="M88">
        <f t="shared" si="9"/>
        <v>0.66571049752903888</v>
      </c>
      <c r="N88">
        <f t="shared" si="9"/>
        <v>0.66449944980658848</v>
      </c>
      <c r="O88">
        <f t="shared" si="9"/>
        <v>0.66116304292116601</v>
      </c>
      <c r="P88">
        <f t="shared" si="9"/>
        <v>0.67141482200557834</v>
      </c>
      <c r="Q88">
        <f t="shared" si="9"/>
        <v>0.67671754499911918</v>
      </c>
      <c r="R88">
        <f t="shared" si="9"/>
        <v>0.6755983119980562</v>
      </c>
      <c r="S88">
        <f t="shared" si="9"/>
        <v>0.66969162250782421</v>
      </c>
      <c r="T88">
        <f t="shared" si="9"/>
        <v>0.66956218900999143</v>
      </c>
      <c r="U88">
        <f t="shared" si="9"/>
        <v>0.65768571827886113</v>
      </c>
      <c r="V88">
        <f t="shared" si="9"/>
        <v>0.65610726757384241</v>
      </c>
    </row>
  </sheetData>
  <pageMargins left="0.25" right="0.25" top="0.75" bottom="0.75" header="0.3" footer="0.3"/>
  <pageSetup scale="73" fitToHeight="0" orientation="portrait" r:id="rId1"/>
  <headerFooter>
    <oddHeader>&amp;LDRAFT 2016 IRP&amp;CAPPENDIX H (AVOIDED COST SYSTEM LEVEL)&amp;R&amp;P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8"/>
  <sheetViews>
    <sheetView topLeftCell="A22" workbookViewId="0">
      <selection activeCell="C4" sqref="C4"/>
    </sheetView>
  </sheetViews>
  <sheetFormatPr defaultRowHeight="15" x14ac:dyDescent="0.25"/>
  <cols>
    <col min="2" max="2" width="12.42578125" customWidth="1"/>
    <col min="3" max="3" width="19.5703125" customWidth="1"/>
    <col min="4" max="7" width="20" customWidth="1"/>
    <col min="8" max="8" width="18.140625" customWidth="1"/>
    <col min="9" max="10" width="12.42578125" customWidth="1"/>
  </cols>
  <sheetData>
    <row r="1" spans="1:8" x14ac:dyDescent="0.25">
      <c r="A1" t="s">
        <v>199</v>
      </c>
    </row>
    <row r="3" spans="1:8" x14ac:dyDescent="0.25">
      <c r="C3" t="s">
        <v>172</v>
      </c>
      <c r="D3" t="s">
        <v>65</v>
      </c>
      <c r="E3" t="s">
        <v>169</v>
      </c>
      <c r="F3" t="s">
        <v>168</v>
      </c>
      <c r="G3" t="s">
        <v>170</v>
      </c>
      <c r="H3" t="s">
        <v>171</v>
      </c>
    </row>
    <row r="4" spans="1:8" x14ac:dyDescent="0.25">
      <c r="B4">
        <f>'Appendix H P 1'!B38</f>
        <v>2017</v>
      </c>
      <c r="C4" s="79">
        <v>0.4577</v>
      </c>
      <c r="D4" s="79">
        <f>C4*E$88</f>
        <v>0.30665715700280449</v>
      </c>
      <c r="E4" s="79">
        <f>C4*E$84</f>
        <v>0.14632219889162271</v>
      </c>
      <c r="F4" s="79">
        <f>C4*E$85</f>
        <v>2.8140545549302119E-3</v>
      </c>
      <c r="G4" s="79">
        <f>C4*E$86</f>
        <v>5.3217890227611798E-4</v>
      </c>
      <c r="H4" s="79">
        <f>C4*E$87</f>
        <v>1.3744106483664453E-3</v>
      </c>
    </row>
    <row r="5" spans="1:8" x14ac:dyDescent="0.25">
      <c r="B5">
        <f>'Appendix H P 1'!B39</f>
        <v>2018</v>
      </c>
      <c r="C5" s="79">
        <v>0.4929</v>
      </c>
      <c r="D5" s="79">
        <f t="shared" ref="D5:D48" si="0">C5*E$88</f>
        <v>0.33024101526476368</v>
      </c>
      <c r="E5" s="79">
        <f t="shared" ref="E5:E48" si="1">C5*E$84</f>
        <v>0.1575752934972271</v>
      </c>
      <c r="F5" s="79">
        <f t="shared" ref="F5:F48" si="2">C5*E$85</f>
        <v>3.0304729956851682E-3</v>
      </c>
      <c r="G5" s="79">
        <f t="shared" ref="G5:G48" si="3">C5*E$86</f>
        <v>5.7310679687983077E-4</v>
      </c>
      <c r="H5" s="79">
        <f t="shared" ref="H5:H48" si="4">C5*E$87</f>
        <v>1.4801114454442233E-3</v>
      </c>
    </row>
    <row r="6" spans="1:8" x14ac:dyDescent="0.25">
      <c r="B6">
        <f>'Appendix H P 1'!B40</f>
        <v>2019</v>
      </c>
      <c r="C6" s="79">
        <v>0.52510000000000001</v>
      </c>
      <c r="D6" s="79">
        <f t="shared" si="0"/>
        <v>0.35181488560666951</v>
      </c>
      <c r="E6" s="79">
        <f t="shared" si="1"/>
        <v>0.16786931753985382</v>
      </c>
      <c r="F6" s="79">
        <f t="shared" si="2"/>
        <v>3.2284466829666904E-3</v>
      </c>
      <c r="G6" s="79">
        <f t="shared" si="3"/>
        <v>6.1054651864799988E-4</v>
      </c>
      <c r="H6" s="79">
        <f t="shared" si="4"/>
        <v>1.5768036518619632E-3</v>
      </c>
    </row>
    <row r="7" spans="1:8" x14ac:dyDescent="0.25">
      <c r="B7">
        <f>'Appendix H P 1'!B41</f>
        <v>2020</v>
      </c>
      <c r="C7" s="79">
        <v>0.53129999999999999</v>
      </c>
      <c r="D7" s="79">
        <f t="shared" si="0"/>
        <v>0.35596886064144639</v>
      </c>
      <c r="E7" s="79">
        <f t="shared" si="1"/>
        <v>0.16985139670334096</v>
      </c>
      <c r="F7" s="79">
        <f t="shared" si="2"/>
        <v>3.2665658401451201E-3</v>
      </c>
      <c r="G7" s="79">
        <f t="shared" si="3"/>
        <v>6.1775540917479018E-4</v>
      </c>
      <c r="H7" s="79">
        <f t="shared" si="4"/>
        <v>1.595421405892708E-3</v>
      </c>
    </row>
    <row r="8" spans="1:8" x14ac:dyDescent="0.25">
      <c r="B8">
        <f>'Appendix H P 1'!B42</f>
        <v>2021</v>
      </c>
      <c r="C8" s="79">
        <v>0.55700000000000005</v>
      </c>
      <c r="D8" s="79">
        <f t="shared" si="0"/>
        <v>0.37318775715657004</v>
      </c>
      <c r="E8" s="79">
        <f t="shared" si="1"/>
        <v>0.17806743452618279</v>
      </c>
      <c r="F8" s="79">
        <f t="shared" si="2"/>
        <v>3.42457589490087E-3</v>
      </c>
      <c r="G8" s="79">
        <f t="shared" si="3"/>
        <v>6.4763742313261462E-4</v>
      </c>
      <c r="H8" s="79">
        <f t="shared" si="4"/>
        <v>1.6725949992136993E-3</v>
      </c>
    </row>
    <row r="9" spans="1:8" x14ac:dyDescent="0.25">
      <c r="B9">
        <f>'Appendix H P 1'!B43</f>
        <v>2022</v>
      </c>
      <c r="C9" s="79">
        <v>0.56140000000000001</v>
      </c>
      <c r="D9" s="79">
        <f t="shared" si="0"/>
        <v>0.37613573943931494</v>
      </c>
      <c r="E9" s="79">
        <f t="shared" si="1"/>
        <v>0.17947407135188331</v>
      </c>
      <c r="F9" s="79">
        <f t="shared" si="2"/>
        <v>3.4516281999952391E-3</v>
      </c>
      <c r="G9" s="79">
        <f t="shared" si="3"/>
        <v>6.5275340995807872E-4</v>
      </c>
      <c r="H9" s="79">
        <f t="shared" si="4"/>
        <v>1.6858075988484215E-3</v>
      </c>
    </row>
    <row r="10" spans="1:8" x14ac:dyDescent="0.25">
      <c r="B10">
        <f>'Appendix H P 1'!B44</f>
        <v>2023</v>
      </c>
      <c r="C10" s="79">
        <v>0.56330000000000002</v>
      </c>
      <c r="D10" s="79">
        <f t="shared" si="0"/>
        <v>0.37740873178868206</v>
      </c>
      <c r="E10" s="79">
        <f t="shared" si="1"/>
        <v>0.18008148270843582</v>
      </c>
      <c r="F10" s="79">
        <f t="shared" si="2"/>
        <v>3.4633098771950804E-3</v>
      </c>
      <c r="G10" s="79">
        <f t="shared" si="3"/>
        <v>6.5496258608725634E-4</v>
      </c>
      <c r="H10" s="79">
        <f t="shared" si="4"/>
        <v>1.6915130395997787E-3</v>
      </c>
    </row>
    <row r="11" spans="1:8" x14ac:dyDescent="0.25">
      <c r="B11">
        <f>'Appendix H P 1'!B45</f>
        <v>2024</v>
      </c>
      <c r="C11" s="79">
        <v>0.60780000000000001</v>
      </c>
      <c r="D11" s="79">
        <f t="shared" si="0"/>
        <v>0.40722355260280657</v>
      </c>
      <c r="E11" s="79">
        <f t="shared" si="1"/>
        <v>0.1943076960592709</v>
      </c>
      <c r="F11" s="79">
        <f t="shared" si="2"/>
        <v>3.7369070537176812E-3</v>
      </c>
      <c r="G11" s="79">
        <f t="shared" si="3"/>
        <v>7.0670381648115465E-4</v>
      </c>
      <c r="H11" s="79">
        <f t="shared" si="4"/>
        <v>1.8251404677236739E-3</v>
      </c>
    </row>
    <row r="12" spans="1:8" x14ac:dyDescent="0.25">
      <c r="B12">
        <f>'Appendix H P 1'!B46</f>
        <v>2025</v>
      </c>
      <c r="C12" s="79">
        <v>0.62239999999999995</v>
      </c>
      <c r="D12" s="79">
        <f t="shared" si="0"/>
        <v>0.41700549381373281</v>
      </c>
      <c r="E12" s="79">
        <f t="shared" si="1"/>
        <v>0.19897517279909541</v>
      </c>
      <c r="F12" s="79">
        <f t="shared" si="2"/>
        <v>3.8266715206217252E-3</v>
      </c>
      <c r="G12" s="79">
        <f t="shared" si="3"/>
        <v>7.2367959094746725E-4</v>
      </c>
      <c r="H12" s="79">
        <f t="shared" si="4"/>
        <v>1.8689822756025247E-3</v>
      </c>
    </row>
    <row r="13" spans="1:8" x14ac:dyDescent="0.25">
      <c r="B13">
        <f>'Appendix H P 1'!B47</f>
        <v>2026</v>
      </c>
      <c r="C13" s="79">
        <v>0.62639999999999996</v>
      </c>
      <c r="D13" s="79">
        <f t="shared" si="0"/>
        <v>0.41968547770713727</v>
      </c>
      <c r="E13" s="79">
        <f t="shared" si="1"/>
        <v>0.20025393354973228</v>
      </c>
      <c r="F13" s="79">
        <f t="shared" si="2"/>
        <v>3.8512645252529705E-3</v>
      </c>
      <c r="G13" s="79">
        <f t="shared" si="3"/>
        <v>7.2833048806152556E-4</v>
      </c>
      <c r="H13" s="79">
        <f t="shared" si="4"/>
        <v>1.8809937298159085E-3</v>
      </c>
    </row>
    <row r="14" spans="1:8" x14ac:dyDescent="0.25">
      <c r="B14">
        <f>'Appendix H P 1'!B48</f>
        <v>2027</v>
      </c>
      <c r="C14" s="79">
        <v>0.60909999999999997</v>
      </c>
      <c r="D14" s="79">
        <f t="shared" si="0"/>
        <v>0.40809454736816303</v>
      </c>
      <c r="E14" s="79">
        <f t="shared" si="1"/>
        <v>0.19472329330322788</v>
      </c>
      <c r="F14" s="79">
        <f t="shared" si="2"/>
        <v>3.7448997802228359E-3</v>
      </c>
      <c r="G14" s="79">
        <f t="shared" si="3"/>
        <v>7.0821535804322354E-4</v>
      </c>
      <c r="H14" s="79">
        <f t="shared" si="4"/>
        <v>1.8290441903430236E-3</v>
      </c>
    </row>
    <row r="15" spans="1:8" x14ac:dyDescent="0.25">
      <c r="B15">
        <f>'Appendix H P 1'!B49</f>
        <v>2028</v>
      </c>
      <c r="C15" s="79">
        <v>0.64659999999999995</v>
      </c>
      <c r="D15" s="79">
        <f t="shared" si="0"/>
        <v>0.43321939636882972</v>
      </c>
      <c r="E15" s="79">
        <f t="shared" si="1"/>
        <v>0.20671167534044843</v>
      </c>
      <c r="F15" s="79">
        <f t="shared" si="2"/>
        <v>3.9754591986407581E-3</v>
      </c>
      <c r="G15" s="79">
        <f t="shared" si="3"/>
        <v>7.5181751848751985E-4</v>
      </c>
      <c r="H15" s="79">
        <f t="shared" si="4"/>
        <v>1.9416515735934969E-3</v>
      </c>
    </row>
    <row r="16" spans="1:8" x14ac:dyDescent="0.25">
      <c r="B16">
        <f>'Appendix H P 1'!B50</f>
        <v>2029</v>
      </c>
      <c r="C16" s="79">
        <v>0.66959999999999997</v>
      </c>
      <c r="D16" s="79">
        <f t="shared" si="0"/>
        <v>0.44862930375590537</v>
      </c>
      <c r="E16" s="79">
        <f t="shared" si="1"/>
        <v>0.21406454965661037</v>
      </c>
      <c r="F16" s="79">
        <f t="shared" si="2"/>
        <v>4.1168689752704166E-3</v>
      </c>
      <c r="G16" s="79">
        <f t="shared" si="3"/>
        <v>7.7856017689335497E-4</v>
      </c>
      <c r="H16" s="79">
        <f t="shared" si="4"/>
        <v>2.0107174353204541E-3</v>
      </c>
    </row>
    <row r="17" spans="2:8" x14ac:dyDescent="0.25">
      <c r="B17">
        <f>'Appendix H P 1'!B51</f>
        <v>2030</v>
      </c>
      <c r="C17" s="79">
        <v>0.67069999999999996</v>
      </c>
      <c r="D17" s="79">
        <f t="shared" si="0"/>
        <v>0.44936629932659156</v>
      </c>
      <c r="E17" s="79">
        <f t="shared" si="1"/>
        <v>0.2144162088630355</v>
      </c>
      <c r="F17" s="79">
        <f t="shared" si="2"/>
        <v>4.123632051544009E-3</v>
      </c>
      <c r="G17" s="79">
        <f t="shared" si="3"/>
        <v>7.7983917359972091E-4</v>
      </c>
      <c r="H17" s="79">
        <f t="shared" si="4"/>
        <v>2.0140205852291347E-3</v>
      </c>
    </row>
    <row r="18" spans="2:8" x14ac:dyDescent="0.25">
      <c r="B18">
        <f>'Appendix H P 1'!B52</f>
        <v>2031</v>
      </c>
      <c r="C18" s="79">
        <v>0.66190000000000004</v>
      </c>
      <c r="D18" s="79">
        <f t="shared" si="0"/>
        <v>0.44347033476110181</v>
      </c>
      <c r="E18" s="79">
        <f t="shared" si="1"/>
        <v>0.21160293521163445</v>
      </c>
      <c r="F18" s="79">
        <f t="shared" si="2"/>
        <v>4.0695274413552708E-3</v>
      </c>
      <c r="G18" s="79">
        <f t="shared" si="3"/>
        <v>7.6960719994879283E-4</v>
      </c>
      <c r="H18" s="79">
        <f t="shared" si="4"/>
        <v>1.9875953859596904E-3</v>
      </c>
    </row>
    <row r="19" spans="2:8" x14ac:dyDescent="0.25">
      <c r="B19">
        <f>'Appendix H P 1'!B53</f>
        <v>2032</v>
      </c>
      <c r="C19" s="79">
        <v>0.67459999999999998</v>
      </c>
      <c r="D19" s="79">
        <f t="shared" si="0"/>
        <v>0.45197928362266093</v>
      </c>
      <c r="E19" s="79">
        <f t="shared" si="1"/>
        <v>0.21566300059490645</v>
      </c>
      <c r="F19" s="79">
        <f t="shared" si="2"/>
        <v>4.1476102310594731E-3</v>
      </c>
      <c r="G19" s="79">
        <f t="shared" si="3"/>
        <v>7.8437379828592781E-4</v>
      </c>
      <c r="H19" s="79">
        <f t="shared" si="4"/>
        <v>2.025731753087184E-3</v>
      </c>
    </row>
    <row r="20" spans="2:8" x14ac:dyDescent="0.25">
      <c r="B20">
        <f>'Appendix H P 1'!B54</f>
        <v>2033</v>
      </c>
      <c r="C20" s="79">
        <v>0.64539999999999997</v>
      </c>
      <c r="D20" s="79">
        <f t="shared" si="0"/>
        <v>0.4324154012008084</v>
      </c>
      <c r="E20" s="79">
        <f t="shared" si="1"/>
        <v>0.20632804711525737</v>
      </c>
      <c r="F20" s="79">
        <f t="shared" si="2"/>
        <v>3.9680812972513841E-3</v>
      </c>
      <c r="G20" s="79">
        <f t="shared" si="3"/>
        <v>7.5042224935330238E-4</v>
      </c>
      <c r="H20" s="79">
        <f t="shared" si="4"/>
        <v>1.9380481373294819E-3</v>
      </c>
    </row>
    <row r="21" spans="2:8" x14ac:dyDescent="0.25">
      <c r="B21">
        <f>'Appendix H P 1'!B55</f>
        <v>2034</v>
      </c>
      <c r="C21" s="79">
        <v>0.64649999999999996</v>
      </c>
      <c r="D21" s="79">
        <f t="shared" si="0"/>
        <v>0.43315239677149464</v>
      </c>
      <c r="E21" s="79">
        <f t="shared" si="1"/>
        <v>0.2066797063216825</v>
      </c>
      <c r="F21" s="79">
        <f t="shared" si="2"/>
        <v>3.9748443735249765E-3</v>
      </c>
      <c r="G21" s="79">
        <f t="shared" si="3"/>
        <v>7.5170124605966843E-4</v>
      </c>
      <c r="H21" s="79">
        <f t="shared" si="4"/>
        <v>1.9413512872381623E-3</v>
      </c>
    </row>
    <row r="22" spans="2:8" x14ac:dyDescent="0.25">
      <c r="B22">
        <f>'Appendix H P 1'!B56</f>
        <v>2035</v>
      </c>
      <c r="C22" s="79">
        <v>0.68559999999999999</v>
      </c>
      <c r="D22" s="79">
        <f t="shared" si="0"/>
        <v>0.45934923932952315</v>
      </c>
      <c r="E22" s="79">
        <f t="shared" si="1"/>
        <v>0.21917959265915782</v>
      </c>
      <c r="F22" s="79">
        <f t="shared" si="2"/>
        <v>4.215240993795397E-3</v>
      </c>
      <c r="G22" s="79">
        <f t="shared" si="3"/>
        <v>7.9716376534958811E-4</v>
      </c>
      <c r="H22" s="79">
        <f t="shared" si="4"/>
        <v>2.0587632521739895E-3</v>
      </c>
    </row>
    <row r="23" spans="2:8" x14ac:dyDescent="0.25">
      <c r="B23">
        <f>'Appendix H P 1'!B57</f>
        <v>2036</v>
      </c>
      <c r="C23" s="79">
        <v>0.6915</v>
      </c>
      <c r="D23" s="79">
        <f t="shared" si="0"/>
        <v>0.46330221557229473</v>
      </c>
      <c r="E23" s="79">
        <f t="shared" si="1"/>
        <v>0.22106576476634721</v>
      </c>
      <c r="F23" s="79">
        <f t="shared" si="2"/>
        <v>4.2515156756264836E-3</v>
      </c>
      <c r="G23" s="79">
        <f t="shared" si="3"/>
        <v>8.0402383859282404E-4</v>
      </c>
      <c r="H23" s="79">
        <f t="shared" si="4"/>
        <v>2.0764801471387308E-3</v>
      </c>
    </row>
    <row r="24" spans="2:8" x14ac:dyDescent="0.25">
      <c r="B24">
        <f>'Appendix H P 1'!B58</f>
        <v>2037</v>
      </c>
      <c r="C24" s="79">
        <v>0.70947899999999997</v>
      </c>
      <c r="D24" s="79">
        <f t="shared" si="0"/>
        <v>0.47534807317717437</v>
      </c>
      <c r="E24" s="79">
        <f t="shared" si="1"/>
        <v>0.22681347465027221</v>
      </c>
      <c r="F24" s="79">
        <f t="shared" si="2"/>
        <v>4.3620550831927713E-3</v>
      </c>
      <c r="G24" s="79">
        <f t="shared" si="3"/>
        <v>8.2492845839623736E-4</v>
      </c>
      <c r="H24" s="79">
        <f t="shared" si="4"/>
        <v>2.1304686309643376E-3</v>
      </c>
    </row>
    <row r="25" spans="2:8" x14ac:dyDescent="0.25">
      <c r="B25">
        <f>'Appendix H P 1'!B59</f>
        <v>2038</v>
      </c>
      <c r="C25" s="79">
        <v>0.72792545399999997</v>
      </c>
      <c r="D25" s="79">
        <f t="shared" si="0"/>
        <v>0.48770712307978092</v>
      </c>
      <c r="E25" s="79">
        <f t="shared" si="1"/>
        <v>0.23271062499117928</v>
      </c>
      <c r="F25" s="79">
        <f t="shared" si="2"/>
        <v>4.4754685153557839E-3</v>
      </c>
      <c r="G25" s="79">
        <f t="shared" si="3"/>
        <v>8.4637659831453954E-4</v>
      </c>
      <c r="H25" s="79">
        <f t="shared" si="4"/>
        <v>2.1858608153694104E-3</v>
      </c>
    </row>
    <row r="26" spans="2:8" x14ac:dyDescent="0.25">
      <c r="B26">
        <f>'Appendix H P 1'!B60</f>
        <v>2039</v>
      </c>
      <c r="C26" s="79">
        <v>0.746851515804</v>
      </c>
      <c r="D26" s="79">
        <f t="shared" si="0"/>
        <v>0.50038750827985523</v>
      </c>
      <c r="E26" s="79">
        <f t="shared" si="1"/>
        <v>0.23876110124094996</v>
      </c>
      <c r="F26" s="79">
        <f t="shared" si="2"/>
        <v>4.5918306967550346E-3</v>
      </c>
      <c r="G26" s="79">
        <f t="shared" si="3"/>
        <v>8.6838238987071764E-4</v>
      </c>
      <c r="H26" s="79">
        <f t="shared" si="4"/>
        <v>2.242693196569015E-3</v>
      </c>
    </row>
    <row r="27" spans="2:8" x14ac:dyDescent="0.25">
      <c r="B27">
        <f>'Appendix H P 1'!B61</f>
        <v>2040</v>
      </c>
      <c r="C27" s="79">
        <v>0.76626965521490398</v>
      </c>
      <c r="D27" s="79">
        <f t="shared" si="0"/>
        <v>0.51339758349513143</v>
      </c>
      <c r="E27" s="79">
        <f t="shared" si="1"/>
        <v>0.24496888987321466</v>
      </c>
      <c r="F27" s="79">
        <f t="shared" si="2"/>
        <v>4.7112182948706649E-3</v>
      </c>
      <c r="G27" s="79">
        <f t="shared" si="3"/>
        <v>8.9096033200735628E-4</v>
      </c>
      <c r="H27" s="79">
        <f t="shared" si="4"/>
        <v>2.3010032196798093E-3</v>
      </c>
    </row>
    <row r="28" spans="2:8" x14ac:dyDescent="0.25">
      <c r="B28">
        <f>'Appendix H P 1'!B62</f>
        <v>2041</v>
      </c>
      <c r="C28" s="79">
        <v>0.78619266625049145</v>
      </c>
      <c r="D28" s="79">
        <f t="shared" si="0"/>
        <v>0.5267459206660049</v>
      </c>
      <c r="E28" s="79">
        <f t="shared" si="1"/>
        <v>0.25133808100991822</v>
      </c>
      <c r="F28" s="79">
        <f t="shared" si="2"/>
        <v>4.8337099705373018E-3</v>
      </c>
      <c r="G28" s="79">
        <f t="shared" si="3"/>
        <v>9.1412530063954755E-4</v>
      </c>
      <c r="H28" s="79">
        <f t="shared" si="4"/>
        <v>2.3608293033914843E-3</v>
      </c>
    </row>
    <row r="29" spans="2:8" x14ac:dyDescent="0.25">
      <c r="B29">
        <f>'Appendix H P 1'!B63</f>
        <v>2042</v>
      </c>
      <c r="C29" s="79">
        <v>0.80663367557300425</v>
      </c>
      <c r="D29" s="79">
        <f t="shared" si="0"/>
        <v>0.54044131460332101</v>
      </c>
      <c r="E29" s="79">
        <f t="shared" si="1"/>
        <v>0.25787287111617613</v>
      </c>
      <c r="F29" s="79">
        <f t="shared" si="2"/>
        <v>4.959386429771272E-3</v>
      </c>
      <c r="G29" s="79">
        <f t="shared" si="3"/>
        <v>9.3789255845617579E-4</v>
      </c>
      <c r="H29" s="79">
        <f t="shared" si="4"/>
        <v>2.4222108652796632E-3</v>
      </c>
    </row>
    <row r="30" spans="2:8" x14ac:dyDescent="0.25">
      <c r="B30">
        <f>'Appendix H P 1'!B64</f>
        <v>2043</v>
      </c>
      <c r="C30" s="79">
        <v>0.82760615113790237</v>
      </c>
      <c r="D30" s="79">
        <f t="shared" si="0"/>
        <v>0.55449278878300734</v>
      </c>
      <c r="E30" s="79">
        <f t="shared" si="1"/>
        <v>0.2645775657651967</v>
      </c>
      <c r="F30" s="79">
        <f t="shared" si="2"/>
        <v>5.0883304769453255E-3</v>
      </c>
      <c r="G30" s="79">
        <f t="shared" si="3"/>
        <v>9.6227776497603639E-4</v>
      </c>
      <c r="H30" s="79">
        <f t="shared" si="4"/>
        <v>2.4851883477769341E-3</v>
      </c>
    </row>
    <row r="31" spans="2:8" x14ac:dyDescent="0.25">
      <c r="B31">
        <f>'Appendix H P 1'!B65</f>
        <v>2044</v>
      </c>
      <c r="C31" s="79">
        <v>0.84912391106748786</v>
      </c>
      <c r="D31" s="79">
        <f t="shared" si="0"/>
        <v>0.56890960129136559</v>
      </c>
      <c r="E31" s="79">
        <f t="shared" si="1"/>
        <v>0.2714565824750918</v>
      </c>
      <c r="F31" s="79">
        <f t="shared" si="2"/>
        <v>5.2206270693459043E-3</v>
      </c>
      <c r="G31" s="79">
        <f t="shared" si="3"/>
        <v>9.8729698686541331E-4</v>
      </c>
      <c r="H31" s="79">
        <f t="shared" si="4"/>
        <v>2.5498032448191348E-3</v>
      </c>
    </row>
    <row r="32" spans="2:8" x14ac:dyDescent="0.25">
      <c r="B32">
        <f>'Appendix H P 1'!B66</f>
        <v>2045</v>
      </c>
      <c r="C32" s="79">
        <v>0.87120113275524258</v>
      </c>
      <c r="D32" s="79">
        <f t="shared" si="0"/>
        <v>0.58370125092494107</v>
      </c>
      <c r="E32" s="79">
        <f t="shared" si="1"/>
        <v>0.27851445361944421</v>
      </c>
      <c r="F32" s="79">
        <f t="shared" si="2"/>
        <v>5.3563633731488975E-3</v>
      </c>
      <c r="G32" s="79">
        <f t="shared" si="3"/>
        <v>1.0129667085239141E-3</v>
      </c>
      <c r="H32" s="79">
        <f t="shared" si="4"/>
        <v>2.6160981291844321E-3</v>
      </c>
    </row>
    <row r="33" spans="2:8" x14ac:dyDescent="0.25">
      <c r="B33">
        <f>'Appendix H P 1'!B67</f>
        <v>2046</v>
      </c>
      <c r="C33" s="79">
        <v>0.89385236220687891</v>
      </c>
      <c r="D33" s="79">
        <f t="shared" si="0"/>
        <v>0.59887748344898961</v>
      </c>
      <c r="E33" s="79">
        <f t="shared" si="1"/>
        <v>0.28575582941354977</v>
      </c>
      <c r="F33" s="79">
        <f t="shared" si="2"/>
        <v>5.4956288208507691E-3</v>
      </c>
      <c r="G33" s="79">
        <f t="shared" si="3"/>
        <v>1.039303842945536E-3</v>
      </c>
      <c r="H33" s="79">
        <f t="shared" si="4"/>
        <v>2.6841166805432275E-3</v>
      </c>
    </row>
    <row r="34" spans="2:8" x14ac:dyDescent="0.25">
      <c r="B34">
        <f>'Appendix H P 1'!B68</f>
        <v>2047</v>
      </c>
      <c r="C34" s="79">
        <v>0.91709252362425775</v>
      </c>
      <c r="D34" s="79">
        <f t="shared" si="0"/>
        <v>0.6144482980186633</v>
      </c>
      <c r="E34" s="79">
        <f t="shared" si="1"/>
        <v>0.29318548097830205</v>
      </c>
      <c r="F34" s="79">
        <f t="shared" si="2"/>
        <v>5.6385151701928895E-3</v>
      </c>
      <c r="G34" s="79">
        <f t="shared" si="3"/>
        <v>1.0663257428621198E-3</v>
      </c>
      <c r="H34" s="79">
        <f t="shared" si="4"/>
        <v>2.7539037142373514E-3</v>
      </c>
    </row>
    <row r="35" spans="2:8" x14ac:dyDescent="0.25">
      <c r="B35">
        <f>'Appendix H P 1'!B69</f>
        <v>2048</v>
      </c>
      <c r="C35" s="79">
        <v>0.94093692923848848</v>
      </c>
      <c r="D35" s="79">
        <f t="shared" si="0"/>
        <v>0.63042395376714855</v>
      </c>
      <c r="E35" s="79">
        <f t="shared" si="1"/>
        <v>0.30080830348373794</v>
      </c>
      <c r="F35" s="79">
        <f t="shared" si="2"/>
        <v>5.7851165646179044E-3</v>
      </c>
      <c r="G35" s="79">
        <f t="shared" si="3"/>
        <v>1.0940502121765351E-3</v>
      </c>
      <c r="H35" s="79">
        <f t="shared" si="4"/>
        <v>2.8255052108075228E-3</v>
      </c>
    </row>
    <row r="36" spans="2:8" x14ac:dyDescent="0.25">
      <c r="B36">
        <f>'Appendix H P 1'!B70</f>
        <v>2049</v>
      </c>
      <c r="C36" s="79">
        <v>0.96540128939868919</v>
      </c>
      <c r="D36" s="79">
        <f t="shared" si="0"/>
        <v>0.64681497656509446</v>
      </c>
      <c r="E36" s="79">
        <f t="shared" si="1"/>
        <v>0.30862931937431509</v>
      </c>
      <c r="F36" s="79">
        <f t="shared" si="2"/>
        <v>5.9355295952979699E-3</v>
      </c>
      <c r="G36" s="79">
        <f t="shared" si="3"/>
        <v>1.122495517693125E-3</v>
      </c>
      <c r="H36" s="79">
        <f t="shared" si="4"/>
        <v>2.8989683462885183E-3</v>
      </c>
    </row>
    <row r="37" spans="2:8" x14ac:dyDescent="0.25">
      <c r="B37">
        <f>'Appendix H P 1'!B71</f>
        <v>2050</v>
      </c>
      <c r="C37" s="79">
        <v>0.99050172292305516</v>
      </c>
      <c r="D37" s="79">
        <f t="shared" si="0"/>
        <v>0.66363216595578689</v>
      </c>
      <c r="E37" s="79">
        <f t="shared" si="1"/>
        <v>0.31665368167804731</v>
      </c>
      <c r="F37" s="79">
        <f t="shared" si="2"/>
        <v>6.0898533647757176E-3</v>
      </c>
      <c r="G37" s="79">
        <f t="shared" si="3"/>
        <v>1.1516804011531463E-3</v>
      </c>
      <c r="H37" s="79">
        <f t="shared" si="4"/>
        <v>2.9743415232920201E-3</v>
      </c>
    </row>
    <row r="38" spans="2:8" x14ac:dyDescent="0.25">
      <c r="B38">
        <f>'Appendix H P 1'!B72</f>
        <v>2051</v>
      </c>
      <c r="C38" s="79">
        <v>1.0162547677190545</v>
      </c>
      <c r="D38" s="79">
        <f t="shared" si="0"/>
        <v>0.68088660227063735</v>
      </c>
      <c r="E38" s="79">
        <f t="shared" si="1"/>
        <v>0.32488667740167654</v>
      </c>
      <c r="F38" s="79">
        <f t="shared" si="2"/>
        <v>6.2481895522598857E-3</v>
      </c>
      <c r="G38" s="79">
        <f t="shared" si="3"/>
        <v>1.1816240915831278E-3</v>
      </c>
      <c r="H38" s="79">
        <f t="shared" si="4"/>
        <v>3.0516744028976123E-3</v>
      </c>
    </row>
    <row r="39" spans="2:8" x14ac:dyDescent="0.25">
      <c r="B39">
        <f>'Appendix H P 1'!B73</f>
        <v>2052</v>
      </c>
      <c r="C39" s="79">
        <v>1.04267739167975</v>
      </c>
      <c r="D39" s="79">
        <f t="shared" si="0"/>
        <v>0.69858965392967398</v>
      </c>
      <c r="E39" s="79">
        <f t="shared" si="1"/>
        <v>0.33333373101412017</v>
      </c>
      <c r="F39" s="79">
        <f t="shared" si="2"/>
        <v>6.4106424806186432E-3</v>
      </c>
      <c r="G39" s="79">
        <f t="shared" si="3"/>
        <v>1.2123463179642894E-3</v>
      </c>
      <c r="H39" s="79">
        <f t="shared" si="4"/>
        <v>3.1310179373729504E-3</v>
      </c>
    </row>
    <row r="40" spans="2:8" x14ac:dyDescent="0.25">
      <c r="B40">
        <f>'Appendix H P 1'!B74</f>
        <v>2053</v>
      </c>
      <c r="C40" s="79">
        <v>1.0697870038634236</v>
      </c>
      <c r="D40" s="79">
        <f t="shared" si="0"/>
        <v>0.71675298493184558</v>
      </c>
      <c r="E40" s="79">
        <f t="shared" si="1"/>
        <v>0.34200040802048731</v>
      </c>
      <c r="F40" s="79">
        <f t="shared" si="2"/>
        <v>6.577319185114729E-3</v>
      </c>
      <c r="G40" s="79">
        <f t="shared" si="3"/>
        <v>1.243867322231361E-3</v>
      </c>
      <c r="H40" s="79">
        <f t="shared" si="4"/>
        <v>3.2124244037446473E-3</v>
      </c>
    </row>
    <row r="41" spans="2:8" x14ac:dyDescent="0.25">
      <c r="B41">
        <f>'Appendix H P 1'!B75</f>
        <v>2054</v>
      </c>
      <c r="C41" s="79">
        <v>1.0976014659638726</v>
      </c>
      <c r="D41" s="79">
        <f t="shared" si="0"/>
        <v>0.73538856254007356</v>
      </c>
      <c r="E41" s="79">
        <f t="shared" si="1"/>
        <v>0.35089241862901999</v>
      </c>
      <c r="F41" s="79">
        <f t="shared" si="2"/>
        <v>6.7483294839277121E-3</v>
      </c>
      <c r="G41" s="79">
        <f t="shared" si="3"/>
        <v>1.2762078726093764E-3</v>
      </c>
      <c r="H41" s="79">
        <f t="shared" si="4"/>
        <v>3.2959474382420082E-3</v>
      </c>
    </row>
    <row r="42" spans="2:8" x14ac:dyDescent="0.25">
      <c r="B42">
        <f>'Appendix H P 1'!B76</f>
        <v>2055</v>
      </c>
      <c r="C42" s="79">
        <v>1.1261391040789333</v>
      </c>
      <c r="D42" s="79">
        <f t="shared" si="0"/>
        <v>0.75450866516611537</v>
      </c>
      <c r="E42" s="79">
        <f t="shared" si="1"/>
        <v>0.36001562151337446</v>
      </c>
      <c r="F42" s="79">
        <f t="shared" si="2"/>
        <v>6.9237860505098319E-3</v>
      </c>
      <c r="G42" s="79">
        <f t="shared" si="3"/>
        <v>1.3093892772972201E-3</v>
      </c>
      <c r="H42" s="79">
        <f t="shared" si="4"/>
        <v>3.3816420716363004E-3</v>
      </c>
    </row>
    <row r="43" spans="2:8" x14ac:dyDescent="0.25">
      <c r="B43">
        <f>'Appendix H P 1'!B77</f>
        <v>2056</v>
      </c>
      <c r="C43" s="79">
        <v>1.1554187207849855</v>
      </c>
      <c r="D43" s="79">
        <f t="shared" si="0"/>
        <v>0.77412589046043445</v>
      </c>
      <c r="E43" s="79">
        <f t="shared" si="1"/>
        <v>0.36937602767272221</v>
      </c>
      <c r="F43" s="79">
        <f t="shared" si="2"/>
        <v>7.1038044878230875E-3</v>
      </c>
      <c r="G43" s="79">
        <f t="shared" si="3"/>
        <v>1.3434333985069477E-3</v>
      </c>
      <c r="H43" s="79">
        <f t="shared" si="4"/>
        <v>3.4695647654988441E-3</v>
      </c>
    </row>
    <row r="44" spans="2:8" x14ac:dyDescent="0.25">
      <c r="B44">
        <f>'Appendix H P 1'!B78</f>
        <v>2057</v>
      </c>
      <c r="C44" s="79">
        <v>1.1854596075253951</v>
      </c>
      <c r="D44" s="79">
        <f t="shared" si="0"/>
        <v>0.79425316361240572</v>
      </c>
      <c r="E44" s="79">
        <f t="shared" si="1"/>
        <v>0.37897980439221296</v>
      </c>
      <c r="F44" s="79">
        <f t="shared" si="2"/>
        <v>7.2885034045064873E-3</v>
      </c>
      <c r="G44" s="79">
        <f t="shared" si="3"/>
        <v>1.3783626668681284E-3</v>
      </c>
      <c r="H44" s="79">
        <f t="shared" si="4"/>
        <v>3.559773449401814E-3</v>
      </c>
    </row>
    <row r="45" spans="2:8" x14ac:dyDescent="0.25">
      <c r="B45">
        <f>'Appendix H P 1'!B79</f>
        <v>2058</v>
      </c>
      <c r="C45" s="79">
        <v>1.2162815573210555</v>
      </c>
      <c r="D45" s="79">
        <f t="shared" si="0"/>
        <v>0.8149037458663283</v>
      </c>
      <c r="E45" s="79">
        <f t="shared" si="1"/>
        <v>0.38883327930641054</v>
      </c>
      <c r="F45" s="79">
        <f t="shared" si="2"/>
        <v>7.4780044930236565E-3</v>
      </c>
      <c r="G45" s="79">
        <f t="shared" si="3"/>
        <v>1.4142000962066999E-3</v>
      </c>
      <c r="H45" s="79">
        <f t="shared" si="4"/>
        <v>3.6523275590862616E-3</v>
      </c>
    </row>
    <row r="46" spans="2:8" x14ac:dyDescent="0.25">
      <c r="B46">
        <f>'Appendix H P 1'!B80</f>
        <v>2059</v>
      </c>
      <c r="C46" s="79">
        <v>1.247904877811403</v>
      </c>
      <c r="D46" s="79">
        <f t="shared" si="0"/>
        <v>0.83609124325885287</v>
      </c>
      <c r="E46" s="79">
        <f t="shared" si="1"/>
        <v>0.39894294456837726</v>
      </c>
      <c r="F46" s="79">
        <f t="shared" si="2"/>
        <v>7.672432609842272E-3</v>
      </c>
      <c r="G46" s="79">
        <f t="shared" si="3"/>
        <v>1.4509692987080742E-3</v>
      </c>
      <c r="H46" s="79">
        <f t="shared" si="4"/>
        <v>3.7472880756225044E-3</v>
      </c>
    </row>
    <row r="47" spans="2:8" x14ac:dyDescent="0.25">
      <c r="B47">
        <f>'Appendix H P 1'!B81</f>
        <v>2060</v>
      </c>
      <c r="C47" s="79">
        <v>1.2803504046344996</v>
      </c>
      <c r="D47" s="79">
        <f t="shared" si="0"/>
        <v>0.85782961558358317</v>
      </c>
      <c r="E47" s="79">
        <f t="shared" si="1"/>
        <v>0.40931546112715506</v>
      </c>
      <c r="F47" s="79">
        <f t="shared" si="2"/>
        <v>7.8719158576981713E-3</v>
      </c>
      <c r="G47" s="79">
        <f t="shared" si="3"/>
        <v>1.4886945004744842E-3</v>
      </c>
      <c r="H47" s="79">
        <f t="shared" si="4"/>
        <v>3.8447175655886897E-3</v>
      </c>
    </row>
    <row r="48" spans="2:8" x14ac:dyDescent="0.25">
      <c r="B48">
        <f>'Appendix H P 1'!B82</f>
        <v>2061</v>
      </c>
      <c r="C48" s="79">
        <v>1.3136395151549967</v>
      </c>
      <c r="D48" s="79">
        <f t="shared" si="0"/>
        <v>0.88013318558875631</v>
      </c>
      <c r="E48" s="79">
        <f t="shared" si="1"/>
        <v>0.41995766311646116</v>
      </c>
      <c r="F48" s="79">
        <f t="shared" si="2"/>
        <v>8.0765856699983249E-3</v>
      </c>
      <c r="G48" s="79">
        <f t="shared" si="3"/>
        <v>1.527400557486821E-3</v>
      </c>
      <c r="H48" s="79">
        <f t="shared" si="4"/>
        <v>3.9446802222939965E-3</v>
      </c>
    </row>
    <row r="73" spans="1:22" x14ac:dyDescent="0.25">
      <c r="A73" t="s">
        <v>130</v>
      </c>
      <c r="B73" t="s">
        <v>131</v>
      </c>
      <c r="C73" t="s">
        <v>0</v>
      </c>
      <c r="D73" t="s">
        <v>45</v>
      </c>
      <c r="E73">
        <v>2015</v>
      </c>
      <c r="F73">
        <v>2016</v>
      </c>
      <c r="G73">
        <v>2017</v>
      </c>
      <c r="H73">
        <v>2018</v>
      </c>
      <c r="I73">
        <v>2019</v>
      </c>
      <c r="J73">
        <v>2020</v>
      </c>
      <c r="K73">
        <v>2021</v>
      </c>
      <c r="L73">
        <v>2022</v>
      </c>
      <c r="M73">
        <v>2023</v>
      </c>
      <c r="N73">
        <v>2024</v>
      </c>
      <c r="O73">
        <v>2025</v>
      </c>
      <c r="P73">
        <v>2026</v>
      </c>
      <c r="Q73">
        <v>2027</v>
      </c>
      <c r="R73">
        <v>2028</v>
      </c>
      <c r="S73">
        <v>2029</v>
      </c>
      <c r="T73">
        <v>2030</v>
      </c>
      <c r="U73">
        <v>2031</v>
      </c>
      <c r="V73">
        <v>2032</v>
      </c>
    </row>
    <row r="74" spans="1:22" x14ac:dyDescent="0.25">
      <c r="C74" t="s">
        <v>132</v>
      </c>
      <c r="D74">
        <v>0</v>
      </c>
      <c r="E74">
        <v>29333.90625</v>
      </c>
      <c r="F74">
        <v>29812.137145996101</v>
      </c>
      <c r="G74">
        <v>30324.8337402344</v>
      </c>
      <c r="H74">
        <v>30826.0183105469</v>
      </c>
      <c r="I74">
        <v>31321.466247558601</v>
      </c>
      <c r="J74">
        <v>31835.137329101599</v>
      </c>
      <c r="K74">
        <v>32392.958129882802</v>
      </c>
      <c r="L74">
        <v>32933.489013671897</v>
      </c>
      <c r="M74">
        <v>33415.993347167998</v>
      </c>
      <c r="N74">
        <v>33928.444946289099</v>
      </c>
      <c r="O74">
        <v>34501.559692382798</v>
      </c>
      <c r="P74">
        <v>35050.899658203103</v>
      </c>
      <c r="Q74">
        <v>35611.557861328103</v>
      </c>
      <c r="R74">
        <v>36181.390869140603</v>
      </c>
      <c r="S74">
        <v>36786.782104492202</v>
      </c>
      <c r="T74">
        <v>37388.780517578103</v>
      </c>
      <c r="U74">
        <v>38001.218139648401</v>
      </c>
      <c r="V74">
        <v>38617.395019531301</v>
      </c>
    </row>
    <row r="75" spans="1:22" x14ac:dyDescent="0.25">
      <c r="C75" t="s">
        <v>133</v>
      </c>
      <c r="D75">
        <v>0</v>
      </c>
      <c r="E75">
        <v>-187437.78222656299</v>
      </c>
      <c r="F75">
        <v>-194855.076171875</v>
      </c>
      <c r="G75">
        <v>-197096.8203125</v>
      </c>
      <c r="H75">
        <v>-203638.140625</v>
      </c>
      <c r="I75">
        <v>-213211.80957031299</v>
      </c>
      <c r="J75">
        <v>-221506.001953125</v>
      </c>
      <c r="K75">
        <v>-233877.24609375</v>
      </c>
      <c r="L75">
        <v>-238060.11230468799</v>
      </c>
      <c r="M75">
        <v>-252967.212890625</v>
      </c>
      <c r="N75">
        <v>-259079.05175781299</v>
      </c>
      <c r="O75">
        <v>-263554.45703125</v>
      </c>
      <c r="P75">
        <v>-279607.52832031302</v>
      </c>
      <c r="Q75">
        <v>-292299.76855468802</v>
      </c>
      <c r="R75">
        <v>-299597.076171875</v>
      </c>
      <c r="S75">
        <v>-302342.73730468802</v>
      </c>
      <c r="T75">
        <v>-310546.9140625</v>
      </c>
      <c r="U75">
        <v>-308286.82324218802</v>
      </c>
      <c r="V75">
        <v>-315633.57324218802</v>
      </c>
    </row>
    <row r="76" spans="1:22" x14ac:dyDescent="0.25">
      <c r="C76" t="s">
        <v>134</v>
      </c>
      <c r="D76">
        <v>0</v>
      </c>
      <c r="E76">
        <v>-187437.78222656299</v>
      </c>
      <c r="F76">
        <v>-194855.076171875</v>
      </c>
      <c r="G76">
        <v>-197096.8203125</v>
      </c>
      <c r="H76">
        <v>-203638.140625</v>
      </c>
      <c r="I76">
        <v>-213211.80957031299</v>
      </c>
      <c r="J76">
        <v>-221506.001953125</v>
      </c>
      <c r="K76">
        <v>-233877.24609375</v>
      </c>
      <c r="L76">
        <v>-238060.11230468799</v>
      </c>
      <c r="M76">
        <v>-252967.212890625</v>
      </c>
      <c r="N76">
        <v>-259079.05175781299</v>
      </c>
      <c r="O76">
        <v>-263554.45703125</v>
      </c>
      <c r="P76">
        <v>-279607.52832031302</v>
      </c>
      <c r="Q76">
        <v>-292299.76855468802</v>
      </c>
      <c r="R76">
        <v>-299597.076171875</v>
      </c>
      <c r="S76">
        <v>-302342.73730468802</v>
      </c>
      <c r="T76">
        <v>-310546.9140625</v>
      </c>
      <c r="U76">
        <v>-308286.82324218802</v>
      </c>
      <c r="V76">
        <v>-315633.57324218802</v>
      </c>
    </row>
    <row r="77" spans="1:22" x14ac:dyDescent="0.25">
      <c r="C77" t="s">
        <v>135</v>
      </c>
      <c r="D77">
        <v>0</v>
      </c>
      <c r="E77">
        <v>-59922.019774437002</v>
      </c>
      <c r="F77">
        <v>-61621.000916481004</v>
      </c>
      <c r="G77">
        <v>-63370.4434137344</v>
      </c>
      <c r="H77">
        <v>-65171.857075691201</v>
      </c>
      <c r="I77">
        <v>-67026.795178413406</v>
      </c>
      <c r="J77">
        <v>-68936.858475685105</v>
      </c>
      <c r="K77">
        <v>-70903.695853233294</v>
      </c>
      <c r="L77">
        <v>-72929.005547523499</v>
      </c>
      <c r="M77">
        <v>-75014.535189628601</v>
      </c>
      <c r="N77">
        <v>-77162.0877161026</v>
      </c>
      <c r="O77">
        <v>-79373.515776634202</v>
      </c>
      <c r="P77">
        <v>-81650.731749534607</v>
      </c>
      <c r="Q77">
        <v>-83995.703263282805</v>
      </c>
      <c r="R77">
        <v>-86410.459448814407</v>
      </c>
      <c r="S77">
        <v>-88897.085835456804</v>
      </c>
      <c r="T77">
        <v>-91457.734307289094</v>
      </c>
      <c r="U77">
        <v>-94094.617043495193</v>
      </c>
      <c r="V77">
        <v>-96810.018799781799</v>
      </c>
    </row>
    <row r="78" spans="1:22" x14ac:dyDescent="0.25">
      <c r="C78" t="s">
        <v>136</v>
      </c>
      <c r="D78">
        <v>0</v>
      </c>
      <c r="E78">
        <v>-1152.4145615920399</v>
      </c>
      <c r="F78">
        <v>-1109.5365259964001</v>
      </c>
      <c r="G78">
        <v>-1190.35694121756</v>
      </c>
      <c r="H78">
        <v>-1187.7116996070799</v>
      </c>
      <c r="I78">
        <v>-1250.1637749783699</v>
      </c>
      <c r="J78">
        <v>-1282.16999094933</v>
      </c>
      <c r="K78">
        <v>-1306.5046594440901</v>
      </c>
      <c r="L78">
        <v>-1331.9729373455</v>
      </c>
      <c r="M78">
        <v>-1349.62118992209</v>
      </c>
      <c r="N78">
        <v>-1346.11724708974</v>
      </c>
      <c r="O78">
        <v>-1328.23200522922</v>
      </c>
      <c r="P78">
        <v>-1412.85031704535</v>
      </c>
      <c r="Q78">
        <v>-1426.3433463983199</v>
      </c>
      <c r="R78">
        <v>-1442.4859374361099</v>
      </c>
      <c r="S78">
        <v>-1358.0997512172901</v>
      </c>
      <c r="T78">
        <v>-1277.9476197957999</v>
      </c>
      <c r="U78">
        <v>-1309.3988928487499</v>
      </c>
      <c r="V78">
        <v>-1330.97012464516</v>
      </c>
    </row>
    <row r="79" spans="1:22" x14ac:dyDescent="0.25">
      <c r="C79" t="s">
        <v>83</v>
      </c>
      <c r="D79">
        <v>0</v>
      </c>
      <c r="E79">
        <f>'SENDOUT Storage Costs'!E66</f>
        <v>-217.93846010575123</v>
      </c>
      <c r="F79">
        <f>'SENDOUT Storage Costs'!F66</f>
        <v>-225.96625528472123</v>
      </c>
      <c r="G79">
        <f>'SENDOUT Storage Costs'!G66</f>
        <v>-231.79813199292761</v>
      </c>
      <c r="H79">
        <f>'SENDOUT Storage Costs'!H66</f>
        <v>-237.99169775969708</v>
      </c>
      <c r="I79">
        <f>'SENDOUT Storage Costs'!I66</f>
        <v>-243.75723647141257</v>
      </c>
      <c r="J79">
        <f>'SENDOUT Storage Costs'!J66</f>
        <v>-249.6957413848956</v>
      </c>
      <c r="K79">
        <f>'SENDOUT Storage Costs'!K66</f>
        <v>-255.812405891487</v>
      </c>
      <c r="L79">
        <f>'SENDOUT Storage Costs'!L66</f>
        <v>-262.11257157268534</v>
      </c>
      <c r="M79">
        <f>'SENDOUT Storage Costs'!M66</f>
        <v>-268.60173628324105</v>
      </c>
      <c r="N79">
        <f>'SENDOUT Storage Costs'!N66</f>
        <v>-275.28558109482583</v>
      </c>
      <c r="O79">
        <f>'SENDOUT Storage Costs'!O66</f>
        <v>-282.16993931081407</v>
      </c>
      <c r="P79">
        <f>'SENDOUT Storage Costs'!P66</f>
        <v>-289.26082071558386</v>
      </c>
      <c r="Q79">
        <f>'SENDOUT Storage Costs'!Q66</f>
        <v>-296.56443582381439</v>
      </c>
      <c r="R79">
        <f>'SENDOUT Storage Costs'!R66</f>
        <v>-304.08716354808803</v>
      </c>
      <c r="S79">
        <f>'SENDOUT Storage Costs'!S66</f>
        <v>-311.83556062917341</v>
      </c>
      <c r="T79">
        <f>'SENDOUT Storage Costs'!T66</f>
        <v>-319.81642091208681</v>
      </c>
      <c r="U79">
        <f>'SENDOUT Storage Costs'!U66</f>
        <v>-328.03670798693105</v>
      </c>
      <c r="V79">
        <f>'SENDOUT Storage Costs'!V66</f>
        <v>-336.50360099312616</v>
      </c>
    </row>
    <row r="80" spans="1:22" x14ac:dyDescent="0.25">
      <c r="C80" t="s">
        <v>84</v>
      </c>
      <c r="D80">
        <v>0</v>
      </c>
      <c r="E80">
        <v>-562.85008476814301</v>
      </c>
      <c r="F80">
        <v>-524.99489298462902</v>
      </c>
      <c r="G80">
        <v>-591.57381605356898</v>
      </c>
      <c r="H80">
        <v>-604.43548712506902</v>
      </c>
      <c r="I80">
        <v>-548.564935624599</v>
      </c>
      <c r="J80">
        <v>-585.36779977381195</v>
      </c>
      <c r="K80">
        <v>-594.56120783835604</v>
      </c>
      <c r="L80">
        <v>-580.08876116157603</v>
      </c>
      <c r="M80">
        <v>-620.63798114657402</v>
      </c>
      <c r="N80">
        <v>-618.27043928951002</v>
      </c>
      <c r="O80">
        <v>-583.89789730124198</v>
      </c>
      <c r="P80">
        <v>-566.65782037377403</v>
      </c>
      <c r="Q80">
        <v>-593.53616401320301</v>
      </c>
      <c r="R80">
        <v>-614.83880333322998</v>
      </c>
      <c r="S80">
        <v>-639.66524215787604</v>
      </c>
      <c r="T80">
        <v>-652.31272426247597</v>
      </c>
      <c r="U80">
        <v>-633.85035119950805</v>
      </c>
      <c r="V80">
        <v>-637.37841197848297</v>
      </c>
    </row>
    <row r="83" spans="3:22" x14ac:dyDescent="0.25">
      <c r="C83" t="s">
        <v>134</v>
      </c>
      <c r="E83">
        <f>E76</f>
        <v>-187437.78222656299</v>
      </c>
      <c r="F83">
        <f t="shared" ref="F83:V83" si="5">F76</f>
        <v>-194855.076171875</v>
      </c>
      <c r="G83">
        <f t="shared" si="5"/>
        <v>-197096.8203125</v>
      </c>
      <c r="H83">
        <f t="shared" si="5"/>
        <v>-203638.140625</v>
      </c>
      <c r="I83">
        <f t="shared" si="5"/>
        <v>-213211.80957031299</v>
      </c>
      <c r="J83">
        <f t="shared" si="5"/>
        <v>-221506.001953125</v>
      </c>
      <c r="K83">
        <f t="shared" si="5"/>
        <v>-233877.24609375</v>
      </c>
      <c r="L83">
        <f t="shared" si="5"/>
        <v>-238060.11230468799</v>
      </c>
      <c r="M83">
        <f t="shared" si="5"/>
        <v>-252967.212890625</v>
      </c>
      <c r="N83">
        <f t="shared" si="5"/>
        <v>-259079.05175781299</v>
      </c>
      <c r="O83">
        <f t="shared" si="5"/>
        <v>-263554.45703125</v>
      </c>
      <c r="P83">
        <f t="shared" si="5"/>
        <v>-279607.52832031302</v>
      </c>
      <c r="Q83">
        <f t="shared" si="5"/>
        <v>-292299.76855468802</v>
      </c>
      <c r="R83">
        <f t="shared" si="5"/>
        <v>-299597.076171875</v>
      </c>
      <c r="S83">
        <f t="shared" si="5"/>
        <v>-302342.73730468802</v>
      </c>
      <c r="T83">
        <f t="shared" si="5"/>
        <v>-310546.9140625</v>
      </c>
      <c r="U83">
        <f t="shared" si="5"/>
        <v>-308286.82324218802</v>
      </c>
      <c r="V83">
        <f t="shared" si="5"/>
        <v>-315633.57324218802</v>
      </c>
    </row>
    <row r="84" spans="3:22" x14ac:dyDescent="0.25">
      <c r="C84" t="s">
        <v>135</v>
      </c>
      <c r="E84">
        <f>E77/E$83</f>
        <v>0.31969018765921503</v>
      </c>
      <c r="F84">
        <f t="shared" ref="F84:V87" si="6">F77/F$83</f>
        <v>0.31624016231492591</v>
      </c>
      <c r="G84">
        <f t="shared" si="6"/>
        <v>0.32151935943593407</v>
      </c>
      <c r="H84">
        <f t="shared" si="6"/>
        <v>0.32003757682950607</v>
      </c>
      <c r="I84">
        <f t="shared" si="6"/>
        <v>0.31436717934852154</v>
      </c>
      <c r="J84">
        <f t="shared" si="6"/>
        <v>0.31121891898113663</v>
      </c>
      <c r="K84">
        <f t="shared" si="6"/>
        <v>0.30316628503831217</v>
      </c>
      <c r="L84">
        <f t="shared" si="6"/>
        <v>0.30634701816062004</v>
      </c>
      <c r="M84">
        <f t="shared" si="6"/>
        <v>0.29653856850635624</v>
      </c>
      <c r="N84">
        <f t="shared" si="6"/>
        <v>0.29783221450198022</v>
      </c>
      <c r="O84">
        <f t="shared" si="6"/>
        <v>0.30116552256683249</v>
      </c>
      <c r="P84">
        <f t="shared" si="6"/>
        <v>0.29201907487983331</v>
      </c>
      <c r="Q84">
        <f t="shared" si="6"/>
        <v>0.28736151136420612</v>
      </c>
      <c r="R84">
        <f t="shared" si="6"/>
        <v>0.28842223880463319</v>
      </c>
      <c r="S84">
        <f t="shared" si="6"/>
        <v>0.29402752197043891</v>
      </c>
      <c r="T84">
        <f t="shared" si="6"/>
        <v>0.294505371542293</v>
      </c>
      <c r="U84">
        <f t="shared" si="6"/>
        <v>0.3052177710805859</v>
      </c>
      <c r="V84">
        <f t="shared" si="6"/>
        <v>0.30671648077658309</v>
      </c>
    </row>
    <row r="85" spans="3:22" x14ac:dyDescent="0.25">
      <c r="C85" t="s">
        <v>136</v>
      </c>
      <c r="E85">
        <f t="shared" ref="E85:T86" si="7">E78/E$83</f>
        <v>6.1482511578112558E-3</v>
      </c>
      <c r="F85">
        <f t="shared" si="7"/>
        <v>5.694162799319202E-3</v>
      </c>
      <c r="G85">
        <f t="shared" si="7"/>
        <v>6.0394527893967596E-3</v>
      </c>
      <c r="H85">
        <f t="shared" si="7"/>
        <v>5.8324619148544142E-3</v>
      </c>
      <c r="I85">
        <f t="shared" si="7"/>
        <v>5.8634827850194242E-3</v>
      </c>
      <c r="J85">
        <f t="shared" si="7"/>
        <v>5.7884209892455291E-3</v>
      </c>
      <c r="K85">
        <f t="shared" si="7"/>
        <v>5.5862837504097171E-3</v>
      </c>
      <c r="L85">
        <f t="shared" si="7"/>
        <v>5.5951117742931104E-3</v>
      </c>
      <c r="M85">
        <f t="shared" si="7"/>
        <v>5.3351625078212148E-3</v>
      </c>
      <c r="N85">
        <f t="shared" si="7"/>
        <v>5.1957780374620559E-3</v>
      </c>
      <c r="O85">
        <f t="shared" si="7"/>
        <v>5.0396871302834005E-3</v>
      </c>
      <c r="P85">
        <f t="shared" si="7"/>
        <v>5.0529766688785852E-3</v>
      </c>
      <c r="Q85">
        <f t="shared" si="7"/>
        <v>4.8797279363273164E-3</v>
      </c>
      <c r="R85">
        <f t="shared" si="7"/>
        <v>4.8147530538935378E-3</v>
      </c>
      <c r="S85">
        <f t="shared" si="7"/>
        <v>4.4919211995115846E-3</v>
      </c>
      <c r="T85">
        <f t="shared" si="7"/>
        <v>4.115151566241624E-3</v>
      </c>
      <c r="U85">
        <f t="shared" si="6"/>
        <v>4.2473397957073734E-3</v>
      </c>
      <c r="V85">
        <f t="shared" si="6"/>
        <v>4.2168205079498831E-3</v>
      </c>
    </row>
    <row r="86" spans="3:22" x14ac:dyDescent="0.25">
      <c r="C86" t="s">
        <v>83</v>
      </c>
      <c r="E86">
        <f t="shared" si="7"/>
        <v>1.1627242785145684E-3</v>
      </c>
      <c r="F86">
        <f t="shared" si="6"/>
        <v>1.1596631697980714E-3</v>
      </c>
      <c r="G86">
        <f t="shared" si="6"/>
        <v>1.1760622602912019E-3</v>
      </c>
      <c r="H86">
        <f t="shared" si="6"/>
        <v>1.1686990316708854E-3</v>
      </c>
      <c r="I86">
        <f t="shared" si="6"/>
        <v>1.1432632974817762E-3</v>
      </c>
      <c r="J86">
        <f t="shared" si="6"/>
        <v>1.1272639981906047E-3</v>
      </c>
      <c r="K86">
        <f t="shared" si="6"/>
        <v>1.0937891999504058E-3</v>
      </c>
      <c r="L86">
        <f t="shared" si="6"/>
        <v>1.1010352344840244E-3</v>
      </c>
      <c r="M86">
        <f t="shared" si="6"/>
        <v>1.0618045446046636E-3</v>
      </c>
      <c r="N86">
        <f t="shared" si="6"/>
        <v>1.062554379549616E-3</v>
      </c>
      <c r="O86">
        <f t="shared" si="6"/>
        <v>1.0706323941141198E-3</v>
      </c>
      <c r="P86">
        <f t="shared" si="6"/>
        <v>1.03452443663896E-3</v>
      </c>
      <c r="Q86">
        <f t="shared" si="6"/>
        <v>1.0145900466846536E-3</v>
      </c>
      <c r="R86">
        <f t="shared" si="6"/>
        <v>1.0149870867686209E-3</v>
      </c>
      <c r="S86">
        <f t="shared" si="6"/>
        <v>1.031397556988177E-3</v>
      </c>
      <c r="T86">
        <f t="shared" si="6"/>
        <v>1.0298489742767859E-3</v>
      </c>
      <c r="U86">
        <f t="shared" si="6"/>
        <v>1.0640633437947091E-3</v>
      </c>
      <c r="V86">
        <f t="shared" si="6"/>
        <v>1.0661210641712199E-3</v>
      </c>
    </row>
    <row r="87" spans="3:22" x14ac:dyDescent="0.25">
      <c r="C87" t="s">
        <v>84</v>
      </c>
      <c r="E87">
        <f>E80/E$83</f>
        <v>3.002863553345959E-3</v>
      </c>
      <c r="F87">
        <f t="shared" si="6"/>
        <v>2.694283891898967E-3</v>
      </c>
      <c r="G87">
        <f t="shared" si="6"/>
        <v>3.0014376442786834E-3</v>
      </c>
      <c r="H87">
        <f t="shared" si="6"/>
        <v>2.9681840802020386E-3</v>
      </c>
      <c r="I87">
        <f t="shared" si="6"/>
        <v>2.5728637486362744E-3</v>
      </c>
      <c r="J87">
        <f t="shared" si="6"/>
        <v>2.6426724089295209E-3</v>
      </c>
      <c r="K87">
        <f t="shared" si="6"/>
        <v>2.5421934701592365E-3</v>
      </c>
      <c r="L87">
        <f t="shared" si="6"/>
        <v>2.4367322838995094E-3</v>
      </c>
      <c r="M87">
        <f t="shared" si="6"/>
        <v>2.453432498443655E-3</v>
      </c>
      <c r="N87">
        <f t="shared" si="6"/>
        <v>2.386416173344146E-3</v>
      </c>
      <c r="O87">
        <f t="shared" si="6"/>
        <v>2.2154734314814052E-3</v>
      </c>
      <c r="P87">
        <f t="shared" si="6"/>
        <v>2.0266186099417954E-3</v>
      </c>
      <c r="Q87">
        <f t="shared" si="6"/>
        <v>2.030573499760247E-3</v>
      </c>
      <c r="R87">
        <f t="shared" si="6"/>
        <v>2.0522189708570616E-3</v>
      </c>
      <c r="S87">
        <f t="shared" si="6"/>
        <v>2.1156957427201201E-3</v>
      </c>
      <c r="T87">
        <f t="shared" si="6"/>
        <v>2.1005287598227203E-3</v>
      </c>
      <c r="U87">
        <f t="shared" si="6"/>
        <v>2.0560410092570177E-3</v>
      </c>
      <c r="V87">
        <f t="shared" si="6"/>
        <v>2.0193618994054784E-3</v>
      </c>
    </row>
    <row r="88" spans="3:22" x14ac:dyDescent="0.25">
      <c r="C88" t="s">
        <v>167</v>
      </c>
      <c r="E88">
        <f>1-SUM(E84:E87)</f>
        <v>0.66999597335111316</v>
      </c>
      <c r="F88">
        <f t="shared" ref="F88:V88" si="8">1-SUM(F84:F87)</f>
        <v>0.6742117278240578</v>
      </c>
      <c r="G88">
        <f t="shared" si="8"/>
        <v>0.66826368787009927</v>
      </c>
      <c r="H88">
        <f t="shared" si="8"/>
        <v>0.66999307814376663</v>
      </c>
      <c r="I88">
        <f t="shared" si="8"/>
        <v>0.67605321082034098</v>
      </c>
      <c r="J88">
        <f t="shared" si="8"/>
        <v>0.67922272362249769</v>
      </c>
      <c r="K88">
        <f t="shared" si="8"/>
        <v>0.68761144854116851</v>
      </c>
      <c r="L88">
        <f t="shared" si="8"/>
        <v>0.68452010254670337</v>
      </c>
      <c r="M88">
        <f t="shared" si="8"/>
        <v>0.69461103194277429</v>
      </c>
      <c r="N88">
        <f t="shared" si="8"/>
        <v>0.69352303690766393</v>
      </c>
      <c r="O88">
        <f t="shared" si="8"/>
        <v>0.69050868447728853</v>
      </c>
      <c r="P88">
        <f t="shared" si="8"/>
        <v>0.69986680540470725</v>
      </c>
      <c r="Q88">
        <f t="shared" si="8"/>
        <v>0.70471359715302162</v>
      </c>
      <c r="R88">
        <f t="shared" si="8"/>
        <v>0.70369580208384752</v>
      </c>
      <c r="S88">
        <f t="shared" si="8"/>
        <v>0.6983334635303412</v>
      </c>
      <c r="T88">
        <f t="shared" si="8"/>
        <v>0.69824909915736588</v>
      </c>
      <c r="U88">
        <f t="shared" si="8"/>
        <v>0.6874147847706551</v>
      </c>
      <c r="V88">
        <f t="shared" si="8"/>
        <v>0.68598121575189031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8"/>
  <sheetViews>
    <sheetView workbookViewId="0">
      <selection activeCell="C4" sqref="C4"/>
    </sheetView>
  </sheetViews>
  <sheetFormatPr defaultRowHeight="15" x14ac:dyDescent="0.25"/>
  <cols>
    <col min="2" max="2" width="12.42578125" customWidth="1"/>
    <col min="3" max="3" width="19.5703125" customWidth="1"/>
    <col min="4" max="7" width="20" customWidth="1"/>
    <col min="8" max="8" width="18.140625" customWidth="1"/>
    <col min="9" max="10" width="12.42578125" customWidth="1"/>
  </cols>
  <sheetData>
    <row r="1" spans="1:8" x14ac:dyDescent="0.25">
      <c r="A1" t="s">
        <v>198</v>
      </c>
    </row>
    <row r="3" spans="1:8" x14ac:dyDescent="0.25">
      <c r="C3" t="s">
        <v>172</v>
      </c>
      <c r="D3" t="s">
        <v>65</v>
      </c>
      <c r="E3" t="s">
        <v>169</v>
      </c>
      <c r="F3" t="s">
        <v>168</v>
      </c>
      <c r="G3" t="s">
        <v>170</v>
      </c>
      <c r="H3" t="s">
        <v>171</v>
      </c>
    </row>
    <row r="4" spans="1:8" x14ac:dyDescent="0.25">
      <c r="B4">
        <f>'Appendix H P 1'!B38</f>
        <v>2017</v>
      </c>
      <c r="C4" s="79">
        <v>0.4617</v>
      </c>
      <c r="D4" s="79">
        <f>C4*E$88</f>
        <v>0.30447767014466443</v>
      </c>
      <c r="E4" s="79">
        <f>C4*E$84</f>
        <v>0.14760095964225958</v>
      </c>
      <c r="F4" s="79">
        <f>C4*E$85</f>
        <v>2.8386475595614568E-3</v>
      </c>
      <c r="G4" s="79">
        <f>C4*E$86</f>
        <v>5.3963005509347012E-3</v>
      </c>
      <c r="H4" s="79">
        <f>C4*E$87</f>
        <v>1.3864221025798292E-3</v>
      </c>
    </row>
    <row r="5" spans="1:8" x14ac:dyDescent="0.25">
      <c r="B5">
        <f>'Appendix H P 1'!B39</f>
        <v>2018</v>
      </c>
      <c r="C5" s="79">
        <v>0.49619999999999997</v>
      </c>
      <c r="D5" s="79">
        <f t="shared" ref="D5:D48" si="0">C5*E$88</f>
        <v>0.32722941287802138</v>
      </c>
      <c r="E5" s="79">
        <f t="shared" ref="E5:E48" si="1">C5*E$84</f>
        <v>0.15863027111650249</v>
      </c>
      <c r="F5" s="79">
        <f t="shared" ref="F5:F48" si="2">C5*E$85</f>
        <v>3.0507622245059449E-3</v>
      </c>
      <c r="G5" s="79">
        <f t="shared" ref="G5:G48" si="3">C5*E$86</f>
        <v>5.7995328857998671E-3</v>
      </c>
      <c r="H5" s="79">
        <f t="shared" ref="H5:H48" si="4">C5*E$87</f>
        <v>1.4900208951702648E-3</v>
      </c>
    </row>
    <row r="6" spans="1:8" x14ac:dyDescent="0.25">
      <c r="B6">
        <f>'Appendix H P 1'!B40</f>
        <v>2019</v>
      </c>
      <c r="C6" s="79">
        <v>0.5282</v>
      </c>
      <c r="D6" s="79">
        <f t="shared" si="0"/>
        <v>0.34833247860171485</v>
      </c>
      <c r="E6" s="79">
        <f t="shared" si="1"/>
        <v>0.16886035712159739</v>
      </c>
      <c r="F6" s="79">
        <f t="shared" si="2"/>
        <v>3.2475062615559052E-3</v>
      </c>
      <c r="G6" s="79">
        <f t="shared" si="3"/>
        <v>6.1735454862545149E-3</v>
      </c>
      <c r="H6" s="79">
        <f t="shared" si="4"/>
        <v>1.5861125288773356E-3</v>
      </c>
    </row>
    <row r="7" spans="1:8" x14ac:dyDescent="0.25">
      <c r="B7">
        <f>'Appendix H P 1'!B41</f>
        <v>2020</v>
      </c>
      <c r="C7" s="79">
        <v>0.53400000000000003</v>
      </c>
      <c r="D7" s="79">
        <f t="shared" si="0"/>
        <v>0.3521574092641343</v>
      </c>
      <c r="E7" s="79">
        <f t="shared" si="1"/>
        <v>0.17071456021002085</v>
      </c>
      <c r="F7" s="79">
        <f t="shared" si="2"/>
        <v>3.2831661182712107E-3</v>
      </c>
      <c r="G7" s="79">
        <f t="shared" si="3"/>
        <v>6.2413352700869196E-3</v>
      </c>
      <c r="H7" s="79">
        <f t="shared" si="4"/>
        <v>1.6035291374867423E-3</v>
      </c>
    </row>
    <row r="8" spans="1:8" x14ac:dyDescent="0.25">
      <c r="B8">
        <f>'Appendix H P 1'!B42</f>
        <v>2021</v>
      </c>
      <c r="C8" s="79">
        <v>0.56040000000000001</v>
      </c>
      <c r="D8" s="79">
        <f t="shared" si="0"/>
        <v>0.3695674384861814</v>
      </c>
      <c r="E8" s="79">
        <f t="shared" si="1"/>
        <v>0.17915438116422411</v>
      </c>
      <c r="F8" s="79">
        <f t="shared" si="2"/>
        <v>3.4454799488374279E-3</v>
      </c>
      <c r="G8" s="79">
        <f t="shared" si="3"/>
        <v>6.5498956654620032E-3</v>
      </c>
      <c r="H8" s="79">
        <f t="shared" si="4"/>
        <v>1.6828047352950755E-3</v>
      </c>
    </row>
    <row r="9" spans="1:8" x14ac:dyDescent="0.25">
      <c r="B9">
        <f>'Appendix H P 1'!B43</f>
        <v>2022</v>
      </c>
      <c r="C9" s="79">
        <v>0.56489999999999996</v>
      </c>
      <c r="D9" s="79">
        <f t="shared" si="0"/>
        <v>0.37253505710357576</v>
      </c>
      <c r="E9" s="79">
        <f t="shared" si="1"/>
        <v>0.18059298700869056</v>
      </c>
      <c r="F9" s="79">
        <f t="shared" si="2"/>
        <v>3.4731470790475782E-3</v>
      </c>
      <c r="G9" s="79">
        <f t="shared" si="3"/>
        <v>6.602491187400937E-3</v>
      </c>
      <c r="H9" s="79">
        <f t="shared" si="4"/>
        <v>1.6963176212851322E-3</v>
      </c>
    </row>
    <row r="10" spans="1:8" x14ac:dyDescent="0.25">
      <c r="B10">
        <f>'Appendix H P 1'!B44</f>
        <v>2023</v>
      </c>
      <c r="C10" s="79">
        <v>0.56710000000000005</v>
      </c>
      <c r="D10" s="79">
        <f t="shared" si="0"/>
        <v>0.37398589287207973</v>
      </c>
      <c r="E10" s="79">
        <f t="shared" si="1"/>
        <v>0.18129630542154085</v>
      </c>
      <c r="F10" s="79">
        <f t="shared" si="2"/>
        <v>3.4866732315947634E-3</v>
      </c>
      <c r="G10" s="79">
        <f t="shared" si="3"/>
        <v>6.6282045536821951E-3</v>
      </c>
      <c r="H10" s="79">
        <f t="shared" si="4"/>
        <v>1.7029239211024936E-3</v>
      </c>
    </row>
    <row r="11" spans="1:8" x14ac:dyDescent="0.25">
      <c r="B11">
        <f>'Appendix H P 1'!B45</f>
        <v>2024</v>
      </c>
      <c r="C11" s="79">
        <v>0.61180000000000001</v>
      </c>
      <c r="D11" s="79">
        <f t="shared" si="0"/>
        <v>0.40346423780486396</v>
      </c>
      <c r="E11" s="79">
        <f t="shared" si="1"/>
        <v>0.19558645680990777</v>
      </c>
      <c r="F11" s="79">
        <f t="shared" si="2"/>
        <v>3.7615000583489265E-3</v>
      </c>
      <c r="G11" s="79">
        <f t="shared" si="3"/>
        <v>7.1506534049422792E-3</v>
      </c>
      <c r="H11" s="79">
        <f t="shared" si="4"/>
        <v>1.8371519219370577E-3</v>
      </c>
    </row>
    <row r="12" spans="1:8" x14ac:dyDescent="0.25">
      <c r="B12">
        <f>'Appendix H P 1'!B46</f>
        <v>2025</v>
      </c>
      <c r="C12" s="79">
        <v>0.627</v>
      </c>
      <c r="D12" s="79">
        <f t="shared" si="0"/>
        <v>0.41348819402361836</v>
      </c>
      <c r="E12" s="79">
        <f t="shared" si="1"/>
        <v>0.20044574766232781</v>
      </c>
      <c r="F12" s="79">
        <f t="shared" si="2"/>
        <v>3.8549534759476575E-3</v>
      </c>
      <c r="G12" s="79">
        <f t="shared" si="3"/>
        <v>7.3283093901582363E-3</v>
      </c>
      <c r="H12" s="79">
        <f t="shared" si="4"/>
        <v>1.8827954479479164E-3</v>
      </c>
    </row>
    <row r="13" spans="1:8" x14ac:dyDescent="0.25">
      <c r="B13">
        <f>'Appendix H P 1'!B47</f>
        <v>2026</v>
      </c>
      <c r="C13" s="79">
        <v>0.63090000000000002</v>
      </c>
      <c r="D13" s="79">
        <f t="shared" si="0"/>
        <v>0.41606013015869348</v>
      </c>
      <c r="E13" s="79">
        <f t="shared" si="1"/>
        <v>0.20169253939419876</v>
      </c>
      <c r="F13" s="79">
        <f t="shared" si="2"/>
        <v>3.8789316554631212E-3</v>
      </c>
      <c r="G13" s="79">
        <f t="shared" si="3"/>
        <v>7.3738921758386465E-3</v>
      </c>
      <c r="H13" s="79">
        <f t="shared" si="4"/>
        <v>1.8945066158059657E-3</v>
      </c>
    </row>
    <row r="14" spans="1:8" x14ac:dyDescent="0.25">
      <c r="B14">
        <f>'Appendix H P 1'!B48</f>
        <v>2027</v>
      </c>
      <c r="C14" s="79">
        <v>0.61480000000000001</v>
      </c>
      <c r="D14" s="79">
        <f t="shared" si="0"/>
        <v>0.40544265021646025</v>
      </c>
      <c r="E14" s="79">
        <f t="shared" si="1"/>
        <v>0.19654552737288541</v>
      </c>
      <c r="F14" s="79">
        <f t="shared" si="2"/>
        <v>3.7799448118223601E-3</v>
      </c>
      <c r="G14" s="79">
        <f t="shared" si="3"/>
        <v>7.1857170862349024E-3</v>
      </c>
      <c r="H14" s="79">
        <f t="shared" si="4"/>
        <v>1.8461605125970957E-3</v>
      </c>
    </row>
    <row r="15" spans="1:8" x14ac:dyDescent="0.25">
      <c r="B15">
        <f>'Appendix H P 1'!B49</f>
        <v>2028</v>
      </c>
      <c r="C15" s="79">
        <v>0.65190000000000003</v>
      </c>
      <c r="D15" s="79">
        <f t="shared" si="0"/>
        <v>0.42990901703986734</v>
      </c>
      <c r="E15" s="79">
        <f t="shared" si="1"/>
        <v>0.20840603333504229</v>
      </c>
      <c r="F15" s="79">
        <f t="shared" si="2"/>
        <v>4.0080449297771577E-3</v>
      </c>
      <c r="G15" s="79">
        <f t="shared" si="3"/>
        <v>7.6193379448870092E-3</v>
      </c>
      <c r="H15" s="79">
        <f t="shared" si="4"/>
        <v>1.9575667504262307E-3</v>
      </c>
    </row>
    <row r="16" spans="1:8" x14ac:dyDescent="0.25">
      <c r="B16">
        <f>'Appendix H P 1'!B50</f>
        <v>2029</v>
      </c>
      <c r="C16" s="79">
        <v>0.67420000000000002</v>
      </c>
      <c r="D16" s="79">
        <f t="shared" si="0"/>
        <v>0.44461521596606618</v>
      </c>
      <c r="E16" s="79">
        <f t="shared" si="1"/>
        <v>0.21553512451984277</v>
      </c>
      <c r="F16" s="79">
        <f t="shared" si="2"/>
        <v>4.1451509305963485E-3</v>
      </c>
      <c r="G16" s="79">
        <f t="shared" si="3"/>
        <v>7.8799779758288412E-3</v>
      </c>
      <c r="H16" s="79">
        <f t="shared" si="4"/>
        <v>2.0245306076658457E-3</v>
      </c>
    </row>
    <row r="17" spans="2:8" x14ac:dyDescent="0.25">
      <c r="B17">
        <f>'Appendix H P 1'!B51</f>
        <v>2030</v>
      </c>
      <c r="C17" s="79">
        <v>0.67520000000000002</v>
      </c>
      <c r="D17" s="79">
        <f t="shared" si="0"/>
        <v>0.44527468676993159</v>
      </c>
      <c r="E17" s="79">
        <f t="shared" si="1"/>
        <v>0.21585481470750201</v>
      </c>
      <c r="F17" s="79">
        <f t="shared" si="2"/>
        <v>4.1512991817541601E-3</v>
      </c>
      <c r="G17" s="79">
        <f t="shared" si="3"/>
        <v>7.8916658695930494E-3</v>
      </c>
      <c r="H17" s="79">
        <f t="shared" si="4"/>
        <v>2.0275334712191915E-3</v>
      </c>
    </row>
    <row r="18" spans="2:8" x14ac:dyDescent="0.25">
      <c r="B18">
        <f>'Appendix H P 1'!B52</f>
        <v>2031</v>
      </c>
      <c r="C18" s="79">
        <v>0.66469999999999996</v>
      </c>
      <c r="D18" s="79">
        <f t="shared" si="0"/>
        <v>0.43835024332934464</v>
      </c>
      <c r="E18" s="79">
        <f t="shared" si="1"/>
        <v>0.21249806773708022</v>
      </c>
      <c r="F18" s="79">
        <f t="shared" si="2"/>
        <v>4.0867425445971417E-3</v>
      </c>
      <c r="G18" s="79">
        <f t="shared" si="3"/>
        <v>7.7689429850688668E-3</v>
      </c>
      <c r="H18" s="79">
        <f t="shared" si="4"/>
        <v>1.9960034039090586E-3</v>
      </c>
    </row>
    <row r="19" spans="2:8" x14ac:dyDescent="0.25">
      <c r="B19">
        <f>'Appendix H P 1'!B53</f>
        <v>2032</v>
      </c>
      <c r="C19" s="79">
        <v>0.67330000000000001</v>
      </c>
      <c r="D19" s="79">
        <f t="shared" si="0"/>
        <v>0.44402169224258731</v>
      </c>
      <c r="E19" s="79">
        <f t="shared" si="1"/>
        <v>0.2152474033509495</v>
      </c>
      <c r="F19" s="79">
        <f t="shared" si="2"/>
        <v>4.1396175045543184E-3</v>
      </c>
      <c r="G19" s="79">
        <f t="shared" si="3"/>
        <v>7.869458871441054E-3</v>
      </c>
      <c r="H19" s="79">
        <f t="shared" si="4"/>
        <v>2.0218280304678342E-3</v>
      </c>
    </row>
    <row r="20" spans="2:8" x14ac:dyDescent="0.25">
      <c r="B20">
        <f>'Appendix H P 1'!B54</f>
        <v>2033</v>
      </c>
      <c r="C20" s="79">
        <v>0.64129999999999998</v>
      </c>
      <c r="D20" s="79">
        <f t="shared" si="0"/>
        <v>0.42291862651889384</v>
      </c>
      <c r="E20" s="79">
        <f t="shared" si="1"/>
        <v>0.2050173173458546</v>
      </c>
      <c r="F20" s="79">
        <f t="shared" si="2"/>
        <v>3.9428734675043585E-3</v>
      </c>
      <c r="G20" s="79">
        <f t="shared" si="3"/>
        <v>7.4954462709864072E-3</v>
      </c>
      <c r="H20" s="79">
        <f t="shared" si="4"/>
        <v>1.9257363967607635E-3</v>
      </c>
    </row>
    <row r="21" spans="2:8" x14ac:dyDescent="0.25">
      <c r="B21">
        <f>'Appendix H P 1'!B55</f>
        <v>2034</v>
      </c>
      <c r="C21" s="79">
        <v>0.64649999999999996</v>
      </c>
      <c r="D21" s="79">
        <f t="shared" si="0"/>
        <v>0.42634787469899399</v>
      </c>
      <c r="E21" s="79">
        <f t="shared" si="1"/>
        <v>0.2066797063216825</v>
      </c>
      <c r="F21" s="79">
        <f t="shared" si="2"/>
        <v>3.9748443735249765E-3</v>
      </c>
      <c r="G21" s="79">
        <f t="shared" si="3"/>
        <v>7.5562233185602866E-3</v>
      </c>
      <c r="H21" s="79">
        <f t="shared" si="4"/>
        <v>1.9413512872381623E-3</v>
      </c>
    </row>
    <row r="22" spans="2:8" x14ac:dyDescent="0.25">
      <c r="B22">
        <f>'Appendix H P 1'!B56</f>
        <v>2035</v>
      </c>
      <c r="C22" s="79">
        <v>0.68559999999999999</v>
      </c>
      <c r="D22" s="79">
        <f t="shared" si="0"/>
        <v>0.45213318313013195</v>
      </c>
      <c r="E22" s="79">
        <f t="shared" si="1"/>
        <v>0.21917959265915782</v>
      </c>
      <c r="F22" s="79">
        <f t="shared" si="2"/>
        <v>4.215240993795397E-3</v>
      </c>
      <c r="G22" s="79">
        <f t="shared" si="3"/>
        <v>8.0132199647408083E-3</v>
      </c>
      <c r="H22" s="79">
        <f t="shared" si="4"/>
        <v>2.0587632521739895E-3</v>
      </c>
    </row>
    <row r="23" spans="2:8" x14ac:dyDescent="0.25">
      <c r="B23">
        <f>'Appendix H P 1'!B57</f>
        <v>2036</v>
      </c>
      <c r="C23" s="79">
        <v>0.6915</v>
      </c>
      <c r="D23" s="79">
        <f t="shared" si="0"/>
        <v>0.45602406087293795</v>
      </c>
      <c r="E23" s="79">
        <f t="shared" si="1"/>
        <v>0.22106576476634721</v>
      </c>
      <c r="F23" s="79">
        <f t="shared" si="2"/>
        <v>4.2515156756264836E-3</v>
      </c>
      <c r="G23" s="79">
        <f t="shared" si="3"/>
        <v>8.0821785379496351E-3</v>
      </c>
      <c r="H23" s="79">
        <f t="shared" si="4"/>
        <v>2.0764801471387308E-3</v>
      </c>
    </row>
    <row r="24" spans="2:8" x14ac:dyDescent="0.25">
      <c r="B24">
        <f>'Appendix H P 1'!B58</f>
        <v>2037</v>
      </c>
      <c r="C24" s="79">
        <v>0.70947899999999997</v>
      </c>
      <c r="D24" s="79">
        <f t="shared" si="0"/>
        <v>0.4678806864556343</v>
      </c>
      <c r="E24" s="79">
        <f t="shared" si="1"/>
        <v>0.22681347465027221</v>
      </c>
      <c r="F24" s="79">
        <f t="shared" si="2"/>
        <v>4.3620550831927713E-3</v>
      </c>
      <c r="G24" s="79">
        <f t="shared" si="3"/>
        <v>8.2923151799363243E-3</v>
      </c>
      <c r="H24" s="79">
        <f t="shared" si="4"/>
        <v>2.1304686309643376E-3</v>
      </c>
    </row>
    <row r="25" spans="2:8" x14ac:dyDescent="0.25">
      <c r="B25">
        <f>'Appendix H P 1'!B59</f>
        <v>2038</v>
      </c>
      <c r="C25" s="79">
        <v>0.72792545399999997</v>
      </c>
      <c r="D25" s="79">
        <f t="shared" si="0"/>
        <v>0.48004558430348082</v>
      </c>
      <c r="E25" s="79">
        <f t="shared" si="1"/>
        <v>0.23271062499117928</v>
      </c>
      <c r="F25" s="79">
        <f t="shared" si="2"/>
        <v>4.4754685153557839E-3</v>
      </c>
      <c r="G25" s="79">
        <f t="shared" si="3"/>
        <v>8.5079153746146687E-3</v>
      </c>
      <c r="H25" s="79">
        <f t="shared" si="4"/>
        <v>2.1858608153694104E-3</v>
      </c>
    </row>
    <row r="26" spans="2:8" x14ac:dyDescent="0.25">
      <c r="B26">
        <f>'Appendix H P 1'!B60</f>
        <v>2039</v>
      </c>
      <c r="C26" s="79">
        <v>0.746851515804</v>
      </c>
      <c r="D26" s="79">
        <f t="shared" si="0"/>
        <v>0.49252676949537133</v>
      </c>
      <c r="E26" s="79">
        <f t="shared" si="1"/>
        <v>0.23876110124094996</v>
      </c>
      <c r="F26" s="79">
        <f t="shared" si="2"/>
        <v>4.5918306967550346E-3</v>
      </c>
      <c r="G26" s="79">
        <f t="shared" si="3"/>
        <v>8.7291211743546499E-3</v>
      </c>
      <c r="H26" s="79">
        <f t="shared" si="4"/>
        <v>2.242693196569015E-3</v>
      </c>
    </row>
    <row r="27" spans="2:8" x14ac:dyDescent="0.25">
      <c r="B27">
        <f>'Appendix H P 1'!B61</f>
        <v>2040</v>
      </c>
      <c r="C27" s="79">
        <v>0.76626965521490398</v>
      </c>
      <c r="D27" s="79">
        <f t="shared" si="0"/>
        <v>0.50533246550225097</v>
      </c>
      <c r="E27" s="79">
        <f t="shared" si="1"/>
        <v>0.24496888987321466</v>
      </c>
      <c r="F27" s="79">
        <f t="shared" si="2"/>
        <v>4.7112182948706649E-3</v>
      </c>
      <c r="G27" s="79">
        <f t="shared" si="3"/>
        <v>8.9560783248878711E-3</v>
      </c>
      <c r="H27" s="79">
        <f t="shared" si="4"/>
        <v>2.3010032196798093E-3</v>
      </c>
    </row>
    <row r="28" spans="2:8" x14ac:dyDescent="0.25">
      <c r="B28">
        <f>'Appendix H P 1'!B62</f>
        <v>2041</v>
      </c>
      <c r="C28" s="79">
        <v>0.78619266625049145</v>
      </c>
      <c r="D28" s="79">
        <f t="shared" si="0"/>
        <v>0.51847110960530951</v>
      </c>
      <c r="E28" s="79">
        <f t="shared" si="1"/>
        <v>0.25133808100991822</v>
      </c>
      <c r="F28" s="79">
        <f t="shared" si="2"/>
        <v>4.8337099705373018E-3</v>
      </c>
      <c r="G28" s="79">
        <f t="shared" si="3"/>
        <v>9.188936361334955E-3</v>
      </c>
      <c r="H28" s="79">
        <f t="shared" si="4"/>
        <v>2.3608293033914843E-3</v>
      </c>
    </row>
    <row r="29" spans="2:8" x14ac:dyDescent="0.25">
      <c r="B29">
        <f>'Appendix H P 1'!B63</f>
        <v>2042</v>
      </c>
      <c r="C29" s="79">
        <v>0.80663367557300425</v>
      </c>
      <c r="D29" s="79">
        <f t="shared" si="0"/>
        <v>0.53195135845504748</v>
      </c>
      <c r="E29" s="79">
        <f t="shared" si="1"/>
        <v>0.25787287111617613</v>
      </c>
      <c r="F29" s="79">
        <f t="shared" si="2"/>
        <v>4.959386429771272E-3</v>
      </c>
      <c r="G29" s="79">
        <f t="shared" si="3"/>
        <v>9.4278487067296652E-3</v>
      </c>
      <c r="H29" s="79">
        <f t="shared" si="4"/>
        <v>2.4222108652796632E-3</v>
      </c>
    </row>
    <row r="30" spans="2:8" x14ac:dyDescent="0.25">
      <c r="B30">
        <f>'Appendix H P 1'!B64</f>
        <v>2043</v>
      </c>
      <c r="C30" s="79">
        <v>0.82760615113790237</v>
      </c>
      <c r="D30" s="79">
        <f t="shared" si="0"/>
        <v>0.54578209377487874</v>
      </c>
      <c r="E30" s="79">
        <f t="shared" si="1"/>
        <v>0.2645775657651967</v>
      </c>
      <c r="F30" s="79">
        <f t="shared" si="2"/>
        <v>5.0883304769453255E-3</v>
      </c>
      <c r="G30" s="79">
        <f t="shared" si="3"/>
        <v>9.672972773104636E-3</v>
      </c>
      <c r="H30" s="79">
        <f t="shared" si="4"/>
        <v>2.4851883477769341E-3</v>
      </c>
    </row>
    <row r="31" spans="2:8" x14ac:dyDescent="0.25">
      <c r="B31">
        <f>'Appendix H P 1'!B65</f>
        <v>2044</v>
      </c>
      <c r="C31" s="79">
        <v>0.84912391106748786</v>
      </c>
      <c r="D31" s="79">
        <f t="shared" si="0"/>
        <v>0.55997242821302562</v>
      </c>
      <c r="E31" s="79">
        <f t="shared" si="1"/>
        <v>0.2714565824750918</v>
      </c>
      <c r="F31" s="79">
        <f t="shared" si="2"/>
        <v>5.2206270693459043E-3</v>
      </c>
      <c r="G31" s="79">
        <f t="shared" si="3"/>
        <v>9.9244700652053562E-3</v>
      </c>
      <c r="H31" s="79">
        <f t="shared" si="4"/>
        <v>2.5498032448191348E-3</v>
      </c>
    </row>
    <row r="32" spans="2:8" x14ac:dyDescent="0.25">
      <c r="B32">
        <f>'Appendix H P 1'!B66</f>
        <v>2045</v>
      </c>
      <c r="C32" s="79">
        <v>0.87120113275524258</v>
      </c>
      <c r="D32" s="79">
        <f t="shared" si="0"/>
        <v>0.57453171134656433</v>
      </c>
      <c r="E32" s="79">
        <f t="shared" si="1"/>
        <v>0.27851445361944421</v>
      </c>
      <c r="F32" s="79">
        <f t="shared" si="2"/>
        <v>5.3563633731488975E-3</v>
      </c>
      <c r="G32" s="79">
        <f t="shared" si="3"/>
        <v>1.0182506286900697E-2</v>
      </c>
      <c r="H32" s="79">
        <f t="shared" si="4"/>
        <v>2.6160981291844321E-3</v>
      </c>
    </row>
    <row r="33" spans="2:8" x14ac:dyDescent="0.25">
      <c r="B33">
        <f>'Appendix H P 1'!B67</f>
        <v>2046</v>
      </c>
      <c r="C33" s="79">
        <v>0.89385236220687891</v>
      </c>
      <c r="D33" s="79">
        <f t="shared" si="0"/>
        <v>0.58946953584157502</v>
      </c>
      <c r="E33" s="79">
        <f t="shared" si="1"/>
        <v>0.28575582941354977</v>
      </c>
      <c r="F33" s="79">
        <f t="shared" si="2"/>
        <v>5.4956288208507691E-3</v>
      </c>
      <c r="G33" s="79">
        <f t="shared" si="3"/>
        <v>1.0447251450360115E-2</v>
      </c>
      <c r="H33" s="79">
        <f t="shared" si="4"/>
        <v>2.6841166805432275E-3</v>
      </c>
    </row>
    <row r="34" spans="2:8" x14ac:dyDescent="0.25">
      <c r="B34">
        <f>'Appendix H P 1'!B68</f>
        <v>2047</v>
      </c>
      <c r="C34" s="79">
        <v>0.91709252362425775</v>
      </c>
      <c r="D34" s="79">
        <f t="shared" si="0"/>
        <v>0.60479574377345591</v>
      </c>
      <c r="E34" s="79">
        <f t="shared" si="1"/>
        <v>0.29318548097830205</v>
      </c>
      <c r="F34" s="79">
        <f t="shared" si="2"/>
        <v>5.6385151701928895E-3</v>
      </c>
      <c r="G34" s="79">
        <f t="shared" si="3"/>
        <v>1.0718879988069478E-2</v>
      </c>
      <c r="H34" s="79">
        <f t="shared" si="4"/>
        <v>2.7539037142373514E-3</v>
      </c>
    </row>
    <row r="35" spans="2:8" x14ac:dyDescent="0.25">
      <c r="B35">
        <f>'Appendix H P 1'!B69</f>
        <v>2048</v>
      </c>
      <c r="C35" s="79">
        <v>0.94093692923848848</v>
      </c>
      <c r="D35" s="79">
        <f t="shared" si="0"/>
        <v>0.62052043311156579</v>
      </c>
      <c r="E35" s="79">
        <f t="shared" si="1"/>
        <v>0.30080830348373794</v>
      </c>
      <c r="F35" s="79">
        <f t="shared" si="2"/>
        <v>5.7851165646179044E-3</v>
      </c>
      <c r="G35" s="79">
        <f t="shared" si="3"/>
        <v>1.0997570867759284E-2</v>
      </c>
      <c r="H35" s="79">
        <f t="shared" si="4"/>
        <v>2.8255052108075228E-3</v>
      </c>
    </row>
    <row r="36" spans="2:8" x14ac:dyDescent="0.25">
      <c r="B36">
        <f>'Appendix H P 1'!B70</f>
        <v>2049</v>
      </c>
      <c r="C36" s="79">
        <v>0.96540128939868919</v>
      </c>
      <c r="D36" s="79">
        <f t="shared" si="0"/>
        <v>0.63665396437246657</v>
      </c>
      <c r="E36" s="79">
        <f t="shared" si="1"/>
        <v>0.30862931937431509</v>
      </c>
      <c r="F36" s="79">
        <f t="shared" si="2"/>
        <v>5.9355295952979699E-3</v>
      </c>
      <c r="G36" s="79">
        <f t="shared" si="3"/>
        <v>1.1283507710321026E-2</v>
      </c>
      <c r="H36" s="79">
        <f t="shared" si="4"/>
        <v>2.8989683462885183E-3</v>
      </c>
    </row>
    <row r="37" spans="2:8" x14ac:dyDescent="0.25">
      <c r="B37">
        <f>'Appendix H P 1'!B71</f>
        <v>2050</v>
      </c>
      <c r="C37" s="79">
        <v>0.99050172292305516</v>
      </c>
      <c r="D37" s="79">
        <f t="shared" si="0"/>
        <v>0.6532069674461507</v>
      </c>
      <c r="E37" s="79">
        <f t="shared" si="1"/>
        <v>0.31665368167804731</v>
      </c>
      <c r="F37" s="79">
        <f t="shared" si="2"/>
        <v>6.0898533647757176E-3</v>
      </c>
      <c r="G37" s="79">
        <f t="shared" si="3"/>
        <v>1.1576878910789373E-2</v>
      </c>
      <c r="H37" s="79">
        <f t="shared" si="4"/>
        <v>2.9743415232920201E-3</v>
      </c>
    </row>
    <row r="38" spans="2:8" x14ac:dyDescent="0.25">
      <c r="B38">
        <f>'Appendix H P 1'!B72</f>
        <v>2051</v>
      </c>
      <c r="C38" s="79">
        <v>1.0162547677190545</v>
      </c>
      <c r="D38" s="79">
        <f t="shared" si="0"/>
        <v>0.67019034859975057</v>
      </c>
      <c r="E38" s="79">
        <f t="shared" si="1"/>
        <v>0.32488667740167654</v>
      </c>
      <c r="F38" s="79">
        <f t="shared" si="2"/>
        <v>6.2481895522598857E-3</v>
      </c>
      <c r="G38" s="79">
        <f t="shared" si="3"/>
        <v>1.1877877762469896E-2</v>
      </c>
      <c r="H38" s="79">
        <f t="shared" si="4"/>
        <v>3.0516744028976123E-3</v>
      </c>
    </row>
    <row r="39" spans="2:8" x14ac:dyDescent="0.25">
      <c r="B39">
        <f>'Appendix H P 1'!B73</f>
        <v>2052</v>
      </c>
      <c r="C39" s="79">
        <v>1.04267739167975</v>
      </c>
      <c r="D39" s="79">
        <f t="shared" si="0"/>
        <v>0.68761529766334417</v>
      </c>
      <c r="E39" s="79">
        <f t="shared" si="1"/>
        <v>0.33333373101412017</v>
      </c>
      <c r="F39" s="79">
        <f t="shared" si="2"/>
        <v>6.4106424806186432E-3</v>
      </c>
      <c r="G39" s="79">
        <f t="shared" si="3"/>
        <v>1.2186702584294115E-2</v>
      </c>
      <c r="H39" s="79">
        <f t="shared" si="4"/>
        <v>3.1310179373729504E-3</v>
      </c>
    </row>
    <row r="40" spans="2:8" x14ac:dyDescent="0.25">
      <c r="B40">
        <f>'Appendix H P 1'!B74</f>
        <v>2053</v>
      </c>
      <c r="C40" s="79">
        <v>1.0697870038634236</v>
      </c>
      <c r="D40" s="79">
        <f t="shared" si="0"/>
        <v>0.7054932954025912</v>
      </c>
      <c r="E40" s="79">
        <f t="shared" si="1"/>
        <v>0.34200040802048731</v>
      </c>
      <c r="F40" s="79">
        <f t="shared" si="2"/>
        <v>6.577319185114729E-3</v>
      </c>
      <c r="G40" s="79">
        <f t="shared" si="3"/>
        <v>1.2503556851485763E-2</v>
      </c>
      <c r="H40" s="79">
        <f t="shared" si="4"/>
        <v>3.2124244037446473E-3</v>
      </c>
    </row>
    <row r="41" spans="2:8" x14ac:dyDescent="0.25">
      <c r="B41">
        <f>'Appendix H P 1'!B75</f>
        <v>2054</v>
      </c>
      <c r="C41" s="79">
        <v>1.0976014659638726</v>
      </c>
      <c r="D41" s="79">
        <f t="shared" si="0"/>
        <v>0.7238361210830585</v>
      </c>
      <c r="E41" s="79">
        <f t="shared" si="1"/>
        <v>0.35089241862901999</v>
      </c>
      <c r="F41" s="79">
        <f t="shared" si="2"/>
        <v>6.7483294839277121E-3</v>
      </c>
      <c r="G41" s="79">
        <f t="shared" si="3"/>
        <v>1.2828649329624393E-2</v>
      </c>
      <c r="H41" s="79">
        <f t="shared" si="4"/>
        <v>3.2959474382420082E-3</v>
      </c>
    </row>
    <row r="42" spans="2:8" x14ac:dyDescent="0.25">
      <c r="B42">
        <f>'Appendix H P 1'!B76</f>
        <v>2055</v>
      </c>
      <c r="C42" s="79">
        <v>1.1261391040789333</v>
      </c>
      <c r="D42" s="79">
        <f t="shared" si="0"/>
        <v>0.74265586023121799</v>
      </c>
      <c r="E42" s="79">
        <f t="shared" si="1"/>
        <v>0.36001562151337446</v>
      </c>
      <c r="F42" s="79">
        <f t="shared" si="2"/>
        <v>6.9237860505098319E-3</v>
      </c>
      <c r="G42" s="79">
        <f t="shared" si="3"/>
        <v>1.3162194212194625E-2</v>
      </c>
      <c r="H42" s="79">
        <f t="shared" si="4"/>
        <v>3.3816420716363004E-3</v>
      </c>
    </row>
    <row r="43" spans="2:8" x14ac:dyDescent="0.25">
      <c r="B43">
        <f>'Appendix H P 1'!B77</f>
        <v>2056</v>
      </c>
      <c r="C43" s="79">
        <v>1.1554187207849855</v>
      </c>
      <c r="D43" s="79">
        <f t="shared" si="0"/>
        <v>0.76196491259722965</v>
      </c>
      <c r="E43" s="79">
        <f t="shared" si="1"/>
        <v>0.36937602767272221</v>
      </c>
      <c r="F43" s="79">
        <f t="shared" si="2"/>
        <v>7.1038044878230875E-3</v>
      </c>
      <c r="G43" s="79">
        <f t="shared" si="3"/>
        <v>1.3504411261711686E-2</v>
      </c>
      <c r="H43" s="79">
        <f t="shared" si="4"/>
        <v>3.4695647654988441E-3</v>
      </c>
    </row>
    <row r="44" spans="2:8" x14ac:dyDescent="0.25">
      <c r="B44">
        <f>'Appendix H P 1'!B78</f>
        <v>2057</v>
      </c>
      <c r="C44" s="79">
        <v>1.1854596075253951</v>
      </c>
      <c r="D44" s="79">
        <f t="shared" si="0"/>
        <v>0.78177600032475769</v>
      </c>
      <c r="E44" s="79">
        <f t="shared" si="1"/>
        <v>0.37897980439221296</v>
      </c>
      <c r="F44" s="79">
        <f t="shared" si="2"/>
        <v>7.2885034045064873E-3</v>
      </c>
      <c r="G44" s="79">
        <f t="shared" si="3"/>
        <v>1.3855525954516191E-2</v>
      </c>
      <c r="H44" s="79">
        <f t="shared" si="4"/>
        <v>3.559773449401814E-3</v>
      </c>
    </row>
    <row r="45" spans="2:8" x14ac:dyDescent="0.25">
      <c r="B45">
        <f>'Appendix H P 1'!B79</f>
        <v>2058</v>
      </c>
      <c r="C45" s="79">
        <v>1.2162815573210555</v>
      </c>
      <c r="D45" s="79">
        <f t="shared" si="0"/>
        <v>0.80210217633320136</v>
      </c>
      <c r="E45" s="79">
        <f t="shared" si="1"/>
        <v>0.38883327930641054</v>
      </c>
      <c r="F45" s="79">
        <f t="shared" si="2"/>
        <v>7.4780044930236565E-3</v>
      </c>
      <c r="G45" s="79">
        <f t="shared" si="3"/>
        <v>1.4215769629333611E-2</v>
      </c>
      <c r="H45" s="79">
        <f t="shared" si="4"/>
        <v>3.6523275590862616E-3</v>
      </c>
    </row>
    <row r="46" spans="2:8" x14ac:dyDescent="0.25">
      <c r="B46">
        <f>'Appendix H P 1'!B80</f>
        <v>2059</v>
      </c>
      <c r="C46" s="79">
        <v>1.247904877811403</v>
      </c>
      <c r="D46" s="79">
        <f t="shared" si="0"/>
        <v>0.8229568329178647</v>
      </c>
      <c r="E46" s="79">
        <f t="shared" si="1"/>
        <v>0.39894294456837726</v>
      </c>
      <c r="F46" s="79">
        <f t="shared" si="2"/>
        <v>7.672432609842272E-3</v>
      </c>
      <c r="G46" s="79">
        <f t="shared" si="3"/>
        <v>1.4585379639696286E-2</v>
      </c>
      <c r="H46" s="79">
        <f t="shared" si="4"/>
        <v>3.7472880756225044E-3</v>
      </c>
    </row>
    <row r="47" spans="2:8" x14ac:dyDescent="0.25">
      <c r="B47">
        <f>'Appendix H P 1'!B81</f>
        <v>2060</v>
      </c>
      <c r="C47" s="79">
        <v>1.2803504046344996</v>
      </c>
      <c r="D47" s="79">
        <f t="shared" si="0"/>
        <v>0.84435371057372921</v>
      </c>
      <c r="E47" s="79">
        <f t="shared" si="1"/>
        <v>0.40931546112715506</v>
      </c>
      <c r="F47" s="79">
        <f t="shared" si="2"/>
        <v>7.8719158576981713E-3</v>
      </c>
      <c r="G47" s="79">
        <f t="shared" si="3"/>
        <v>1.4964599510328391E-2</v>
      </c>
      <c r="H47" s="79">
        <f t="shared" si="4"/>
        <v>3.8447175655886897E-3</v>
      </c>
    </row>
    <row r="48" spans="2:8" x14ac:dyDescent="0.25">
      <c r="B48">
        <f>'Appendix H P 1'!B82</f>
        <v>2061</v>
      </c>
      <c r="C48" s="79">
        <v>1.3136395151549967</v>
      </c>
      <c r="D48" s="79">
        <f t="shared" si="0"/>
        <v>0.86630690704864621</v>
      </c>
      <c r="E48" s="79">
        <f t="shared" si="1"/>
        <v>0.41995766311646116</v>
      </c>
      <c r="F48" s="79">
        <f t="shared" si="2"/>
        <v>8.0765856699983249E-3</v>
      </c>
      <c r="G48" s="79">
        <f t="shared" si="3"/>
        <v>1.5353679097596931E-2</v>
      </c>
      <c r="H48" s="79">
        <f t="shared" si="4"/>
        <v>3.9446802222939965E-3</v>
      </c>
    </row>
    <row r="73" spans="1:22" x14ac:dyDescent="0.25">
      <c r="A73" t="s">
        <v>130</v>
      </c>
      <c r="B73" t="s">
        <v>131</v>
      </c>
      <c r="C73" t="s">
        <v>0</v>
      </c>
      <c r="D73" t="s">
        <v>45</v>
      </c>
      <c r="E73">
        <v>2015</v>
      </c>
      <c r="F73">
        <v>2016</v>
      </c>
      <c r="G73">
        <v>2017</v>
      </c>
      <c r="H73">
        <v>2018</v>
      </c>
      <c r="I73">
        <v>2019</v>
      </c>
      <c r="J73">
        <v>2020</v>
      </c>
      <c r="K73">
        <v>2021</v>
      </c>
      <c r="L73">
        <v>2022</v>
      </c>
      <c r="M73">
        <v>2023</v>
      </c>
      <c r="N73">
        <v>2024</v>
      </c>
      <c r="O73">
        <v>2025</v>
      </c>
      <c r="P73">
        <v>2026</v>
      </c>
      <c r="Q73">
        <v>2027</v>
      </c>
      <c r="R73">
        <v>2028</v>
      </c>
      <c r="S73">
        <v>2029</v>
      </c>
      <c r="T73">
        <v>2030</v>
      </c>
      <c r="U73">
        <v>2031</v>
      </c>
      <c r="V73">
        <v>2032</v>
      </c>
    </row>
    <row r="74" spans="1:22" x14ac:dyDescent="0.25">
      <c r="C74" t="s">
        <v>132</v>
      </c>
      <c r="D74">
        <v>0</v>
      </c>
      <c r="E74">
        <v>29333.90625</v>
      </c>
      <c r="F74">
        <v>29812.137145996101</v>
      </c>
      <c r="G74">
        <v>30324.8337402344</v>
      </c>
      <c r="H74">
        <v>30826.0183105469</v>
      </c>
      <c r="I74">
        <v>31321.466247558601</v>
      </c>
      <c r="J74">
        <v>31835.137329101599</v>
      </c>
      <c r="K74">
        <v>32392.958129882802</v>
      </c>
      <c r="L74">
        <v>32933.489013671897</v>
      </c>
      <c r="M74">
        <v>33415.993347167998</v>
      </c>
      <c r="N74">
        <v>33928.444946289099</v>
      </c>
      <c r="O74">
        <v>34501.559692382798</v>
      </c>
      <c r="P74">
        <v>35050.899658203103</v>
      </c>
      <c r="Q74">
        <v>35611.557861328103</v>
      </c>
      <c r="R74">
        <v>36181.390869140603</v>
      </c>
      <c r="S74">
        <v>36786.782104492202</v>
      </c>
      <c r="T74">
        <v>37388.780517578103</v>
      </c>
      <c r="U74">
        <v>38001.218139648401</v>
      </c>
      <c r="V74">
        <v>38617.395019531301</v>
      </c>
    </row>
    <row r="75" spans="1:22" x14ac:dyDescent="0.25">
      <c r="C75" t="s">
        <v>133</v>
      </c>
      <c r="D75">
        <v>0</v>
      </c>
      <c r="E75">
        <v>-187437.78222656299</v>
      </c>
      <c r="F75">
        <v>-194855.076171875</v>
      </c>
      <c r="G75">
        <v>-197096.8203125</v>
      </c>
      <c r="H75">
        <v>-203638.140625</v>
      </c>
      <c r="I75">
        <v>-213211.80957031299</v>
      </c>
      <c r="J75">
        <v>-221506.001953125</v>
      </c>
      <c r="K75">
        <v>-233877.24609375</v>
      </c>
      <c r="L75">
        <v>-238060.11230468799</v>
      </c>
      <c r="M75">
        <v>-252967.212890625</v>
      </c>
      <c r="N75">
        <v>-259079.05175781299</v>
      </c>
      <c r="O75">
        <v>-263554.45703125</v>
      </c>
      <c r="P75">
        <v>-279607.52832031302</v>
      </c>
      <c r="Q75">
        <v>-292299.76855468802</v>
      </c>
      <c r="R75">
        <v>-299597.076171875</v>
      </c>
      <c r="S75">
        <v>-302342.73730468802</v>
      </c>
      <c r="T75">
        <v>-310546.9140625</v>
      </c>
      <c r="U75">
        <v>-308286.82324218802</v>
      </c>
      <c r="V75">
        <v>-315633.57324218802</v>
      </c>
    </row>
    <row r="76" spans="1:22" x14ac:dyDescent="0.25">
      <c r="C76" t="s">
        <v>134</v>
      </c>
      <c r="D76">
        <v>0</v>
      </c>
      <c r="E76">
        <v>-187437.78222656299</v>
      </c>
      <c r="F76">
        <v>-194855.076171875</v>
      </c>
      <c r="G76">
        <v>-197096.8203125</v>
      </c>
      <c r="H76">
        <v>-203638.140625</v>
      </c>
      <c r="I76">
        <v>-213211.80957031299</v>
      </c>
      <c r="J76">
        <v>-221506.001953125</v>
      </c>
      <c r="K76">
        <v>-233877.24609375</v>
      </c>
      <c r="L76">
        <v>-238060.11230468799</v>
      </c>
      <c r="M76">
        <v>-252967.212890625</v>
      </c>
      <c r="N76">
        <v>-259079.05175781299</v>
      </c>
      <c r="O76">
        <v>-263554.45703125</v>
      </c>
      <c r="P76">
        <v>-279607.52832031302</v>
      </c>
      <c r="Q76">
        <v>-292299.76855468802</v>
      </c>
      <c r="R76">
        <v>-299597.076171875</v>
      </c>
      <c r="S76">
        <v>-302342.73730468802</v>
      </c>
      <c r="T76">
        <v>-310546.9140625</v>
      </c>
      <c r="U76">
        <v>-308286.82324218802</v>
      </c>
      <c r="V76">
        <v>-315633.57324218802</v>
      </c>
    </row>
    <row r="77" spans="1:22" x14ac:dyDescent="0.25">
      <c r="C77" t="s">
        <v>135</v>
      </c>
      <c r="D77">
        <v>0</v>
      </c>
      <c r="E77">
        <v>-59922.019774437002</v>
      </c>
      <c r="F77">
        <v>-61621.000916481004</v>
      </c>
      <c r="G77">
        <v>-63370.4434137344</v>
      </c>
      <c r="H77">
        <v>-65171.857075691201</v>
      </c>
      <c r="I77">
        <v>-67026.795178413406</v>
      </c>
      <c r="J77">
        <v>-68936.858475685105</v>
      </c>
      <c r="K77">
        <v>-70903.695853233294</v>
      </c>
      <c r="L77">
        <v>-72929.005547523499</v>
      </c>
      <c r="M77">
        <v>-75014.535189628601</v>
      </c>
      <c r="N77">
        <v>-77162.0877161026</v>
      </c>
      <c r="O77">
        <v>-79373.515776634202</v>
      </c>
      <c r="P77">
        <v>-81650.731749534607</v>
      </c>
      <c r="Q77">
        <v>-83995.703263282805</v>
      </c>
      <c r="R77">
        <v>-86410.459448814407</v>
      </c>
      <c r="S77">
        <v>-88897.085835456804</v>
      </c>
      <c r="T77">
        <v>-91457.734307289094</v>
      </c>
      <c r="U77">
        <v>-94094.617043495193</v>
      </c>
      <c r="V77">
        <v>-96810.018799781799</v>
      </c>
    </row>
    <row r="78" spans="1:22" x14ac:dyDescent="0.25">
      <c r="C78" t="s">
        <v>136</v>
      </c>
      <c r="D78">
        <v>0</v>
      </c>
      <c r="E78">
        <v>-1152.4145615920399</v>
      </c>
      <c r="F78">
        <v>-1109.5365259964001</v>
      </c>
      <c r="G78">
        <v>-1190.35694121756</v>
      </c>
      <c r="H78">
        <v>-1187.7116996070799</v>
      </c>
      <c r="I78">
        <v>-1250.1637749783699</v>
      </c>
      <c r="J78">
        <v>-1282.16999094933</v>
      </c>
      <c r="K78">
        <v>-1306.5046594440901</v>
      </c>
      <c r="L78">
        <v>-1331.9729373455</v>
      </c>
      <c r="M78">
        <v>-1349.62118992209</v>
      </c>
      <c r="N78">
        <v>-1346.11724708974</v>
      </c>
      <c r="O78">
        <v>-1328.23200522922</v>
      </c>
      <c r="P78">
        <v>-1412.85031704535</v>
      </c>
      <c r="Q78">
        <v>-1426.3433463983199</v>
      </c>
      <c r="R78">
        <v>-1442.4859374361099</v>
      </c>
      <c r="S78">
        <v>-1358.0997512172901</v>
      </c>
      <c r="T78">
        <v>-1277.9476197957999</v>
      </c>
      <c r="U78">
        <v>-1309.3988928487499</v>
      </c>
      <c r="V78">
        <v>-1330.97012464516</v>
      </c>
    </row>
    <row r="79" spans="1:22" x14ac:dyDescent="0.25">
      <c r="C79" t="s">
        <v>83</v>
      </c>
      <c r="D79">
        <v>0</v>
      </c>
      <c r="E79">
        <f>'SENDOUT Storage Costs'!E73</f>
        <v>-2190.752886062769</v>
      </c>
      <c r="F79">
        <f>'SENDOUT Storage Costs'!F73</f>
        <v>-2246.2281555162103</v>
      </c>
      <c r="G79">
        <f>'SENDOUT Storage Costs'!G73</f>
        <v>-2307.214497516045</v>
      </c>
      <c r="H79">
        <f>'SENDOUT Storage Costs'!H73</f>
        <v>-2371.9587145137107</v>
      </c>
      <c r="I79">
        <f>'SENDOUT Storage Costs'!I73</f>
        <v>-2432.3065385911468</v>
      </c>
      <c r="J79">
        <f>'SENDOUT Storage Costs'!J73</f>
        <v>-2494.4647977653449</v>
      </c>
      <c r="K79">
        <f>'SENDOUT Storage Costs'!K73</f>
        <v>-2558.4878494071254</v>
      </c>
      <c r="L79">
        <f>'SENDOUT Storage Costs'!L73</f>
        <v>-2624.4316064363484</v>
      </c>
      <c r="M79">
        <f>'SENDOUT Storage Costs'!M73</f>
        <v>-2692.3536145926105</v>
      </c>
      <c r="N79">
        <f>'SENDOUT Storage Costs'!N73</f>
        <v>-2762.3133368662957</v>
      </c>
      <c r="O79">
        <f>'SENDOUT Storage Costs'!O73</f>
        <v>-2834.3718311474086</v>
      </c>
      <c r="P79">
        <f>'SENDOUT Storage Costs'!P73</f>
        <v>-2908.5920011113512</v>
      </c>
      <c r="Q79">
        <f>'SENDOUT Storage Costs'!Q73</f>
        <v>-2985.0388509193494</v>
      </c>
      <c r="R79">
        <f>'SENDOUT Storage Costs'!R73</f>
        <v>-3063.7791489557262</v>
      </c>
      <c r="S79">
        <f>'SENDOUT Storage Costs'!S73</f>
        <v>-3144.8815285470059</v>
      </c>
      <c r="T79">
        <f>'SENDOUT Storage Costs'!T73</f>
        <v>-3228.4170953041948</v>
      </c>
      <c r="U79">
        <f>'SENDOUT Storage Costs'!U73</f>
        <v>-3314.4587391718842</v>
      </c>
      <c r="V79">
        <f>'SENDOUT Storage Costs'!V73</f>
        <v>-3403.08160599235</v>
      </c>
    </row>
    <row r="80" spans="1:22" x14ac:dyDescent="0.25">
      <c r="C80" t="s">
        <v>84</v>
      </c>
      <c r="D80">
        <v>0</v>
      </c>
      <c r="E80">
        <v>-562.85008476814301</v>
      </c>
      <c r="F80">
        <v>-524.99489298462902</v>
      </c>
      <c r="G80">
        <v>-591.57381605356898</v>
      </c>
      <c r="H80">
        <v>-604.43548712506902</v>
      </c>
      <c r="I80">
        <v>-548.564935624599</v>
      </c>
      <c r="J80">
        <v>-585.36779977381195</v>
      </c>
      <c r="K80">
        <v>-594.56120783835604</v>
      </c>
      <c r="L80">
        <v>-580.08876116157603</v>
      </c>
      <c r="M80">
        <v>-620.63798114657402</v>
      </c>
      <c r="N80">
        <v>-618.27043928951002</v>
      </c>
      <c r="O80">
        <v>-583.89789730124198</v>
      </c>
      <c r="P80">
        <v>-566.65782037377403</v>
      </c>
      <c r="Q80">
        <v>-593.53616401320301</v>
      </c>
      <c r="R80">
        <v>-614.83880333322998</v>
      </c>
      <c r="S80">
        <v>-639.66524215787604</v>
      </c>
      <c r="T80">
        <v>-652.31272426247597</v>
      </c>
      <c r="U80">
        <v>-633.85035119950805</v>
      </c>
      <c r="V80">
        <v>-637.37841197848297</v>
      </c>
    </row>
    <row r="83" spans="3:22" x14ac:dyDescent="0.25">
      <c r="C83" t="s">
        <v>134</v>
      </c>
      <c r="E83">
        <f>E76</f>
        <v>-187437.78222656299</v>
      </c>
      <c r="F83">
        <f t="shared" ref="F83:V83" si="5">F76</f>
        <v>-194855.076171875</v>
      </c>
      <c r="G83">
        <f t="shared" si="5"/>
        <v>-197096.8203125</v>
      </c>
      <c r="H83">
        <f t="shared" si="5"/>
        <v>-203638.140625</v>
      </c>
      <c r="I83">
        <f t="shared" si="5"/>
        <v>-213211.80957031299</v>
      </c>
      <c r="J83">
        <f t="shared" si="5"/>
        <v>-221506.001953125</v>
      </c>
      <c r="K83">
        <f t="shared" si="5"/>
        <v>-233877.24609375</v>
      </c>
      <c r="L83">
        <f t="shared" si="5"/>
        <v>-238060.11230468799</v>
      </c>
      <c r="M83">
        <f t="shared" si="5"/>
        <v>-252967.212890625</v>
      </c>
      <c r="N83">
        <f t="shared" si="5"/>
        <v>-259079.05175781299</v>
      </c>
      <c r="O83">
        <f t="shared" si="5"/>
        <v>-263554.45703125</v>
      </c>
      <c r="P83">
        <f t="shared" si="5"/>
        <v>-279607.52832031302</v>
      </c>
      <c r="Q83">
        <f t="shared" si="5"/>
        <v>-292299.76855468802</v>
      </c>
      <c r="R83">
        <f t="shared" si="5"/>
        <v>-299597.076171875</v>
      </c>
      <c r="S83">
        <f t="shared" si="5"/>
        <v>-302342.73730468802</v>
      </c>
      <c r="T83">
        <f t="shared" si="5"/>
        <v>-310546.9140625</v>
      </c>
      <c r="U83">
        <f t="shared" si="5"/>
        <v>-308286.82324218802</v>
      </c>
      <c r="V83">
        <f t="shared" si="5"/>
        <v>-315633.57324218802</v>
      </c>
    </row>
    <row r="84" spans="3:22" x14ac:dyDescent="0.25">
      <c r="C84" t="s">
        <v>135</v>
      </c>
      <c r="E84">
        <f>E77/E$83</f>
        <v>0.31969018765921503</v>
      </c>
      <c r="F84">
        <f t="shared" ref="F84:V87" si="6">F77/F$83</f>
        <v>0.31624016231492591</v>
      </c>
      <c r="G84">
        <f t="shared" si="6"/>
        <v>0.32151935943593407</v>
      </c>
      <c r="H84">
        <f t="shared" si="6"/>
        <v>0.32003757682950607</v>
      </c>
      <c r="I84">
        <f t="shared" si="6"/>
        <v>0.31436717934852154</v>
      </c>
      <c r="J84">
        <f t="shared" si="6"/>
        <v>0.31121891898113663</v>
      </c>
      <c r="K84">
        <f t="shared" si="6"/>
        <v>0.30316628503831217</v>
      </c>
      <c r="L84">
        <f t="shared" si="6"/>
        <v>0.30634701816062004</v>
      </c>
      <c r="M84">
        <f t="shared" si="6"/>
        <v>0.29653856850635624</v>
      </c>
      <c r="N84">
        <f t="shared" si="6"/>
        <v>0.29783221450198022</v>
      </c>
      <c r="O84">
        <f t="shared" si="6"/>
        <v>0.30116552256683249</v>
      </c>
      <c r="P84">
        <f t="shared" si="6"/>
        <v>0.29201907487983331</v>
      </c>
      <c r="Q84">
        <f t="shared" si="6"/>
        <v>0.28736151136420612</v>
      </c>
      <c r="R84">
        <f t="shared" si="6"/>
        <v>0.28842223880463319</v>
      </c>
      <c r="S84">
        <f t="shared" si="6"/>
        <v>0.29402752197043891</v>
      </c>
      <c r="T84">
        <f t="shared" si="6"/>
        <v>0.294505371542293</v>
      </c>
      <c r="U84">
        <f t="shared" si="6"/>
        <v>0.3052177710805859</v>
      </c>
      <c r="V84">
        <f t="shared" si="6"/>
        <v>0.30671648077658309</v>
      </c>
    </row>
    <row r="85" spans="3:22" x14ac:dyDescent="0.25">
      <c r="C85" t="s">
        <v>136</v>
      </c>
      <c r="E85">
        <f t="shared" ref="E85:T86" si="7">E78/E$83</f>
        <v>6.1482511578112558E-3</v>
      </c>
      <c r="F85">
        <f t="shared" si="7"/>
        <v>5.694162799319202E-3</v>
      </c>
      <c r="G85">
        <f t="shared" si="7"/>
        <v>6.0394527893967596E-3</v>
      </c>
      <c r="H85">
        <f t="shared" si="7"/>
        <v>5.8324619148544142E-3</v>
      </c>
      <c r="I85">
        <f t="shared" si="7"/>
        <v>5.8634827850194242E-3</v>
      </c>
      <c r="J85">
        <f t="shared" si="7"/>
        <v>5.7884209892455291E-3</v>
      </c>
      <c r="K85">
        <f t="shared" si="7"/>
        <v>5.5862837504097171E-3</v>
      </c>
      <c r="L85">
        <f t="shared" si="7"/>
        <v>5.5951117742931104E-3</v>
      </c>
      <c r="M85">
        <f t="shared" si="7"/>
        <v>5.3351625078212148E-3</v>
      </c>
      <c r="N85">
        <f t="shared" si="7"/>
        <v>5.1957780374620559E-3</v>
      </c>
      <c r="O85">
        <f t="shared" si="7"/>
        <v>5.0396871302834005E-3</v>
      </c>
      <c r="P85">
        <f t="shared" si="7"/>
        <v>5.0529766688785852E-3</v>
      </c>
      <c r="Q85">
        <f t="shared" si="7"/>
        <v>4.8797279363273164E-3</v>
      </c>
      <c r="R85">
        <f t="shared" si="7"/>
        <v>4.8147530538935378E-3</v>
      </c>
      <c r="S85">
        <f t="shared" si="7"/>
        <v>4.4919211995115846E-3</v>
      </c>
      <c r="T85">
        <f t="shared" si="7"/>
        <v>4.115151566241624E-3</v>
      </c>
      <c r="U85">
        <f t="shared" si="6"/>
        <v>4.2473397957073734E-3</v>
      </c>
      <c r="V85">
        <f t="shared" si="6"/>
        <v>4.2168205079498831E-3</v>
      </c>
    </row>
    <row r="86" spans="3:22" x14ac:dyDescent="0.25">
      <c r="C86" t="s">
        <v>83</v>
      </c>
      <c r="E86">
        <f t="shared" si="7"/>
        <v>1.1687893764207714E-2</v>
      </c>
      <c r="F86">
        <f t="shared" si="6"/>
        <v>1.1527686112395087E-2</v>
      </c>
      <c r="G86">
        <f t="shared" si="6"/>
        <v>1.1705995529800639E-2</v>
      </c>
      <c r="H86">
        <f t="shared" si="6"/>
        <v>1.1647909901523196E-2</v>
      </c>
      <c r="I86">
        <f t="shared" si="6"/>
        <v>1.1407935346043863E-2</v>
      </c>
      <c r="J86">
        <f t="shared" si="6"/>
        <v>1.1261386941078113E-2</v>
      </c>
      <c r="K86">
        <f t="shared" si="6"/>
        <v>1.0939447475713616E-2</v>
      </c>
      <c r="L86">
        <f t="shared" si="6"/>
        <v>1.1024239134514878E-2</v>
      </c>
      <c r="M86">
        <f t="shared" si="6"/>
        <v>1.0643093165424165E-2</v>
      </c>
      <c r="N86">
        <f t="shared" si="6"/>
        <v>1.0662048197738909E-2</v>
      </c>
      <c r="O86">
        <f t="shared" si="6"/>
        <v>1.0754406747943304E-2</v>
      </c>
      <c r="P86">
        <f t="shared" si="6"/>
        <v>1.0402409472248988E-2</v>
      </c>
      <c r="Q86">
        <f t="shared" si="6"/>
        <v>1.0212251845696763E-2</v>
      </c>
      <c r="R86">
        <f t="shared" si="6"/>
        <v>1.0226331939227857E-2</v>
      </c>
      <c r="S86">
        <f t="shared" si="6"/>
        <v>1.0401710180250599E-2</v>
      </c>
      <c r="T86">
        <f t="shared" si="6"/>
        <v>1.0395907829418813E-2</v>
      </c>
      <c r="U86">
        <f t="shared" si="6"/>
        <v>1.0751217662546894E-2</v>
      </c>
      <c r="V86">
        <f t="shared" si="6"/>
        <v>1.0781747869961665E-2</v>
      </c>
    </row>
    <row r="87" spans="3:22" x14ac:dyDescent="0.25">
      <c r="C87" t="s">
        <v>84</v>
      </c>
      <c r="E87">
        <f>E80/E$83</f>
        <v>3.002863553345959E-3</v>
      </c>
      <c r="F87">
        <f t="shared" si="6"/>
        <v>2.694283891898967E-3</v>
      </c>
      <c r="G87">
        <f t="shared" si="6"/>
        <v>3.0014376442786834E-3</v>
      </c>
      <c r="H87">
        <f t="shared" si="6"/>
        <v>2.9681840802020386E-3</v>
      </c>
      <c r="I87">
        <f t="shared" si="6"/>
        <v>2.5728637486362744E-3</v>
      </c>
      <c r="J87">
        <f t="shared" si="6"/>
        <v>2.6426724089295209E-3</v>
      </c>
      <c r="K87">
        <f t="shared" si="6"/>
        <v>2.5421934701592365E-3</v>
      </c>
      <c r="L87">
        <f t="shared" si="6"/>
        <v>2.4367322838995094E-3</v>
      </c>
      <c r="M87">
        <f t="shared" si="6"/>
        <v>2.453432498443655E-3</v>
      </c>
      <c r="N87">
        <f t="shared" si="6"/>
        <v>2.386416173344146E-3</v>
      </c>
      <c r="O87">
        <f t="shared" si="6"/>
        <v>2.2154734314814052E-3</v>
      </c>
      <c r="P87">
        <f t="shared" si="6"/>
        <v>2.0266186099417954E-3</v>
      </c>
      <c r="Q87">
        <f t="shared" si="6"/>
        <v>2.030573499760247E-3</v>
      </c>
      <c r="R87">
        <f t="shared" si="6"/>
        <v>2.0522189708570616E-3</v>
      </c>
      <c r="S87">
        <f t="shared" si="6"/>
        <v>2.1156957427201201E-3</v>
      </c>
      <c r="T87">
        <f t="shared" si="6"/>
        <v>2.1005287598227203E-3</v>
      </c>
      <c r="U87">
        <f t="shared" si="6"/>
        <v>2.0560410092570177E-3</v>
      </c>
      <c r="V87">
        <f t="shared" si="6"/>
        <v>2.0193618994054784E-3</v>
      </c>
    </row>
    <row r="88" spans="3:22" x14ac:dyDescent="0.25">
      <c r="C88" t="s">
        <v>167</v>
      </c>
      <c r="E88">
        <f>1-SUM(E84:E87)</f>
        <v>0.65947080386542001</v>
      </c>
      <c r="F88">
        <f t="shared" ref="F88:V88" si="8">1-SUM(F84:F87)</f>
        <v>0.66384370488146083</v>
      </c>
      <c r="G88">
        <f t="shared" si="8"/>
        <v>0.65773375460058991</v>
      </c>
      <c r="H88">
        <f t="shared" si="8"/>
        <v>0.65951386727391426</v>
      </c>
      <c r="I88">
        <f t="shared" si="8"/>
        <v>0.6657885387717789</v>
      </c>
      <c r="J88">
        <f t="shared" si="8"/>
        <v>0.66908860067961018</v>
      </c>
      <c r="K88">
        <f t="shared" si="8"/>
        <v>0.67776579026540529</v>
      </c>
      <c r="L88">
        <f t="shared" si="8"/>
        <v>0.67459689864667238</v>
      </c>
      <c r="M88">
        <f t="shared" si="8"/>
        <v>0.68502974332195476</v>
      </c>
      <c r="N88">
        <f t="shared" si="8"/>
        <v>0.68392354308947467</v>
      </c>
      <c r="O88">
        <f t="shared" si="8"/>
        <v>0.68082491012345936</v>
      </c>
      <c r="P88">
        <f t="shared" si="8"/>
        <v>0.69049892036909732</v>
      </c>
      <c r="Q88">
        <f t="shared" si="8"/>
        <v>0.69551593535400957</v>
      </c>
      <c r="R88">
        <f t="shared" si="8"/>
        <v>0.69448445723138841</v>
      </c>
      <c r="S88">
        <f t="shared" si="8"/>
        <v>0.68896315090707883</v>
      </c>
      <c r="T88">
        <f t="shared" si="8"/>
        <v>0.68888304030222391</v>
      </c>
      <c r="U88">
        <f t="shared" si="8"/>
        <v>0.67772763045190287</v>
      </c>
      <c r="V88">
        <f t="shared" si="8"/>
        <v>0.67626558894609989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zoomScaleNormal="100" zoomScaleSheetLayoutView="80" workbookViewId="0">
      <selection activeCell="N30" sqref="N30"/>
    </sheetView>
  </sheetViews>
  <sheetFormatPr defaultRowHeight="15" x14ac:dyDescent="0.25"/>
  <cols>
    <col min="1" max="1" width="23.7109375" customWidth="1"/>
    <col min="2" max="4" width="15.28515625" customWidth="1"/>
    <col min="5" max="5" width="18.5703125" customWidth="1"/>
    <col min="6" max="6" width="14" customWidth="1"/>
  </cols>
  <sheetData/>
  <pageMargins left="0.7" right="0.7" top="0.75" bottom="0.75" header="0.3" footer="0.3"/>
  <pageSetup scale="58" fitToHeight="2" orientation="portrait" r:id="rId1"/>
  <headerFooter>
    <oddHeader>&amp;LDRAFT 2016 CNGC IRP&amp;CAPPENDIX H (AVOIDED COST PROCESS OVERVIEW)&amp;RPAGE &amp;P</oddHeader>
  </headerFooter>
  <rowBreaks count="1" manualBreakCount="1">
    <brk id="33" max="1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E60FB7A06EC0A4287672D91D8331009" ma:contentTypeVersion="104" ma:contentTypeDescription="" ma:contentTypeScope="" ma:versionID="4fc58195969815c35114c24e48bb6ba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IsConfidential xmlns="dc463f71-b30c-4ab2-9473-d307f9d35888">false</IsConfidential>
    <AgendaOrder xmlns="dc463f71-b30c-4ab2-9473-d307f9d35888">false</AgendaOrder>
    <CaseType xmlns="dc463f71-b30c-4ab2-9473-d307f9d35888">Plan</CaseType>
    <IndustryCode xmlns="dc463f71-b30c-4ab2-9473-d307f9d35888">150</IndustryCode>
    <CaseStatus xmlns="dc463f71-b30c-4ab2-9473-d307f9d35888">Closed</CaseStatus>
    <OpenedDate xmlns="dc463f71-b30c-4ab2-9473-d307f9d35888">2016-04-29T07:00:00+00:00</OpenedDate>
    <Date1 xmlns="dc463f71-b30c-4ab2-9473-d307f9d35888">2016-10-17T07:00:00+00:00</Date1>
    <IsDocumentOrder xmlns="dc463f71-b30c-4ab2-9473-d307f9d35888" xsi:nil="true"/>
    <IsHighlyConfidential xmlns="dc463f71-b30c-4ab2-9473-d307f9d35888">false</IsHighlyConfidential>
    <CaseCompanyNames xmlns="dc463f71-b30c-4ab2-9473-d307f9d35888">Cascade Natural Gas Corporation</CaseCompanyNames>
    <DocketNumber xmlns="dc463f71-b30c-4ab2-9473-d307f9d35888">160453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7A6FE7AE-A5A0-4F9F-9131-A3D670CBE92E}"/>
</file>

<file path=customXml/itemProps2.xml><?xml version="1.0" encoding="utf-8"?>
<ds:datastoreItem xmlns:ds="http://schemas.openxmlformats.org/officeDocument/2006/customXml" ds:itemID="{600644AF-F79A-450E-B97A-ACB80B93245A}"/>
</file>

<file path=customXml/itemProps3.xml><?xml version="1.0" encoding="utf-8"?>
<ds:datastoreItem xmlns:ds="http://schemas.openxmlformats.org/officeDocument/2006/customXml" ds:itemID="{48704B84-5F32-478B-A4D7-CB89A9150E08}"/>
</file>

<file path=customXml/itemProps4.xml><?xml version="1.0" encoding="utf-8"?>
<ds:datastoreItem xmlns:ds="http://schemas.openxmlformats.org/officeDocument/2006/customXml" ds:itemID="{D0AF5EDC-489D-424F-8F5C-0C1676BE3B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Avodied Cost by Conservation Zo</vt:lpstr>
      <vt:lpstr>Appendix H P 1</vt:lpstr>
      <vt:lpstr>Carbon 1</vt:lpstr>
      <vt:lpstr>Carbon 2</vt:lpstr>
      <vt:lpstr>Carbon 3</vt:lpstr>
      <vt:lpstr>Sys Avoided Cost Allocation</vt:lpstr>
      <vt:lpstr>OR Avoided Cost Allocation</vt:lpstr>
      <vt:lpstr>WA Avoided Cost Allocation</vt:lpstr>
      <vt:lpstr>Process Overview</vt:lpstr>
      <vt:lpstr>SENDOUT Marginal (Avoided) Cost</vt:lpstr>
      <vt:lpstr>EIA Economic Grwth Factors</vt:lpstr>
      <vt:lpstr>SENDOUT Storage Costs</vt:lpstr>
      <vt:lpstr>SENDOUT Xport Costs</vt:lpstr>
      <vt:lpstr>SENDOUT Supply Costs</vt:lpstr>
      <vt:lpstr>'Appendix H P 1'!Print_Area</vt:lpstr>
      <vt:lpstr>'Carbon 1'!Print_Area</vt:lpstr>
      <vt:lpstr>'Carbon 2'!Print_Area</vt:lpstr>
      <vt:lpstr>'Carbon 3'!Print_Area</vt:lpstr>
      <vt:lpstr>'EIA Economic Grwth Factors'!Print_Area</vt:lpstr>
      <vt:lpstr>'Process Overview'!Print_Area</vt:lpstr>
      <vt:lpstr>'Sys Avoided Cost Allocation'!Print_Area</vt:lpstr>
      <vt:lpstr>'Appendix H P 1'!Print_Titles</vt:lpstr>
      <vt:lpstr>'Carbon 1'!Print_Titles</vt:lpstr>
      <vt:lpstr>'Carbon 2'!Print_Titles</vt:lpstr>
      <vt:lpstr>'Carbon 3'!Print_Titles</vt:lpstr>
    </vt:vector>
  </TitlesOfParts>
  <Company>A MDU Resources Organization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mark.sellers-vaughn</dc:creator>
  <cp:lastModifiedBy>M Sellers-Vaughn</cp:lastModifiedBy>
  <cp:lastPrinted>2016-10-17T13:09:16Z</cp:lastPrinted>
  <dcterms:created xsi:type="dcterms:W3CDTF">2012-10-09T21:59:15Z</dcterms:created>
  <dcterms:modified xsi:type="dcterms:W3CDTF">2016-10-17T13:10:54Z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0x0101006E56B4D1795A2E4DB2F0B01679ED314A009E60FB7A06EC0A4287672D91D8331009</vt:lpwstr>
  </property>
  <property fmtid="{D5CDD505-2E9C-101B-9397-08002B2CF9AE}" pid="3" name="_docset_NoMedatataSyncRequired">
    <vt:lpwstr>False</vt:lpwstr>
  </property>
</Properties>
</file>