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30" yWindow="0" windowWidth="12120" windowHeight="9120" tabRatio="671" activeTab="3"/>
  </bookViews>
  <sheets>
    <sheet name="Input" sheetId="2" r:id="rId1"/>
    <sheet name="RVW Pipeline" sheetId="4" r:id="rId2"/>
    <sheet name="Surcharge 1" sheetId="1" r:id="rId3"/>
    <sheet name="Staff Pipeline" sheetId="6" r:id="rId4"/>
    <sheet name="Surcharge PHASE 1" sheetId="10" r:id="rId5"/>
    <sheet name="Surcharge PHASE 2" sheetId="9" r:id="rId6"/>
    <sheet name="Tacoma" sheetId="7" r:id="rId7"/>
    <sheet name="Step Loan" sheetId="5" r:id="rId8"/>
    <sheet name="AmortT-SurchFacChg" sheetId="3" r:id="rId9"/>
  </sheets>
  <definedNames>
    <definedName name="Beginning_Balance" localSheetId="7">-FV('Step Loan'!Interest_Rate/12,'Step Loan'!Payment_Number-1,-'Step Loan'!Monthly_Payment,'Step Loan'!Loan_Amount)</definedName>
    <definedName name="Beginning_Balance" localSheetId="4">-FV('Surcharge PHASE 1'!Interest_Rate/12,'Surcharge PHASE 1'!Payment_Number-1,-'Surcharge PHASE 1'!Monthly_Payment,'Surcharge PHASE 1'!Loan_Amount)</definedName>
    <definedName name="Beginning_Balance" localSheetId="5">-FV('Surcharge PHASE 2'!Interest_Rate/12,'Surcharge PHASE 2'!Payment_Number-1,-'Surcharge PHASE 2'!Monthly_Payment,'Surcharge PHASE 2'!Loan_Amount)</definedName>
    <definedName name="Beginning_Balance">-FV(Interest_Rate/12,Payment_Number-1,-Monthly_Payment,Loan_Amount)</definedName>
    <definedName name="Ending_Balance" localSheetId="7">-FV('Step Loan'!Interest_Rate/12,'Step Loan'!Payment_Number,-'Step Loan'!Monthly_Payment,'Step Loan'!Loan_Amount)</definedName>
    <definedName name="Ending_Balance" localSheetId="4">-FV('Surcharge PHASE 1'!Interest_Rate/12,'Surcharge PHASE 1'!Payment_Number,-'Surcharge PHASE 1'!Monthly_Payment,'Surcharge PHASE 1'!Loan_Amount)</definedName>
    <definedName name="Ending_Balance" localSheetId="5">-FV('Surcharge PHASE 2'!Interest_Rate/12,'Surcharge PHASE 2'!Payment_Number,-'Surcharge PHASE 2'!Monthly_Payment,'Surcharge PHASE 2'!Loan_Amount)</definedName>
    <definedName name="Ending_Balance">-FV(Interest_Rate/12,Payment_Number,-Monthly_Payment,Loan_Amount)</definedName>
    <definedName name="Full_Print" localSheetId="7">'Step Loan'!$B$5:$I$382</definedName>
    <definedName name="Full_Print" localSheetId="4">'Surcharge PHASE 1'!$B$5:$J$382</definedName>
    <definedName name="Full_Print" localSheetId="5">'Surcharge PHASE 2'!$B$5:$J$382</definedName>
    <definedName name="Full_Print">'Surcharge 1'!$B$5:$I$382</definedName>
    <definedName name="Header_Row" localSheetId="7">ROW('Step Loan'!$22:$22)</definedName>
    <definedName name="Header_Row" localSheetId="4">ROW('Surcharge PHASE 1'!$22:$22)</definedName>
    <definedName name="Header_Row" localSheetId="5">ROW('Surcharge PHASE 2'!$22:$22)</definedName>
    <definedName name="Header_Row">ROW('Surcharge 1'!$22:$22)</definedName>
    <definedName name="Header_Row_Back" localSheetId="7">ROW('Step Loan'!$22:$22)</definedName>
    <definedName name="Header_Row_Back" localSheetId="4">ROW('Surcharge PHASE 1'!$22:$22)</definedName>
    <definedName name="Header_Row_Back" localSheetId="5">ROW('Surcharge PHASE 2'!$22:$22)</definedName>
    <definedName name="Header_Row_Back">ROW('Surcharge 1'!$22:$22)</definedName>
    <definedName name="Interest" localSheetId="7">-IPMT('Step Loan'!Interest_Rate/12,'Step Loan'!Payment_Number,'Step Loan'!Number_of_Payments,'Step Loan'!Loan_Amount)</definedName>
    <definedName name="Interest" localSheetId="4">-IPMT('Surcharge PHASE 1'!Interest_Rate/12,'Surcharge PHASE 1'!Payment_Number,'Surcharge PHASE 1'!Number_of_Payments,'Surcharge PHASE 1'!Loan_Amount)</definedName>
    <definedName name="Interest" localSheetId="5">-IPMT('Surcharge PHASE 2'!Interest_Rate/12,'Surcharge PHASE 2'!Payment_Number,'Surcharge PHASE 2'!Number_of_Payments,'Surcharge PHASE 2'!Loan_Amount)</definedName>
    <definedName name="Interest">-IPMT(Interest_Rate/12,Payment_Number,Number_of_Payments,Loan_Amount)</definedName>
    <definedName name="Interest_Rate" localSheetId="7">'Step Loan'!$F$10</definedName>
    <definedName name="Interest_Rate" localSheetId="4">'Surcharge PHASE 1'!$F$10</definedName>
    <definedName name="Interest_Rate" localSheetId="5">'Surcharge PHASE 2'!$F$10</definedName>
    <definedName name="Interest_Rate">'Surcharge 1'!$F$10</definedName>
    <definedName name="Last_Row" localSheetId="7">IF('Step Loan'!Values_Entered,'Step Loan'!Header_Row+'Step Loan'!Number_of_Payments,'Step Loan'!Header_Row)</definedName>
    <definedName name="Last_Row" localSheetId="4">IF('Surcharge PHASE 1'!Values_Entered,'Surcharge PHASE 1'!Header_Row+'Surcharge PHASE 1'!Number_of_Payments,'Surcharge PHASE 1'!Header_Row)</definedName>
    <definedName name="Last_Row" localSheetId="5">IF('Surcharge PHASE 2'!Values_Entered,'Surcharge PHASE 2'!Header_Row+'Surcharge PHASE 2'!Number_of_Payments,'Surcharge PHASE 2'!Header_Row)</definedName>
    <definedName name="Last_Row">IF(Values_Entered,Header_Row+Number_of_Payments,Header_Row)</definedName>
    <definedName name="Loan_Amount" localSheetId="7">'Step Loan'!$F$9</definedName>
    <definedName name="Loan_Amount" localSheetId="4">'Surcharge PHASE 1'!$F$9</definedName>
    <definedName name="Loan_Amount" localSheetId="5">'Surcharge PHASE 2'!$F$9</definedName>
    <definedName name="Loan_Amount">'Surcharge 1'!$F$9</definedName>
    <definedName name="Loan_Not_Paid" localSheetId="7">IF('Step Loan'!Payment_Number&lt;='Step Loan'!Number_of_Payments,1,0)</definedName>
    <definedName name="Loan_Not_Paid" localSheetId="4">IF('Surcharge PHASE 1'!Payment_Number&lt;='Surcharge PHASE 1'!Number_of_Payments,1,0)</definedName>
    <definedName name="Loan_Not_Paid" localSheetId="5">IF('Surcharge PHASE 2'!Payment_Number&lt;='Surcharge PHASE 2'!Number_of_Payments,1,0)</definedName>
    <definedName name="Loan_Not_Paid">IF(Payment_Number&lt;=Number_of_Payments,1,0)</definedName>
    <definedName name="Loan_Start" localSheetId="7">'Step Loan'!$F$12</definedName>
    <definedName name="Loan_Start" localSheetId="4">'Surcharge PHASE 1'!$F$12</definedName>
    <definedName name="Loan_Start" localSheetId="5">'Surcharge PHASE 2'!$F$12</definedName>
    <definedName name="Loan_Start">'Surcharge 1'!$F$12</definedName>
    <definedName name="Loan_Years" localSheetId="7">'Step Loan'!$F$11</definedName>
    <definedName name="Loan_Years" localSheetId="4">'Surcharge PHASE 1'!$F$11</definedName>
    <definedName name="Loan_Years" localSheetId="5">'Surcharge PHASE 2'!$F$11</definedName>
    <definedName name="Loan_Years">'Surcharge 1'!$F$11</definedName>
    <definedName name="Monthly_Payment" localSheetId="7">-PMT('Step Loan'!Interest_Rate/12,'Step Loan'!Number_of_Payments,'Step Loan'!Loan_Amount)</definedName>
    <definedName name="Monthly_Payment" localSheetId="4">-PMT('Surcharge PHASE 1'!Interest_Rate/12,'Surcharge PHASE 1'!Number_of_Payments,'Surcharge PHASE 1'!Loan_Amount)</definedName>
    <definedName name="Monthly_Payment" localSheetId="5">-PMT('Surcharge PHASE 2'!Interest_Rate/12,'Surcharge PHASE 2'!Number_of_Payments,'Surcharge PHASE 2'!Loan_Amount)</definedName>
    <definedName name="Monthly_Payment">-PMT(Interest_Rate/12,Number_of_Payments,Loan_Amount)</definedName>
    <definedName name="Number_of_Payments" localSheetId="7">'Step Loan'!$F$17</definedName>
    <definedName name="Number_of_Payments" localSheetId="4">'Surcharge PHASE 1'!$F$17</definedName>
    <definedName name="Number_of_Payments" localSheetId="5">'Surcharge PHASE 2'!$F$17</definedName>
    <definedName name="Number_of_Payments">'Surcharge 1'!$F$17</definedName>
    <definedName name="Payment_Date" localSheetId="7">DATE(YEAR('Step Loan'!Loan_Start),MONTH('Step Loan'!Loan_Start)+'Step Loan'!Payment_Number,DAY('Step Loan'!Loan_Start))</definedName>
    <definedName name="Payment_Date" localSheetId="4">DATE(YEAR('Surcharge PHASE 1'!Loan_Start),MONTH('Surcharge PHASE 1'!Loan_Start)+'Surcharge PHASE 1'!Payment_Number,DAY('Surcharge PHASE 1'!Loan_Start))</definedName>
    <definedName name="Payment_Date" localSheetId="5">DATE(YEAR('Surcharge PHASE 2'!Loan_Start),MONTH('Surcharge PHASE 2'!Loan_Start)+'Surcharge PHASE 2'!Payment_Number,DAY('Surcharge PHASE 2'!Loan_Start))</definedName>
    <definedName name="Payment_Date">DATE(YEAR(Loan_Start),MONTH(Loan_Start)+Payment_Number,DAY(Loan_Start))</definedName>
    <definedName name="Payment_Number" localSheetId="7">ROW()-'Step Loan'!Header_Row</definedName>
    <definedName name="Payment_Number" localSheetId="4">ROW()-'Surcharge PHASE 1'!Header_Row</definedName>
    <definedName name="Payment_Number" localSheetId="5">ROW()-'Surcharge PHASE 2'!Header_Row</definedName>
    <definedName name="Payment_Number">ROW()-Header_Row</definedName>
    <definedName name="Principal" localSheetId="7">-PPMT('Step Loan'!Interest_Rate/12,'Step Loan'!Payment_Number,'Step Loan'!Number_of_Payments,'Step Loan'!Loan_Amount)</definedName>
    <definedName name="Principal" localSheetId="4">-PPMT('Surcharge PHASE 1'!Interest_Rate/12,'Surcharge PHASE 1'!Payment_Number,'Surcharge PHASE 1'!Number_of_Payments,'Surcharge PHASE 1'!Loan_Amount)</definedName>
    <definedName name="Principal" localSheetId="5">-PPMT('Surcharge PHASE 2'!Interest_Rate/12,'Surcharge PHASE 2'!Payment_Number,'Surcharge PHASE 2'!Number_of_Payments,'Surcharge PHASE 2'!Loan_Amount)</definedName>
    <definedName name="Principal">-PPMT(Interest_Rate/12,Payment_Number,Number_of_Payments,Loan_Amount)</definedName>
    <definedName name="_xlnm.Print_Area" localSheetId="0">Input!$C$5:$J$36</definedName>
    <definedName name="_xlnm.Print_Area" localSheetId="1">'RVW Pipeline'!$A$2:$M$34</definedName>
    <definedName name="_xlnm.Print_Area" localSheetId="7">'Step Loan'!$B$5:$I$46</definedName>
    <definedName name="_xlnm.Print_Area" localSheetId="2">'Surcharge 1'!$B$5:$I$46</definedName>
    <definedName name="_xlnm.Print_Area" localSheetId="4">'Surcharge PHASE 1'!$B$5:$J$46</definedName>
    <definedName name="_xlnm.Print_Area" localSheetId="5">'Surcharge PHASE 2'!$B$5:$J$46</definedName>
    <definedName name="_xlnm.Print_Area" localSheetId="6">Tacoma!$A$2:$K$48</definedName>
    <definedName name="_xlnm.Print_Titles" localSheetId="7">'Step Loan'!$22:$22</definedName>
    <definedName name="_xlnm.Print_Titles" localSheetId="2">'Surcharge 1'!$22:$22</definedName>
    <definedName name="_xlnm.Print_Titles" localSheetId="4">'Surcharge PHASE 1'!$22:$22</definedName>
    <definedName name="_xlnm.Print_Titles" localSheetId="5">'Surcharge PHASE 2'!$22:$22</definedName>
    <definedName name="Total_Cost" localSheetId="7">'Step Loan'!$F$19</definedName>
    <definedName name="Total_Cost" localSheetId="4">'Surcharge PHASE 1'!$F$19</definedName>
    <definedName name="Total_Cost" localSheetId="5">'Surcharge PHASE 2'!$F$19</definedName>
    <definedName name="Total_Cost">'Surcharge 1'!$F$19</definedName>
    <definedName name="Total_Interest" localSheetId="7">'Step Loan'!$F$18</definedName>
    <definedName name="Total_Interest" localSheetId="4">'Surcharge PHASE 1'!$F$18</definedName>
    <definedName name="Total_Interest" localSheetId="5">'Surcharge PHASE 2'!$F$18</definedName>
    <definedName name="Total_Interest">'Surcharge 1'!$F$18</definedName>
    <definedName name="Values_Entered" localSheetId="7">IF('Step Loan'!Loan_Amount*'Step Loan'!Interest_Rate*'Step Loan'!Loan_Years*'Step Loan'!Loan_Start&gt;0,1,0)</definedName>
    <definedName name="Values_Entered" localSheetId="4">IF('Surcharge PHASE 1'!Loan_Amount*'Surcharge PHASE 1'!Interest_Rate*'Surcharge PHASE 1'!Loan_Years*'Surcharge PHASE 1'!Loan_Start&gt;0,1,0)</definedName>
    <definedName name="Values_Entered" localSheetId="5">IF('Surcharge PHASE 2'!Loan_Amount*'Surcharge PHASE 2'!Interest_Rate*'Surcharge PHASE 2'!Loan_Years*'Surcharge PHASE 2'!Loan_Start&gt;0,1,0)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K11" i="9" l="1"/>
  <c r="J16" i="10" l="1"/>
  <c r="G11" i="10"/>
  <c r="I6" i="10"/>
  <c r="F9" i="1" l="1"/>
  <c r="F11" i="1"/>
  <c r="F34" i="4" l="1"/>
  <c r="F33" i="4"/>
  <c r="E34" i="4"/>
  <c r="E33" i="4"/>
  <c r="D34" i="4"/>
  <c r="D33" i="4"/>
  <c r="M29" i="4"/>
  <c r="C13" i="4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7" i="7"/>
  <c r="C23" i="7"/>
  <c r="K32" i="7"/>
  <c r="K31" i="7"/>
  <c r="K30" i="7"/>
  <c r="K29" i="7"/>
  <c r="C9" i="7"/>
  <c r="I26" i="7"/>
  <c r="H26" i="7"/>
  <c r="G26" i="7"/>
  <c r="F26" i="7"/>
  <c r="E26" i="7"/>
  <c r="C26" i="7"/>
  <c r="D26" i="7"/>
  <c r="I23" i="7"/>
  <c r="N2" i="7"/>
  <c r="O2" i="7" s="1"/>
  <c r="P2" i="7" s="1"/>
  <c r="Q2" i="7" s="1"/>
  <c r="R2" i="7" s="1"/>
  <c r="S2" i="7" s="1"/>
  <c r="T2" i="7" s="1"/>
  <c r="U2" i="7" s="1"/>
  <c r="N3" i="7"/>
  <c r="D22" i="7" s="1"/>
  <c r="O3" i="7" l="1"/>
  <c r="P3" i="7" s="1"/>
  <c r="F22" i="7"/>
  <c r="F23" i="7" s="1"/>
  <c r="Q3" i="7"/>
  <c r="D23" i="7"/>
  <c r="E22" i="7"/>
  <c r="E23" i="7" s="1"/>
  <c r="R3" i="7" l="1"/>
  <c r="G22" i="7"/>
  <c r="G23" i="7" l="1"/>
  <c r="H22" i="7"/>
  <c r="H23" i="7" s="1"/>
  <c r="S3" i="7"/>
  <c r="T3" i="7" s="1"/>
  <c r="U3" i="7" s="1"/>
  <c r="K22" i="7" l="1"/>
  <c r="K21" i="7"/>
  <c r="K19" i="7"/>
  <c r="K18" i="7"/>
  <c r="K17" i="7"/>
  <c r="K16" i="7"/>
  <c r="A48" i="7"/>
  <c r="C11" i="6"/>
  <c r="C40" i="6" s="1"/>
  <c r="C11" i="4"/>
  <c r="B3" i="7"/>
  <c r="B2" i="7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7" i="6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7" i="4"/>
  <c r="J16" i="9"/>
  <c r="G11" i="9"/>
  <c r="F11" i="9"/>
  <c r="I6" i="9"/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D10" i="7"/>
  <c r="B3" i="4"/>
  <c r="B2" i="4"/>
  <c r="C34" i="7"/>
  <c r="C37" i="7" s="1"/>
  <c r="D32" i="7"/>
  <c r="D31" i="7"/>
  <c r="D34" i="7" s="1"/>
  <c r="K28" i="7"/>
  <c r="B33" i="6"/>
  <c r="B17" i="6"/>
  <c r="B12" i="6"/>
  <c r="D7" i="6"/>
  <c r="D11" i="6" s="1"/>
  <c r="D5" i="6"/>
  <c r="E5" i="6" s="1"/>
  <c r="F5" i="6" s="1"/>
  <c r="I5" i="6" s="1"/>
  <c r="J5" i="6" s="1"/>
  <c r="K5" i="6" s="1"/>
  <c r="B31" i="4"/>
  <c r="D7" i="4"/>
  <c r="E7" i="4" s="1"/>
  <c r="F7" i="4" s="1"/>
  <c r="I7" i="4" s="1"/>
  <c r="J7" i="4" s="1"/>
  <c r="K7" i="4" s="1"/>
  <c r="B17" i="4"/>
  <c r="D37" i="7" l="1"/>
  <c r="E37" i="7" s="1"/>
  <c r="F37" i="7" s="1"/>
  <c r="G37" i="7" s="1"/>
  <c r="H37" i="7" s="1"/>
  <c r="I37" i="7" s="1"/>
  <c r="E10" i="7"/>
  <c r="D11" i="4"/>
  <c r="D11" i="7"/>
  <c r="E32" i="7"/>
  <c r="F32" i="7" s="1"/>
  <c r="E11" i="4"/>
  <c r="F11" i="4" s="1"/>
  <c r="I11" i="4" s="1"/>
  <c r="J11" i="4" s="1"/>
  <c r="K11" i="4" s="1"/>
  <c r="E31" i="7"/>
  <c r="E7" i="6"/>
  <c r="F7" i="6" s="1"/>
  <c r="I7" i="6" s="1"/>
  <c r="J7" i="6" s="1"/>
  <c r="K7" i="6" s="1"/>
  <c r="B12" i="4"/>
  <c r="F10" i="7" l="1"/>
  <c r="D13" i="7"/>
  <c r="E11" i="7"/>
  <c r="F11" i="7" s="1"/>
  <c r="G11" i="7" s="1"/>
  <c r="H11" i="7" s="1"/>
  <c r="I11" i="7" s="1"/>
  <c r="E34" i="7"/>
  <c r="F31" i="7"/>
  <c r="H32" i="7"/>
  <c r="I32" i="7" s="1"/>
  <c r="G32" i="7"/>
  <c r="K11" i="7"/>
  <c r="E11" i="6"/>
  <c r="I16" i="5"/>
  <c r="G11" i="5"/>
  <c r="F11" i="5"/>
  <c r="F10" i="5"/>
  <c r="H6" i="5"/>
  <c r="G10" i="7" l="1"/>
  <c r="E13" i="7"/>
  <c r="F13" i="7" s="1"/>
  <c r="G13" i="7" s="1"/>
  <c r="H13" i="7" s="1"/>
  <c r="I13" i="7" s="1"/>
  <c r="F34" i="7"/>
  <c r="G31" i="7"/>
  <c r="H31" i="7"/>
  <c r="F11" i="6"/>
  <c r="M26" i="4"/>
  <c r="M25" i="4"/>
  <c r="M24" i="4"/>
  <c r="M23" i="4"/>
  <c r="M22" i="4"/>
  <c r="M21" i="4"/>
  <c r="M20" i="4"/>
  <c r="K27" i="4"/>
  <c r="J27" i="4"/>
  <c r="I27" i="4"/>
  <c r="F27" i="4"/>
  <c r="E27" i="4"/>
  <c r="D27" i="4"/>
  <c r="D28" i="4" s="1"/>
  <c r="D5" i="4"/>
  <c r="H10" i="7" l="1"/>
  <c r="G34" i="7"/>
  <c r="D21" i="6"/>
  <c r="H34" i="7"/>
  <c r="I31" i="7"/>
  <c r="I34" i="7" s="1"/>
  <c r="I11" i="6"/>
  <c r="E28" i="4"/>
  <c r="F28" i="4" s="1"/>
  <c r="I28" i="4" s="1"/>
  <c r="J28" i="4" s="1"/>
  <c r="K28" i="4" s="1"/>
  <c r="E5" i="4"/>
  <c r="M27" i="4"/>
  <c r="D29" i="6" l="1"/>
  <c r="D44" i="6"/>
  <c r="I10" i="7"/>
  <c r="F16" i="2"/>
  <c r="F9" i="5" s="1"/>
  <c r="C12" i="4"/>
  <c r="C8" i="4" s="1"/>
  <c r="D8" i="4" s="1"/>
  <c r="K34" i="7"/>
  <c r="K36" i="7" s="1"/>
  <c r="E21" i="6"/>
  <c r="E22" i="6"/>
  <c r="D30" i="6"/>
  <c r="J11" i="6"/>
  <c r="F5" i="4"/>
  <c r="E8" i="4" l="1"/>
  <c r="D9" i="4"/>
  <c r="I9" i="5"/>
  <c r="F17" i="5"/>
  <c r="F19" i="5"/>
  <c r="F23" i="6"/>
  <c r="M23" i="6" s="1"/>
  <c r="F22" i="6"/>
  <c r="F24" i="6"/>
  <c r="M24" i="6" s="1"/>
  <c r="E29" i="6"/>
  <c r="E44" i="6" s="1"/>
  <c r="M21" i="6"/>
  <c r="K11" i="6"/>
  <c r="I5" i="4"/>
  <c r="J16" i="3"/>
  <c r="G11" i="3"/>
  <c r="F11" i="3"/>
  <c r="F10" i="3"/>
  <c r="F9" i="3"/>
  <c r="H6" i="3"/>
  <c r="F16" i="5" l="1"/>
  <c r="I17" i="5" s="1"/>
  <c r="I19" i="5" s="1"/>
  <c r="I20" i="5" s="1"/>
  <c r="I382" i="5"/>
  <c r="E382" i="5"/>
  <c r="H381" i="5"/>
  <c r="D381" i="5"/>
  <c r="G380" i="5"/>
  <c r="C380" i="5"/>
  <c r="F379" i="5"/>
  <c r="I378" i="5"/>
  <c r="E378" i="5"/>
  <c r="H377" i="5"/>
  <c r="D377" i="5"/>
  <c r="G376" i="5"/>
  <c r="C376" i="5"/>
  <c r="F375" i="5"/>
  <c r="I374" i="5"/>
  <c r="E374" i="5"/>
  <c r="H373" i="5"/>
  <c r="D373" i="5"/>
  <c r="G372" i="5"/>
  <c r="C372" i="5"/>
  <c r="F371" i="5"/>
  <c r="I370" i="5"/>
  <c r="E370" i="5"/>
  <c r="H369" i="5"/>
  <c r="D369" i="5"/>
  <c r="G368" i="5"/>
  <c r="C368" i="5"/>
  <c r="F367" i="5"/>
  <c r="I366" i="5"/>
  <c r="E366" i="5"/>
  <c r="H365" i="5"/>
  <c r="D365" i="5"/>
  <c r="G364" i="5"/>
  <c r="C364" i="5"/>
  <c r="F363" i="5"/>
  <c r="I362" i="5"/>
  <c r="E362" i="5"/>
  <c r="H361" i="5"/>
  <c r="D361" i="5"/>
  <c r="G360" i="5"/>
  <c r="C360" i="5"/>
  <c r="F359" i="5"/>
  <c r="H382" i="5"/>
  <c r="D382" i="5"/>
  <c r="G381" i="5"/>
  <c r="C381" i="5"/>
  <c r="F380" i="5"/>
  <c r="I379" i="5"/>
  <c r="E379" i="5"/>
  <c r="H378" i="5"/>
  <c r="D378" i="5"/>
  <c r="G377" i="5"/>
  <c r="C377" i="5"/>
  <c r="F376" i="5"/>
  <c r="I375" i="5"/>
  <c r="E375" i="5"/>
  <c r="H374" i="5"/>
  <c r="D374" i="5"/>
  <c r="G373" i="5"/>
  <c r="C373" i="5"/>
  <c r="F372" i="5"/>
  <c r="I371" i="5"/>
  <c r="E371" i="5"/>
  <c r="H370" i="5"/>
  <c r="D370" i="5"/>
  <c r="G369" i="5"/>
  <c r="C369" i="5"/>
  <c r="F368" i="5"/>
  <c r="I367" i="5"/>
  <c r="E367" i="5"/>
  <c r="H366" i="5"/>
  <c r="D366" i="5"/>
  <c r="G365" i="5"/>
  <c r="C365" i="5"/>
  <c r="F364" i="5"/>
  <c r="I363" i="5"/>
  <c r="E363" i="5"/>
  <c r="H362" i="5"/>
  <c r="D362" i="5"/>
  <c r="G361" i="5"/>
  <c r="C361" i="5"/>
  <c r="F360" i="5"/>
  <c r="I359" i="5"/>
  <c r="E359" i="5"/>
  <c r="H358" i="5"/>
  <c r="F358" i="5"/>
  <c r="I357" i="5"/>
  <c r="E357" i="5"/>
  <c r="H356" i="5"/>
  <c r="D356" i="5"/>
  <c r="G355" i="5"/>
  <c r="C355" i="5"/>
  <c r="F354" i="5"/>
  <c r="I353" i="5"/>
  <c r="E353" i="5"/>
  <c r="H352" i="5"/>
  <c r="D352" i="5"/>
  <c r="G351" i="5"/>
  <c r="C351" i="5"/>
  <c r="F350" i="5"/>
  <c r="I349" i="5"/>
  <c r="E349" i="5"/>
  <c r="H348" i="5"/>
  <c r="D348" i="5"/>
  <c r="G347" i="5"/>
  <c r="C347" i="5"/>
  <c r="F346" i="5"/>
  <c r="I345" i="5"/>
  <c r="E345" i="5"/>
  <c r="H344" i="5"/>
  <c r="D344" i="5"/>
  <c r="G343" i="5"/>
  <c r="C343" i="5"/>
  <c r="F342" i="5"/>
  <c r="I341" i="5"/>
  <c r="E341" i="5"/>
  <c r="H340" i="5"/>
  <c r="D340" i="5"/>
  <c r="G339" i="5"/>
  <c r="C339" i="5"/>
  <c r="F338" i="5"/>
  <c r="I337" i="5"/>
  <c r="E337" i="5"/>
  <c r="H336" i="5"/>
  <c r="D336" i="5"/>
  <c r="G335" i="5"/>
  <c r="C335" i="5"/>
  <c r="G358" i="5"/>
  <c r="C358" i="5"/>
  <c r="F357" i="5"/>
  <c r="I356" i="5"/>
  <c r="E356" i="5"/>
  <c r="H355" i="5"/>
  <c r="D355" i="5"/>
  <c r="G354" i="5"/>
  <c r="C354" i="5"/>
  <c r="F353" i="5"/>
  <c r="I352" i="5"/>
  <c r="E352" i="5"/>
  <c r="H351" i="5"/>
  <c r="D351" i="5"/>
  <c r="G350" i="5"/>
  <c r="C350" i="5"/>
  <c r="F349" i="5"/>
  <c r="I348" i="5"/>
  <c r="E348" i="5"/>
  <c r="H347" i="5"/>
  <c r="D347" i="5"/>
  <c r="G346" i="5"/>
  <c r="C346" i="5"/>
  <c r="F345" i="5"/>
  <c r="I344" i="5"/>
  <c r="E344" i="5"/>
  <c r="H343" i="5"/>
  <c r="D343" i="5"/>
  <c r="G342" i="5"/>
  <c r="C342" i="5"/>
  <c r="F341" i="5"/>
  <c r="I340" i="5"/>
  <c r="E340" i="5"/>
  <c r="H339" i="5"/>
  <c r="D339" i="5"/>
  <c r="G338" i="5"/>
  <c r="C338" i="5"/>
  <c r="F337" i="5"/>
  <c r="I336" i="5"/>
  <c r="E336" i="5"/>
  <c r="H335" i="5"/>
  <c r="D335" i="5"/>
  <c r="G334" i="5"/>
  <c r="C334" i="5"/>
  <c r="I333" i="5"/>
  <c r="E333" i="5"/>
  <c r="H332" i="5"/>
  <c r="D332" i="5"/>
  <c r="G331" i="5"/>
  <c r="C331" i="5"/>
  <c r="F330" i="5"/>
  <c r="I329" i="5"/>
  <c r="E329" i="5"/>
  <c r="H328" i="5"/>
  <c r="D328" i="5"/>
  <c r="G327" i="5"/>
  <c r="C327" i="5"/>
  <c r="F326" i="5"/>
  <c r="I325" i="5"/>
  <c r="E325" i="5"/>
  <c r="H324" i="5"/>
  <c r="D324" i="5"/>
  <c r="G323" i="5"/>
  <c r="C323" i="5"/>
  <c r="F322" i="5"/>
  <c r="I321" i="5"/>
  <c r="E321" i="5"/>
  <c r="H320" i="5"/>
  <c r="D320" i="5"/>
  <c r="G319" i="5"/>
  <c r="C319" i="5"/>
  <c r="F318" i="5"/>
  <c r="I317" i="5"/>
  <c r="E317" i="5"/>
  <c r="H316" i="5"/>
  <c r="D316" i="5"/>
  <c r="G315" i="5"/>
  <c r="C315" i="5"/>
  <c r="F314" i="5"/>
  <c r="I313" i="5"/>
  <c r="E313" i="5"/>
  <c r="H312" i="5"/>
  <c r="D312" i="5"/>
  <c r="G311" i="5"/>
  <c r="C311" i="5"/>
  <c r="F310" i="5"/>
  <c r="I309" i="5"/>
  <c r="E309" i="5"/>
  <c r="H308" i="5"/>
  <c r="D308" i="5"/>
  <c r="G307" i="5"/>
  <c r="C307" i="5"/>
  <c r="F306" i="5"/>
  <c r="I305" i="5"/>
  <c r="E305" i="5"/>
  <c r="H304" i="5"/>
  <c r="D304" i="5"/>
  <c r="G303" i="5"/>
  <c r="C303" i="5"/>
  <c r="F302" i="5"/>
  <c r="I301" i="5"/>
  <c r="E301" i="5"/>
  <c r="H300" i="5"/>
  <c r="D300" i="5"/>
  <c r="G299" i="5"/>
  <c r="C299" i="5"/>
  <c r="F298" i="5"/>
  <c r="I297" i="5"/>
  <c r="E297" i="5"/>
  <c r="H296" i="5"/>
  <c r="D296" i="5"/>
  <c r="G295" i="5"/>
  <c r="C295" i="5"/>
  <c r="F294" i="5"/>
  <c r="I293" i="5"/>
  <c r="E293" i="5"/>
  <c r="H292" i="5"/>
  <c r="D292" i="5"/>
  <c r="G291" i="5"/>
  <c r="C291" i="5"/>
  <c r="F290" i="5"/>
  <c r="I289" i="5"/>
  <c r="E289" i="5"/>
  <c r="H288" i="5"/>
  <c r="D288" i="5"/>
  <c r="G287" i="5"/>
  <c r="C287" i="5"/>
  <c r="F286" i="5"/>
  <c r="I285" i="5"/>
  <c r="H333" i="5"/>
  <c r="D333" i="5"/>
  <c r="G332" i="5"/>
  <c r="C332" i="5"/>
  <c r="F331" i="5"/>
  <c r="I330" i="5"/>
  <c r="E330" i="5"/>
  <c r="H329" i="5"/>
  <c r="D329" i="5"/>
  <c r="G328" i="5"/>
  <c r="C328" i="5"/>
  <c r="F327" i="5"/>
  <c r="I326" i="5"/>
  <c r="E326" i="5"/>
  <c r="H325" i="5"/>
  <c r="D325" i="5"/>
  <c r="G324" i="5"/>
  <c r="C324" i="5"/>
  <c r="F323" i="5"/>
  <c r="I322" i="5"/>
  <c r="E322" i="5"/>
  <c r="H321" i="5"/>
  <c r="D321" i="5"/>
  <c r="G320" i="5"/>
  <c r="C320" i="5"/>
  <c r="F319" i="5"/>
  <c r="I318" i="5"/>
  <c r="E318" i="5"/>
  <c r="H317" i="5"/>
  <c r="D317" i="5"/>
  <c r="G316" i="5"/>
  <c r="C316" i="5"/>
  <c r="F315" i="5"/>
  <c r="I314" i="5"/>
  <c r="E314" i="5"/>
  <c r="H313" i="5"/>
  <c r="D313" i="5"/>
  <c r="G312" i="5"/>
  <c r="C312" i="5"/>
  <c r="F311" i="5"/>
  <c r="I310" i="5"/>
  <c r="E310" i="5"/>
  <c r="H309" i="5"/>
  <c r="D309" i="5"/>
  <c r="G308" i="5"/>
  <c r="C308" i="5"/>
  <c r="F307" i="5"/>
  <c r="I306" i="5"/>
  <c r="E306" i="5"/>
  <c r="H305" i="5"/>
  <c r="D305" i="5"/>
  <c r="G304" i="5"/>
  <c r="C304" i="5"/>
  <c r="F303" i="5"/>
  <c r="I302" i="5"/>
  <c r="E302" i="5"/>
  <c r="H301" i="5"/>
  <c r="D301" i="5"/>
  <c r="G300" i="5"/>
  <c r="C300" i="5"/>
  <c r="F299" i="5"/>
  <c r="I298" i="5"/>
  <c r="E298" i="5"/>
  <c r="H297" i="5"/>
  <c r="D297" i="5"/>
  <c r="G296" i="5"/>
  <c r="C296" i="5"/>
  <c r="F295" i="5"/>
  <c r="I294" i="5"/>
  <c r="E294" i="5"/>
  <c r="H293" i="5"/>
  <c r="D293" i="5"/>
  <c r="G292" i="5"/>
  <c r="C292" i="5"/>
  <c r="F291" i="5"/>
  <c r="I290" i="5"/>
  <c r="E290" i="5"/>
  <c r="H289" i="5"/>
  <c r="D289" i="5"/>
  <c r="G288" i="5"/>
  <c r="C288" i="5"/>
  <c r="F287" i="5"/>
  <c r="I286" i="5"/>
  <c r="E286" i="5"/>
  <c r="H285" i="5"/>
  <c r="E285" i="5"/>
  <c r="H284" i="5"/>
  <c r="D284" i="5"/>
  <c r="G283" i="5"/>
  <c r="C283" i="5"/>
  <c r="F282" i="5"/>
  <c r="I281" i="5"/>
  <c r="E281" i="5"/>
  <c r="H280" i="5"/>
  <c r="D280" i="5"/>
  <c r="G279" i="5"/>
  <c r="C279" i="5"/>
  <c r="F278" i="5"/>
  <c r="I277" i="5"/>
  <c r="E277" i="5"/>
  <c r="H276" i="5"/>
  <c r="D276" i="5"/>
  <c r="G275" i="5"/>
  <c r="C275" i="5"/>
  <c r="F274" i="5"/>
  <c r="I273" i="5"/>
  <c r="E273" i="5"/>
  <c r="H272" i="5"/>
  <c r="D272" i="5"/>
  <c r="G271" i="5"/>
  <c r="C271" i="5"/>
  <c r="F270" i="5"/>
  <c r="I269" i="5"/>
  <c r="E269" i="5"/>
  <c r="H268" i="5"/>
  <c r="D268" i="5"/>
  <c r="G267" i="5"/>
  <c r="C267" i="5"/>
  <c r="F266" i="5"/>
  <c r="I265" i="5"/>
  <c r="E265" i="5"/>
  <c r="H264" i="5"/>
  <c r="D264" i="5"/>
  <c r="G263" i="5"/>
  <c r="C263" i="5"/>
  <c r="F262" i="5"/>
  <c r="I261" i="5"/>
  <c r="E261" i="5"/>
  <c r="H260" i="5"/>
  <c r="D260" i="5"/>
  <c r="G259" i="5"/>
  <c r="C259" i="5"/>
  <c r="F258" i="5"/>
  <c r="I257" i="5"/>
  <c r="E257" i="5"/>
  <c r="H256" i="5"/>
  <c r="D256" i="5"/>
  <c r="G255" i="5"/>
  <c r="C255" i="5"/>
  <c r="F254" i="5"/>
  <c r="I253" i="5"/>
  <c r="E253" i="5"/>
  <c r="H252" i="5"/>
  <c r="D252" i="5"/>
  <c r="G251" i="5"/>
  <c r="C251" i="5"/>
  <c r="F250" i="5"/>
  <c r="I249" i="5"/>
  <c r="E249" i="5"/>
  <c r="H248" i="5"/>
  <c r="D248" i="5"/>
  <c r="G247" i="5"/>
  <c r="C247" i="5"/>
  <c r="F246" i="5"/>
  <c r="I245" i="5"/>
  <c r="E245" i="5"/>
  <c r="H244" i="5"/>
  <c r="D244" i="5"/>
  <c r="G243" i="5"/>
  <c r="C243" i="5"/>
  <c r="F242" i="5"/>
  <c r="I241" i="5"/>
  <c r="E241" i="5"/>
  <c r="H240" i="5"/>
  <c r="D240" i="5"/>
  <c r="G239" i="5"/>
  <c r="C239" i="5"/>
  <c r="F238" i="5"/>
  <c r="I237" i="5"/>
  <c r="E237" i="5"/>
  <c r="D285" i="5"/>
  <c r="G284" i="5"/>
  <c r="C284" i="5"/>
  <c r="F283" i="5"/>
  <c r="I282" i="5"/>
  <c r="E282" i="5"/>
  <c r="H281" i="5"/>
  <c r="D281" i="5"/>
  <c r="G280" i="5"/>
  <c r="C280" i="5"/>
  <c r="F279" i="5"/>
  <c r="I278" i="5"/>
  <c r="E278" i="5"/>
  <c r="H277" i="5"/>
  <c r="D277" i="5"/>
  <c r="G276" i="5"/>
  <c r="C276" i="5"/>
  <c r="F275" i="5"/>
  <c r="I274" i="5"/>
  <c r="E274" i="5"/>
  <c r="H273" i="5"/>
  <c r="D273" i="5"/>
  <c r="G272" i="5"/>
  <c r="C272" i="5"/>
  <c r="F271" i="5"/>
  <c r="I270" i="5"/>
  <c r="E270" i="5"/>
  <c r="H269" i="5"/>
  <c r="D269" i="5"/>
  <c r="G268" i="5"/>
  <c r="C268" i="5"/>
  <c r="F267" i="5"/>
  <c r="I266" i="5"/>
  <c r="E266" i="5"/>
  <c r="H265" i="5"/>
  <c r="D265" i="5"/>
  <c r="G264" i="5"/>
  <c r="C264" i="5"/>
  <c r="F263" i="5"/>
  <c r="I262" i="5"/>
  <c r="E262" i="5"/>
  <c r="H261" i="5"/>
  <c r="D261" i="5"/>
  <c r="G260" i="5"/>
  <c r="C260" i="5"/>
  <c r="F259" i="5"/>
  <c r="I258" i="5"/>
  <c r="E258" i="5"/>
  <c r="H257" i="5"/>
  <c r="D257" i="5"/>
  <c r="G256" i="5"/>
  <c r="C256" i="5"/>
  <c r="F255" i="5"/>
  <c r="I254" i="5"/>
  <c r="E254" i="5"/>
  <c r="H253" i="5"/>
  <c r="D253" i="5"/>
  <c r="G252" i="5"/>
  <c r="C252" i="5"/>
  <c r="F251" i="5"/>
  <c r="I250" i="5"/>
  <c r="E250" i="5"/>
  <c r="H249" i="5"/>
  <c r="D249" i="5"/>
  <c r="G248" i="5"/>
  <c r="C248" i="5"/>
  <c r="F247" i="5"/>
  <c r="I246" i="5"/>
  <c r="E246" i="5"/>
  <c r="H245" i="5"/>
  <c r="D245" i="5"/>
  <c r="G244" i="5"/>
  <c r="C244" i="5"/>
  <c r="F243" i="5"/>
  <c r="I242" i="5"/>
  <c r="E242" i="5"/>
  <c r="H241" i="5"/>
  <c r="D241" i="5"/>
  <c r="G240" i="5"/>
  <c r="C240" i="5"/>
  <c r="F239" i="5"/>
  <c r="I238" i="5"/>
  <c r="E238" i="5"/>
  <c r="H237" i="5"/>
  <c r="D237" i="5"/>
  <c r="H236" i="5"/>
  <c r="D236" i="5"/>
  <c r="G235" i="5"/>
  <c r="C235" i="5"/>
  <c r="F234" i="5"/>
  <c r="I233" i="5"/>
  <c r="E233" i="5"/>
  <c r="H232" i="5"/>
  <c r="D232" i="5"/>
  <c r="G231" i="5"/>
  <c r="C231" i="5"/>
  <c r="F230" i="5"/>
  <c r="I229" i="5"/>
  <c r="E229" i="5"/>
  <c r="H228" i="5"/>
  <c r="D228" i="5"/>
  <c r="G227" i="5"/>
  <c r="C227" i="5"/>
  <c r="F226" i="5"/>
  <c r="I225" i="5"/>
  <c r="E225" i="5"/>
  <c r="H224" i="5"/>
  <c r="D224" i="5"/>
  <c r="G223" i="5"/>
  <c r="C223" i="5"/>
  <c r="F222" i="5"/>
  <c r="I221" i="5"/>
  <c r="E221" i="5"/>
  <c r="H220" i="5"/>
  <c r="D220" i="5"/>
  <c r="G219" i="5"/>
  <c r="C219" i="5"/>
  <c r="F218" i="5"/>
  <c r="I217" i="5"/>
  <c r="E217" i="5"/>
  <c r="H216" i="5"/>
  <c r="D216" i="5"/>
  <c r="G215" i="5"/>
  <c r="C215" i="5"/>
  <c r="F214" i="5"/>
  <c r="I213" i="5"/>
  <c r="E213" i="5"/>
  <c r="H212" i="5"/>
  <c r="D212" i="5"/>
  <c r="G211" i="5"/>
  <c r="C211" i="5"/>
  <c r="G210" i="5"/>
  <c r="C210" i="5"/>
  <c r="G209" i="5"/>
  <c r="C209" i="5"/>
  <c r="J210" i="5" s="1"/>
  <c r="G208" i="5"/>
  <c r="C208" i="5"/>
  <c r="J209" i="5" s="1"/>
  <c r="G207" i="5"/>
  <c r="C207" i="5"/>
  <c r="J208" i="5" s="1"/>
  <c r="G206" i="5"/>
  <c r="C206" i="5"/>
  <c r="J207" i="5" s="1"/>
  <c r="G205" i="5"/>
  <c r="C205" i="5"/>
  <c r="J206" i="5" s="1"/>
  <c r="G204" i="5"/>
  <c r="C204" i="5"/>
  <c r="J205" i="5" s="1"/>
  <c r="G203" i="5"/>
  <c r="H202" i="5"/>
  <c r="D202" i="5"/>
  <c r="F201" i="5"/>
  <c r="H200" i="5"/>
  <c r="D200" i="5"/>
  <c r="F199" i="5"/>
  <c r="H198" i="5"/>
  <c r="D198" i="5"/>
  <c r="F197" i="5"/>
  <c r="H196" i="5"/>
  <c r="D196" i="5"/>
  <c r="F195" i="5"/>
  <c r="H194" i="5"/>
  <c r="D194" i="5"/>
  <c r="F193" i="5"/>
  <c r="H192" i="5"/>
  <c r="D192" i="5"/>
  <c r="F191" i="5"/>
  <c r="H190" i="5"/>
  <c r="D190" i="5"/>
  <c r="F189" i="5"/>
  <c r="H188" i="5"/>
  <c r="D188" i="5"/>
  <c r="F187" i="5"/>
  <c r="H186" i="5"/>
  <c r="D186" i="5"/>
  <c r="F185" i="5"/>
  <c r="H184" i="5"/>
  <c r="D184" i="5"/>
  <c r="F183" i="5"/>
  <c r="H182" i="5"/>
  <c r="D182" i="5"/>
  <c r="F181" i="5"/>
  <c r="H180" i="5"/>
  <c r="D180" i="5"/>
  <c r="F179" i="5"/>
  <c r="H178" i="5"/>
  <c r="D178" i="5"/>
  <c r="F177" i="5"/>
  <c r="H176" i="5"/>
  <c r="D176" i="5"/>
  <c r="F175" i="5"/>
  <c r="H174" i="5"/>
  <c r="D174" i="5"/>
  <c r="F173" i="5"/>
  <c r="H172" i="5"/>
  <c r="D172" i="5"/>
  <c r="F171" i="5"/>
  <c r="H170" i="5"/>
  <c r="D170" i="5"/>
  <c r="F169" i="5"/>
  <c r="H168" i="5"/>
  <c r="D168" i="5"/>
  <c r="F167" i="5"/>
  <c r="H166" i="5"/>
  <c r="D166" i="5"/>
  <c r="F165" i="5"/>
  <c r="H164" i="5"/>
  <c r="D164" i="5"/>
  <c r="F163" i="5"/>
  <c r="H162" i="5"/>
  <c r="D162" i="5"/>
  <c r="F161" i="5"/>
  <c r="H160" i="5"/>
  <c r="D160" i="5"/>
  <c r="F159" i="5"/>
  <c r="H158" i="5"/>
  <c r="D158" i="5"/>
  <c r="F157" i="5"/>
  <c r="H156" i="5"/>
  <c r="D156" i="5"/>
  <c r="F155" i="5"/>
  <c r="H154" i="5"/>
  <c r="D154" i="5"/>
  <c r="F153" i="5"/>
  <c r="H152" i="5"/>
  <c r="D152" i="5"/>
  <c r="F151" i="5"/>
  <c r="H150" i="5"/>
  <c r="D150" i="5"/>
  <c r="F149" i="5"/>
  <c r="H148" i="5"/>
  <c r="G236" i="5"/>
  <c r="C236" i="5"/>
  <c r="F235" i="5"/>
  <c r="I234" i="5"/>
  <c r="E234" i="5"/>
  <c r="H233" i="5"/>
  <c r="D233" i="5"/>
  <c r="G232" i="5"/>
  <c r="C232" i="5"/>
  <c r="F231" i="5"/>
  <c r="I230" i="5"/>
  <c r="E230" i="5"/>
  <c r="H229" i="5"/>
  <c r="D229" i="5"/>
  <c r="G228" i="5"/>
  <c r="C228" i="5"/>
  <c r="F227" i="5"/>
  <c r="I226" i="5"/>
  <c r="E226" i="5"/>
  <c r="H225" i="5"/>
  <c r="D225" i="5"/>
  <c r="G224" i="5"/>
  <c r="C224" i="5"/>
  <c r="F223" i="5"/>
  <c r="I222" i="5"/>
  <c r="E222" i="5"/>
  <c r="G382" i="5"/>
  <c r="C382" i="5"/>
  <c r="F381" i="5"/>
  <c r="I380" i="5"/>
  <c r="E380" i="5"/>
  <c r="H379" i="5"/>
  <c r="D379" i="5"/>
  <c r="G378" i="5"/>
  <c r="C378" i="5"/>
  <c r="F377" i="5"/>
  <c r="I376" i="5"/>
  <c r="E376" i="5"/>
  <c r="H375" i="5"/>
  <c r="D375" i="5"/>
  <c r="G374" i="5"/>
  <c r="C374" i="5"/>
  <c r="F373" i="5"/>
  <c r="I372" i="5"/>
  <c r="E372" i="5"/>
  <c r="H371" i="5"/>
  <c r="D371" i="5"/>
  <c r="G370" i="5"/>
  <c r="C370" i="5"/>
  <c r="F369" i="5"/>
  <c r="I368" i="5"/>
  <c r="E368" i="5"/>
  <c r="H367" i="5"/>
  <c r="D367" i="5"/>
  <c r="G366" i="5"/>
  <c r="C366" i="5"/>
  <c r="F365" i="5"/>
  <c r="I364" i="5"/>
  <c r="E364" i="5"/>
  <c r="H363" i="5"/>
  <c r="D363" i="5"/>
  <c r="G362" i="5"/>
  <c r="C362" i="5"/>
  <c r="F361" i="5"/>
  <c r="I360" i="5"/>
  <c r="E360" i="5"/>
  <c r="H359" i="5"/>
  <c r="D359" i="5"/>
  <c r="F382" i="5"/>
  <c r="I381" i="5"/>
  <c r="E381" i="5"/>
  <c r="H380" i="5"/>
  <c r="D380" i="5"/>
  <c r="G379" i="5"/>
  <c r="C379" i="5"/>
  <c r="F378" i="5"/>
  <c r="I377" i="5"/>
  <c r="E377" i="5"/>
  <c r="H376" i="5"/>
  <c r="D376" i="5"/>
  <c r="G375" i="5"/>
  <c r="C375" i="5"/>
  <c r="F374" i="5"/>
  <c r="I373" i="5"/>
  <c r="E373" i="5"/>
  <c r="H372" i="5"/>
  <c r="D372" i="5"/>
  <c r="G371" i="5"/>
  <c r="C371" i="5"/>
  <c r="F370" i="5"/>
  <c r="I369" i="5"/>
  <c r="E369" i="5"/>
  <c r="H368" i="5"/>
  <c r="D368" i="5"/>
  <c r="G367" i="5"/>
  <c r="C367" i="5"/>
  <c r="F366" i="5"/>
  <c r="I365" i="5"/>
  <c r="E365" i="5"/>
  <c r="H364" i="5"/>
  <c r="D364" i="5"/>
  <c r="G363" i="5"/>
  <c r="C363" i="5"/>
  <c r="F362" i="5"/>
  <c r="I361" i="5"/>
  <c r="E361" i="5"/>
  <c r="H360" i="5"/>
  <c r="D360" i="5"/>
  <c r="G359" i="5"/>
  <c r="C359" i="5"/>
  <c r="I358" i="5"/>
  <c r="D358" i="5"/>
  <c r="G357" i="5"/>
  <c r="C357" i="5"/>
  <c r="F356" i="5"/>
  <c r="I355" i="5"/>
  <c r="E355" i="5"/>
  <c r="H354" i="5"/>
  <c r="D354" i="5"/>
  <c r="G353" i="5"/>
  <c r="C353" i="5"/>
  <c r="F352" i="5"/>
  <c r="I351" i="5"/>
  <c r="E351" i="5"/>
  <c r="H350" i="5"/>
  <c r="D350" i="5"/>
  <c r="G349" i="5"/>
  <c r="C349" i="5"/>
  <c r="F348" i="5"/>
  <c r="I347" i="5"/>
  <c r="E347" i="5"/>
  <c r="H346" i="5"/>
  <c r="D346" i="5"/>
  <c r="G345" i="5"/>
  <c r="C345" i="5"/>
  <c r="F344" i="5"/>
  <c r="I343" i="5"/>
  <c r="E343" i="5"/>
  <c r="H342" i="5"/>
  <c r="D342" i="5"/>
  <c r="G341" i="5"/>
  <c r="C341" i="5"/>
  <c r="F340" i="5"/>
  <c r="I339" i="5"/>
  <c r="E339" i="5"/>
  <c r="H338" i="5"/>
  <c r="D338" i="5"/>
  <c r="G337" i="5"/>
  <c r="C337" i="5"/>
  <c r="F336" i="5"/>
  <c r="I335" i="5"/>
  <c r="E335" i="5"/>
  <c r="H334" i="5"/>
  <c r="E358" i="5"/>
  <c r="H357" i="5"/>
  <c r="D357" i="5"/>
  <c r="G356" i="5"/>
  <c r="C356" i="5"/>
  <c r="F355" i="5"/>
  <c r="I354" i="5"/>
  <c r="E354" i="5"/>
  <c r="H353" i="5"/>
  <c r="D353" i="5"/>
  <c r="G352" i="5"/>
  <c r="C352" i="5"/>
  <c r="F351" i="5"/>
  <c r="I350" i="5"/>
  <c r="E350" i="5"/>
  <c r="H349" i="5"/>
  <c r="D349" i="5"/>
  <c r="G348" i="5"/>
  <c r="C348" i="5"/>
  <c r="F347" i="5"/>
  <c r="I346" i="5"/>
  <c r="E346" i="5"/>
  <c r="H345" i="5"/>
  <c r="D345" i="5"/>
  <c r="G344" i="5"/>
  <c r="C344" i="5"/>
  <c r="F343" i="5"/>
  <c r="I342" i="5"/>
  <c r="E342" i="5"/>
  <c r="H341" i="5"/>
  <c r="D341" i="5"/>
  <c r="G340" i="5"/>
  <c r="C340" i="5"/>
  <c r="F339" i="5"/>
  <c r="I338" i="5"/>
  <c r="E338" i="5"/>
  <c r="H337" i="5"/>
  <c r="D337" i="5"/>
  <c r="G336" i="5"/>
  <c r="C336" i="5"/>
  <c r="F335" i="5"/>
  <c r="I334" i="5"/>
  <c r="E334" i="5"/>
  <c r="F334" i="5"/>
  <c r="G333" i="5"/>
  <c r="C333" i="5"/>
  <c r="F332" i="5"/>
  <c r="I331" i="5"/>
  <c r="E331" i="5"/>
  <c r="H330" i="5"/>
  <c r="D330" i="5"/>
  <c r="G329" i="5"/>
  <c r="C329" i="5"/>
  <c r="F328" i="5"/>
  <c r="I327" i="5"/>
  <c r="E327" i="5"/>
  <c r="H326" i="5"/>
  <c r="D326" i="5"/>
  <c r="G325" i="5"/>
  <c r="C325" i="5"/>
  <c r="F324" i="5"/>
  <c r="I323" i="5"/>
  <c r="E323" i="5"/>
  <c r="H322" i="5"/>
  <c r="D322" i="5"/>
  <c r="G321" i="5"/>
  <c r="C321" i="5"/>
  <c r="F320" i="5"/>
  <c r="I319" i="5"/>
  <c r="E319" i="5"/>
  <c r="H318" i="5"/>
  <c r="D318" i="5"/>
  <c r="G317" i="5"/>
  <c r="C317" i="5"/>
  <c r="F316" i="5"/>
  <c r="I315" i="5"/>
  <c r="E315" i="5"/>
  <c r="H314" i="5"/>
  <c r="D314" i="5"/>
  <c r="G313" i="5"/>
  <c r="C313" i="5"/>
  <c r="F312" i="5"/>
  <c r="I311" i="5"/>
  <c r="E311" i="5"/>
  <c r="H310" i="5"/>
  <c r="D310" i="5"/>
  <c r="G309" i="5"/>
  <c r="C309" i="5"/>
  <c r="F308" i="5"/>
  <c r="I307" i="5"/>
  <c r="E307" i="5"/>
  <c r="H306" i="5"/>
  <c r="D306" i="5"/>
  <c r="G305" i="5"/>
  <c r="C305" i="5"/>
  <c r="F304" i="5"/>
  <c r="I303" i="5"/>
  <c r="E303" i="5"/>
  <c r="H302" i="5"/>
  <c r="D302" i="5"/>
  <c r="G301" i="5"/>
  <c r="C301" i="5"/>
  <c r="F300" i="5"/>
  <c r="I299" i="5"/>
  <c r="E299" i="5"/>
  <c r="H298" i="5"/>
  <c r="D298" i="5"/>
  <c r="G297" i="5"/>
  <c r="C297" i="5"/>
  <c r="F296" i="5"/>
  <c r="I295" i="5"/>
  <c r="E295" i="5"/>
  <c r="H294" i="5"/>
  <c r="D294" i="5"/>
  <c r="G293" i="5"/>
  <c r="C293" i="5"/>
  <c r="F292" i="5"/>
  <c r="I291" i="5"/>
  <c r="E291" i="5"/>
  <c r="H290" i="5"/>
  <c r="D290" i="5"/>
  <c r="G289" i="5"/>
  <c r="C289" i="5"/>
  <c r="F288" i="5"/>
  <c r="I287" i="5"/>
  <c r="E287" i="5"/>
  <c r="H286" i="5"/>
  <c r="D286" i="5"/>
  <c r="D334" i="5"/>
  <c r="F333" i="5"/>
  <c r="I332" i="5"/>
  <c r="E332" i="5"/>
  <c r="H331" i="5"/>
  <c r="D331" i="5"/>
  <c r="G330" i="5"/>
  <c r="C330" i="5"/>
  <c r="F329" i="5"/>
  <c r="I328" i="5"/>
  <c r="E328" i="5"/>
  <c r="H327" i="5"/>
  <c r="D327" i="5"/>
  <c r="G326" i="5"/>
  <c r="C326" i="5"/>
  <c r="F325" i="5"/>
  <c r="I324" i="5"/>
  <c r="E324" i="5"/>
  <c r="H323" i="5"/>
  <c r="D323" i="5"/>
  <c r="G322" i="5"/>
  <c r="C322" i="5"/>
  <c r="F321" i="5"/>
  <c r="I320" i="5"/>
  <c r="E320" i="5"/>
  <c r="H319" i="5"/>
  <c r="D319" i="5"/>
  <c r="G318" i="5"/>
  <c r="C318" i="5"/>
  <c r="F317" i="5"/>
  <c r="I316" i="5"/>
  <c r="E316" i="5"/>
  <c r="H315" i="5"/>
  <c r="D315" i="5"/>
  <c r="G314" i="5"/>
  <c r="C314" i="5"/>
  <c r="F313" i="5"/>
  <c r="I312" i="5"/>
  <c r="E312" i="5"/>
  <c r="H311" i="5"/>
  <c r="D311" i="5"/>
  <c r="G310" i="5"/>
  <c r="C310" i="5"/>
  <c r="F309" i="5"/>
  <c r="I308" i="5"/>
  <c r="E308" i="5"/>
  <c r="H307" i="5"/>
  <c r="D307" i="5"/>
  <c r="G306" i="5"/>
  <c r="C306" i="5"/>
  <c r="F305" i="5"/>
  <c r="I304" i="5"/>
  <c r="E304" i="5"/>
  <c r="H303" i="5"/>
  <c r="D303" i="5"/>
  <c r="G302" i="5"/>
  <c r="C302" i="5"/>
  <c r="F301" i="5"/>
  <c r="I300" i="5"/>
  <c r="E300" i="5"/>
  <c r="H299" i="5"/>
  <c r="D299" i="5"/>
  <c r="G298" i="5"/>
  <c r="C298" i="5"/>
  <c r="F297" i="5"/>
  <c r="I296" i="5"/>
  <c r="E296" i="5"/>
  <c r="H295" i="5"/>
  <c r="D295" i="5"/>
  <c r="G294" i="5"/>
  <c r="C294" i="5"/>
  <c r="F293" i="5"/>
  <c r="I292" i="5"/>
  <c r="E292" i="5"/>
  <c r="H291" i="5"/>
  <c r="D291" i="5"/>
  <c r="G290" i="5"/>
  <c r="C290" i="5"/>
  <c r="F289" i="5"/>
  <c r="I288" i="5"/>
  <c r="E288" i="5"/>
  <c r="H287" i="5"/>
  <c r="D287" i="5"/>
  <c r="G286" i="5"/>
  <c r="C286" i="5"/>
  <c r="G285" i="5"/>
  <c r="C285" i="5"/>
  <c r="F284" i="5"/>
  <c r="I283" i="5"/>
  <c r="E283" i="5"/>
  <c r="H282" i="5"/>
  <c r="D282" i="5"/>
  <c r="G281" i="5"/>
  <c r="C281" i="5"/>
  <c r="F280" i="5"/>
  <c r="I279" i="5"/>
  <c r="E279" i="5"/>
  <c r="H278" i="5"/>
  <c r="D278" i="5"/>
  <c r="G277" i="5"/>
  <c r="C277" i="5"/>
  <c r="F276" i="5"/>
  <c r="I275" i="5"/>
  <c r="E275" i="5"/>
  <c r="H274" i="5"/>
  <c r="D274" i="5"/>
  <c r="G273" i="5"/>
  <c r="C273" i="5"/>
  <c r="F272" i="5"/>
  <c r="I271" i="5"/>
  <c r="E271" i="5"/>
  <c r="H270" i="5"/>
  <c r="D270" i="5"/>
  <c r="G269" i="5"/>
  <c r="C269" i="5"/>
  <c r="F268" i="5"/>
  <c r="I267" i="5"/>
  <c r="E267" i="5"/>
  <c r="H266" i="5"/>
  <c r="D266" i="5"/>
  <c r="G265" i="5"/>
  <c r="C265" i="5"/>
  <c r="F264" i="5"/>
  <c r="I263" i="5"/>
  <c r="E263" i="5"/>
  <c r="H262" i="5"/>
  <c r="D262" i="5"/>
  <c r="G261" i="5"/>
  <c r="C261" i="5"/>
  <c r="F260" i="5"/>
  <c r="I259" i="5"/>
  <c r="E259" i="5"/>
  <c r="H258" i="5"/>
  <c r="D258" i="5"/>
  <c r="G257" i="5"/>
  <c r="C257" i="5"/>
  <c r="F256" i="5"/>
  <c r="I255" i="5"/>
  <c r="E255" i="5"/>
  <c r="H254" i="5"/>
  <c r="D254" i="5"/>
  <c r="G253" i="5"/>
  <c r="C253" i="5"/>
  <c r="F252" i="5"/>
  <c r="I251" i="5"/>
  <c r="E251" i="5"/>
  <c r="H250" i="5"/>
  <c r="D250" i="5"/>
  <c r="G249" i="5"/>
  <c r="C249" i="5"/>
  <c r="F248" i="5"/>
  <c r="I247" i="5"/>
  <c r="E247" i="5"/>
  <c r="H246" i="5"/>
  <c r="D246" i="5"/>
  <c r="G245" i="5"/>
  <c r="C245" i="5"/>
  <c r="F244" i="5"/>
  <c r="I243" i="5"/>
  <c r="E243" i="5"/>
  <c r="H242" i="5"/>
  <c r="D242" i="5"/>
  <c r="G241" i="5"/>
  <c r="C241" i="5"/>
  <c r="F240" i="5"/>
  <c r="I239" i="5"/>
  <c r="E239" i="5"/>
  <c r="H238" i="5"/>
  <c r="D238" i="5"/>
  <c r="G237" i="5"/>
  <c r="F285" i="5"/>
  <c r="I284" i="5"/>
  <c r="E284" i="5"/>
  <c r="H283" i="5"/>
  <c r="D283" i="5"/>
  <c r="G282" i="5"/>
  <c r="C282" i="5"/>
  <c r="F281" i="5"/>
  <c r="I280" i="5"/>
  <c r="E280" i="5"/>
  <c r="H279" i="5"/>
  <c r="D279" i="5"/>
  <c r="G278" i="5"/>
  <c r="C278" i="5"/>
  <c r="F277" i="5"/>
  <c r="I276" i="5"/>
  <c r="E276" i="5"/>
  <c r="H275" i="5"/>
  <c r="D275" i="5"/>
  <c r="G274" i="5"/>
  <c r="C274" i="5"/>
  <c r="F273" i="5"/>
  <c r="I272" i="5"/>
  <c r="E272" i="5"/>
  <c r="H271" i="5"/>
  <c r="D271" i="5"/>
  <c r="G270" i="5"/>
  <c r="C270" i="5"/>
  <c r="F269" i="5"/>
  <c r="I268" i="5"/>
  <c r="E268" i="5"/>
  <c r="H267" i="5"/>
  <c r="D267" i="5"/>
  <c r="G266" i="5"/>
  <c r="C266" i="5"/>
  <c r="F265" i="5"/>
  <c r="I264" i="5"/>
  <c r="E264" i="5"/>
  <c r="H263" i="5"/>
  <c r="D263" i="5"/>
  <c r="G262" i="5"/>
  <c r="C262" i="5"/>
  <c r="F261" i="5"/>
  <c r="I260" i="5"/>
  <c r="E260" i="5"/>
  <c r="H259" i="5"/>
  <c r="D259" i="5"/>
  <c r="G258" i="5"/>
  <c r="C258" i="5"/>
  <c r="F257" i="5"/>
  <c r="I256" i="5"/>
  <c r="E256" i="5"/>
  <c r="H255" i="5"/>
  <c r="D255" i="5"/>
  <c r="G254" i="5"/>
  <c r="C254" i="5"/>
  <c r="F253" i="5"/>
  <c r="I252" i="5"/>
  <c r="E252" i="5"/>
  <c r="H251" i="5"/>
  <c r="D251" i="5"/>
  <c r="G250" i="5"/>
  <c r="C250" i="5"/>
  <c r="F249" i="5"/>
  <c r="I248" i="5"/>
  <c r="E248" i="5"/>
  <c r="H247" i="5"/>
  <c r="D247" i="5"/>
  <c r="G246" i="5"/>
  <c r="C246" i="5"/>
  <c r="F245" i="5"/>
  <c r="I244" i="5"/>
  <c r="E244" i="5"/>
  <c r="H243" i="5"/>
  <c r="D243" i="5"/>
  <c r="G242" i="5"/>
  <c r="C242" i="5"/>
  <c r="F241" i="5"/>
  <c r="I240" i="5"/>
  <c r="E240" i="5"/>
  <c r="H239" i="5"/>
  <c r="D239" i="5"/>
  <c r="G238" i="5"/>
  <c r="C238" i="5"/>
  <c r="F237" i="5"/>
  <c r="C237" i="5"/>
  <c r="F236" i="5"/>
  <c r="I235" i="5"/>
  <c r="E235" i="5"/>
  <c r="H234" i="5"/>
  <c r="D234" i="5"/>
  <c r="G233" i="5"/>
  <c r="C233" i="5"/>
  <c r="F232" i="5"/>
  <c r="I231" i="5"/>
  <c r="E231" i="5"/>
  <c r="H230" i="5"/>
  <c r="D230" i="5"/>
  <c r="G229" i="5"/>
  <c r="C229" i="5"/>
  <c r="F228" i="5"/>
  <c r="I227" i="5"/>
  <c r="E227" i="5"/>
  <c r="H226" i="5"/>
  <c r="D226" i="5"/>
  <c r="G225" i="5"/>
  <c r="C225" i="5"/>
  <c r="F224" i="5"/>
  <c r="I223" i="5"/>
  <c r="E223" i="5"/>
  <c r="H222" i="5"/>
  <c r="D222" i="5"/>
  <c r="G221" i="5"/>
  <c r="C221" i="5"/>
  <c r="F220" i="5"/>
  <c r="I219" i="5"/>
  <c r="E219" i="5"/>
  <c r="H218" i="5"/>
  <c r="D218" i="5"/>
  <c r="G217" i="5"/>
  <c r="C217" i="5"/>
  <c r="F216" i="5"/>
  <c r="I215" i="5"/>
  <c r="E215" i="5"/>
  <c r="H214" i="5"/>
  <c r="D214" i="5"/>
  <c r="G213" i="5"/>
  <c r="C213" i="5"/>
  <c r="F212" i="5"/>
  <c r="I211" i="5"/>
  <c r="E211" i="5"/>
  <c r="I210" i="5"/>
  <c r="E210" i="5"/>
  <c r="I209" i="5"/>
  <c r="E209" i="5"/>
  <c r="I208" i="5"/>
  <c r="E208" i="5"/>
  <c r="I207" i="5"/>
  <c r="E207" i="5"/>
  <c r="I206" i="5"/>
  <c r="E206" i="5"/>
  <c r="I205" i="5"/>
  <c r="E205" i="5"/>
  <c r="I204" i="5"/>
  <c r="E204" i="5"/>
  <c r="I203" i="5"/>
  <c r="D203" i="5"/>
  <c r="F202" i="5"/>
  <c r="H201" i="5"/>
  <c r="D201" i="5"/>
  <c r="F200" i="5"/>
  <c r="H199" i="5"/>
  <c r="D199" i="5"/>
  <c r="F198" i="5"/>
  <c r="H197" i="5"/>
  <c r="D197" i="5"/>
  <c r="F196" i="5"/>
  <c r="H195" i="5"/>
  <c r="D195" i="5"/>
  <c r="F194" i="5"/>
  <c r="H193" i="5"/>
  <c r="D193" i="5"/>
  <c r="F192" i="5"/>
  <c r="H191" i="5"/>
  <c r="D191" i="5"/>
  <c r="F190" i="5"/>
  <c r="H189" i="5"/>
  <c r="D189" i="5"/>
  <c r="F188" i="5"/>
  <c r="H187" i="5"/>
  <c r="D187" i="5"/>
  <c r="F186" i="5"/>
  <c r="H185" i="5"/>
  <c r="D185" i="5"/>
  <c r="F184" i="5"/>
  <c r="H183" i="5"/>
  <c r="D183" i="5"/>
  <c r="F182" i="5"/>
  <c r="H181" i="5"/>
  <c r="D181" i="5"/>
  <c r="F180" i="5"/>
  <c r="H179" i="5"/>
  <c r="D179" i="5"/>
  <c r="F178" i="5"/>
  <c r="H177" i="5"/>
  <c r="D177" i="5"/>
  <c r="F176" i="5"/>
  <c r="H175" i="5"/>
  <c r="D175" i="5"/>
  <c r="F174" i="5"/>
  <c r="H173" i="5"/>
  <c r="D173" i="5"/>
  <c r="F172" i="5"/>
  <c r="H171" i="5"/>
  <c r="D171" i="5"/>
  <c r="F170" i="5"/>
  <c r="H169" i="5"/>
  <c r="D169" i="5"/>
  <c r="F168" i="5"/>
  <c r="H167" i="5"/>
  <c r="D167" i="5"/>
  <c r="F166" i="5"/>
  <c r="H165" i="5"/>
  <c r="D165" i="5"/>
  <c r="F164" i="5"/>
  <c r="H163" i="5"/>
  <c r="D163" i="5"/>
  <c r="F162" i="5"/>
  <c r="H161" i="5"/>
  <c r="D161" i="5"/>
  <c r="F160" i="5"/>
  <c r="H159" i="5"/>
  <c r="D159" i="5"/>
  <c r="F158" i="5"/>
  <c r="H157" i="5"/>
  <c r="D157" i="5"/>
  <c r="F156" i="5"/>
  <c r="H155" i="5"/>
  <c r="D155" i="5"/>
  <c r="F154" i="5"/>
  <c r="H153" i="5"/>
  <c r="D153" i="5"/>
  <c r="F152" i="5"/>
  <c r="H151" i="5"/>
  <c r="D151" i="5"/>
  <c r="F150" i="5"/>
  <c r="H149" i="5"/>
  <c r="D149" i="5"/>
  <c r="I236" i="5"/>
  <c r="E236" i="5"/>
  <c r="H235" i="5"/>
  <c r="D235" i="5"/>
  <c r="G234" i="5"/>
  <c r="C234" i="5"/>
  <c r="F233" i="5"/>
  <c r="I232" i="5"/>
  <c r="E232" i="5"/>
  <c r="H231" i="5"/>
  <c r="D231" i="5"/>
  <c r="G230" i="5"/>
  <c r="C230" i="5"/>
  <c r="F229" i="5"/>
  <c r="I228" i="5"/>
  <c r="E228" i="5"/>
  <c r="H227" i="5"/>
  <c r="D227" i="5"/>
  <c r="G226" i="5"/>
  <c r="C226" i="5"/>
  <c r="F225" i="5"/>
  <c r="I224" i="5"/>
  <c r="E224" i="5"/>
  <c r="H223" i="5"/>
  <c r="D223" i="5"/>
  <c r="G222" i="5"/>
  <c r="H221" i="5"/>
  <c r="D221" i="5"/>
  <c r="G220" i="5"/>
  <c r="C220" i="5"/>
  <c r="F219" i="5"/>
  <c r="I218" i="5"/>
  <c r="E218" i="5"/>
  <c r="H217" i="5"/>
  <c r="D217" i="5"/>
  <c r="G216" i="5"/>
  <c r="C216" i="5"/>
  <c r="F215" i="5"/>
  <c r="I214" i="5"/>
  <c r="E214" i="5"/>
  <c r="H213" i="5"/>
  <c r="D213" i="5"/>
  <c r="G212" i="5"/>
  <c r="C212" i="5"/>
  <c r="F211" i="5"/>
  <c r="H210" i="5"/>
  <c r="D210" i="5"/>
  <c r="F209" i="5"/>
  <c r="H208" i="5"/>
  <c r="D208" i="5"/>
  <c r="F207" i="5"/>
  <c r="H206" i="5"/>
  <c r="D206" i="5"/>
  <c r="F205" i="5"/>
  <c r="H204" i="5"/>
  <c r="D204" i="5"/>
  <c r="F203" i="5"/>
  <c r="I202" i="5"/>
  <c r="E202" i="5"/>
  <c r="I201" i="5"/>
  <c r="E201" i="5"/>
  <c r="I200" i="5"/>
  <c r="E200" i="5"/>
  <c r="I199" i="5"/>
  <c r="E199" i="5"/>
  <c r="I198" i="5"/>
  <c r="E198" i="5"/>
  <c r="I197" i="5"/>
  <c r="E197" i="5"/>
  <c r="I196" i="5"/>
  <c r="E196" i="5"/>
  <c r="I195" i="5"/>
  <c r="E195" i="5"/>
  <c r="I194" i="5"/>
  <c r="E194" i="5"/>
  <c r="I193" i="5"/>
  <c r="E193" i="5"/>
  <c r="I192" i="5"/>
  <c r="E192" i="5"/>
  <c r="I191" i="5"/>
  <c r="E191" i="5"/>
  <c r="I190" i="5"/>
  <c r="E190" i="5"/>
  <c r="I189" i="5"/>
  <c r="E189" i="5"/>
  <c r="I188" i="5"/>
  <c r="E188" i="5"/>
  <c r="I187" i="5"/>
  <c r="E187" i="5"/>
  <c r="I186" i="5"/>
  <c r="E186" i="5"/>
  <c r="I185" i="5"/>
  <c r="E185" i="5"/>
  <c r="I184" i="5"/>
  <c r="E184" i="5"/>
  <c r="I183" i="5"/>
  <c r="E183" i="5"/>
  <c r="I182" i="5"/>
  <c r="E182" i="5"/>
  <c r="I181" i="5"/>
  <c r="E181" i="5"/>
  <c r="I180" i="5"/>
  <c r="E180" i="5"/>
  <c r="I179" i="5"/>
  <c r="E179" i="5"/>
  <c r="I178" i="5"/>
  <c r="E178" i="5"/>
  <c r="I177" i="5"/>
  <c r="E177" i="5"/>
  <c r="I176" i="5"/>
  <c r="E176" i="5"/>
  <c r="I175" i="5"/>
  <c r="E175" i="5"/>
  <c r="I174" i="5"/>
  <c r="E174" i="5"/>
  <c r="I173" i="5"/>
  <c r="E173" i="5"/>
  <c r="I172" i="5"/>
  <c r="E172" i="5"/>
  <c r="I171" i="5"/>
  <c r="E171" i="5"/>
  <c r="I170" i="5"/>
  <c r="E170" i="5"/>
  <c r="I169" i="5"/>
  <c r="E169" i="5"/>
  <c r="I168" i="5"/>
  <c r="E168" i="5"/>
  <c r="I167" i="5"/>
  <c r="E167" i="5"/>
  <c r="I166" i="5"/>
  <c r="E166" i="5"/>
  <c r="I165" i="5"/>
  <c r="E165" i="5"/>
  <c r="I164" i="5"/>
  <c r="E164" i="5"/>
  <c r="I163" i="5"/>
  <c r="E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D148" i="5"/>
  <c r="F147" i="5"/>
  <c r="H146" i="5"/>
  <c r="D146" i="5"/>
  <c r="F145" i="5"/>
  <c r="H144" i="5"/>
  <c r="D144" i="5"/>
  <c r="F143" i="5"/>
  <c r="H142" i="5"/>
  <c r="D142" i="5"/>
  <c r="F141" i="5"/>
  <c r="H140" i="5"/>
  <c r="D140" i="5"/>
  <c r="F139" i="5"/>
  <c r="H138" i="5"/>
  <c r="D138" i="5"/>
  <c r="F137" i="5"/>
  <c r="H136" i="5"/>
  <c r="D136" i="5"/>
  <c r="F135" i="5"/>
  <c r="H134" i="5"/>
  <c r="D134" i="5"/>
  <c r="F133" i="5"/>
  <c r="H132" i="5"/>
  <c r="D132" i="5"/>
  <c r="F131" i="5"/>
  <c r="H130" i="5"/>
  <c r="D130" i="5"/>
  <c r="F129" i="5"/>
  <c r="H128" i="5"/>
  <c r="D128" i="5"/>
  <c r="F127" i="5"/>
  <c r="H126" i="5"/>
  <c r="D126" i="5"/>
  <c r="F125" i="5"/>
  <c r="H124" i="5"/>
  <c r="D124" i="5"/>
  <c r="F123" i="5"/>
  <c r="H122" i="5"/>
  <c r="D122" i="5"/>
  <c r="F121" i="5"/>
  <c r="H120" i="5"/>
  <c r="D120" i="5"/>
  <c r="F119" i="5"/>
  <c r="H118" i="5"/>
  <c r="D118" i="5"/>
  <c r="F117" i="5"/>
  <c r="H116" i="5"/>
  <c r="D116" i="5"/>
  <c r="F115" i="5"/>
  <c r="H114" i="5"/>
  <c r="D114" i="5"/>
  <c r="F113" i="5"/>
  <c r="H112" i="5"/>
  <c r="D112" i="5"/>
  <c r="F111" i="5"/>
  <c r="H110" i="5"/>
  <c r="D110" i="5"/>
  <c r="F109" i="5"/>
  <c r="H108" i="5"/>
  <c r="D108" i="5"/>
  <c r="F107" i="5"/>
  <c r="H106" i="5"/>
  <c r="D106" i="5"/>
  <c r="F105" i="5"/>
  <c r="H104" i="5"/>
  <c r="D104" i="5"/>
  <c r="F103" i="5"/>
  <c r="H102" i="5"/>
  <c r="D102" i="5"/>
  <c r="F101" i="5"/>
  <c r="H100" i="5"/>
  <c r="D100" i="5"/>
  <c r="F99" i="5"/>
  <c r="H98" i="5"/>
  <c r="D98" i="5"/>
  <c r="F97" i="5"/>
  <c r="H96" i="5"/>
  <c r="D96" i="5"/>
  <c r="F95" i="5"/>
  <c r="H94" i="5"/>
  <c r="D94" i="5"/>
  <c r="F93" i="5"/>
  <c r="H92" i="5"/>
  <c r="D92" i="5"/>
  <c r="F91" i="5"/>
  <c r="H90" i="5"/>
  <c r="D90" i="5"/>
  <c r="F89" i="5"/>
  <c r="H88" i="5"/>
  <c r="D88" i="5"/>
  <c r="F87" i="5"/>
  <c r="H86" i="5"/>
  <c r="D86" i="5"/>
  <c r="F85" i="5"/>
  <c r="H84" i="5"/>
  <c r="D84" i="5"/>
  <c r="F83" i="5"/>
  <c r="H82" i="5"/>
  <c r="D82" i="5"/>
  <c r="F81" i="5"/>
  <c r="H80" i="5"/>
  <c r="D80" i="5"/>
  <c r="F79" i="5"/>
  <c r="H78" i="5"/>
  <c r="D78" i="5"/>
  <c r="F77" i="5"/>
  <c r="H76" i="5"/>
  <c r="D76" i="5"/>
  <c r="F75" i="5"/>
  <c r="H74" i="5"/>
  <c r="D74" i="5"/>
  <c r="F73" i="5"/>
  <c r="H72" i="5"/>
  <c r="D72" i="5"/>
  <c r="F71" i="5"/>
  <c r="H70" i="5"/>
  <c r="D70" i="5"/>
  <c r="F69" i="5"/>
  <c r="H68" i="5"/>
  <c r="D68" i="5"/>
  <c r="F67" i="5"/>
  <c r="H66" i="5"/>
  <c r="D66" i="5"/>
  <c r="F65" i="5"/>
  <c r="H64" i="5"/>
  <c r="D64" i="5"/>
  <c r="F63" i="5"/>
  <c r="H62" i="5"/>
  <c r="D62" i="5"/>
  <c r="F61" i="5"/>
  <c r="H60" i="5"/>
  <c r="D60" i="5"/>
  <c r="F59" i="5"/>
  <c r="H58" i="5"/>
  <c r="D58" i="5"/>
  <c r="F57" i="5"/>
  <c r="H56" i="5"/>
  <c r="D56" i="5"/>
  <c r="F55" i="5"/>
  <c r="H54" i="5"/>
  <c r="D54" i="5"/>
  <c r="F53" i="5"/>
  <c r="H52" i="5"/>
  <c r="D52" i="5"/>
  <c r="F51" i="5"/>
  <c r="H50" i="5"/>
  <c r="D50" i="5"/>
  <c r="F49" i="5"/>
  <c r="C162" i="5"/>
  <c r="J163" i="5" s="1"/>
  <c r="C161" i="5"/>
  <c r="J162" i="5" s="1"/>
  <c r="C160" i="5"/>
  <c r="J161" i="5" s="1"/>
  <c r="C159" i="5"/>
  <c r="J160" i="5" s="1"/>
  <c r="C158" i="5"/>
  <c r="J159" i="5" s="1"/>
  <c r="C157" i="5"/>
  <c r="J158" i="5" s="1"/>
  <c r="C156" i="5"/>
  <c r="J157" i="5" s="1"/>
  <c r="C155" i="5"/>
  <c r="J156" i="5" s="1"/>
  <c r="C154" i="5"/>
  <c r="J155" i="5" s="1"/>
  <c r="C153" i="5"/>
  <c r="J154" i="5" s="1"/>
  <c r="C152" i="5"/>
  <c r="J153" i="5" s="1"/>
  <c r="C151" i="5"/>
  <c r="J152" i="5" s="1"/>
  <c r="C150" i="5"/>
  <c r="J151" i="5" s="1"/>
  <c r="C149" i="5"/>
  <c r="J150" i="5" s="1"/>
  <c r="E148" i="5"/>
  <c r="I147" i="5"/>
  <c r="E147" i="5"/>
  <c r="I146" i="5"/>
  <c r="E146" i="5"/>
  <c r="I145" i="5"/>
  <c r="E145" i="5"/>
  <c r="I144" i="5"/>
  <c r="E144" i="5"/>
  <c r="I143" i="5"/>
  <c r="E143" i="5"/>
  <c r="I142" i="5"/>
  <c r="E142" i="5"/>
  <c r="I141" i="5"/>
  <c r="E141" i="5"/>
  <c r="I140" i="5"/>
  <c r="E140" i="5"/>
  <c r="I139" i="5"/>
  <c r="E139" i="5"/>
  <c r="I138" i="5"/>
  <c r="E138" i="5"/>
  <c r="I137" i="5"/>
  <c r="E137" i="5"/>
  <c r="I136" i="5"/>
  <c r="E136" i="5"/>
  <c r="I135" i="5"/>
  <c r="E135" i="5"/>
  <c r="I134" i="5"/>
  <c r="E134" i="5"/>
  <c r="I133" i="5"/>
  <c r="E133" i="5"/>
  <c r="I132" i="5"/>
  <c r="E132" i="5"/>
  <c r="I131" i="5"/>
  <c r="E131" i="5"/>
  <c r="I130" i="5"/>
  <c r="E130" i="5"/>
  <c r="I129" i="5"/>
  <c r="E129" i="5"/>
  <c r="I128" i="5"/>
  <c r="E128" i="5"/>
  <c r="I127" i="5"/>
  <c r="E127" i="5"/>
  <c r="I126" i="5"/>
  <c r="E126" i="5"/>
  <c r="I125" i="5"/>
  <c r="E125" i="5"/>
  <c r="I124" i="5"/>
  <c r="E124" i="5"/>
  <c r="I123" i="5"/>
  <c r="E123" i="5"/>
  <c r="I122" i="5"/>
  <c r="E122" i="5"/>
  <c r="I121" i="5"/>
  <c r="E121" i="5"/>
  <c r="I120" i="5"/>
  <c r="E120" i="5"/>
  <c r="I119" i="5"/>
  <c r="E119" i="5"/>
  <c r="I118" i="5"/>
  <c r="E118" i="5"/>
  <c r="I117" i="5"/>
  <c r="E117" i="5"/>
  <c r="I116" i="5"/>
  <c r="E116" i="5"/>
  <c r="I115" i="5"/>
  <c r="E115" i="5"/>
  <c r="I114" i="5"/>
  <c r="E114" i="5"/>
  <c r="I113" i="5"/>
  <c r="E113" i="5"/>
  <c r="I112" i="5"/>
  <c r="E112" i="5"/>
  <c r="I111" i="5"/>
  <c r="E111" i="5"/>
  <c r="I110" i="5"/>
  <c r="E110" i="5"/>
  <c r="I109" i="5"/>
  <c r="E109" i="5"/>
  <c r="I108" i="5"/>
  <c r="E108" i="5"/>
  <c r="I107" i="5"/>
  <c r="E107" i="5"/>
  <c r="I106" i="5"/>
  <c r="E106" i="5"/>
  <c r="I105" i="5"/>
  <c r="E105" i="5"/>
  <c r="I104" i="5"/>
  <c r="E104" i="5"/>
  <c r="I103" i="5"/>
  <c r="E103" i="5"/>
  <c r="I102" i="5"/>
  <c r="E102" i="5"/>
  <c r="I101" i="5"/>
  <c r="E101" i="5"/>
  <c r="I100" i="5"/>
  <c r="E100" i="5"/>
  <c r="I99" i="5"/>
  <c r="E99" i="5"/>
  <c r="I98" i="5"/>
  <c r="E98" i="5"/>
  <c r="I97" i="5"/>
  <c r="E97" i="5"/>
  <c r="I96" i="5"/>
  <c r="E96" i="5"/>
  <c r="I95" i="5"/>
  <c r="E95" i="5"/>
  <c r="I94" i="5"/>
  <c r="E94" i="5"/>
  <c r="I93" i="5"/>
  <c r="E93" i="5"/>
  <c r="I92" i="5"/>
  <c r="E92" i="5"/>
  <c r="I91" i="5"/>
  <c r="E91" i="5"/>
  <c r="I90" i="5"/>
  <c r="E90" i="5"/>
  <c r="I89" i="5"/>
  <c r="E89" i="5"/>
  <c r="I88" i="5"/>
  <c r="E88" i="5"/>
  <c r="I87" i="5"/>
  <c r="E87" i="5"/>
  <c r="I86" i="5"/>
  <c r="E86" i="5"/>
  <c r="I85" i="5"/>
  <c r="E85" i="5"/>
  <c r="I84" i="5"/>
  <c r="E84" i="5"/>
  <c r="I83" i="5"/>
  <c r="E83" i="5"/>
  <c r="I82" i="5"/>
  <c r="E82" i="5"/>
  <c r="I81" i="5"/>
  <c r="E81" i="5"/>
  <c r="I80" i="5"/>
  <c r="E80" i="5"/>
  <c r="I79" i="5"/>
  <c r="E79" i="5"/>
  <c r="I78" i="5"/>
  <c r="E78" i="5"/>
  <c r="I77" i="5"/>
  <c r="E77" i="5"/>
  <c r="I76" i="5"/>
  <c r="E76" i="5"/>
  <c r="I75" i="5"/>
  <c r="E75" i="5"/>
  <c r="I74" i="5"/>
  <c r="E74" i="5"/>
  <c r="I73" i="5"/>
  <c r="E73" i="5"/>
  <c r="I72" i="5"/>
  <c r="E72" i="5"/>
  <c r="I71" i="5"/>
  <c r="E71" i="5"/>
  <c r="I70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I48" i="5"/>
  <c r="E48" i="5"/>
  <c r="I47" i="5"/>
  <c r="E47" i="5"/>
  <c r="I46" i="5"/>
  <c r="E46" i="5"/>
  <c r="I45" i="5"/>
  <c r="E45" i="5"/>
  <c r="I44" i="5"/>
  <c r="E44" i="5"/>
  <c r="I43" i="5"/>
  <c r="E43" i="5"/>
  <c r="I42" i="5"/>
  <c r="E42" i="5"/>
  <c r="I41" i="5"/>
  <c r="E41" i="5"/>
  <c r="I40" i="5"/>
  <c r="E40" i="5"/>
  <c r="I39" i="5"/>
  <c r="E39" i="5"/>
  <c r="I38" i="5"/>
  <c r="E38" i="5"/>
  <c r="I37" i="5"/>
  <c r="E37" i="5"/>
  <c r="I36" i="5"/>
  <c r="E36" i="5"/>
  <c r="I35" i="5"/>
  <c r="E35" i="5"/>
  <c r="I34" i="5"/>
  <c r="E34" i="5"/>
  <c r="I33" i="5"/>
  <c r="E33" i="5"/>
  <c r="I32" i="5"/>
  <c r="E32" i="5"/>
  <c r="I31" i="5"/>
  <c r="E31" i="5"/>
  <c r="I30" i="5"/>
  <c r="E30" i="5"/>
  <c r="I29" i="5"/>
  <c r="E29" i="5"/>
  <c r="I28" i="5"/>
  <c r="E28" i="5"/>
  <c r="I27" i="5"/>
  <c r="E27" i="5"/>
  <c r="I26" i="5"/>
  <c r="E26" i="5"/>
  <c r="I25" i="5"/>
  <c r="E25" i="5"/>
  <c r="G24" i="5"/>
  <c r="D23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H48" i="5"/>
  <c r="D48" i="5"/>
  <c r="F47" i="5"/>
  <c r="H46" i="5"/>
  <c r="D46" i="5"/>
  <c r="F45" i="5"/>
  <c r="H44" i="5"/>
  <c r="D44" i="5"/>
  <c r="F43" i="5"/>
  <c r="H42" i="5"/>
  <c r="D42" i="5"/>
  <c r="F41" i="5"/>
  <c r="H40" i="5"/>
  <c r="D40" i="5"/>
  <c r="F39" i="5"/>
  <c r="H38" i="5"/>
  <c r="D38" i="5"/>
  <c r="F37" i="5"/>
  <c r="H36" i="5"/>
  <c r="D36" i="5"/>
  <c r="F35" i="5"/>
  <c r="H34" i="5"/>
  <c r="D34" i="5"/>
  <c r="F33" i="5"/>
  <c r="H32" i="5"/>
  <c r="D32" i="5"/>
  <c r="F31" i="5"/>
  <c r="H30" i="5"/>
  <c r="D30" i="5"/>
  <c r="F29" i="5"/>
  <c r="H28" i="5"/>
  <c r="D28" i="5"/>
  <c r="F27" i="5"/>
  <c r="H26" i="5"/>
  <c r="D26" i="5"/>
  <c r="F25" i="5"/>
  <c r="H24" i="5"/>
  <c r="D24" i="5"/>
  <c r="G23" i="5"/>
  <c r="C23" i="5"/>
  <c r="J24" i="5" s="1"/>
  <c r="E24" i="5"/>
  <c r="F23" i="5"/>
  <c r="D25" i="5"/>
  <c r="I23" i="5"/>
  <c r="I24" i="5"/>
  <c r="C222" i="5"/>
  <c r="F221" i="5"/>
  <c r="I220" i="5"/>
  <c r="E220" i="5"/>
  <c r="H219" i="5"/>
  <c r="D219" i="5"/>
  <c r="G218" i="5"/>
  <c r="C218" i="5"/>
  <c r="F217" i="5"/>
  <c r="I216" i="5"/>
  <c r="E216" i="5"/>
  <c r="H215" i="5"/>
  <c r="D215" i="5"/>
  <c r="G214" i="5"/>
  <c r="C214" i="5"/>
  <c r="F213" i="5"/>
  <c r="I212" i="5"/>
  <c r="E212" i="5"/>
  <c r="H211" i="5"/>
  <c r="D211" i="5"/>
  <c r="F210" i="5"/>
  <c r="H209" i="5"/>
  <c r="D209" i="5"/>
  <c r="F208" i="5"/>
  <c r="H207" i="5"/>
  <c r="D207" i="5"/>
  <c r="F206" i="5"/>
  <c r="H205" i="5"/>
  <c r="D205" i="5"/>
  <c r="F204" i="5"/>
  <c r="H203" i="5"/>
  <c r="C203" i="5"/>
  <c r="J204" i="5" s="1"/>
  <c r="G202" i="5"/>
  <c r="C202" i="5"/>
  <c r="J203" i="5" s="1"/>
  <c r="G201" i="5"/>
  <c r="C201" i="5"/>
  <c r="J202" i="5" s="1"/>
  <c r="G200" i="5"/>
  <c r="C200" i="5"/>
  <c r="J201" i="5" s="1"/>
  <c r="G199" i="5"/>
  <c r="C199" i="5"/>
  <c r="J200" i="5" s="1"/>
  <c r="G198" i="5"/>
  <c r="C198" i="5"/>
  <c r="J199" i="5" s="1"/>
  <c r="G197" i="5"/>
  <c r="C197" i="5"/>
  <c r="J198" i="5" s="1"/>
  <c r="G196" i="5"/>
  <c r="C196" i="5"/>
  <c r="J197" i="5" s="1"/>
  <c r="G195" i="5"/>
  <c r="C195" i="5"/>
  <c r="J196" i="5" s="1"/>
  <c r="G194" i="5"/>
  <c r="C194" i="5"/>
  <c r="J195" i="5" s="1"/>
  <c r="G193" i="5"/>
  <c r="C193" i="5"/>
  <c r="J194" i="5" s="1"/>
  <c r="G192" i="5"/>
  <c r="C192" i="5"/>
  <c r="J193" i="5" s="1"/>
  <c r="G191" i="5"/>
  <c r="C191" i="5"/>
  <c r="J192" i="5" s="1"/>
  <c r="G190" i="5"/>
  <c r="C190" i="5"/>
  <c r="J191" i="5" s="1"/>
  <c r="G189" i="5"/>
  <c r="C189" i="5"/>
  <c r="J190" i="5" s="1"/>
  <c r="G188" i="5"/>
  <c r="C188" i="5"/>
  <c r="J189" i="5" s="1"/>
  <c r="G187" i="5"/>
  <c r="C187" i="5"/>
  <c r="J188" i="5" s="1"/>
  <c r="G186" i="5"/>
  <c r="C186" i="5"/>
  <c r="J187" i="5" s="1"/>
  <c r="G185" i="5"/>
  <c r="C185" i="5"/>
  <c r="J186" i="5" s="1"/>
  <c r="G184" i="5"/>
  <c r="C184" i="5"/>
  <c r="J185" i="5" s="1"/>
  <c r="G183" i="5"/>
  <c r="C183" i="5"/>
  <c r="J184" i="5" s="1"/>
  <c r="G182" i="5"/>
  <c r="C182" i="5"/>
  <c r="J183" i="5" s="1"/>
  <c r="G181" i="5"/>
  <c r="C181" i="5"/>
  <c r="J182" i="5" s="1"/>
  <c r="G180" i="5"/>
  <c r="C180" i="5"/>
  <c r="J181" i="5" s="1"/>
  <c r="G179" i="5"/>
  <c r="C179" i="5"/>
  <c r="J180" i="5" s="1"/>
  <c r="G178" i="5"/>
  <c r="C178" i="5"/>
  <c r="J179" i="5" s="1"/>
  <c r="G177" i="5"/>
  <c r="C177" i="5"/>
  <c r="J178" i="5" s="1"/>
  <c r="G176" i="5"/>
  <c r="C176" i="5"/>
  <c r="J177" i="5" s="1"/>
  <c r="G175" i="5"/>
  <c r="C175" i="5"/>
  <c r="J176" i="5" s="1"/>
  <c r="G174" i="5"/>
  <c r="C174" i="5"/>
  <c r="J175" i="5" s="1"/>
  <c r="G173" i="5"/>
  <c r="C173" i="5"/>
  <c r="J174" i="5" s="1"/>
  <c r="G172" i="5"/>
  <c r="C172" i="5"/>
  <c r="J173" i="5" s="1"/>
  <c r="G171" i="5"/>
  <c r="C171" i="5"/>
  <c r="J172" i="5" s="1"/>
  <c r="G170" i="5"/>
  <c r="C170" i="5"/>
  <c r="J171" i="5" s="1"/>
  <c r="G169" i="5"/>
  <c r="C169" i="5"/>
  <c r="J170" i="5" s="1"/>
  <c r="G168" i="5"/>
  <c r="C168" i="5"/>
  <c r="J169" i="5" s="1"/>
  <c r="G167" i="5"/>
  <c r="C167" i="5"/>
  <c r="J168" i="5" s="1"/>
  <c r="G166" i="5"/>
  <c r="C166" i="5"/>
  <c r="J167" i="5" s="1"/>
  <c r="G165" i="5"/>
  <c r="C165" i="5"/>
  <c r="J166" i="5" s="1"/>
  <c r="G164" i="5"/>
  <c r="C164" i="5"/>
  <c r="J165" i="5" s="1"/>
  <c r="G163" i="5"/>
  <c r="C163" i="5"/>
  <c r="J164" i="5" s="1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F148" i="5"/>
  <c r="H147" i="5"/>
  <c r="D147" i="5"/>
  <c r="F146" i="5"/>
  <c r="H145" i="5"/>
  <c r="D145" i="5"/>
  <c r="F144" i="5"/>
  <c r="H143" i="5"/>
  <c r="D143" i="5"/>
  <c r="F142" i="5"/>
  <c r="H141" i="5"/>
  <c r="D141" i="5"/>
  <c r="F140" i="5"/>
  <c r="H139" i="5"/>
  <c r="D139" i="5"/>
  <c r="F138" i="5"/>
  <c r="H137" i="5"/>
  <c r="D137" i="5"/>
  <c r="F136" i="5"/>
  <c r="H135" i="5"/>
  <c r="D135" i="5"/>
  <c r="F134" i="5"/>
  <c r="H133" i="5"/>
  <c r="D133" i="5"/>
  <c r="F132" i="5"/>
  <c r="H131" i="5"/>
  <c r="D131" i="5"/>
  <c r="F130" i="5"/>
  <c r="H129" i="5"/>
  <c r="D129" i="5"/>
  <c r="F128" i="5"/>
  <c r="H127" i="5"/>
  <c r="D127" i="5"/>
  <c r="F126" i="5"/>
  <c r="H125" i="5"/>
  <c r="D125" i="5"/>
  <c r="F124" i="5"/>
  <c r="H123" i="5"/>
  <c r="D123" i="5"/>
  <c r="F122" i="5"/>
  <c r="H121" i="5"/>
  <c r="D121" i="5"/>
  <c r="F120" i="5"/>
  <c r="H119" i="5"/>
  <c r="D119" i="5"/>
  <c r="F118" i="5"/>
  <c r="H117" i="5"/>
  <c r="D117" i="5"/>
  <c r="F116" i="5"/>
  <c r="H115" i="5"/>
  <c r="D115" i="5"/>
  <c r="F114" i="5"/>
  <c r="H113" i="5"/>
  <c r="D113" i="5"/>
  <c r="F112" i="5"/>
  <c r="H111" i="5"/>
  <c r="D111" i="5"/>
  <c r="F110" i="5"/>
  <c r="H109" i="5"/>
  <c r="D109" i="5"/>
  <c r="F108" i="5"/>
  <c r="H107" i="5"/>
  <c r="D107" i="5"/>
  <c r="F106" i="5"/>
  <c r="H105" i="5"/>
  <c r="D105" i="5"/>
  <c r="F104" i="5"/>
  <c r="H103" i="5"/>
  <c r="D103" i="5"/>
  <c r="F102" i="5"/>
  <c r="H101" i="5"/>
  <c r="D101" i="5"/>
  <c r="F100" i="5"/>
  <c r="H99" i="5"/>
  <c r="D99" i="5"/>
  <c r="F98" i="5"/>
  <c r="H97" i="5"/>
  <c r="D97" i="5"/>
  <c r="F96" i="5"/>
  <c r="H95" i="5"/>
  <c r="D95" i="5"/>
  <c r="F94" i="5"/>
  <c r="H93" i="5"/>
  <c r="D93" i="5"/>
  <c r="F92" i="5"/>
  <c r="H91" i="5"/>
  <c r="D91" i="5"/>
  <c r="F90" i="5"/>
  <c r="H89" i="5"/>
  <c r="D89" i="5"/>
  <c r="F88" i="5"/>
  <c r="H87" i="5"/>
  <c r="D87" i="5"/>
  <c r="F86" i="5"/>
  <c r="H85" i="5"/>
  <c r="D85" i="5"/>
  <c r="F84" i="5"/>
  <c r="H83" i="5"/>
  <c r="D83" i="5"/>
  <c r="F82" i="5"/>
  <c r="H81" i="5"/>
  <c r="D81" i="5"/>
  <c r="F80" i="5"/>
  <c r="H79" i="5"/>
  <c r="D79" i="5"/>
  <c r="F78" i="5"/>
  <c r="H77" i="5"/>
  <c r="D77" i="5"/>
  <c r="F76" i="5"/>
  <c r="H75" i="5"/>
  <c r="D75" i="5"/>
  <c r="F74" i="5"/>
  <c r="H73" i="5"/>
  <c r="D73" i="5"/>
  <c r="F72" i="5"/>
  <c r="H71" i="5"/>
  <c r="D71" i="5"/>
  <c r="F70" i="5"/>
  <c r="H69" i="5"/>
  <c r="D69" i="5"/>
  <c r="F68" i="5"/>
  <c r="H67" i="5"/>
  <c r="D67" i="5"/>
  <c r="F66" i="5"/>
  <c r="H65" i="5"/>
  <c r="D65" i="5"/>
  <c r="F64" i="5"/>
  <c r="H63" i="5"/>
  <c r="D63" i="5"/>
  <c r="F62" i="5"/>
  <c r="H61" i="5"/>
  <c r="D61" i="5"/>
  <c r="F60" i="5"/>
  <c r="H59" i="5"/>
  <c r="D59" i="5"/>
  <c r="F58" i="5"/>
  <c r="H57" i="5"/>
  <c r="D57" i="5"/>
  <c r="F56" i="5"/>
  <c r="H55" i="5"/>
  <c r="D55" i="5"/>
  <c r="F54" i="5"/>
  <c r="H53" i="5"/>
  <c r="D53" i="5"/>
  <c r="F52" i="5"/>
  <c r="H51" i="5"/>
  <c r="D51" i="5"/>
  <c r="F50" i="5"/>
  <c r="H49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C148" i="5"/>
  <c r="J149" i="5" s="1"/>
  <c r="G147" i="5"/>
  <c r="C147" i="5"/>
  <c r="J148" i="5" s="1"/>
  <c r="G146" i="5"/>
  <c r="C146" i="5"/>
  <c r="J147" i="5" s="1"/>
  <c r="G145" i="5"/>
  <c r="C145" i="5"/>
  <c r="J146" i="5" s="1"/>
  <c r="G144" i="5"/>
  <c r="C144" i="5"/>
  <c r="J145" i="5" s="1"/>
  <c r="G143" i="5"/>
  <c r="C143" i="5"/>
  <c r="J144" i="5" s="1"/>
  <c r="G142" i="5"/>
  <c r="C142" i="5"/>
  <c r="J143" i="5" s="1"/>
  <c r="G141" i="5"/>
  <c r="C141" i="5"/>
  <c r="J142" i="5" s="1"/>
  <c r="G140" i="5"/>
  <c r="C140" i="5"/>
  <c r="J141" i="5" s="1"/>
  <c r="G139" i="5"/>
  <c r="C139" i="5"/>
  <c r="J140" i="5" s="1"/>
  <c r="G138" i="5"/>
  <c r="C138" i="5"/>
  <c r="J139" i="5" s="1"/>
  <c r="G137" i="5"/>
  <c r="C137" i="5"/>
  <c r="J138" i="5" s="1"/>
  <c r="G136" i="5"/>
  <c r="C136" i="5"/>
  <c r="J137" i="5" s="1"/>
  <c r="G135" i="5"/>
  <c r="C135" i="5"/>
  <c r="J136" i="5" s="1"/>
  <c r="G134" i="5"/>
  <c r="C134" i="5"/>
  <c r="J135" i="5" s="1"/>
  <c r="G133" i="5"/>
  <c r="C133" i="5"/>
  <c r="J134" i="5" s="1"/>
  <c r="G132" i="5"/>
  <c r="C132" i="5"/>
  <c r="J133" i="5" s="1"/>
  <c r="G131" i="5"/>
  <c r="C131" i="5"/>
  <c r="J132" i="5" s="1"/>
  <c r="G130" i="5"/>
  <c r="C130" i="5"/>
  <c r="J131" i="5" s="1"/>
  <c r="G129" i="5"/>
  <c r="C129" i="5"/>
  <c r="J130" i="5" s="1"/>
  <c r="G128" i="5"/>
  <c r="C128" i="5"/>
  <c r="J129" i="5" s="1"/>
  <c r="G127" i="5"/>
  <c r="C127" i="5"/>
  <c r="J128" i="5" s="1"/>
  <c r="G126" i="5"/>
  <c r="C126" i="5"/>
  <c r="J127" i="5" s="1"/>
  <c r="G125" i="5"/>
  <c r="C125" i="5"/>
  <c r="J126" i="5" s="1"/>
  <c r="G124" i="5"/>
  <c r="C124" i="5"/>
  <c r="J125" i="5" s="1"/>
  <c r="G123" i="5"/>
  <c r="C123" i="5"/>
  <c r="J124" i="5" s="1"/>
  <c r="G122" i="5"/>
  <c r="C122" i="5"/>
  <c r="J123" i="5" s="1"/>
  <c r="G121" i="5"/>
  <c r="C121" i="5"/>
  <c r="J122" i="5" s="1"/>
  <c r="G120" i="5"/>
  <c r="C120" i="5"/>
  <c r="J121" i="5" s="1"/>
  <c r="G119" i="5"/>
  <c r="C119" i="5"/>
  <c r="J120" i="5" s="1"/>
  <c r="G118" i="5"/>
  <c r="C118" i="5"/>
  <c r="J119" i="5" s="1"/>
  <c r="G117" i="5"/>
  <c r="C117" i="5"/>
  <c r="J118" i="5" s="1"/>
  <c r="G116" i="5"/>
  <c r="C116" i="5"/>
  <c r="J117" i="5" s="1"/>
  <c r="G115" i="5"/>
  <c r="C115" i="5"/>
  <c r="J116" i="5" s="1"/>
  <c r="G114" i="5"/>
  <c r="C114" i="5"/>
  <c r="J115" i="5" s="1"/>
  <c r="G113" i="5"/>
  <c r="C113" i="5"/>
  <c r="J114" i="5" s="1"/>
  <c r="G112" i="5"/>
  <c r="C112" i="5"/>
  <c r="J113" i="5" s="1"/>
  <c r="G111" i="5"/>
  <c r="C111" i="5"/>
  <c r="J112" i="5" s="1"/>
  <c r="G110" i="5"/>
  <c r="C110" i="5"/>
  <c r="J111" i="5" s="1"/>
  <c r="G109" i="5"/>
  <c r="C109" i="5"/>
  <c r="J110" i="5" s="1"/>
  <c r="G108" i="5"/>
  <c r="C108" i="5"/>
  <c r="J109" i="5" s="1"/>
  <c r="G107" i="5"/>
  <c r="C107" i="5"/>
  <c r="J108" i="5" s="1"/>
  <c r="G106" i="5"/>
  <c r="C106" i="5"/>
  <c r="J107" i="5" s="1"/>
  <c r="G105" i="5"/>
  <c r="C105" i="5"/>
  <c r="J106" i="5" s="1"/>
  <c r="G104" i="5"/>
  <c r="C104" i="5"/>
  <c r="J105" i="5" s="1"/>
  <c r="G103" i="5"/>
  <c r="C103" i="5"/>
  <c r="J104" i="5" s="1"/>
  <c r="G102" i="5"/>
  <c r="C102" i="5"/>
  <c r="J103" i="5" s="1"/>
  <c r="G101" i="5"/>
  <c r="C101" i="5"/>
  <c r="J102" i="5" s="1"/>
  <c r="G100" i="5"/>
  <c r="C100" i="5"/>
  <c r="J101" i="5" s="1"/>
  <c r="G99" i="5"/>
  <c r="C99" i="5"/>
  <c r="J100" i="5" s="1"/>
  <c r="G98" i="5"/>
  <c r="C98" i="5"/>
  <c r="J99" i="5" s="1"/>
  <c r="G97" i="5"/>
  <c r="C97" i="5"/>
  <c r="J98" i="5" s="1"/>
  <c r="G96" i="5"/>
  <c r="C96" i="5"/>
  <c r="J97" i="5" s="1"/>
  <c r="G95" i="5"/>
  <c r="C95" i="5"/>
  <c r="J96" i="5" s="1"/>
  <c r="G94" i="5"/>
  <c r="C94" i="5"/>
  <c r="J95" i="5" s="1"/>
  <c r="G93" i="5"/>
  <c r="C93" i="5"/>
  <c r="J94" i="5" s="1"/>
  <c r="G92" i="5"/>
  <c r="C92" i="5"/>
  <c r="J93" i="5" s="1"/>
  <c r="G91" i="5"/>
  <c r="C91" i="5"/>
  <c r="J92" i="5" s="1"/>
  <c r="G90" i="5"/>
  <c r="C90" i="5"/>
  <c r="J91" i="5" s="1"/>
  <c r="G89" i="5"/>
  <c r="C89" i="5"/>
  <c r="J90" i="5" s="1"/>
  <c r="G88" i="5"/>
  <c r="C88" i="5"/>
  <c r="J89" i="5" s="1"/>
  <c r="G87" i="5"/>
  <c r="C87" i="5"/>
  <c r="J88" i="5" s="1"/>
  <c r="G86" i="5"/>
  <c r="C86" i="5"/>
  <c r="J87" i="5" s="1"/>
  <c r="G85" i="5"/>
  <c r="C85" i="5"/>
  <c r="J86" i="5" s="1"/>
  <c r="G84" i="5"/>
  <c r="C84" i="5"/>
  <c r="J85" i="5" s="1"/>
  <c r="G83" i="5"/>
  <c r="C83" i="5"/>
  <c r="J84" i="5" s="1"/>
  <c r="G82" i="5"/>
  <c r="C82" i="5"/>
  <c r="J83" i="5" s="1"/>
  <c r="G81" i="5"/>
  <c r="C81" i="5"/>
  <c r="J82" i="5" s="1"/>
  <c r="G80" i="5"/>
  <c r="C80" i="5"/>
  <c r="J81" i="5" s="1"/>
  <c r="G79" i="5"/>
  <c r="C79" i="5"/>
  <c r="J80" i="5" s="1"/>
  <c r="G78" i="5"/>
  <c r="C78" i="5"/>
  <c r="J79" i="5" s="1"/>
  <c r="G77" i="5"/>
  <c r="C77" i="5"/>
  <c r="J78" i="5" s="1"/>
  <c r="G76" i="5"/>
  <c r="C76" i="5"/>
  <c r="J77" i="5" s="1"/>
  <c r="G75" i="5"/>
  <c r="C75" i="5"/>
  <c r="J76" i="5" s="1"/>
  <c r="G74" i="5"/>
  <c r="C74" i="5"/>
  <c r="J75" i="5" s="1"/>
  <c r="G73" i="5"/>
  <c r="C73" i="5"/>
  <c r="J74" i="5" s="1"/>
  <c r="G72" i="5"/>
  <c r="C72" i="5"/>
  <c r="J73" i="5" s="1"/>
  <c r="G71" i="5"/>
  <c r="C71" i="5"/>
  <c r="J72" i="5" s="1"/>
  <c r="G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C49" i="5"/>
  <c r="J50" i="5" s="1"/>
  <c r="G48" i="5"/>
  <c r="C48" i="5"/>
  <c r="J49" i="5" s="1"/>
  <c r="G47" i="5"/>
  <c r="C47" i="5"/>
  <c r="J48" i="5" s="1"/>
  <c r="G46" i="5"/>
  <c r="C46" i="5"/>
  <c r="J47" i="5" s="1"/>
  <c r="G45" i="5"/>
  <c r="C45" i="5"/>
  <c r="J46" i="5" s="1"/>
  <c r="G44" i="5"/>
  <c r="C44" i="5"/>
  <c r="J45" i="5" s="1"/>
  <c r="G43" i="5"/>
  <c r="C43" i="5"/>
  <c r="J44" i="5" s="1"/>
  <c r="G42" i="5"/>
  <c r="C42" i="5"/>
  <c r="J43" i="5" s="1"/>
  <c r="G41" i="5"/>
  <c r="C41" i="5"/>
  <c r="J42" i="5" s="1"/>
  <c r="G40" i="5"/>
  <c r="C40" i="5"/>
  <c r="J41" i="5" s="1"/>
  <c r="G39" i="5"/>
  <c r="C39" i="5"/>
  <c r="J40" i="5" s="1"/>
  <c r="G38" i="5"/>
  <c r="C38" i="5"/>
  <c r="J39" i="5" s="1"/>
  <c r="G37" i="5"/>
  <c r="C37" i="5"/>
  <c r="J38" i="5" s="1"/>
  <c r="G36" i="5"/>
  <c r="C36" i="5"/>
  <c r="J37" i="5" s="1"/>
  <c r="G35" i="5"/>
  <c r="C35" i="5"/>
  <c r="J36" i="5" s="1"/>
  <c r="G34" i="5"/>
  <c r="C34" i="5"/>
  <c r="J35" i="5" s="1"/>
  <c r="G33" i="5"/>
  <c r="C33" i="5"/>
  <c r="J34" i="5" s="1"/>
  <c r="G32" i="5"/>
  <c r="C32" i="5"/>
  <c r="J33" i="5" s="1"/>
  <c r="G31" i="5"/>
  <c r="C31" i="5"/>
  <c r="J32" i="5" s="1"/>
  <c r="G30" i="5"/>
  <c r="C30" i="5"/>
  <c r="J31" i="5" s="1"/>
  <c r="G29" i="5"/>
  <c r="C29" i="5"/>
  <c r="J30" i="5" s="1"/>
  <c r="G28" i="5"/>
  <c r="C28" i="5"/>
  <c r="J29" i="5" s="1"/>
  <c r="G27" i="5"/>
  <c r="C27" i="5"/>
  <c r="J28" i="5" s="1"/>
  <c r="G26" i="5"/>
  <c r="C26" i="5"/>
  <c r="J27" i="5" s="1"/>
  <c r="G25" i="5"/>
  <c r="C25" i="5"/>
  <c r="J26" i="5" s="1"/>
  <c r="H23" i="5"/>
  <c r="C70" i="5"/>
  <c r="J71" i="5" s="1"/>
  <c r="C69" i="5"/>
  <c r="J70" i="5" s="1"/>
  <c r="C68" i="5"/>
  <c r="J69" i="5" s="1"/>
  <c r="C67" i="5"/>
  <c r="J68" i="5" s="1"/>
  <c r="C66" i="5"/>
  <c r="J67" i="5" s="1"/>
  <c r="C65" i="5"/>
  <c r="J66" i="5" s="1"/>
  <c r="C64" i="5"/>
  <c r="J65" i="5" s="1"/>
  <c r="C63" i="5"/>
  <c r="J64" i="5" s="1"/>
  <c r="C62" i="5"/>
  <c r="J63" i="5" s="1"/>
  <c r="C61" i="5"/>
  <c r="J62" i="5" s="1"/>
  <c r="C60" i="5"/>
  <c r="J61" i="5" s="1"/>
  <c r="C59" i="5"/>
  <c r="J60" i="5" s="1"/>
  <c r="C58" i="5"/>
  <c r="J59" i="5" s="1"/>
  <c r="C57" i="5"/>
  <c r="J58" i="5" s="1"/>
  <c r="C56" i="5"/>
  <c r="J57" i="5" s="1"/>
  <c r="C55" i="5"/>
  <c r="J56" i="5" s="1"/>
  <c r="C54" i="5"/>
  <c r="J55" i="5" s="1"/>
  <c r="C53" i="5"/>
  <c r="J54" i="5" s="1"/>
  <c r="C52" i="5"/>
  <c r="J53" i="5" s="1"/>
  <c r="C51" i="5"/>
  <c r="J52" i="5" s="1"/>
  <c r="C50" i="5"/>
  <c r="J51" i="5" s="1"/>
  <c r="D49" i="5"/>
  <c r="F48" i="5"/>
  <c r="H47" i="5"/>
  <c r="D47" i="5"/>
  <c r="F46" i="5"/>
  <c r="H45" i="5"/>
  <c r="D45" i="5"/>
  <c r="F44" i="5"/>
  <c r="H43" i="5"/>
  <c r="D43" i="5"/>
  <c r="F42" i="5"/>
  <c r="H41" i="5"/>
  <c r="D41" i="5"/>
  <c r="F40" i="5"/>
  <c r="H39" i="5"/>
  <c r="D39" i="5"/>
  <c r="F38" i="5"/>
  <c r="H37" i="5"/>
  <c r="D37" i="5"/>
  <c r="F36" i="5"/>
  <c r="H35" i="5"/>
  <c r="D35" i="5"/>
  <c r="F34" i="5"/>
  <c r="H33" i="5"/>
  <c r="D33" i="5"/>
  <c r="F32" i="5"/>
  <c r="H31" i="5"/>
  <c r="D31" i="5"/>
  <c r="F30" i="5"/>
  <c r="H29" i="5"/>
  <c r="D29" i="5"/>
  <c r="F28" i="5"/>
  <c r="H27" i="5"/>
  <c r="D27" i="5"/>
  <c r="F26" i="5"/>
  <c r="H25" i="5"/>
  <c r="F24" i="5"/>
  <c r="E23" i="5"/>
  <c r="C24" i="5"/>
  <c r="J25" i="5" s="1"/>
  <c r="I10" i="5"/>
  <c r="F18" i="5"/>
  <c r="E9" i="4"/>
  <c r="F8" i="4"/>
  <c r="I25" i="6"/>
  <c r="I27" i="6"/>
  <c r="I22" i="6"/>
  <c r="E30" i="6"/>
  <c r="F29" i="6"/>
  <c r="F44" i="6" s="1"/>
  <c r="J5" i="4"/>
  <c r="E8" i="2"/>
  <c r="F6" i="2" s="1"/>
  <c r="I21" i="2"/>
  <c r="M12" i="2"/>
  <c r="J23" i="2"/>
  <c r="N11" i="2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AC11" i="2" s="1"/>
  <c r="AD11" i="2" s="1"/>
  <c r="AE11" i="2" s="1"/>
  <c r="AF11" i="2" s="1"/>
  <c r="G23" i="2"/>
  <c r="M18" i="2" s="1"/>
  <c r="I16" i="1"/>
  <c r="I30" i="2"/>
  <c r="G18" i="2"/>
  <c r="I8" i="4" l="1"/>
  <c r="J8" i="4" s="1"/>
  <c r="K8" i="4" s="1"/>
  <c r="M8" i="4" s="1"/>
  <c r="F9" i="4"/>
  <c r="I29" i="6"/>
  <c r="J27" i="6"/>
  <c r="J22" i="6"/>
  <c r="J26" i="6"/>
  <c r="J25" i="6"/>
  <c r="F30" i="6"/>
  <c r="K5" i="4"/>
  <c r="F7" i="2"/>
  <c r="N18" i="2"/>
  <c r="O18" i="2" s="1"/>
  <c r="M19" i="2"/>
  <c r="N19" i="2" s="1"/>
  <c r="I23" i="2"/>
  <c r="P18" i="2"/>
  <c r="Q18" i="2" s="1"/>
  <c r="R18" i="2" s="1"/>
  <c r="S18" i="2" s="1"/>
  <c r="T18" i="2" s="1"/>
  <c r="U18" i="2" s="1"/>
  <c r="V18" i="2" s="1"/>
  <c r="W18" i="2" s="1"/>
  <c r="X18" i="2" s="1"/>
  <c r="Y18" i="2" s="1"/>
  <c r="Z18" i="2" s="1"/>
  <c r="AA18" i="2" s="1"/>
  <c r="G11" i="1"/>
  <c r="H6" i="1"/>
  <c r="C13" i="6" l="1"/>
  <c r="F9" i="10"/>
  <c r="I30" i="6"/>
  <c r="I9" i="4"/>
  <c r="J9" i="4" s="1"/>
  <c r="K9" i="4" s="1"/>
  <c r="K26" i="6"/>
  <c r="M26" i="6" s="1"/>
  <c r="K25" i="6"/>
  <c r="M25" i="6" s="1"/>
  <c r="K27" i="6"/>
  <c r="M27" i="6" s="1"/>
  <c r="K22" i="6"/>
  <c r="J29" i="6"/>
  <c r="I202" i="3"/>
  <c r="I196" i="3"/>
  <c r="I190" i="3"/>
  <c r="I184" i="3"/>
  <c r="I178" i="3"/>
  <c r="I172" i="3"/>
  <c r="I166" i="3"/>
  <c r="I160" i="3"/>
  <c r="I154" i="3"/>
  <c r="I148" i="3"/>
  <c r="I142" i="3"/>
  <c r="I136" i="3"/>
  <c r="I130" i="3"/>
  <c r="I124" i="3"/>
  <c r="I118" i="3"/>
  <c r="I112" i="3"/>
  <c r="I106" i="3"/>
  <c r="I100" i="3"/>
  <c r="I94" i="3"/>
  <c r="I88" i="3"/>
  <c r="I82" i="3"/>
  <c r="I76" i="3"/>
  <c r="I70" i="3"/>
  <c r="I64" i="3"/>
  <c r="I58" i="3"/>
  <c r="I52" i="3"/>
  <c r="I46" i="3"/>
  <c r="I40" i="3"/>
  <c r="I34" i="3"/>
  <c r="I28" i="3"/>
  <c r="I199" i="3"/>
  <c r="I193" i="3"/>
  <c r="I187" i="3"/>
  <c r="I181" i="3"/>
  <c r="I175" i="3"/>
  <c r="I169" i="3"/>
  <c r="I163" i="3"/>
  <c r="I157" i="3"/>
  <c r="I151" i="3"/>
  <c r="I145" i="3"/>
  <c r="I139" i="3"/>
  <c r="I133" i="3"/>
  <c r="I127" i="3"/>
  <c r="I121" i="3"/>
  <c r="I115" i="3"/>
  <c r="I109" i="3"/>
  <c r="I103" i="3"/>
  <c r="I97" i="3"/>
  <c r="I91" i="3"/>
  <c r="I85" i="3"/>
  <c r="I79" i="3"/>
  <c r="I73" i="3"/>
  <c r="I67" i="3"/>
  <c r="I61" i="3"/>
  <c r="I55" i="3"/>
  <c r="I49" i="3"/>
  <c r="I43" i="3"/>
  <c r="I37" i="3"/>
  <c r="I31" i="3"/>
  <c r="I25" i="3"/>
  <c r="AA16" i="2"/>
  <c r="Y16" i="2"/>
  <c r="W16" i="2"/>
  <c r="U16" i="2"/>
  <c r="S16" i="2"/>
  <c r="Q16" i="2"/>
  <c r="O16" i="2"/>
  <c r="M16" i="2"/>
  <c r="Z16" i="2"/>
  <c r="X16" i="2"/>
  <c r="V16" i="2"/>
  <c r="T16" i="2"/>
  <c r="R16" i="2"/>
  <c r="P16" i="2"/>
  <c r="N16" i="2"/>
  <c r="AB18" i="2"/>
  <c r="O19" i="2"/>
  <c r="P19" i="2" s="1"/>
  <c r="M31" i="6" l="1"/>
  <c r="F9" i="9" s="1"/>
  <c r="J9" i="9" s="1"/>
  <c r="J10" i="9" s="1"/>
  <c r="J12" i="9" s="1"/>
  <c r="F17" i="10"/>
  <c r="F19" i="10"/>
  <c r="F18" i="10" s="1"/>
  <c r="C39" i="6"/>
  <c r="C41" i="6" s="1"/>
  <c r="C43" i="6" s="1"/>
  <c r="D43" i="6" s="1"/>
  <c r="D13" i="6"/>
  <c r="K29" i="6"/>
  <c r="J30" i="6"/>
  <c r="K30" i="6" s="1"/>
  <c r="M22" i="6"/>
  <c r="AB16" i="2"/>
  <c r="Q19" i="2"/>
  <c r="D45" i="6" l="1"/>
  <c r="E42" i="6" s="1"/>
  <c r="E45" i="6" s="1"/>
  <c r="F42" i="6" s="1"/>
  <c r="F45" i="6" s="1"/>
  <c r="E43" i="6"/>
  <c r="F43" i="6" s="1"/>
  <c r="F16" i="10"/>
  <c r="J17" i="10" s="1"/>
  <c r="J19" i="10" s="1"/>
  <c r="J20" i="10" s="1"/>
  <c r="G382" i="10"/>
  <c r="C382" i="10"/>
  <c r="F381" i="10"/>
  <c r="J380" i="10"/>
  <c r="E380" i="10"/>
  <c r="I379" i="10"/>
  <c r="D379" i="10"/>
  <c r="G378" i="10"/>
  <c r="C378" i="10"/>
  <c r="F377" i="10"/>
  <c r="J376" i="10"/>
  <c r="E376" i="10"/>
  <c r="I375" i="10"/>
  <c r="D375" i="10"/>
  <c r="G374" i="10"/>
  <c r="C374" i="10"/>
  <c r="F373" i="10"/>
  <c r="J372" i="10"/>
  <c r="E372" i="10"/>
  <c r="I371" i="10"/>
  <c r="D371" i="10"/>
  <c r="G370" i="10"/>
  <c r="C370" i="10"/>
  <c r="F369" i="10"/>
  <c r="J368" i="10"/>
  <c r="E368" i="10"/>
  <c r="I367" i="10"/>
  <c r="D367" i="10"/>
  <c r="G366" i="10"/>
  <c r="C366" i="10"/>
  <c r="F365" i="10"/>
  <c r="J364" i="10"/>
  <c r="E364" i="10"/>
  <c r="I363" i="10"/>
  <c r="D363" i="10"/>
  <c r="G362" i="10"/>
  <c r="C362" i="10"/>
  <c r="F361" i="10"/>
  <c r="J360" i="10"/>
  <c r="E360" i="10"/>
  <c r="I359" i="10"/>
  <c r="D359" i="10"/>
  <c r="I382" i="10"/>
  <c r="D382" i="10"/>
  <c r="G381" i="10"/>
  <c r="C381" i="10"/>
  <c r="F380" i="10"/>
  <c r="J379" i="10"/>
  <c r="E379" i="10"/>
  <c r="I378" i="10"/>
  <c r="D378" i="10"/>
  <c r="G377" i="10"/>
  <c r="C377" i="10"/>
  <c r="F376" i="10"/>
  <c r="J375" i="10"/>
  <c r="E375" i="10"/>
  <c r="I374" i="10"/>
  <c r="D374" i="10"/>
  <c r="G373" i="10"/>
  <c r="C373" i="10"/>
  <c r="F372" i="10"/>
  <c r="J371" i="10"/>
  <c r="E371" i="10"/>
  <c r="I370" i="10"/>
  <c r="D370" i="10"/>
  <c r="G369" i="10"/>
  <c r="C369" i="10"/>
  <c r="F368" i="10"/>
  <c r="J367" i="10"/>
  <c r="E367" i="10"/>
  <c r="I366" i="10"/>
  <c r="D366" i="10"/>
  <c r="G365" i="10"/>
  <c r="C365" i="10"/>
  <c r="F364" i="10"/>
  <c r="J363" i="10"/>
  <c r="E363" i="10"/>
  <c r="I362" i="10"/>
  <c r="D362" i="10"/>
  <c r="G361" i="10"/>
  <c r="C361" i="10"/>
  <c r="F360" i="10"/>
  <c r="J359" i="10"/>
  <c r="E359" i="10"/>
  <c r="J382" i="10"/>
  <c r="E382" i="10"/>
  <c r="I381" i="10"/>
  <c r="D381" i="10"/>
  <c r="G380" i="10"/>
  <c r="C380" i="10"/>
  <c r="F379" i="10"/>
  <c r="J378" i="10"/>
  <c r="E378" i="10"/>
  <c r="I377" i="10"/>
  <c r="D377" i="10"/>
  <c r="G376" i="10"/>
  <c r="C376" i="10"/>
  <c r="F375" i="10"/>
  <c r="J374" i="10"/>
  <c r="E374" i="10"/>
  <c r="I373" i="10"/>
  <c r="D373" i="10"/>
  <c r="G372" i="10"/>
  <c r="C372" i="10"/>
  <c r="F371" i="10"/>
  <c r="J370" i="10"/>
  <c r="E370" i="10"/>
  <c r="I369" i="10"/>
  <c r="D369" i="10"/>
  <c r="G368" i="10"/>
  <c r="C368" i="10"/>
  <c r="F367" i="10"/>
  <c r="J366" i="10"/>
  <c r="E366" i="10"/>
  <c r="I365" i="10"/>
  <c r="D365" i="10"/>
  <c r="G364" i="10"/>
  <c r="C364" i="10"/>
  <c r="F363" i="10"/>
  <c r="J362" i="10"/>
  <c r="E362" i="10"/>
  <c r="I361" i="10"/>
  <c r="D361" i="10"/>
  <c r="G360" i="10"/>
  <c r="C360" i="10"/>
  <c r="F359" i="10"/>
  <c r="J358" i="10"/>
  <c r="F382" i="10"/>
  <c r="J381" i="10"/>
  <c r="E381" i="10"/>
  <c r="I380" i="10"/>
  <c r="D380" i="10"/>
  <c r="G379" i="10"/>
  <c r="C379" i="10"/>
  <c r="F378" i="10"/>
  <c r="J377" i="10"/>
  <c r="E377" i="10"/>
  <c r="I376" i="10"/>
  <c r="D376" i="10"/>
  <c r="G375" i="10"/>
  <c r="C375" i="10"/>
  <c r="F374" i="10"/>
  <c r="J373" i="10"/>
  <c r="E373" i="10"/>
  <c r="I372" i="10"/>
  <c r="D372" i="10"/>
  <c r="G371" i="10"/>
  <c r="C371" i="10"/>
  <c r="F370" i="10"/>
  <c r="J369" i="10"/>
  <c r="E369" i="10"/>
  <c r="I368" i="10"/>
  <c r="D368" i="10"/>
  <c r="G367" i="10"/>
  <c r="C367" i="10"/>
  <c r="F366" i="10"/>
  <c r="J365" i="10"/>
  <c r="E365" i="10"/>
  <c r="I364" i="10"/>
  <c r="D364" i="10"/>
  <c r="G363" i="10"/>
  <c r="C363" i="10"/>
  <c r="F362" i="10"/>
  <c r="J361" i="10"/>
  <c r="E361" i="10"/>
  <c r="I360" i="10"/>
  <c r="D360" i="10"/>
  <c r="G359" i="10"/>
  <c r="C359" i="10"/>
  <c r="I358" i="10"/>
  <c r="E358" i="10"/>
  <c r="I357" i="10"/>
  <c r="D357" i="10"/>
  <c r="G356" i="10"/>
  <c r="C356" i="10"/>
  <c r="F355" i="10"/>
  <c r="J354" i="10"/>
  <c r="E354" i="10"/>
  <c r="I353" i="10"/>
  <c r="D353" i="10"/>
  <c r="G352" i="10"/>
  <c r="C352" i="10"/>
  <c r="F351" i="10"/>
  <c r="J350" i="10"/>
  <c r="E350" i="10"/>
  <c r="I349" i="10"/>
  <c r="D349" i="10"/>
  <c r="G348" i="10"/>
  <c r="C348" i="10"/>
  <c r="F347" i="10"/>
  <c r="J346" i="10"/>
  <c r="E346" i="10"/>
  <c r="I345" i="10"/>
  <c r="D345" i="10"/>
  <c r="G344" i="10"/>
  <c r="C344" i="10"/>
  <c r="F343" i="10"/>
  <c r="J342" i="10"/>
  <c r="E342" i="10"/>
  <c r="I341" i="10"/>
  <c r="D341" i="10"/>
  <c r="G340" i="10"/>
  <c r="C340" i="10"/>
  <c r="F339" i="10"/>
  <c r="J338" i="10"/>
  <c r="E338" i="10"/>
  <c r="I337" i="10"/>
  <c r="D337" i="10"/>
  <c r="G336" i="10"/>
  <c r="C336" i="10"/>
  <c r="F335" i="10"/>
  <c r="J334" i="10"/>
  <c r="F358" i="10"/>
  <c r="J357" i="10"/>
  <c r="E357" i="10"/>
  <c r="I356" i="10"/>
  <c r="D356" i="10"/>
  <c r="G355" i="10"/>
  <c r="C355" i="10"/>
  <c r="F354" i="10"/>
  <c r="J353" i="10"/>
  <c r="E353" i="10"/>
  <c r="I352" i="10"/>
  <c r="D352" i="10"/>
  <c r="G351" i="10"/>
  <c r="C351" i="10"/>
  <c r="F350" i="10"/>
  <c r="J349" i="10"/>
  <c r="E349" i="10"/>
  <c r="I348" i="10"/>
  <c r="D348" i="10"/>
  <c r="G347" i="10"/>
  <c r="C347" i="10"/>
  <c r="F346" i="10"/>
  <c r="J345" i="10"/>
  <c r="E345" i="10"/>
  <c r="I344" i="10"/>
  <c r="D344" i="10"/>
  <c r="G343" i="10"/>
  <c r="C343" i="10"/>
  <c r="F342" i="10"/>
  <c r="J341" i="10"/>
  <c r="E341" i="10"/>
  <c r="I340" i="10"/>
  <c r="D340" i="10"/>
  <c r="G339" i="10"/>
  <c r="C339" i="10"/>
  <c r="F338" i="10"/>
  <c r="J337" i="10"/>
  <c r="E337" i="10"/>
  <c r="I336" i="10"/>
  <c r="D336" i="10"/>
  <c r="G335" i="10"/>
  <c r="C335" i="10"/>
  <c r="G358" i="10"/>
  <c r="C358" i="10"/>
  <c r="F357" i="10"/>
  <c r="J356" i="10"/>
  <c r="E356" i="10"/>
  <c r="I355" i="10"/>
  <c r="D355" i="10"/>
  <c r="G354" i="10"/>
  <c r="C354" i="10"/>
  <c r="F353" i="10"/>
  <c r="J352" i="10"/>
  <c r="E352" i="10"/>
  <c r="I351" i="10"/>
  <c r="D351" i="10"/>
  <c r="G350" i="10"/>
  <c r="C350" i="10"/>
  <c r="F349" i="10"/>
  <c r="J348" i="10"/>
  <c r="E348" i="10"/>
  <c r="I347" i="10"/>
  <c r="D347" i="10"/>
  <c r="G346" i="10"/>
  <c r="C346" i="10"/>
  <c r="F345" i="10"/>
  <c r="J344" i="10"/>
  <c r="E344" i="10"/>
  <c r="I343" i="10"/>
  <c r="D343" i="10"/>
  <c r="G342" i="10"/>
  <c r="C342" i="10"/>
  <c r="F341" i="10"/>
  <c r="J340" i="10"/>
  <c r="E340" i="10"/>
  <c r="I339" i="10"/>
  <c r="D339" i="10"/>
  <c r="G338" i="10"/>
  <c r="C338" i="10"/>
  <c r="F337" i="10"/>
  <c r="J336" i="10"/>
  <c r="E336" i="10"/>
  <c r="I335" i="10"/>
  <c r="D335" i="10"/>
  <c r="G334" i="10"/>
  <c r="D358" i="10"/>
  <c r="G357" i="10"/>
  <c r="C357" i="10"/>
  <c r="F356" i="10"/>
  <c r="J355" i="10"/>
  <c r="E355" i="10"/>
  <c r="I354" i="10"/>
  <c r="D354" i="10"/>
  <c r="G353" i="10"/>
  <c r="C353" i="10"/>
  <c r="F352" i="10"/>
  <c r="J351" i="10"/>
  <c r="E351" i="10"/>
  <c r="I350" i="10"/>
  <c r="D350" i="10"/>
  <c r="G349" i="10"/>
  <c r="C349" i="10"/>
  <c r="F348" i="10"/>
  <c r="J347" i="10"/>
  <c r="E347" i="10"/>
  <c r="I346" i="10"/>
  <c r="D346" i="10"/>
  <c r="G345" i="10"/>
  <c r="C345" i="10"/>
  <c r="F344" i="10"/>
  <c r="J343" i="10"/>
  <c r="E343" i="10"/>
  <c r="I342" i="10"/>
  <c r="D342" i="10"/>
  <c r="G341" i="10"/>
  <c r="C341" i="10"/>
  <c r="F340" i="10"/>
  <c r="J339" i="10"/>
  <c r="E339" i="10"/>
  <c r="I338" i="10"/>
  <c r="D338" i="10"/>
  <c r="G337" i="10"/>
  <c r="C337" i="10"/>
  <c r="F336" i="10"/>
  <c r="J335" i="10"/>
  <c r="E335" i="10"/>
  <c r="I334" i="10"/>
  <c r="F334" i="10"/>
  <c r="E334" i="10"/>
  <c r="G333" i="10"/>
  <c r="C333" i="10"/>
  <c r="F332" i="10"/>
  <c r="J331" i="10"/>
  <c r="E331" i="10"/>
  <c r="I330" i="10"/>
  <c r="D330" i="10"/>
  <c r="G329" i="10"/>
  <c r="C329" i="10"/>
  <c r="F328" i="10"/>
  <c r="J327" i="10"/>
  <c r="E327" i="10"/>
  <c r="I326" i="10"/>
  <c r="D326" i="10"/>
  <c r="G325" i="10"/>
  <c r="C325" i="10"/>
  <c r="F324" i="10"/>
  <c r="J323" i="10"/>
  <c r="E323" i="10"/>
  <c r="I322" i="10"/>
  <c r="D322" i="10"/>
  <c r="G321" i="10"/>
  <c r="C321" i="10"/>
  <c r="F320" i="10"/>
  <c r="J319" i="10"/>
  <c r="E319" i="10"/>
  <c r="I318" i="10"/>
  <c r="D318" i="10"/>
  <c r="G317" i="10"/>
  <c r="C317" i="10"/>
  <c r="F316" i="10"/>
  <c r="J315" i="10"/>
  <c r="E315" i="10"/>
  <c r="I314" i="10"/>
  <c r="D314" i="10"/>
  <c r="G313" i="10"/>
  <c r="C313" i="10"/>
  <c r="F312" i="10"/>
  <c r="J311" i="10"/>
  <c r="E311" i="10"/>
  <c r="I310" i="10"/>
  <c r="D310" i="10"/>
  <c r="G309" i="10"/>
  <c r="C309" i="10"/>
  <c r="F308" i="10"/>
  <c r="J307" i="10"/>
  <c r="E307" i="10"/>
  <c r="I306" i="10"/>
  <c r="D306" i="10"/>
  <c r="G305" i="10"/>
  <c r="C305" i="10"/>
  <c r="F304" i="10"/>
  <c r="J303" i="10"/>
  <c r="E303" i="10"/>
  <c r="I302" i="10"/>
  <c r="D302" i="10"/>
  <c r="G301" i="10"/>
  <c r="C301" i="10"/>
  <c r="F300" i="10"/>
  <c r="J299" i="10"/>
  <c r="E299" i="10"/>
  <c r="I298" i="10"/>
  <c r="D298" i="10"/>
  <c r="G297" i="10"/>
  <c r="C297" i="10"/>
  <c r="F296" i="10"/>
  <c r="J295" i="10"/>
  <c r="E295" i="10"/>
  <c r="I294" i="10"/>
  <c r="D294" i="10"/>
  <c r="G293" i="10"/>
  <c r="C293" i="10"/>
  <c r="F292" i="10"/>
  <c r="J291" i="10"/>
  <c r="E291" i="10"/>
  <c r="I290" i="10"/>
  <c r="D290" i="10"/>
  <c r="G289" i="10"/>
  <c r="C289" i="10"/>
  <c r="F288" i="10"/>
  <c r="J287" i="10"/>
  <c r="E287" i="10"/>
  <c r="I286" i="10"/>
  <c r="D286" i="10"/>
  <c r="C334" i="10"/>
  <c r="F333" i="10"/>
  <c r="J332" i="10"/>
  <c r="E332" i="10"/>
  <c r="I331" i="10"/>
  <c r="D331" i="10"/>
  <c r="G330" i="10"/>
  <c r="C330" i="10"/>
  <c r="F329" i="10"/>
  <c r="J328" i="10"/>
  <c r="E328" i="10"/>
  <c r="I327" i="10"/>
  <c r="D327" i="10"/>
  <c r="G326" i="10"/>
  <c r="C326" i="10"/>
  <c r="F325" i="10"/>
  <c r="J324" i="10"/>
  <c r="E324" i="10"/>
  <c r="I323" i="10"/>
  <c r="D323" i="10"/>
  <c r="G322" i="10"/>
  <c r="C322" i="10"/>
  <c r="F321" i="10"/>
  <c r="J320" i="10"/>
  <c r="E320" i="10"/>
  <c r="I319" i="10"/>
  <c r="D319" i="10"/>
  <c r="G318" i="10"/>
  <c r="C318" i="10"/>
  <c r="F317" i="10"/>
  <c r="J316" i="10"/>
  <c r="E316" i="10"/>
  <c r="I315" i="10"/>
  <c r="D315" i="10"/>
  <c r="G314" i="10"/>
  <c r="C314" i="10"/>
  <c r="F313" i="10"/>
  <c r="J312" i="10"/>
  <c r="E312" i="10"/>
  <c r="I311" i="10"/>
  <c r="D311" i="10"/>
  <c r="G310" i="10"/>
  <c r="C310" i="10"/>
  <c r="F309" i="10"/>
  <c r="J308" i="10"/>
  <c r="E308" i="10"/>
  <c r="I307" i="10"/>
  <c r="D307" i="10"/>
  <c r="G306" i="10"/>
  <c r="C306" i="10"/>
  <c r="F305" i="10"/>
  <c r="J304" i="10"/>
  <c r="E304" i="10"/>
  <c r="I303" i="10"/>
  <c r="D334" i="10"/>
  <c r="J333" i="10"/>
  <c r="E333" i="10"/>
  <c r="I332" i="10"/>
  <c r="D332" i="10"/>
  <c r="G331" i="10"/>
  <c r="C331" i="10"/>
  <c r="F330" i="10"/>
  <c r="J329" i="10"/>
  <c r="E329" i="10"/>
  <c r="I328" i="10"/>
  <c r="D328" i="10"/>
  <c r="G327" i="10"/>
  <c r="C327" i="10"/>
  <c r="F326" i="10"/>
  <c r="J325" i="10"/>
  <c r="E325" i="10"/>
  <c r="I324" i="10"/>
  <c r="D324" i="10"/>
  <c r="G323" i="10"/>
  <c r="C323" i="10"/>
  <c r="F322" i="10"/>
  <c r="J321" i="10"/>
  <c r="E321" i="10"/>
  <c r="I320" i="10"/>
  <c r="D320" i="10"/>
  <c r="G319" i="10"/>
  <c r="C319" i="10"/>
  <c r="F318" i="10"/>
  <c r="J317" i="10"/>
  <c r="E317" i="10"/>
  <c r="I316" i="10"/>
  <c r="D316" i="10"/>
  <c r="G315" i="10"/>
  <c r="C315" i="10"/>
  <c r="F314" i="10"/>
  <c r="J313" i="10"/>
  <c r="E313" i="10"/>
  <c r="I312" i="10"/>
  <c r="D312" i="10"/>
  <c r="G311" i="10"/>
  <c r="C311" i="10"/>
  <c r="F310" i="10"/>
  <c r="J309" i="10"/>
  <c r="E309" i="10"/>
  <c r="I308" i="10"/>
  <c r="D308" i="10"/>
  <c r="G307" i="10"/>
  <c r="C307" i="10"/>
  <c r="F306" i="10"/>
  <c r="J305" i="10"/>
  <c r="E305" i="10"/>
  <c r="I304" i="10"/>
  <c r="D304" i="10"/>
  <c r="G303" i="10"/>
  <c r="C303" i="10"/>
  <c r="F302" i="10"/>
  <c r="J301" i="10"/>
  <c r="E301" i="10"/>
  <c r="I300" i="10"/>
  <c r="D300" i="10"/>
  <c r="G299" i="10"/>
  <c r="C299" i="10"/>
  <c r="F298" i="10"/>
  <c r="J297" i="10"/>
  <c r="E297" i="10"/>
  <c r="I296" i="10"/>
  <c r="D296" i="10"/>
  <c r="G295" i="10"/>
  <c r="C295" i="10"/>
  <c r="F294" i="10"/>
  <c r="J293" i="10"/>
  <c r="E293" i="10"/>
  <c r="I292" i="10"/>
  <c r="D292" i="10"/>
  <c r="G291" i="10"/>
  <c r="C291" i="10"/>
  <c r="F290" i="10"/>
  <c r="J289" i="10"/>
  <c r="E289" i="10"/>
  <c r="I288" i="10"/>
  <c r="D288" i="10"/>
  <c r="G287" i="10"/>
  <c r="C287" i="10"/>
  <c r="F286" i="10"/>
  <c r="J285" i="10"/>
  <c r="I333" i="10"/>
  <c r="D333" i="10"/>
  <c r="G332" i="10"/>
  <c r="C332" i="10"/>
  <c r="F331" i="10"/>
  <c r="J330" i="10"/>
  <c r="E330" i="10"/>
  <c r="I329" i="10"/>
  <c r="D329" i="10"/>
  <c r="G328" i="10"/>
  <c r="C328" i="10"/>
  <c r="F327" i="10"/>
  <c r="J326" i="10"/>
  <c r="E326" i="10"/>
  <c r="I325" i="10"/>
  <c r="D325" i="10"/>
  <c r="G324" i="10"/>
  <c r="C324" i="10"/>
  <c r="F323" i="10"/>
  <c r="J322" i="10"/>
  <c r="E322" i="10"/>
  <c r="I321" i="10"/>
  <c r="D321" i="10"/>
  <c r="G320" i="10"/>
  <c r="C320" i="10"/>
  <c r="F319" i="10"/>
  <c r="J318" i="10"/>
  <c r="E318" i="10"/>
  <c r="I317" i="10"/>
  <c r="D317" i="10"/>
  <c r="G316" i="10"/>
  <c r="C316" i="10"/>
  <c r="F315" i="10"/>
  <c r="J314" i="10"/>
  <c r="E314" i="10"/>
  <c r="I313" i="10"/>
  <c r="D313" i="10"/>
  <c r="G312" i="10"/>
  <c r="C312" i="10"/>
  <c r="F311" i="10"/>
  <c r="J310" i="10"/>
  <c r="E310" i="10"/>
  <c r="I309" i="10"/>
  <c r="D309" i="10"/>
  <c r="G308" i="10"/>
  <c r="C308" i="10"/>
  <c r="F307" i="10"/>
  <c r="J306" i="10"/>
  <c r="E306" i="10"/>
  <c r="I305" i="10"/>
  <c r="D305" i="10"/>
  <c r="G304" i="10"/>
  <c r="C304" i="10"/>
  <c r="F303" i="10"/>
  <c r="J302" i="10"/>
  <c r="E302" i="10"/>
  <c r="I301" i="10"/>
  <c r="D301" i="10"/>
  <c r="G300" i="10"/>
  <c r="C300" i="10"/>
  <c r="F299" i="10"/>
  <c r="J298" i="10"/>
  <c r="E298" i="10"/>
  <c r="I297" i="10"/>
  <c r="D297" i="10"/>
  <c r="G296" i="10"/>
  <c r="C296" i="10"/>
  <c r="F295" i="10"/>
  <c r="J294" i="10"/>
  <c r="E294" i="10"/>
  <c r="I293" i="10"/>
  <c r="D293" i="10"/>
  <c r="G292" i="10"/>
  <c r="C292" i="10"/>
  <c r="F291" i="10"/>
  <c r="J290" i="10"/>
  <c r="E290" i="10"/>
  <c r="I289" i="10"/>
  <c r="D289" i="10"/>
  <c r="G288" i="10"/>
  <c r="C288" i="10"/>
  <c r="F287" i="10"/>
  <c r="J286" i="10"/>
  <c r="E286" i="10"/>
  <c r="D303" i="10"/>
  <c r="C302" i="10"/>
  <c r="J300" i="10"/>
  <c r="I299" i="10"/>
  <c r="G298" i="10"/>
  <c r="F297" i="10"/>
  <c r="E296" i="10"/>
  <c r="D295" i="10"/>
  <c r="C294" i="10"/>
  <c r="J292" i="10"/>
  <c r="I291" i="10"/>
  <c r="G290" i="10"/>
  <c r="F289" i="10"/>
  <c r="E288" i="10"/>
  <c r="D287" i="10"/>
  <c r="C286" i="10"/>
  <c r="G285" i="10"/>
  <c r="C285" i="10"/>
  <c r="F284" i="10"/>
  <c r="J283" i="10"/>
  <c r="E283" i="10"/>
  <c r="I282" i="10"/>
  <c r="D282" i="10"/>
  <c r="G281" i="10"/>
  <c r="C281" i="10"/>
  <c r="F280" i="10"/>
  <c r="J279" i="10"/>
  <c r="E279" i="10"/>
  <c r="I278" i="10"/>
  <c r="D278" i="10"/>
  <c r="G277" i="10"/>
  <c r="C277" i="10"/>
  <c r="F276" i="10"/>
  <c r="J275" i="10"/>
  <c r="E275" i="10"/>
  <c r="I274" i="10"/>
  <c r="D274" i="10"/>
  <c r="G273" i="10"/>
  <c r="C273" i="10"/>
  <c r="F272" i="10"/>
  <c r="J271" i="10"/>
  <c r="E271" i="10"/>
  <c r="I270" i="10"/>
  <c r="D270" i="10"/>
  <c r="G269" i="10"/>
  <c r="C269" i="10"/>
  <c r="F268" i="10"/>
  <c r="J267" i="10"/>
  <c r="E267" i="10"/>
  <c r="I266" i="10"/>
  <c r="D266" i="10"/>
  <c r="G265" i="10"/>
  <c r="C265" i="10"/>
  <c r="F264" i="10"/>
  <c r="J263" i="10"/>
  <c r="E263" i="10"/>
  <c r="I262" i="10"/>
  <c r="D262" i="10"/>
  <c r="G261" i="10"/>
  <c r="C261" i="10"/>
  <c r="F260" i="10"/>
  <c r="J259" i="10"/>
  <c r="E259" i="10"/>
  <c r="I258" i="10"/>
  <c r="D258" i="10"/>
  <c r="G257" i="10"/>
  <c r="C257" i="10"/>
  <c r="F256" i="10"/>
  <c r="J255" i="10"/>
  <c r="E255" i="10"/>
  <c r="I254" i="10"/>
  <c r="D254" i="10"/>
  <c r="G253" i="10"/>
  <c r="C253" i="10"/>
  <c r="F252" i="10"/>
  <c r="J251" i="10"/>
  <c r="E251" i="10"/>
  <c r="I250" i="10"/>
  <c r="D250" i="10"/>
  <c r="G249" i="10"/>
  <c r="C249" i="10"/>
  <c r="F248" i="10"/>
  <c r="J247" i="10"/>
  <c r="E247" i="10"/>
  <c r="I246" i="10"/>
  <c r="D246" i="10"/>
  <c r="G245" i="10"/>
  <c r="C245" i="10"/>
  <c r="F244" i="10"/>
  <c r="J243" i="10"/>
  <c r="E243" i="10"/>
  <c r="I242" i="10"/>
  <c r="D242" i="10"/>
  <c r="G241" i="10"/>
  <c r="C241" i="10"/>
  <c r="F240" i="10"/>
  <c r="J239" i="10"/>
  <c r="E239" i="10"/>
  <c r="I238" i="10"/>
  <c r="D238" i="10"/>
  <c r="G237" i="10"/>
  <c r="F285" i="10"/>
  <c r="J284" i="10"/>
  <c r="E284" i="10"/>
  <c r="I283" i="10"/>
  <c r="D283" i="10"/>
  <c r="G282" i="10"/>
  <c r="C282" i="10"/>
  <c r="F281" i="10"/>
  <c r="J280" i="10"/>
  <c r="E280" i="10"/>
  <c r="I279" i="10"/>
  <c r="D279" i="10"/>
  <c r="G278" i="10"/>
  <c r="C278" i="10"/>
  <c r="F277" i="10"/>
  <c r="J276" i="10"/>
  <c r="E276" i="10"/>
  <c r="I275" i="10"/>
  <c r="D275" i="10"/>
  <c r="G274" i="10"/>
  <c r="C274" i="10"/>
  <c r="F273" i="10"/>
  <c r="J272" i="10"/>
  <c r="E272" i="10"/>
  <c r="I271" i="10"/>
  <c r="D271" i="10"/>
  <c r="G270" i="10"/>
  <c r="C270" i="10"/>
  <c r="F269" i="10"/>
  <c r="J268" i="10"/>
  <c r="E268" i="10"/>
  <c r="I267" i="10"/>
  <c r="D267" i="10"/>
  <c r="G266" i="10"/>
  <c r="C266" i="10"/>
  <c r="F265" i="10"/>
  <c r="J264" i="10"/>
  <c r="E264" i="10"/>
  <c r="I263" i="10"/>
  <c r="D263" i="10"/>
  <c r="G262" i="10"/>
  <c r="C262" i="10"/>
  <c r="F261" i="10"/>
  <c r="J260" i="10"/>
  <c r="E260" i="10"/>
  <c r="I259" i="10"/>
  <c r="D259" i="10"/>
  <c r="G258" i="10"/>
  <c r="C258" i="10"/>
  <c r="F257" i="10"/>
  <c r="J256" i="10"/>
  <c r="E256" i="10"/>
  <c r="I255" i="10"/>
  <c r="D255" i="10"/>
  <c r="G254" i="10"/>
  <c r="C254" i="10"/>
  <c r="F253" i="10"/>
  <c r="J252" i="10"/>
  <c r="E252" i="10"/>
  <c r="I251" i="10"/>
  <c r="D251" i="10"/>
  <c r="G250" i="10"/>
  <c r="C250" i="10"/>
  <c r="F249" i="10"/>
  <c r="J248" i="10"/>
  <c r="E248" i="10"/>
  <c r="I247" i="10"/>
  <c r="D247" i="10"/>
  <c r="G246" i="10"/>
  <c r="G302" i="10"/>
  <c r="F301" i="10"/>
  <c r="E300" i="10"/>
  <c r="D299" i="10"/>
  <c r="C298" i="10"/>
  <c r="J296" i="10"/>
  <c r="I295" i="10"/>
  <c r="G294" i="10"/>
  <c r="F293" i="10"/>
  <c r="E292" i="10"/>
  <c r="D291" i="10"/>
  <c r="C290" i="10"/>
  <c r="J288" i="10"/>
  <c r="I287" i="10"/>
  <c r="G286" i="10"/>
  <c r="I285" i="10"/>
  <c r="E285" i="10"/>
  <c r="I284" i="10"/>
  <c r="D284" i="10"/>
  <c r="G283" i="10"/>
  <c r="C283" i="10"/>
  <c r="F282" i="10"/>
  <c r="J281" i="10"/>
  <c r="E281" i="10"/>
  <c r="I280" i="10"/>
  <c r="D280" i="10"/>
  <c r="G279" i="10"/>
  <c r="C279" i="10"/>
  <c r="F278" i="10"/>
  <c r="J277" i="10"/>
  <c r="E277" i="10"/>
  <c r="I276" i="10"/>
  <c r="D276" i="10"/>
  <c r="G275" i="10"/>
  <c r="C275" i="10"/>
  <c r="F274" i="10"/>
  <c r="J273" i="10"/>
  <c r="E273" i="10"/>
  <c r="I272" i="10"/>
  <c r="D272" i="10"/>
  <c r="G271" i="10"/>
  <c r="C271" i="10"/>
  <c r="F270" i="10"/>
  <c r="J269" i="10"/>
  <c r="E269" i="10"/>
  <c r="I268" i="10"/>
  <c r="D268" i="10"/>
  <c r="G267" i="10"/>
  <c r="C267" i="10"/>
  <c r="F266" i="10"/>
  <c r="J265" i="10"/>
  <c r="E265" i="10"/>
  <c r="I264" i="10"/>
  <c r="D264" i="10"/>
  <c r="G263" i="10"/>
  <c r="C263" i="10"/>
  <c r="F262" i="10"/>
  <c r="J261" i="10"/>
  <c r="E261" i="10"/>
  <c r="I260" i="10"/>
  <c r="D260" i="10"/>
  <c r="G259" i="10"/>
  <c r="C259" i="10"/>
  <c r="F258" i="10"/>
  <c r="J257" i="10"/>
  <c r="E257" i="10"/>
  <c r="I256" i="10"/>
  <c r="D256" i="10"/>
  <c r="G255" i="10"/>
  <c r="C255" i="10"/>
  <c r="F254" i="10"/>
  <c r="J253" i="10"/>
  <c r="E253" i="10"/>
  <c r="I252" i="10"/>
  <c r="D252" i="10"/>
  <c r="G251" i="10"/>
  <c r="C251" i="10"/>
  <c r="F250" i="10"/>
  <c r="J249" i="10"/>
  <c r="E249" i="10"/>
  <c r="I248" i="10"/>
  <c r="D248" i="10"/>
  <c r="G247" i="10"/>
  <c r="C247" i="10"/>
  <c r="F246" i="10"/>
  <c r="J245" i="10"/>
  <c r="E245" i="10"/>
  <c r="I244" i="10"/>
  <c r="D244" i="10"/>
  <c r="G243" i="10"/>
  <c r="C243" i="10"/>
  <c r="F242" i="10"/>
  <c r="J241" i="10"/>
  <c r="E241" i="10"/>
  <c r="I240" i="10"/>
  <c r="D240" i="10"/>
  <c r="G239" i="10"/>
  <c r="C239" i="10"/>
  <c r="F238" i="10"/>
  <c r="J237" i="10"/>
  <c r="E237" i="10"/>
  <c r="D285" i="10"/>
  <c r="G284" i="10"/>
  <c r="C284" i="10"/>
  <c r="F283" i="10"/>
  <c r="J282" i="10"/>
  <c r="E282" i="10"/>
  <c r="I281" i="10"/>
  <c r="D281" i="10"/>
  <c r="G280" i="10"/>
  <c r="C280" i="10"/>
  <c r="F279" i="10"/>
  <c r="J278" i="10"/>
  <c r="E278" i="10"/>
  <c r="I277" i="10"/>
  <c r="D277" i="10"/>
  <c r="G276" i="10"/>
  <c r="C276" i="10"/>
  <c r="F275" i="10"/>
  <c r="J274" i="10"/>
  <c r="E274" i="10"/>
  <c r="I273" i="10"/>
  <c r="D273" i="10"/>
  <c r="G272" i="10"/>
  <c r="C272" i="10"/>
  <c r="F271" i="10"/>
  <c r="J270" i="10"/>
  <c r="E270" i="10"/>
  <c r="I269" i="10"/>
  <c r="D269" i="10"/>
  <c r="G268" i="10"/>
  <c r="C268" i="10"/>
  <c r="F267" i="10"/>
  <c r="J266" i="10"/>
  <c r="E266" i="10"/>
  <c r="I265" i="10"/>
  <c r="D265" i="10"/>
  <c r="G264" i="10"/>
  <c r="C264" i="10"/>
  <c r="F263" i="10"/>
  <c r="J262" i="10"/>
  <c r="E262" i="10"/>
  <c r="I261" i="10"/>
  <c r="D261" i="10"/>
  <c r="G260" i="10"/>
  <c r="C260" i="10"/>
  <c r="F259" i="10"/>
  <c r="J258" i="10"/>
  <c r="E258" i="10"/>
  <c r="I257" i="10"/>
  <c r="D257" i="10"/>
  <c r="G256" i="10"/>
  <c r="C256" i="10"/>
  <c r="F255" i="10"/>
  <c r="J254" i="10"/>
  <c r="E254" i="10"/>
  <c r="I253" i="10"/>
  <c r="D253" i="10"/>
  <c r="G252" i="10"/>
  <c r="C252" i="10"/>
  <c r="F251" i="10"/>
  <c r="J250" i="10"/>
  <c r="E250" i="10"/>
  <c r="I249" i="10"/>
  <c r="D249" i="10"/>
  <c r="G248" i="10"/>
  <c r="C248" i="10"/>
  <c r="F247" i="10"/>
  <c r="J246" i="10"/>
  <c r="E246" i="10"/>
  <c r="I245" i="10"/>
  <c r="D245" i="10"/>
  <c r="G244" i="10"/>
  <c r="C244" i="10"/>
  <c r="F243" i="10"/>
  <c r="J242" i="10"/>
  <c r="E242" i="10"/>
  <c r="I241" i="10"/>
  <c r="D241" i="10"/>
  <c r="G240" i="10"/>
  <c r="C240" i="10"/>
  <c r="F239" i="10"/>
  <c r="J238" i="10"/>
  <c r="E238" i="10"/>
  <c r="I237" i="10"/>
  <c r="D237" i="10"/>
  <c r="I236" i="10"/>
  <c r="D236" i="10"/>
  <c r="G235" i="10"/>
  <c r="C235" i="10"/>
  <c r="F234" i="10"/>
  <c r="J233" i="10"/>
  <c r="E233" i="10"/>
  <c r="I232" i="10"/>
  <c r="D232" i="10"/>
  <c r="G231" i="10"/>
  <c r="C231" i="10"/>
  <c r="F230" i="10"/>
  <c r="J229" i="10"/>
  <c r="E229" i="10"/>
  <c r="I228" i="10"/>
  <c r="D228" i="10"/>
  <c r="G227" i="10"/>
  <c r="C227" i="10"/>
  <c r="F226" i="10"/>
  <c r="J225" i="10"/>
  <c r="E225" i="10"/>
  <c r="I224" i="10"/>
  <c r="D224" i="10"/>
  <c r="G223" i="10"/>
  <c r="C223" i="10"/>
  <c r="F222" i="10"/>
  <c r="J221" i="10"/>
  <c r="E221" i="10"/>
  <c r="I220" i="10"/>
  <c r="D220" i="10"/>
  <c r="G219" i="10"/>
  <c r="C219" i="10"/>
  <c r="F218" i="10"/>
  <c r="J217" i="10"/>
  <c r="E217" i="10"/>
  <c r="I216" i="10"/>
  <c r="D216" i="10"/>
  <c r="G215" i="10"/>
  <c r="C215" i="10"/>
  <c r="F214" i="10"/>
  <c r="J213" i="10"/>
  <c r="E213" i="10"/>
  <c r="I212" i="10"/>
  <c r="D212" i="10"/>
  <c r="G211" i="10"/>
  <c r="C211" i="10"/>
  <c r="F210" i="10"/>
  <c r="J209" i="10"/>
  <c r="E209" i="10"/>
  <c r="I208" i="10"/>
  <c r="D208" i="10"/>
  <c r="G207" i="10"/>
  <c r="C207" i="10"/>
  <c r="F206" i="10"/>
  <c r="J205" i="10"/>
  <c r="E205" i="10"/>
  <c r="I204" i="10"/>
  <c r="D204" i="10"/>
  <c r="G203" i="10"/>
  <c r="J202" i="10"/>
  <c r="E202" i="10"/>
  <c r="I201" i="10"/>
  <c r="D201" i="10"/>
  <c r="G200" i="10"/>
  <c r="C200" i="10"/>
  <c r="F199" i="10"/>
  <c r="J198" i="10"/>
  <c r="E198" i="10"/>
  <c r="I197" i="10"/>
  <c r="D197" i="10"/>
  <c r="G196" i="10"/>
  <c r="C196" i="10"/>
  <c r="F195" i="10"/>
  <c r="J194" i="10"/>
  <c r="E194" i="10"/>
  <c r="I193" i="10"/>
  <c r="D193" i="10"/>
  <c r="G192" i="10"/>
  <c r="C192" i="10"/>
  <c r="F191" i="10"/>
  <c r="J190" i="10"/>
  <c r="E190" i="10"/>
  <c r="I189" i="10"/>
  <c r="D189" i="10"/>
  <c r="G188" i="10"/>
  <c r="C188" i="10"/>
  <c r="F187" i="10"/>
  <c r="J186" i="10"/>
  <c r="E186" i="10"/>
  <c r="I185" i="10"/>
  <c r="D185" i="10"/>
  <c r="G184" i="10"/>
  <c r="C184" i="10"/>
  <c r="F183" i="10"/>
  <c r="J182" i="10"/>
  <c r="E182" i="10"/>
  <c r="I181" i="10"/>
  <c r="D181" i="10"/>
  <c r="G180" i="10"/>
  <c r="C180" i="10"/>
  <c r="F179" i="10"/>
  <c r="J178" i="10"/>
  <c r="E178" i="10"/>
  <c r="I177" i="10"/>
  <c r="D177" i="10"/>
  <c r="G176" i="10"/>
  <c r="C176" i="10"/>
  <c r="F175" i="10"/>
  <c r="J174" i="10"/>
  <c r="E174" i="10"/>
  <c r="I173" i="10"/>
  <c r="D173" i="10"/>
  <c r="G172" i="10"/>
  <c r="C172" i="10"/>
  <c r="F171" i="10"/>
  <c r="J170" i="10"/>
  <c r="E170" i="10"/>
  <c r="I169" i="10"/>
  <c r="D169" i="10"/>
  <c r="G168" i="10"/>
  <c r="C168" i="10"/>
  <c r="F167" i="10"/>
  <c r="J166" i="10"/>
  <c r="E166" i="10"/>
  <c r="I165" i="10"/>
  <c r="D165" i="10"/>
  <c r="G164" i="10"/>
  <c r="C164" i="10"/>
  <c r="F163" i="10"/>
  <c r="J162" i="10"/>
  <c r="E162" i="10"/>
  <c r="I161" i="10"/>
  <c r="D161" i="10"/>
  <c r="G160" i="10"/>
  <c r="C160" i="10"/>
  <c r="F159" i="10"/>
  <c r="J158" i="10"/>
  <c r="E158" i="10"/>
  <c r="I157" i="10"/>
  <c r="D157" i="10"/>
  <c r="G156" i="10"/>
  <c r="C156" i="10"/>
  <c r="F155" i="10"/>
  <c r="J154" i="10"/>
  <c r="E154" i="10"/>
  <c r="I153" i="10"/>
  <c r="D153" i="10"/>
  <c r="G152" i="10"/>
  <c r="C152" i="10"/>
  <c r="F151" i="10"/>
  <c r="J150" i="10"/>
  <c r="E150" i="10"/>
  <c r="C246" i="10"/>
  <c r="J244" i="10"/>
  <c r="I243" i="10"/>
  <c r="G242" i="10"/>
  <c r="F241" i="10"/>
  <c r="E240" i="10"/>
  <c r="D239" i="10"/>
  <c r="C238" i="10"/>
  <c r="C237" i="10"/>
  <c r="J235" i="10"/>
  <c r="I234" i="10"/>
  <c r="G233" i="10"/>
  <c r="F232" i="10"/>
  <c r="E231" i="10"/>
  <c r="D230" i="10"/>
  <c r="C229" i="10"/>
  <c r="J227" i="10"/>
  <c r="I226" i="10"/>
  <c r="G225" i="10"/>
  <c r="F224" i="10"/>
  <c r="E223" i="10"/>
  <c r="D222" i="10"/>
  <c r="C221" i="10"/>
  <c r="J219" i="10"/>
  <c r="I218" i="10"/>
  <c r="G217" i="10"/>
  <c r="F216" i="10"/>
  <c r="E215" i="10"/>
  <c r="D214" i="10"/>
  <c r="C213" i="10"/>
  <c r="J211" i="10"/>
  <c r="I210" i="10"/>
  <c r="G209" i="10"/>
  <c r="F208" i="10"/>
  <c r="E207" i="10"/>
  <c r="D206" i="10"/>
  <c r="C205" i="10"/>
  <c r="J203" i="10"/>
  <c r="G202" i="10"/>
  <c r="F201" i="10"/>
  <c r="E200" i="10"/>
  <c r="D199" i="10"/>
  <c r="C198" i="10"/>
  <c r="J196" i="10"/>
  <c r="I195" i="10"/>
  <c r="G194" i="10"/>
  <c r="F193" i="10"/>
  <c r="E192" i="10"/>
  <c r="D191" i="10"/>
  <c r="C190" i="10"/>
  <c r="J188" i="10"/>
  <c r="I187" i="10"/>
  <c r="G186" i="10"/>
  <c r="F185" i="10"/>
  <c r="E184" i="10"/>
  <c r="D183" i="10"/>
  <c r="C182" i="10"/>
  <c r="J180" i="10"/>
  <c r="I179" i="10"/>
  <c r="G178" i="10"/>
  <c r="F177" i="10"/>
  <c r="E176" i="10"/>
  <c r="D175" i="10"/>
  <c r="C174" i="10"/>
  <c r="J172" i="10"/>
  <c r="I171" i="10"/>
  <c r="G170" i="10"/>
  <c r="F169" i="10"/>
  <c r="E168" i="10"/>
  <c r="D167" i="10"/>
  <c r="C166" i="10"/>
  <c r="J164" i="10"/>
  <c r="I163" i="10"/>
  <c r="G162" i="10"/>
  <c r="F161" i="10"/>
  <c r="E160" i="10"/>
  <c r="D159" i="10"/>
  <c r="C158" i="10"/>
  <c r="J156" i="10"/>
  <c r="I155" i="10"/>
  <c r="G154" i="10"/>
  <c r="F153" i="10"/>
  <c r="E152" i="10"/>
  <c r="D151" i="10"/>
  <c r="C150" i="10"/>
  <c r="F149" i="10"/>
  <c r="J148" i="10"/>
  <c r="E148" i="10"/>
  <c r="I147" i="10"/>
  <c r="D147" i="10"/>
  <c r="G146" i="10"/>
  <c r="C146" i="10"/>
  <c r="F145" i="10"/>
  <c r="J144" i="10"/>
  <c r="E144" i="10"/>
  <c r="I143" i="10"/>
  <c r="D143" i="10"/>
  <c r="G142" i="10"/>
  <c r="C142" i="10"/>
  <c r="F141" i="10"/>
  <c r="J140" i="10"/>
  <c r="E140" i="10"/>
  <c r="I139" i="10"/>
  <c r="G236" i="10"/>
  <c r="C236" i="10"/>
  <c r="F235" i="10"/>
  <c r="J234" i="10"/>
  <c r="E234" i="10"/>
  <c r="I233" i="10"/>
  <c r="D233" i="10"/>
  <c r="G232" i="10"/>
  <c r="C232" i="10"/>
  <c r="F231" i="10"/>
  <c r="J230" i="10"/>
  <c r="E230" i="10"/>
  <c r="I229" i="10"/>
  <c r="D229" i="10"/>
  <c r="G228" i="10"/>
  <c r="C228" i="10"/>
  <c r="F227" i="10"/>
  <c r="J226" i="10"/>
  <c r="E226" i="10"/>
  <c r="I225" i="10"/>
  <c r="D225" i="10"/>
  <c r="G224" i="10"/>
  <c r="C224" i="10"/>
  <c r="F223" i="10"/>
  <c r="J222" i="10"/>
  <c r="E222" i="10"/>
  <c r="I221" i="10"/>
  <c r="D221" i="10"/>
  <c r="G220" i="10"/>
  <c r="C220" i="10"/>
  <c r="F219" i="10"/>
  <c r="J218" i="10"/>
  <c r="E218" i="10"/>
  <c r="I217" i="10"/>
  <c r="D217" i="10"/>
  <c r="G216" i="10"/>
  <c r="C216" i="10"/>
  <c r="F215" i="10"/>
  <c r="J214" i="10"/>
  <c r="E214" i="10"/>
  <c r="I213" i="10"/>
  <c r="D213" i="10"/>
  <c r="G212" i="10"/>
  <c r="C212" i="10"/>
  <c r="F211" i="10"/>
  <c r="J210" i="10"/>
  <c r="E210" i="10"/>
  <c r="I209" i="10"/>
  <c r="D209" i="10"/>
  <c r="G208" i="10"/>
  <c r="C208" i="10"/>
  <c r="F207" i="10"/>
  <c r="J206" i="10"/>
  <c r="E206" i="10"/>
  <c r="I205" i="10"/>
  <c r="D205" i="10"/>
  <c r="G204" i="10"/>
  <c r="C204" i="10"/>
  <c r="F203" i="10"/>
  <c r="I202" i="10"/>
  <c r="D202" i="10"/>
  <c r="G201" i="10"/>
  <c r="C201" i="10"/>
  <c r="F200" i="10"/>
  <c r="J199" i="10"/>
  <c r="E199" i="10"/>
  <c r="I198" i="10"/>
  <c r="D198" i="10"/>
  <c r="G197" i="10"/>
  <c r="C197" i="10"/>
  <c r="F196" i="10"/>
  <c r="J195" i="10"/>
  <c r="E195" i="10"/>
  <c r="I194" i="10"/>
  <c r="D194" i="10"/>
  <c r="G193" i="10"/>
  <c r="C193" i="10"/>
  <c r="F192" i="10"/>
  <c r="J191" i="10"/>
  <c r="E191" i="10"/>
  <c r="I190" i="10"/>
  <c r="D190" i="10"/>
  <c r="G189" i="10"/>
  <c r="C189" i="10"/>
  <c r="F188" i="10"/>
  <c r="J187" i="10"/>
  <c r="E187" i="10"/>
  <c r="I186" i="10"/>
  <c r="D186" i="10"/>
  <c r="G185" i="10"/>
  <c r="C185" i="10"/>
  <c r="F184" i="10"/>
  <c r="J183" i="10"/>
  <c r="E183" i="10"/>
  <c r="I182" i="10"/>
  <c r="D182" i="10"/>
  <c r="G181" i="10"/>
  <c r="C181" i="10"/>
  <c r="F180" i="10"/>
  <c r="J179" i="10"/>
  <c r="E179" i="10"/>
  <c r="I178" i="10"/>
  <c r="D178" i="10"/>
  <c r="G177" i="10"/>
  <c r="C177" i="10"/>
  <c r="F176" i="10"/>
  <c r="J175" i="10"/>
  <c r="E175" i="10"/>
  <c r="I174" i="10"/>
  <c r="D174" i="10"/>
  <c r="G173" i="10"/>
  <c r="C173" i="10"/>
  <c r="F172" i="10"/>
  <c r="J171" i="10"/>
  <c r="E171" i="10"/>
  <c r="I170" i="10"/>
  <c r="D170" i="10"/>
  <c r="G169" i="10"/>
  <c r="C169" i="10"/>
  <c r="F168" i="10"/>
  <c r="J167" i="10"/>
  <c r="E167" i="10"/>
  <c r="I166" i="10"/>
  <c r="D166" i="10"/>
  <c r="G165" i="10"/>
  <c r="C165" i="10"/>
  <c r="F164" i="10"/>
  <c r="J163" i="10"/>
  <c r="E163" i="10"/>
  <c r="I162" i="10"/>
  <c r="D162" i="10"/>
  <c r="G161" i="10"/>
  <c r="C161" i="10"/>
  <c r="F160" i="10"/>
  <c r="J159" i="10"/>
  <c r="E159" i="10"/>
  <c r="I158" i="10"/>
  <c r="D158" i="10"/>
  <c r="G157" i="10"/>
  <c r="C157" i="10"/>
  <c r="F156" i="10"/>
  <c r="J155" i="10"/>
  <c r="E155" i="10"/>
  <c r="I154" i="10"/>
  <c r="D154" i="10"/>
  <c r="G153" i="10"/>
  <c r="C153" i="10"/>
  <c r="F152" i="10"/>
  <c r="J151" i="10"/>
  <c r="E151" i="10"/>
  <c r="I150" i="10"/>
  <c r="D150" i="10"/>
  <c r="G149" i="10"/>
  <c r="C149" i="10"/>
  <c r="F148" i="10"/>
  <c r="J147" i="10"/>
  <c r="E147" i="10"/>
  <c r="I146" i="10"/>
  <c r="D146" i="10"/>
  <c r="G145" i="10"/>
  <c r="C145" i="10"/>
  <c r="F144" i="10"/>
  <c r="J143" i="10"/>
  <c r="E143" i="10"/>
  <c r="I142" i="10"/>
  <c r="D142" i="10"/>
  <c r="G141" i="10"/>
  <c r="C141" i="10"/>
  <c r="F140" i="10"/>
  <c r="J139" i="10"/>
  <c r="F139" i="10"/>
  <c r="J138" i="10"/>
  <c r="E138" i="10"/>
  <c r="I137" i="10"/>
  <c r="D137" i="10"/>
  <c r="G136" i="10"/>
  <c r="C136" i="10"/>
  <c r="F135" i="10"/>
  <c r="J134" i="10"/>
  <c r="E134" i="10"/>
  <c r="I133" i="10"/>
  <c r="D133" i="10"/>
  <c r="G132" i="10"/>
  <c r="C132" i="10"/>
  <c r="F131" i="10"/>
  <c r="J130" i="10"/>
  <c r="E130" i="10"/>
  <c r="I129" i="10"/>
  <c r="D129" i="10"/>
  <c r="G128" i="10"/>
  <c r="C128" i="10"/>
  <c r="F127" i="10"/>
  <c r="J126" i="10"/>
  <c r="E126" i="10"/>
  <c r="I125" i="10"/>
  <c r="D125" i="10"/>
  <c r="G124" i="10"/>
  <c r="C124" i="10"/>
  <c r="F123" i="10"/>
  <c r="J122" i="10"/>
  <c r="E122" i="10"/>
  <c r="I121" i="10"/>
  <c r="D121" i="10"/>
  <c r="G120" i="10"/>
  <c r="C120" i="10"/>
  <c r="F119" i="10"/>
  <c r="J118" i="10"/>
  <c r="E118" i="10"/>
  <c r="I117" i="10"/>
  <c r="D117" i="10"/>
  <c r="G116" i="10"/>
  <c r="C116" i="10"/>
  <c r="F115" i="10"/>
  <c r="J114" i="10"/>
  <c r="E114" i="10"/>
  <c r="I113" i="10"/>
  <c r="D113" i="10"/>
  <c r="G112" i="10"/>
  <c r="C112" i="10"/>
  <c r="F111" i="10"/>
  <c r="J110" i="10"/>
  <c r="E110" i="10"/>
  <c r="I109" i="10"/>
  <c r="D109" i="10"/>
  <c r="G108" i="10"/>
  <c r="C108" i="10"/>
  <c r="F107" i="10"/>
  <c r="J106" i="10"/>
  <c r="E106" i="10"/>
  <c r="I105" i="10"/>
  <c r="D105" i="10"/>
  <c r="G104" i="10"/>
  <c r="C104" i="10"/>
  <c r="F103" i="10"/>
  <c r="J102" i="10"/>
  <c r="E102" i="10"/>
  <c r="I101" i="10"/>
  <c r="D101" i="10"/>
  <c r="F245" i="10"/>
  <c r="E244" i="10"/>
  <c r="D243" i="10"/>
  <c r="C242" i="10"/>
  <c r="J240" i="10"/>
  <c r="I239" i="10"/>
  <c r="G238" i="10"/>
  <c r="F237" i="10"/>
  <c r="F236" i="10"/>
  <c r="E235" i="10"/>
  <c r="D234" i="10"/>
  <c r="C233" i="10"/>
  <c r="J231" i="10"/>
  <c r="I230" i="10"/>
  <c r="G229" i="10"/>
  <c r="F228" i="10"/>
  <c r="E227" i="10"/>
  <c r="D226" i="10"/>
  <c r="C225" i="10"/>
  <c r="J223" i="10"/>
  <c r="I222" i="10"/>
  <c r="G221" i="10"/>
  <c r="F220" i="10"/>
  <c r="E219" i="10"/>
  <c r="D218" i="10"/>
  <c r="C217" i="10"/>
  <c r="J215" i="10"/>
  <c r="I214" i="10"/>
  <c r="G213" i="10"/>
  <c r="F212" i="10"/>
  <c r="E211" i="10"/>
  <c r="D210" i="10"/>
  <c r="C209" i="10"/>
  <c r="J207" i="10"/>
  <c r="I206" i="10"/>
  <c r="G205" i="10"/>
  <c r="F204" i="10"/>
  <c r="D203" i="10"/>
  <c r="C202" i="10"/>
  <c r="J200" i="10"/>
  <c r="I199" i="10"/>
  <c r="G198" i="10"/>
  <c r="F197" i="10"/>
  <c r="E196" i="10"/>
  <c r="D195" i="10"/>
  <c r="C194" i="10"/>
  <c r="J192" i="10"/>
  <c r="I191" i="10"/>
  <c r="G190" i="10"/>
  <c r="F189" i="10"/>
  <c r="E188" i="10"/>
  <c r="D187" i="10"/>
  <c r="C186" i="10"/>
  <c r="J184" i="10"/>
  <c r="I183" i="10"/>
  <c r="G182" i="10"/>
  <c r="F181" i="10"/>
  <c r="E180" i="10"/>
  <c r="D179" i="10"/>
  <c r="C178" i="10"/>
  <c r="J176" i="10"/>
  <c r="I175" i="10"/>
  <c r="G174" i="10"/>
  <c r="F173" i="10"/>
  <c r="E172" i="10"/>
  <c r="D171" i="10"/>
  <c r="C170" i="10"/>
  <c r="J168" i="10"/>
  <c r="I167" i="10"/>
  <c r="G166" i="10"/>
  <c r="F165" i="10"/>
  <c r="E164" i="10"/>
  <c r="D163" i="10"/>
  <c r="C162" i="10"/>
  <c r="J160" i="10"/>
  <c r="I159" i="10"/>
  <c r="G158" i="10"/>
  <c r="F157" i="10"/>
  <c r="E156" i="10"/>
  <c r="D155" i="10"/>
  <c r="C154" i="10"/>
  <c r="J152" i="10"/>
  <c r="I151" i="10"/>
  <c r="G150" i="10"/>
  <c r="I149" i="10"/>
  <c r="D149" i="10"/>
  <c r="G148" i="10"/>
  <c r="C148" i="10"/>
  <c r="F147" i="10"/>
  <c r="J146" i="10"/>
  <c r="E146" i="10"/>
  <c r="I145" i="10"/>
  <c r="D145" i="10"/>
  <c r="G144" i="10"/>
  <c r="C144" i="10"/>
  <c r="F143" i="10"/>
  <c r="J142" i="10"/>
  <c r="E142" i="10"/>
  <c r="I141" i="10"/>
  <c r="D141" i="10"/>
  <c r="G140" i="10"/>
  <c r="C140" i="10"/>
  <c r="J236" i="10"/>
  <c r="E236" i="10"/>
  <c r="I235" i="10"/>
  <c r="D235" i="10"/>
  <c r="G234" i="10"/>
  <c r="C234" i="10"/>
  <c r="F233" i="10"/>
  <c r="J232" i="10"/>
  <c r="E232" i="10"/>
  <c r="I231" i="10"/>
  <c r="D231" i="10"/>
  <c r="G230" i="10"/>
  <c r="C230" i="10"/>
  <c r="F229" i="10"/>
  <c r="J228" i="10"/>
  <c r="E228" i="10"/>
  <c r="I227" i="10"/>
  <c r="D227" i="10"/>
  <c r="G226" i="10"/>
  <c r="C226" i="10"/>
  <c r="F225" i="10"/>
  <c r="J224" i="10"/>
  <c r="E224" i="10"/>
  <c r="I223" i="10"/>
  <c r="D223" i="10"/>
  <c r="G222" i="10"/>
  <c r="C222" i="10"/>
  <c r="F221" i="10"/>
  <c r="J220" i="10"/>
  <c r="E220" i="10"/>
  <c r="I219" i="10"/>
  <c r="D219" i="10"/>
  <c r="G218" i="10"/>
  <c r="C218" i="10"/>
  <c r="F217" i="10"/>
  <c r="J216" i="10"/>
  <c r="E216" i="10"/>
  <c r="I215" i="10"/>
  <c r="D215" i="10"/>
  <c r="G214" i="10"/>
  <c r="C214" i="10"/>
  <c r="F213" i="10"/>
  <c r="J212" i="10"/>
  <c r="E212" i="10"/>
  <c r="I211" i="10"/>
  <c r="D211" i="10"/>
  <c r="G210" i="10"/>
  <c r="C210" i="10"/>
  <c r="F209" i="10"/>
  <c r="J208" i="10"/>
  <c r="E208" i="10"/>
  <c r="I207" i="10"/>
  <c r="D207" i="10"/>
  <c r="G206" i="10"/>
  <c r="C206" i="10"/>
  <c r="F205" i="10"/>
  <c r="J204" i="10"/>
  <c r="E204" i="10"/>
  <c r="I203" i="10"/>
  <c r="C203" i="10"/>
  <c r="F202" i="10"/>
  <c r="J201" i="10"/>
  <c r="E201" i="10"/>
  <c r="I200" i="10"/>
  <c r="D200" i="10"/>
  <c r="G199" i="10"/>
  <c r="C199" i="10"/>
  <c r="F198" i="10"/>
  <c r="J197" i="10"/>
  <c r="E197" i="10"/>
  <c r="I196" i="10"/>
  <c r="D196" i="10"/>
  <c r="G195" i="10"/>
  <c r="C195" i="10"/>
  <c r="F194" i="10"/>
  <c r="J193" i="10"/>
  <c r="E193" i="10"/>
  <c r="I192" i="10"/>
  <c r="D192" i="10"/>
  <c r="G191" i="10"/>
  <c r="C191" i="10"/>
  <c r="F190" i="10"/>
  <c r="J189" i="10"/>
  <c r="E189" i="10"/>
  <c r="I188" i="10"/>
  <c r="D188" i="10"/>
  <c r="G187" i="10"/>
  <c r="C187" i="10"/>
  <c r="F186" i="10"/>
  <c r="J185" i="10"/>
  <c r="E185" i="10"/>
  <c r="I184" i="10"/>
  <c r="D184" i="10"/>
  <c r="G183" i="10"/>
  <c r="C183" i="10"/>
  <c r="F182" i="10"/>
  <c r="J181" i="10"/>
  <c r="E181" i="10"/>
  <c r="I180" i="10"/>
  <c r="D180" i="10"/>
  <c r="G179" i="10"/>
  <c r="C179" i="10"/>
  <c r="F178" i="10"/>
  <c r="J177" i="10"/>
  <c r="E177" i="10"/>
  <c r="I176" i="10"/>
  <c r="D176" i="10"/>
  <c r="G175" i="10"/>
  <c r="C175" i="10"/>
  <c r="F174" i="10"/>
  <c r="J173" i="10"/>
  <c r="E173" i="10"/>
  <c r="I172" i="10"/>
  <c r="D172" i="10"/>
  <c r="G171" i="10"/>
  <c r="C171" i="10"/>
  <c r="F170" i="10"/>
  <c r="J169" i="10"/>
  <c r="E169" i="10"/>
  <c r="I168" i="10"/>
  <c r="D168" i="10"/>
  <c r="G167" i="10"/>
  <c r="C167" i="10"/>
  <c r="F166" i="10"/>
  <c r="J165" i="10"/>
  <c r="E165" i="10"/>
  <c r="I164" i="10"/>
  <c r="D164" i="10"/>
  <c r="G163" i="10"/>
  <c r="C163" i="10"/>
  <c r="F162" i="10"/>
  <c r="J161" i="10"/>
  <c r="E161" i="10"/>
  <c r="I160" i="10"/>
  <c r="D160" i="10"/>
  <c r="G159" i="10"/>
  <c r="C159" i="10"/>
  <c r="F158" i="10"/>
  <c r="J157" i="10"/>
  <c r="E157" i="10"/>
  <c r="I156" i="10"/>
  <c r="D156" i="10"/>
  <c r="G155" i="10"/>
  <c r="C155" i="10"/>
  <c r="F154" i="10"/>
  <c r="J153" i="10"/>
  <c r="E153" i="10"/>
  <c r="I152" i="10"/>
  <c r="D152" i="10"/>
  <c r="G151" i="10"/>
  <c r="C151" i="10"/>
  <c r="F150" i="10"/>
  <c r="J149" i="10"/>
  <c r="E149" i="10"/>
  <c r="I148" i="10"/>
  <c r="D148" i="10"/>
  <c r="G147" i="10"/>
  <c r="C147" i="10"/>
  <c r="F146" i="10"/>
  <c r="J145" i="10"/>
  <c r="E145" i="10"/>
  <c r="I144" i="10"/>
  <c r="D144" i="10"/>
  <c r="G143" i="10"/>
  <c r="C143" i="10"/>
  <c r="F142" i="10"/>
  <c r="J141" i="10"/>
  <c r="E141" i="10"/>
  <c r="I140" i="10"/>
  <c r="D140" i="10"/>
  <c r="G139" i="10"/>
  <c r="D139" i="10"/>
  <c r="G138" i="10"/>
  <c r="C138" i="10"/>
  <c r="F137" i="10"/>
  <c r="J136" i="10"/>
  <c r="E136" i="10"/>
  <c r="I135" i="10"/>
  <c r="D135" i="10"/>
  <c r="G134" i="10"/>
  <c r="C134" i="10"/>
  <c r="F133" i="10"/>
  <c r="J132" i="10"/>
  <c r="E132" i="10"/>
  <c r="I131" i="10"/>
  <c r="D131" i="10"/>
  <c r="G130" i="10"/>
  <c r="C130" i="10"/>
  <c r="F129" i="10"/>
  <c r="J128" i="10"/>
  <c r="E128" i="10"/>
  <c r="I127" i="10"/>
  <c r="D127" i="10"/>
  <c r="G126" i="10"/>
  <c r="C126" i="10"/>
  <c r="F125" i="10"/>
  <c r="J124" i="10"/>
  <c r="E124" i="10"/>
  <c r="I123" i="10"/>
  <c r="D123" i="10"/>
  <c r="G122" i="10"/>
  <c r="C122" i="10"/>
  <c r="F121" i="10"/>
  <c r="J120" i="10"/>
  <c r="E120" i="10"/>
  <c r="D119" i="10"/>
  <c r="C118" i="10"/>
  <c r="J116" i="10"/>
  <c r="I115" i="10"/>
  <c r="G114" i="10"/>
  <c r="F113" i="10"/>
  <c r="E112" i="10"/>
  <c r="D111" i="10"/>
  <c r="C110" i="10"/>
  <c r="J108" i="10"/>
  <c r="I107" i="10"/>
  <c r="G106" i="10"/>
  <c r="F105" i="10"/>
  <c r="E104" i="10"/>
  <c r="D103" i="10"/>
  <c r="C102" i="10"/>
  <c r="J100" i="10"/>
  <c r="E100" i="10"/>
  <c r="I99" i="10"/>
  <c r="D99" i="10"/>
  <c r="G98" i="10"/>
  <c r="C98" i="10"/>
  <c r="F97" i="10"/>
  <c r="J96" i="10"/>
  <c r="E96" i="10"/>
  <c r="I95" i="10"/>
  <c r="D95" i="10"/>
  <c r="G94" i="10"/>
  <c r="C94" i="10"/>
  <c r="F93" i="10"/>
  <c r="J92" i="10"/>
  <c r="E92" i="10"/>
  <c r="I91" i="10"/>
  <c r="D91" i="10"/>
  <c r="G90" i="10"/>
  <c r="C90" i="10"/>
  <c r="F89" i="10"/>
  <c r="J88" i="10"/>
  <c r="E88" i="10"/>
  <c r="I87" i="10"/>
  <c r="D87" i="10"/>
  <c r="G86" i="10"/>
  <c r="C86" i="10"/>
  <c r="F85" i="10"/>
  <c r="J84" i="10"/>
  <c r="E84" i="10"/>
  <c r="I83" i="10"/>
  <c r="D83" i="10"/>
  <c r="G82" i="10"/>
  <c r="C82" i="10"/>
  <c r="F81" i="10"/>
  <c r="J80" i="10"/>
  <c r="E80" i="10"/>
  <c r="I79" i="10"/>
  <c r="D79" i="10"/>
  <c r="G78" i="10"/>
  <c r="C78" i="10"/>
  <c r="F77" i="10"/>
  <c r="J76" i="10"/>
  <c r="E76" i="10"/>
  <c r="I75" i="10"/>
  <c r="D75" i="10"/>
  <c r="G74" i="10"/>
  <c r="C74" i="10"/>
  <c r="F73" i="10"/>
  <c r="J72" i="10"/>
  <c r="E72" i="10"/>
  <c r="I71" i="10"/>
  <c r="D71" i="10"/>
  <c r="G70" i="10"/>
  <c r="C70" i="10"/>
  <c r="F69" i="10"/>
  <c r="J68" i="10"/>
  <c r="E68" i="10"/>
  <c r="I67" i="10"/>
  <c r="D67" i="10"/>
  <c r="G66" i="10"/>
  <c r="C66" i="10"/>
  <c r="F65" i="10"/>
  <c r="J64" i="10"/>
  <c r="E64" i="10"/>
  <c r="I63" i="10"/>
  <c r="D63" i="10"/>
  <c r="G62" i="10"/>
  <c r="C62" i="10"/>
  <c r="F61" i="10"/>
  <c r="J60" i="10"/>
  <c r="E60" i="10"/>
  <c r="I59" i="10"/>
  <c r="D59" i="10"/>
  <c r="G58" i="10"/>
  <c r="C58" i="10"/>
  <c r="F57" i="10"/>
  <c r="J56" i="10"/>
  <c r="E56" i="10"/>
  <c r="I55" i="10"/>
  <c r="D55" i="10"/>
  <c r="G54" i="10"/>
  <c r="C54" i="10"/>
  <c r="F53" i="10"/>
  <c r="J52" i="10"/>
  <c r="E52" i="10"/>
  <c r="I51" i="10"/>
  <c r="D51" i="10"/>
  <c r="G50" i="10"/>
  <c r="C50" i="10"/>
  <c r="F49" i="10"/>
  <c r="J48" i="10"/>
  <c r="E48" i="10"/>
  <c r="I47" i="10"/>
  <c r="D47" i="10"/>
  <c r="G46" i="10"/>
  <c r="C46" i="10"/>
  <c r="F45" i="10"/>
  <c r="J44" i="10"/>
  <c r="E44" i="10"/>
  <c r="I43" i="10"/>
  <c r="D43" i="10"/>
  <c r="G42" i="10"/>
  <c r="E139" i="10"/>
  <c r="I138" i="10"/>
  <c r="D138" i="10"/>
  <c r="G137" i="10"/>
  <c r="C137" i="10"/>
  <c r="F136" i="10"/>
  <c r="J135" i="10"/>
  <c r="E135" i="10"/>
  <c r="I134" i="10"/>
  <c r="D134" i="10"/>
  <c r="G133" i="10"/>
  <c r="C133" i="10"/>
  <c r="F132" i="10"/>
  <c r="J131" i="10"/>
  <c r="E131" i="10"/>
  <c r="I130" i="10"/>
  <c r="D130" i="10"/>
  <c r="G129" i="10"/>
  <c r="C129" i="10"/>
  <c r="F128" i="10"/>
  <c r="J127" i="10"/>
  <c r="E127" i="10"/>
  <c r="I126" i="10"/>
  <c r="D126" i="10"/>
  <c r="G125" i="10"/>
  <c r="C125" i="10"/>
  <c r="F124" i="10"/>
  <c r="J123" i="10"/>
  <c r="E123" i="10"/>
  <c r="I122" i="10"/>
  <c r="D122" i="10"/>
  <c r="G121" i="10"/>
  <c r="C121" i="10"/>
  <c r="F120" i="10"/>
  <c r="J119" i="10"/>
  <c r="E119" i="10"/>
  <c r="I118" i="10"/>
  <c r="D118" i="10"/>
  <c r="G117" i="10"/>
  <c r="C117" i="10"/>
  <c r="F116" i="10"/>
  <c r="J115" i="10"/>
  <c r="E115" i="10"/>
  <c r="I114" i="10"/>
  <c r="D114" i="10"/>
  <c r="G113" i="10"/>
  <c r="C113" i="10"/>
  <c r="F112" i="10"/>
  <c r="J111" i="10"/>
  <c r="E111" i="10"/>
  <c r="I110" i="10"/>
  <c r="D110" i="10"/>
  <c r="G109" i="10"/>
  <c r="C109" i="10"/>
  <c r="F108" i="10"/>
  <c r="J107" i="10"/>
  <c r="E107" i="10"/>
  <c r="I106" i="10"/>
  <c r="D106" i="10"/>
  <c r="G105" i="10"/>
  <c r="C105" i="10"/>
  <c r="F104" i="10"/>
  <c r="J103" i="10"/>
  <c r="E103" i="10"/>
  <c r="I102" i="10"/>
  <c r="D102" i="10"/>
  <c r="G101" i="10"/>
  <c r="C101" i="10"/>
  <c r="F100" i="10"/>
  <c r="J99" i="10"/>
  <c r="E99" i="10"/>
  <c r="I98" i="10"/>
  <c r="D98" i="10"/>
  <c r="G97" i="10"/>
  <c r="C97" i="10"/>
  <c r="F96" i="10"/>
  <c r="J95" i="10"/>
  <c r="E95" i="10"/>
  <c r="I94" i="10"/>
  <c r="D94" i="10"/>
  <c r="G93" i="10"/>
  <c r="C93" i="10"/>
  <c r="F92" i="10"/>
  <c r="J91" i="10"/>
  <c r="E91" i="10"/>
  <c r="I90" i="10"/>
  <c r="D90" i="10"/>
  <c r="G89" i="10"/>
  <c r="C89" i="10"/>
  <c r="F88" i="10"/>
  <c r="J87" i="10"/>
  <c r="E87" i="10"/>
  <c r="I86" i="10"/>
  <c r="D86" i="10"/>
  <c r="G85" i="10"/>
  <c r="C85" i="10"/>
  <c r="F84" i="10"/>
  <c r="J83" i="10"/>
  <c r="E83" i="10"/>
  <c r="I82" i="10"/>
  <c r="D82" i="10"/>
  <c r="G81" i="10"/>
  <c r="C81" i="10"/>
  <c r="F80" i="10"/>
  <c r="J79" i="10"/>
  <c r="E79" i="10"/>
  <c r="I78" i="10"/>
  <c r="D78" i="10"/>
  <c r="G77" i="10"/>
  <c r="C77" i="10"/>
  <c r="F76" i="10"/>
  <c r="J75" i="10"/>
  <c r="E75" i="10"/>
  <c r="I74" i="10"/>
  <c r="D74" i="10"/>
  <c r="G73" i="10"/>
  <c r="C73" i="10"/>
  <c r="F72" i="10"/>
  <c r="J71" i="10"/>
  <c r="E71" i="10"/>
  <c r="I70" i="10"/>
  <c r="D70" i="10"/>
  <c r="G69" i="10"/>
  <c r="C69" i="10"/>
  <c r="F68" i="10"/>
  <c r="J67" i="10"/>
  <c r="E67" i="10"/>
  <c r="I66" i="10"/>
  <c r="D66" i="10"/>
  <c r="G65" i="10"/>
  <c r="C65" i="10"/>
  <c r="F64" i="10"/>
  <c r="J63" i="10"/>
  <c r="E63" i="10"/>
  <c r="I62" i="10"/>
  <c r="D62" i="10"/>
  <c r="G61" i="10"/>
  <c r="C61" i="10"/>
  <c r="F60" i="10"/>
  <c r="J59" i="10"/>
  <c r="E59" i="10"/>
  <c r="I58" i="10"/>
  <c r="D58" i="10"/>
  <c r="G57" i="10"/>
  <c r="C57" i="10"/>
  <c r="F56" i="10"/>
  <c r="J55" i="10"/>
  <c r="E55" i="10"/>
  <c r="I54" i="10"/>
  <c r="D54" i="10"/>
  <c r="G53" i="10"/>
  <c r="C53" i="10"/>
  <c r="F52" i="10"/>
  <c r="J51" i="10"/>
  <c r="E51" i="10"/>
  <c r="I50" i="10"/>
  <c r="D50" i="10"/>
  <c r="G49" i="10"/>
  <c r="C49" i="10"/>
  <c r="F48" i="10"/>
  <c r="J47" i="10"/>
  <c r="E47" i="10"/>
  <c r="I46" i="10"/>
  <c r="D46" i="10"/>
  <c r="G45" i="10"/>
  <c r="C45" i="10"/>
  <c r="F44" i="10"/>
  <c r="J43" i="10"/>
  <c r="E43" i="10"/>
  <c r="I42" i="10"/>
  <c r="D42" i="10"/>
  <c r="I41" i="10"/>
  <c r="D41" i="10"/>
  <c r="G40" i="10"/>
  <c r="C40" i="10"/>
  <c r="F39" i="10"/>
  <c r="J38" i="10"/>
  <c r="E38" i="10"/>
  <c r="I37" i="10"/>
  <c r="D37" i="10"/>
  <c r="G36" i="10"/>
  <c r="C36" i="10"/>
  <c r="F35" i="10"/>
  <c r="J34" i="10"/>
  <c r="E34" i="10"/>
  <c r="I33" i="10"/>
  <c r="D33" i="10"/>
  <c r="G32" i="10"/>
  <c r="C32" i="10"/>
  <c r="I119" i="10"/>
  <c r="G118" i="10"/>
  <c r="F117" i="10"/>
  <c r="E116" i="10"/>
  <c r="D115" i="10"/>
  <c r="C114" i="10"/>
  <c r="J112" i="10"/>
  <c r="I111" i="10"/>
  <c r="G110" i="10"/>
  <c r="F109" i="10"/>
  <c r="E108" i="10"/>
  <c r="D107" i="10"/>
  <c r="C106" i="10"/>
  <c r="J104" i="10"/>
  <c r="I103" i="10"/>
  <c r="G102" i="10"/>
  <c r="F101" i="10"/>
  <c r="G100" i="10"/>
  <c r="C100" i="10"/>
  <c r="F99" i="10"/>
  <c r="J98" i="10"/>
  <c r="E98" i="10"/>
  <c r="I97" i="10"/>
  <c r="D97" i="10"/>
  <c r="G96" i="10"/>
  <c r="C96" i="10"/>
  <c r="F95" i="10"/>
  <c r="J94" i="10"/>
  <c r="E94" i="10"/>
  <c r="I93" i="10"/>
  <c r="D93" i="10"/>
  <c r="G92" i="10"/>
  <c r="C92" i="10"/>
  <c r="F91" i="10"/>
  <c r="J90" i="10"/>
  <c r="E90" i="10"/>
  <c r="I89" i="10"/>
  <c r="D89" i="10"/>
  <c r="G88" i="10"/>
  <c r="C88" i="10"/>
  <c r="F87" i="10"/>
  <c r="J86" i="10"/>
  <c r="E86" i="10"/>
  <c r="I85" i="10"/>
  <c r="D85" i="10"/>
  <c r="G84" i="10"/>
  <c r="C84" i="10"/>
  <c r="F83" i="10"/>
  <c r="J82" i="10"/>
  <c r="E82" i="10"/>
  <c r="I81" i="10"/>
  <c r="D81" i="10"/>
  <c r="G80" i="10"/>
  <c r="C80" i="10"/>
  <c r="F79" i="10"/>
  <c r="J78" i="10"/>
  <c r="E78" i="10"/>
  <c r="I77" i="10"/>
  <c r="D77" i="10"/>
  <c r="G76" i="10"/>
  <c r="C76" i="10"/>
  <c r="F75" i="10"/>
  <c r="J74" i="10"/>
  <c r="E74" i="10"/>
  <c r="I73" i="10"/>
  <c r="D73" i="10"/>
  <c r="G72" i="10"/>
  <c r="C72" i="10"/>
  <c r="F71" i="10"/>
  <c r="J70" i="10"/>
  <c r="E70" i="10"/>
  <c r="I69" i="10"/>
  <c r="D69" i="10"/>
  <c r="G68" i="10"/>
  <c r="C68" i="10"/>
  <c r="F67" i="10"/>
  <c r="J66" i="10"/>
  <c r="E66" i="10"/>
  <c r="I65" i="10"/>
  <c r="D65" i="10"/>
  <c r="G64" i="10"/>
  <c r="C64" i="10"/>
  <c r="F63" i="10"/>
  <c r="J62" i="10"/>
  <c r="E62" i="10"/>
  <c r="I61" i="10"/>
  <c r="D61" i="10"/>
  <c r="G60" i="10"/>
  <c r="C60" i="10"/>
  <c r="F59" i="10"/>
  <c r="J58" i="10"/>
  <c r="E58" i="10"/>
  <c r="I57" i="10"/>
  <c r="D57" i="10"/>
  <c r="G56" i="10"/>
  <c r="C56" i="10"/>
  <c r="F55" i="10"/>
  <c r="J54" i="10"/>
  <c r="E54" i="10"/>
  <c r="I53" i="10"/>
  <c r="D53" i="10"/>
  <c r="G52" i="10"/>
  <c r="C52" i="10"/>
  <c r="F51" i="10"/>
  <c r="J50" i="10"/>
  <c r="E50" i="10"/>
  <c r="I49" i="10"/>
  <c r="D49" i="10"/>
  <c r="G48" i="10"/>
  <c r="C48" i="10"/>
  <c r="F47" i="10"/>
  <c r="J46" i="10"/>
  <c r="E46" i="10"/>
  <c r="I45" i="10"/>
  <c r="D45" i="10"/>
  <c r="G44" i="10"/>
  <c r="C44" i="10"/>
  <c r="F43" i="10"/>
  <c r="J42" i="10"/>
  <c r="E42" i="10"/>
  <c r="C139" i="10"/>
  <c r="F138" i="10"/>
  <c r="J137" i="10"/>
  <c r="E137" i="10"/>
  <c r="I136" i="10"/>
  <c r="D136" i="10"/>
  <c r="G135" i="10"/>
  <c r="C135" i="10"/>
  <c r="F134" i="10"/>
  <c r="J133" i="10"/>
  <c r="E133" i="10"/>
  <c r="I132" i="10"/>
  <c r="D132" i="10"/>
  <c r="G131" i="10"/>
  <c r="C131" i="10"/>
  <c r="F130" i="10"/>
  <c r="J129" i="10"/>
  <c r="E129" i="10"/>
  <c r="I128" i="10"/>
  <c r="D128" i="10"/>
  <c r="G127" i="10"/>
  <c r="C127" i="10"/>
  <c r="F126" i="10"/>
  <c r="J125" i="10"/>
  <c r="E125" i="10"/>
  <c r="I124" i="10"/>
  <c r="D124" i="10"/>
  <c r="G123" i="10"/>
  <c r="C123" i="10"/>
  <c r="F122" i="10"/>
  <c r="J121" i="10"/>
  <c r="E121" i="10"/>
  <c r="I120" i="10"/>
  <c r="D120" i="10"/>
  <c r="G119" i="10"/>
  <c r="C119" i="10"/>
  <c r="F118" i="10"/>
  <c r="J117" i="10"/>
  <c r="E117" i="10"/>
  <c r="I116" i="10"/>
  <c r="D116" i="10"/>
  <c r="G115" i="10"/>
  <c r="C115" i="10"/>
  <c r="F114" i="10"/>
  <c r="J113" i="10"/>
  <c r="E113" i="10"/>
  <c r="I112" i="10"/>
  <c r="D112" i="10"/>
  <c r="G111" i="10"/>
  <c r="C111" i="10"/>
  <c r="F110" i="10"/>
  <c r="J109" i="10"/>
  <c r="E109" i="10"/>
  <c r="I108" i="10"/>
  <c r="D108" i="10"/>
  <c r="G107" i="10"/>
  <c r="C107" i="10"/>
  <c r="F106" i="10"/>
  <c r="J105" i="10"/>
  <c r="E105" i="10"/>
  <c r="I104" i="10"/>
  <c r="D104" i="10"/>
  <c r="G103" i="10"/>
  <c r="C103" i="10"/>
  <c r="F102" i="10"/>
  <c r="J101" i="10"/>
  <c r="E101" i="10"/>
  <c r="I100" i="10"/>
  <c r="D100" i="10"/>
  <c r="G99" i="10"/>
  <c r="C99" i="10"/>
  <c r="F98" i="10"/>
  <c r="J97" i="10"/>
  <c r="E97" i="10"/>
  <c r="I96" i="10"/>
  <c r="D96" i="10"/>
  <c r="G95" i="10"/>
  <c r="C95" i="10"/>
  <c r="F94" i="10"/>
  <c r="J93" i="10"/>
  <c r="E93" i="10"/>
  <c r="I92" i="10"/>
  <c r="D92" i="10"/>
  <c r="G91" i="10"/>
  <c r="C91" i="10"/>
  <c r="F90" i="10"/>
  <c r="J89" i="10"/>
  <c r="E89" i="10"/>
  <c r="I88" i="10"/>
  <c r="D88" i="10"/>
  <c r="G87" i="10"/>
  <c r="C87" i="10"/>
  <c r="F86" i="10"/>
  <c r="J85" i="10"/>
  <c r="E85" i="10"/>
  <c r="I84" i="10"/>
  <c r="D84" i="10"/>
  <c r="G83" i="10"/>
  <c r="C83" i="10"/>
  <c r="F82" i="10"/>
  <c r="J81" i="10"/>
  <c r="E81" i="10"/>
  <c r="I80" i="10"/>
  <c r="D80" i="10"/>
  <c r="G79" i="10"/>
  <c r="C79" i="10"/>
  <c r="F78" i="10"/>
  <c r="J77" i="10"/>
  <c r="E77" i="10"/>
  <c r="I76" i="10"/>
  <c r="D76" i="10"/>
  <c r="G75" i="10"/>
  <c r="C75" i="10"/>
  <c r="F74" i="10"/>
  <c r="J73" i="10"/>
  <c r="E73" i="10"/>
  <c r="I72" i="10"/>
  <c r="D72" i="10"/>
  <c r="G71" i="10"/>
  <c r="C71" i="10"/>
  <c r="F70" i="10"/>
  <c r="J69" i="10"/>
  <c r="E69" i="10"/>
  <c r="I68" i="10"/>
  <c r="D68" i="10"/>
  <c r="G67" i="10"/>
  <c r="C67" i="10"/>
  <c r="F66" i="10"/>
  <c r="J65" i="10"/>
  <c r="E65" i="10"/>
  <c r="I64" i="10"/>
  <c r="D64" i="10"/>
  <c r="G63" i="10"/>
  <c r="C63" i="10"/>
  <c r="F62" i="10"/>
  <c r="J61" i="10"/>
  <c r="E61" i="10"/>
  <c r="I60" i="10"/>
  <c r="D60" i="10"/>
  <c r="G59" i="10"/>
  <c r="C59" i="10"/>
  <c r="F58" i="10"/>
  <c r="J57" i="10"/>
  <c r="E57" i="10"/>
  <c r="I56" i="10"/>
  <c r="D56" i="10"/>
  <c r="G55" i="10"/>
  <c r="C55" i="10"/>
  <c r="F54" i="10"/>
  <c r="J53" i="10"/>
  <c r="E53" i="10"/>
  <c r="I52" i="10"/>
  <c r="D52" i="10"/>
  <c r="G51" i="10"/>
  <c r="C51" i="10"/>
  <c r="F50" i="10"/>
  <c r="J49" i="10"/>
  <c r="E49" i="10"/>
  <c r="I48" i="10"/>
  <c r="D48" i="10"/>
  <c r="G47" i="10"/>
  <c r="C47" i="10"/>
  <c r="F46" i="10"/>
  <c r="J45" i="10"/>
  <c r="E45" i="10"/>
  <c r="I44" i="10"/>
  <c r="D44" i="10"/>
  <c r="G43" i="10"/>
  <c r="C43" i="10"/>
  <c r="F42" i="10"/>
  <c r="C42" i="10"/>
  <c r="F41" i="10"/>
  <c r="J40" i="10"/>
  <c r="E40" i="10"/>
  <c r="I39" i="10"/>
  <c r="D39" i="10"/>
  <c r="G38" i="10"/>
  <c r="C38" i="10"/>
  <c r="F37" i="10"/>
  <c r="J36" i="10"/>
  <c r="E36" i="10"/>
  <c r="I35" i="10"/>
  <c r="D35" i="10"/>
  <c r="G34" i="10"/>
  <c r="C34" i="10"/>
  <c r="F33" i="10"/>
  <c r="J32" i="10"/>
  <c r="E32" i="10"/>
  <c r="I31" i="10"/>
  <c r="D31" i="10"/>
  <c r="G30" i="10"/>
  <c r="C30" i="10"/>
  <c r="F29" i="10"/>
  <c r="J28" i="10"/>
  <c r="E28" i="10"/>
  <c r="I27" i="10"/>
  <c r="D27" i="10"/>
  <c r="G26" i="10"/>
  <c r="C26" i="10"/>
  <c r="F25" i="10"/>
  <c r="J24" i="10"/>
  <c r="E24" i="10"/>
  <c r="I23" i="10"/>
  <c r="D23" i="10"/>
  <c r="G41" i="10"/>
  <c r="C41" i="10"/>
  <c r="F40" i="10"/>
  <c r="J39" i="10"/>
  <c r="E39" i="10"/>
  <c r="I38" i="10"/>
  <c r="D38" i="10"/>
  <c r="G37" i="10"/>
  <c r="C37" i="10"/>
  <c r="F36" i="10"/>
  <c r="J35" i="10"/>
  <c r="E35" i="10"/>
  <c r="I34" i="10"/>
  <c r="D34" i="10"/>
  <c r="G33" i="10"/>
  <c r="C33" i="10"/>
  <c r="F32" i="10"/>
  <c r="F31" i="10"/>
  <c r="E30" i="10"/>
  <c r="D29" i="10"/>
  <c r="C28" i="10"/>
  <c r="J26" i="10"/>
  <c r="I25" i="10"/>
  <c r="G24" i="10"/>
  <c r="F23" i="10"/>
  <c r="E41" i="10"/>
  <c r="D40" i="10"/>
  <c r="C39" i="10"/>
  <c r="J37" i="10"/>
  <c r="I36" i="10"/>
  <c r="G35" i="10"/>
  <c r="F34" i="10"/>
  <c r="E33" i="10"/>
  <c r="D32" i="10"/>
  <c r="G31" i="10"/>
  <c r="C31" i="10"/>
  <c r="F30" i="10"/>
  <c r="J29" i="10"/>
  <c r="E29" i="10"/>
  <c r="I28" i="10"/>
  <c r="D28" i="10"/>
  <c r="G27" i="10"/>
  <c r="C27" i="10"/>
  <c r="F26" i="10"/>
  <c r="J25" i="10"/>
  <c r="E25" i="10"/>
  <c r="I24" i="10"/>
  <c r="D24" i="10"/>
  <c r="G23" i="10"/>
  <c r="C23" i="10"/>
  <c r="J30" i="10"/>
  <c r="I29" i="10"/>
  <c r="G28" i="10"/>
  <c r="F27" i="10"/>
  <c r="E26" i="10"/>
  <c r="D25" i="10"/>
  <c r="C24" i="10"/>
  <c r="J41" i="10"/>
  <c r="I40" i="10"/>
  <c r="G39" i="10"/>
  <c r="F38" i="10"/>
  <c r="E37" i="10"/>
  <c r="D36" i="10"/>
  <c r="C35" i="10"/>
  <c r="J33" i="10"/>
  <c r="I32" i="10"/>
  <c r="J31" i="10"/>
  <c r="E31" i="10"/>
  <c r="I30" i="10"/>
  <c r="D30" i="10"/>
  <c r="G29" i="10"/>
  <c r="C29" i="10"/>
  <c r="F28" i="10"/>
  <c r="J27" i="10"/>
  <c r="E27" i="10"/>
  <c r="I26" i="10"/>
  <c r="D26" i="10"/>
  <c r="G25" i="10"/>
  <c r="C25" i="10"/>
  <c r="F24" i="10"/>
  <c r="J23" i="10"/>
  <c r="E23" i="10"/>
  <c r="M29" i="6"/>
  <c r="C12" i="6" s="1"/>
  <c r="R19" i="2"/>
  <c r="C8" i="6" l="1"/>
  <c r="D8" i="6" s="1"/>
  <c r="S19" i="2"/>
  <c r="F17" i="9" l="1"/>
  <c r="F16" i="9" s="1"/>
  <c r="J17" i="9" s="1"/>
  <c r="J19" i="9" s="1"/>
  <c r="J20" i="9" s="1"/>
  <c r="H13" i="6" s="1"/>
  <c r="F19" i="9"/>
  <c r="E8" i="6"/>
  <c r="D9" i="6"/>
  <c r="T19" i="2"/>
  <c r="K13" i="6" l="1"/>
  <c r="I13" i="6"/>
  <c r="J13" i="6"/>
  <c r="E9" i="6"/>
  <c r="F8" i="6"/>
  <c r="F18" i="9"/>
  <c r="K9" i="9" s="1"/>
  <c r="K12" i="9" s="1"/>
  <c r="L12" i="9" s="1"/>
  <c r="J382" i="9"/>
  <c r="E382" i="9"/>
  <c r="I381" i="9"/>
  <c r="D381" i="9"/>
  <c r="G380" i="9"/>
  <c r="C380" i="9"/>
  <c r="F379" i="9"/>
  <c r="J378" i="9"/>
  <c r="E378" i="9"/>
  <c r="I377" i="9"/>
  <c r="D377" i="9"/>
  <c r="G376" i="9"/>
  <c r="C376" i="9"/>
  <c r="F375" i="9"/>
  <c r="J374" i="9"/>
  <c r="E374" i="9"/>
  <c r="I373" i="9"/>
  <c r="D373" i="9"/>
  <c r="G372" i="9"/>
  <c r="C372" i="9"/>
  <c r="F371" i="9"/>
  <c r="J370" i="9"/>
  <c r="E370" i="9"/>
  <c r="I369" i="9"/>
  <c r="D369" i="9"/>
  <c r="G368" i="9"/>
  <c r="C368" i="9"/>
  <c r="F367" i="9"/>
  <c r="J366" i="9"/>
  <c r="E366" i="9"/>
  <c r="I365" i="9"/>
  <c r="D365" i="9"/>
  <c r="G364" i="9"/>
  <c r="C364" i="9"/>
  <c r="F363" i="9"/>
  <c r="J362" i="9"/>
  <c r="E362" i="9"/>
  <c r="I361" i="9"/>
  <c r="D361" i="9"/>
  <c r="G360" i="9"/>
  <c r="C360" i="9"/>
  <c r="F359" i="9"/>
  <c r="J358" i="9"/>
  <c r="F382" i="9"/>
  <c r="J381" i="9"/>
  <c r="E381" i="9"/>
  <c r="I380" i="9"/>
  <c r="D380" i="9"/>
  <c r="G379" i="9"/>
  <c r="C379" i="9"/>
  <c r="F378" i="9"/>
  <c r="J377" i="9"/>
  <c r="E377" i="9"/>
  <c r="I376" i="9"/>
  <c r="D376" i="9"/>
  <c r="G375" i="9"/>
  <c r="C375" i="9"/>
  <c r="F374" i="9"/>
  <c r="J373" i="9"/>
  <c r="E373" i="9"/>
  <c r="I372" i="9"/>
  <c r="D372" i="9"/>
  <c r="G371" i="9"/>
  <c r="C371" i="9"/>
  <c r="F370" i="9"/>
  <c r="J369" i="9"/>
  <c r="E369" i="9"/>
  <c r="I368" i="9"/>
  <c r="D368" i="9"/>
  <c r="G367" i="9"/>
  <c r="C367" i="9"/>
  <c r="F366" i="9"/>
  <c r="J365" i="9"/>
  <c r="E365" i="9"/>
  <c r="I364" i="9"/>
  <c r="D364" i="9"/>
  <c r="G363" i="9"/>
  <c r="C363" i="9"/>
  <c r="F362" i="9"/>
  <c r="J361" i="9"/>
  <c r="E361" i="9"/>
  <c r="I360" i="9"/>
  <c r="D360" i="9"/>
  <c r="G359" i="9"/>
  <c r="C359" i="9"/>
  <c r="G382" i="9"/>
  <c r="C382" i="9"/>
  <c r="F381" i="9"/>
  <c r="J380" i="9"/>
  <c r="E380" i="9"/>
  <c r="I379" i="9"/>
  <c r="D379" i="9"/>
  <c r="G378" i="9"/>
  <c r="C378" i="9"/>
  <c r="F377" i="9"/>
  <c r="J376" i="9"/>
  <c r="E376" i="9"/>
  <c r="I375" i="9"/>
  <c r="D375" i="9"/>
  <c r="G374" i="9"/>
  <c r="C374" i="9"/>
  <c r="F373" i="9"/>
  <c r="J372" i="9"/>
  <c r="E372" i="9"/>
  <c r="I371" i="9"/>
  <c r="D371" i="9"/>
  <c r="G370" i="9"/>
  <c r="C370" i="9"/>
  <c r="F369" i="9"/>
  <c r="J368" i="9"/>
  <c r="E368" i="9"/>
  <c r="I367" i="9"/>
  <c r="D367" i="9"/>
  <c r="G366" i="9"/>
  <c r="C366" i="9"/>
  <c r="F365" i="9"/>
  <c r="J364" i="9"/>
  <c r="E364" i="9"/>
  <c r="I363" i="9"/>
  <c r="D363" i="9"/>
  <c r="G362" i="9"/>
  <c r="C362" i="9"/>
  <c r="F361" i="9"/>
  <c r="J360" i="9"/>
  <c r="E360" i="9"/>
  <c r="I359" i="9"/>
  <c r="D359" i="9"/>
  <c r="I382" i="9"/>
  <c r="D382" i="9"/>
  <c r="G381" i="9"/>
  <c r="C381" i="9"/>
  <c r="F380" i="9"/>
  <c r="J379" i="9"/>
  <c r="E379" i="9"/>
  <c r="I378" i="9"/>
  <c r="D378" i="9"/>
  <c r="G377" i="9"/>
  <c r="C377" i="9"/>
  <c r="F376" i="9"/>
  <c r="J375" i="9"/>
  <c r="E375" i="9"/>
  <c r="I374" i="9"/>
  <c r="D374" i="9"/>
  <c r="G373" i="9"/>
  <c r="C373" i="9"/>
  <c r="F372" i="9"/>
  <c r="J371" i="9"/>
  <c r="E371" i="9"/>
  <c r="I370" i="9"/>
  <c r="D370" i="9"/>
  <c r="G369" i="9"/>
  <c r="C369" i="9"/>
  <c r="F368" i="9"/>
  <c r="J367" i="9"/>
  <c r="E367" i="9"/>
  <c r="I366" i="9"/>
  <c r="D366" i="9"/>
  <c r="G365" i="9"/>
  <c r="C365" i="9"/>
  <c r="F364" i="9"/>
  <c r="J363" i="9"/>
  <c r="E363" i="9"/>
  <c r="I362" i="9"/>
  <c r="D362" i="9"/>
  <c r="G361" i="9"/>
  <c r="C361" i="9"/>
  <c r="F360" i="9"/>
  <c r="J359" i="9"/>
  <c r="G358" i="9"/>
  <c r="C358" i="9"/>
  <c r="F357" i="9"/>
  <c r="J356" i="9"/>
  <c r="E356" i="9"/>
  <c r="I355" i="9"/>
  <c r="D355" i="9"/>
  <c r="G354" i="9"/>
  <c r="C354" i="9"/>
  <c r="F353" i="9"/>
  <c r="J352" i="9"/>
  <c r="E352" i="9"/>
  <c r="I351" i="9"/>
  <c r="D351" i="9"/>
  <c r="G350" i="9"/>
  <c r="C350" i="9"/>
  <c r="F349" i="9"/>
  <c r="J348" i="9"/>
  <c r="E348" i="9"/>
  <c r="I347" i="9"/>
  <c r="D347" i="9"/>
  <c r="G346" i="9"/>
  <c r="C346" i="9"/>
  <c r="F345" i="9"/>
  <c r="J344" i="9"/>
  <c r="E344" i="9"/>
  <c r="I343" i="9"/>
  <c r="D343" i="9"/>
  <c r="G342" i="9"/>
  <c r="C342" i="9"/>
  <c r="F341" i="9"/>
  <c r="J340" i="9"/>
  <c r="E340" i="9"/>
  <c r="I339" i="9"/>
  <c r="D339" i="9"/>
  <c r="G338" i="9"/>
  <c r="C338" i="9"/>
  <c r="F337" i="9"/>
  <c r="J336" i="9"/>
  <c r="E336" i="9"/>
  <c r="I335" i="9"/>
  <c r="D335" i="9"/>
  <c r="G334" i="9"/>
  <c r="I358" i="9"/>
  <c r="D358" i="9"/>
  <c r="G357" i="9"/>
  <c r="C357" i="9"/>
  <c r="F356" i="9"/>
  <c r="J355" i="9"/>
  <c r="E355" i="9"/>
  <c r="I354" i="9"/>
  <c r="D354" i="9"/>
  <c r="G353" i="9"/>
  <c r="C353" i="9"/>
  <c r="F352" i="9"/>
  <c r="J351" i="9"/>
  <c r="E351" i="9"/>
  <c r="I350" i="9"/>
  <c r="D350" i="9"/>
  <c r="G349" i="9"/>
  <c r="C349" i="9"/>
  <c r="F348" i="9"/>
  <c r="J347" i="9"/>
  <c r="E347" i="9"/>
  <c r="I346" i="9"/>
  <c r="D346" i="9"/>
  <c r="G345" i="9"/>
  <c r="C345" i="9"/>
  <c r="F344" i="9"/>
  <c r="J343" i="9"/>
  <c r="E343" i="9"/>
  <c r="I342" i="9"/>
  <c r="D342" i="9"/>
  <c r="G341" i="9"/>
  <c r="C341" i="9"/>
  <c r="F340" i="9"/>
  <c r="J339" i="9"/>
  <c r="E339" i="9"/>
  <c r="I338" i="9"/>
  <c r="D338" i="9"/>
  <c r="G337" i="9"/>
  <c r="C337" i="9"/>
  <c r="F336" i="9"/>
  <c r="J335" i="9"/>
  <c r="E335" i="9"/>
  <c r="E359" i="9"/>
  <c r="E358" i="9"/>
  <c r="I357" i="9"/>
  <c r="D357" i="9"/>
  <c r="G356" i="9"/>
  <c r="C356" i="9"/>
  <c r="F355" i="9"/>
  <c r="J354" i="9"/>
  <c r="E354" i="9"/>
  <c r="I353" i="9"/>
  <c r="D353" i="9"/>
  <c r="G352" i="9"/>
  <c r="C352" i="9"/>
  <c r="F351" i="9"/>
  <c r="J350" i="9"/>
  <c r="E350" i="9"/>
  <c r="I349" i="9"/>
  <c r="D349" i="9"/>
  <c r="G348" i="9"/>
  <c r="C348" i="9"/>
  <c r="F347" i="9"/>
  <c r="J346" i="9"/>
  <c r="E346" i="9"/>
  <c r="I345" i="9"/>
  <c r="D345" i="9"/>
  <c r="G344" i="9"/>
  <c r="C344" i="9"/>
  <c r="F343" i="9"/>
  <c r="J342" i="9"/>
  <c r="E342" i="9"/>
  <c r="I341" i="9"/>
  <c r="D341" i="9"/>
  <c r="G340" i="9"/>
  <c r="C340" i="9"/>
  <c r="F339" i="9"/>
  <c r="J338" i="9"/>
  <c r="E338" i="9"/>
  <c r="I337" i="9"/>
  <c r="D337" i="9"/>
  <c r="G336" i="9"/>
  <c r="C336" i="9"/>
  <c r="F335" i="9"/>
  <c r="J334" i="9"/>
  <c r="E334" i="9"/>
  <c r="F358" i="9"/>
  <c r="J357" i="9"/>
  <c r="E357" i="9"/>
  <c r="I356" i="9"/>
  <c r="D356" i="9"/>
  <c r="G355" i="9"/>
  <c r="C355" i="9"/>
  <c r="F354" i="9"/>
  <c r="J353" i="9"/>
  <c r="E353" i="9"/>
  <c r="I352" i="9"/>
  <c r="D352" i="9"/>
  <c r="G351" i="9"/>
  <c r="C351" i="9"/>
  <c r="F350" i="9"/>
  <c r="J349" i="9"/>
  <c r="E349" i="9"/>
  <c r="I348" i="9"/>
  <c r="D348" i="9"/>
  <c r="G347" i="9"/>
  <c r="C347" i="9"/>
  <c r="F346" i="9"/>
  <c r="J345" i="9"/>
  <c r="E345" i="9"/>
  <c r="I344" i="9"/>
  <c r="D344" i="9"/>
  <c r="G343" i="9"/>
  <c r="C343" i="9"/>
  <c r="F342" i="9"/>
  <c r="J341" i="9"/>
  <c r="E341" i="9"/>
  <c r="I340" i="9"/>
  <c r="D340" i="9"/>
  <c r="G339" i="9"/>
  <c r="C339" i="9"/>
  <c r="F338" i="9"/>
  <c r="J337" i="9"/>
  <c r="E337" i="9"/>
  <c r="I336" i="9"/>
  <c r="D336" i="9"/>
  <c r="G335" i="9"/>
  <c r="C335" i="9"/>
  <c r="F334" i="9"/>
  <c r="I333" i="9"/>
  <c r="D333" i="9"/>
  <c r="G332" i="9"/>
  <c r="C332" i="9"/>
  <c r="F331" i="9"/>
  <c r="J330" i="9"/>
  <c r="E330" i="9"/>
  <c r="I329" i="9"/>
  <c r="D329" i="9"/>
  <c r="G328" i="9"/>
  <c r="C328" i="9"/>
  <c r="F327" i="9"/>
  <c r="J326" i="9"/>
  <c r="E326" i="9"/>
  <c r="I325" i="9"/>
  <c r="D325" i="9"/>
  <c r="G324" i="9"/>
  <c r="C324" i="9"/>
  <c r="F323" i="9"/>
  <c r="J322" i="9"/>
  <c r="E322" i="9"/>
  <c r="I321" i="9"/>
  <c r="D321" i="9"/>
  <c r="G320" i="9"/>
  <c r="C320" i="9"/>
  <c r="F319" i="9"/>
  <c r="J318" i="9"/>
  <c r="E318" i="9"/>
  <c r="I317" i="9"/>
  <c r="D317" i="9"/>
  <c r="G316" i="9"/>
  <c r="C316" i="9"/>
  <c r="F315" i="9"/>
  <c r="J314" i="9"/>
  <c r="E314" i="9"/>
  <c r="I313" i="9"/>
  <c r="D313" i="9"/>
  <c r="G312" i="9"/>
  <c r="C312" i="9"/>
  <c r="F311" i="9"/>
  <c r="J310" i="9"/>
  <c r="E310" i="9"/>
  <c r="I309" i="9"/>
  <c r="D309" i="9"/>
  <c r="G308" i="9"/>
  <c r="C308" i="9"/>
  <c r="F307" i="9"/>
  <c r="J306" i="9"/>
  <c r="E306" i="9"/>
  <c r="I305" i="9"/>
  <c r="D305" i="9"/>
  <c r="G304" i="9"/>
  <c r="C304" i="9"/>
  <c r="F303" i="9"/>
  <c r="J302" i="9"/>
  <c r="E302" i="9"/>
  <c r="I301" i="9"/>
  <c r="D301" i="9"/>
  <c r="G300" i="9"/>
  <c r="C300" i="9"/>
  <c r="F299" i="9"/>
  <c r="J298" i="9"/>
  <c r="E298" i="9"/>
  <c r="I297" i="9"/>
  <c r="D297" i="9"/>
  <c r="G296" i="9"/>
  <c r="C296" i="9"/>
  <c r="F295" i="9"/>
  <c r="J294" i="9"/>
  <c r="E294" i="9"/>
  <c r="I293" i="9"/>
  <c r="D293" i="9"/>
  <c r="G292" i="9"/>
  <c r="C292" i="9"/>
  <c r="F291" i="9"/>
  <c r="J290" i="9"/>
  <c r="E290" i="9"/>
  <c r="I289" i="9"/>
  <c r="D289" i="9"/>
  <c r="G288" i="9"/>
  <c r="C288" i="9"/>
  <c r="F287" i="9"/>
  <c r="J286" i="9"/>
  <c r="E286" i="9"/>
  <c r="D334" i="9"/>
  <c r="G333" i="9"/>
  <c r="C333" i="9"/>
  <c r="F332" i="9"/>
  <c r="J331" i="9"/>
  <c r="E331" i="9"/>
  <c r="I330" i="9"/>
  <c r="D330" i="9"/>
  <c r="G329" i="9"/>
  <c r="C329" i="9"/>
  <c r="F328" i="9"/>
  <c r="J327" i="9"/>
  <c r="E327" i="9"/>
  <c r="I326" i="9"/>
  <c r="D326" i="9"/>
  <c r="G325" i="9"/>
  <c r="C325" i="9"/>
  <c r="F324" i="9"/>
  <c r="J323" i="9"/>
  <c r="E323" i="9"/>
  <c r="I322" i="9"/>
  <c r="D322" i="9"/>
  <c r="G321" i="9"/>
  <c r="C321" i="9"/>
  <c r="F320" i="9"/>
  <c r="J319" i="9"/>
  <c r="E319" i="9"/>
  <c r="I318" i="9"/>
  <c r="D318" i="9"/>
  <c r="G317" i="9"/>
  <c r="C317" i="9"/>
  <c r="F316" i="9"/>
  <c r="J315" i="9"/>
  <c r="E315" i="9"/>
  <c r="I314" i="9"/>
  <c r="D314" i="9"/>
  <c r="G313" i="9"/>
  <c r="C313" i="9"/>
  <c r="F312" i="9"/>
  <c r="J311" i="9"/>
  <c r="E311" i="9"/>
  <c r="I310" i="9"/>
  <c r="D310" i="9"/>
  <c r="G309" i="9"/>
  <c r="C309" i="9"/>
  <c r="F308" i="9"/>
  <c r="J307" i="9"/>
  <c r="E307" i="9"/>
  <c r="I306" i="9"/>
  <c r="D306" i="9"/>
  <c r="G305" i="9"/>
  <c r="C305" i="9"/>
  <c r="F304" i="9"/>
  <c r="J303" i="9"/>
  <c r="E303" i="9"/>
  <c r="I302" i="9"/>
  <c r="D302" i="9"/>
  <c r="G301" i="9"/>
  <c r="C301" i="9"/>
  <c r="F300" i="9"/>
  <c r="J299" i="9"/>
  <c r="E299" i="9"/>
  <c r="I298" i="9"/>
  <c r="D298" i="9"/>
  <c r="G297" i="9"/>
  <c r="C297" i="9"/>
  <c r="F296" i="9"/>
  <c r="J295" i="9"/>
  <c r="E295" i="9"/>
  <c r="I294" i="9"/>
  <c r="D294" i="9"/>
  <c r="G293" i="9"/>
  <c r="C293" i="9"/>
  <c r="F292" i="9"/>
  <c r="J291" i="9"/>
  <c r="E291" i="9"/>
  <c r="I290" i="9"/>
  <c r="D290" i="9"/>
  <c r="G289" i="9"/>
  <c r="C289" i="9"/>
  <c r="F288" i="9"/>
  <c r="J287" i="9"/>
  <c r="E287" i="9"/>
  <c r="F286" i="9"/>
  <c r="I334" i="9"/>
  <c r="C334" i="9"/>
  <c r="F333" i="9"/>
  <c r="J332" i="9"/>
  <c r="E332" i="9"/>
  <c r="I331" i="9"/>
  <c r="D331" i="9"/>
  <c r="G330" i="9"/>
  <c r="C330" i="9"/>
  <c r="F329" i="9"/>
  <c r="J328" i="9"/>
  <c r="E328" i="9"/>
  <c r="I327" i="9"/>
  <c r="D327" i="9"/>
  <c r="G326" i="9"/>
  <c r="C326" i="9"/>
  <c r="F325" i="9"/>
  <c r="J324" i="9"/>
  <c r="E324" i="9"/>
  <c r="I323" i="9"/>
  <c r="D323" i="9"/>
  <c r="G322" i="9"/>
  <c r="C322" i="9"/>
  <c r="F321" i="9"/>
  <c r="J320" i="9"/>
  <c r="E320" i="9"/>
  <c r="I319" i="9"/>
  <c r="D319" i="9"/>
  <c r="G318" i="9"/>
  <c r="C318" i="9"/>
  <c r="F317" i="9"/>
  <c r="J316" i="9"/>
  <c r="E316" i="9"/>
  <c r="I315" i="9"/>
  <c r="D315" i="9"/>
  <c r="G314" i="9"/>
  <c r="C314" i="9"/>
  <c r="F313" i="9"/>
  <c r="J312" i="9"/>
  <c r="E312" i="9"/>
  <c r="I311" i="9"/>
  <c r="D311" i="9"/>
  <c r="G310" i="9"/>
  <c r="C310" i="9"/>
  <c r="F309" i="9"/>
  <c r="J308" i="9"/>
  <c r="E308" i="9"/>
  <c r="I307" i="9"/>
  <c r="D307" i="9"/>
  <c r="G306" i="9"/>
  <c r="C306" i="9"/>
  <c r="F305" i="9"/>
  <c r="J304" i="9"/>
  <c r="E304" i="9"/>
  <c r="I303" i="9"/>
  <c r="D303" i="9"/>
  <c r="G302" i="9"/>
  <c r="C302" i="9"/>
  <c r="F301" i="9"/>
  <c r="J300" i="9"/>
  <c r="E300" i="9"/>
  <c r="I299" i="9"/>
  <c r="D299" i="9"/>
  <c r="G298" i="9"/>
  <c r="C298" i="9"/>
  <c r="F297" i="9"/>
  <c r="J296" i="9"/>
  <c r="E296" i="9"/>
  <c r="I295" i="9"/>
  <c r="D295" i="9"/>
  <c r="G294" i="9"/>
  <c r="C294" i="9"/>
  <c r="F293" i="9"/>
  <c r="J292" i="9"/>
  <c r="E292" i="9"/>
  <c r="I291" i="9"/>
  <c r="D291" i="9"/>
  <c r="G290" i="9"/>
  <c r="C290" i="9"/>
  <c r="F289" i="9"/>
  <c r="J288" i="9"/>
  <c r="E288" i="9"/>
  <c r="I287" i="9"/>
  <c r="D287" i="9"/>
  <c r="G286" i="9"/>
  <c r="C286" i="9"/>
  <c r="J333" i="9"/>
  <c r="E333" i="9"/>
  <c r="I332" i="9"/>
  <c r="D332" i="9"/>
  <c r="G331" i="9"/>
  <c r="C331" i="9"/>
  <c r="F330" i="9"/>
  <c r="J329" i="9"/>
  <c r="E329" i="9"/>
  <c r="I328" i="9"/>
  <c r="D328" i="9"/>
  <c r="G327" i="9"/>
  <c r="C327" i="9"/>
  <c r="F326" i="9"/>
  <c r="J325" i="9"/>
  <c r="E325" i="9"/>
  <c r="I324" i="9"/>
  <c r="D324" i="9"/>
  <c r="G323" i="9"/>
  <c r="C323" i="9"/>
  <c r="F322" i="9"/>
  <c r="J321" i="9"/>
  <c r="E321" i="9"/>
  <c r="I320" i="9"/>
  <c r="D320" i="9"/>
  <c r="G319" i="9"/>
  <c r="C319" i="9"/>
  <c r="F318" i="9"/>
  <c r="J317" i="9"/>
  <c r="E317" i="9"/>
  <c r="I316" i="9"/>
  <c r="D316" i="9"/>
  <c r="G315" i="9"/>
  <c r="C315" i="9"/>
  <c r="F314" i="9"/>
  <c r="J313" i="9"/>
  <c r="E313" i="9"/>
  <c r="I312" i="9"/>
  <c r="D312" i="9"/>
  <c r="G311" i="9"/>
  <c r="C311" i="9"/>
  <c r="F310" i="9"/>
  <c r="J309" i="9"/>
  <c r="E309" i="9"/>
  <c r="I308" i="9"/>
  <c r="D308" i="9"/>
  <c r="G307" i="9"/>
  <c r="C307" i="9"/>
  <c r="F306" i="9"/>
  <c r="J305" i="9"/>
  <c r="E305" i="9"/>
  <c r="I304" i="9"/>
  <c r="D304" i="9"/>
  <c r="G303" i="9"/>
  <c r="C303" i="9"/>
  <c r="F302" i="9"/>
  <c r="J301" i="9"/>
  <c r="E301" i="9"/>
  <c r="I300" i="9"/>
  <c r="D300" i="9"/>
  <c r="G299" i="9"/>
  <c r="C299" i="9"/>
  <c r="F298" i="9"/>
  <c r="J297" i="9"/>
  <c r="E297" i="9"/>
  <c r="I296" i="9"/>
  <c r="D296" i="9"/>
  <c r="G295" i="9"/>
  <c r="C295" i="9"/>
  <c r="F294" i="9"/>
  <c r="J293" i="9"/>
  <c r="E293" i="9"/>
  <c r="I292" i="9"/>
  <c r="D292" i="9"/>
  <c r="G291" i="9"/>
  <c r="C291" i="9"/>
  <c r="F290" i="9"/>
  <c r="J289" i="9"/>
  <c r="E289" i="9"/>
  <c r="D288" i="9"/>
  <c r="C287" i="9"/>
  <c r="G285" i="9"/>
  <c r="C285" i="9"/>
  <c r="F284" i="9"/>
  <c r="J283" i="9"/>
  <c r="E283" i="9"/>
  <c r="I282" i="9"/>
  <c r="D282" i="9"/>
  <c r="G281" i="9"/>
  <c r="C281" i="9"/>
  <c r="F280" i="9"/>
  <c r="J279" i="9"/>
  <c r="E279" i="9"/>
  <c r="I278" i="9"/>
  <c r="D278" i="9"/>
  <c r="G277" i="9"/>
  <c r="C277" i="9"/>
  <c r="F276" i="9"/>
  <c r="J275" i="9"/>
  <c r="E275" i="9"/>
  <c r="I274" i="9"/>
  <c r="D274" i="9"/>
  <c r="G273" i="9"/>
  <c r="C273" i="9"/>
  <c r="F272" i="9"/>
  <c r="J271" i="9"/>
  <c r="E271" i="9"/>
  <c r="I270" i="9"/>
  <c r="D270" i="9"/>
  <c r="G269" i="9"/>
  <c r="C269" i="9"/>
  <c r="F268" i="9"/>
  <c r="J267" i="9"/>
  <c r="E267" i="9"/>
  <c r="I266" i="9"/>
  <c r="D266" i="9"/>
  <c r="G265" i="9"/>
  <c r="C265" i="9"/>
  <c r="F264" i="9"/>
  <c r="J263" i="9"/>
  <c r="E263" i="9"/>
  <c r="I262" i="9"/>
  <c r="D262" i="9"/>
  <c r="G261" i="9"/>
  <c r="C261" i="9"/>
  <c r="F260" i="9"/>
  <c r="J259" i="9"/>
  <c r="E259" i="9"/>
  <c r="I258" i="9"/>
  <c r="D258" i="9"/>
  <c r="G257" i="9"/>
  <c r="C257" i="9"/>
  <c r="F256" i="9"/>
  <c r="J255" i="9"/>
  <c r="E255" i="9"/>
  <c r="I254" i="9"/>
  <c r="D254" i="9"/>
  <c r="G253" i="9"/>
  <c r="C253" i="9"/>
  <c r="F252" i="9"/>
  <c r="J251" i="9"/>
  <c r="E251" i="9"/>
  <c r="I250" i="9"/>
  <c r="D250" i="9"/>
  <c r="G249" i="9"/>
  <c r="C249" i="9"/>
  <c r="F248" i="9"/>
  <c r="J247" i="9"/>
  <c r="E247" i="9"/>
  <c r="I246" i="9"/>
  <c r="D246" i="9"/>
  <c r="G245" i="9"/>
  <c r="C245" i="9"/>
  <c r="F244" i="9"/>
  <c r="J243" i="9"/>
  <c r="E243" i="9"/>
  <c r="I242" i="9"/>
  <c r="D242" i="9"/>
  <c r="G241" i="9"/>
  <c r="C241" i="9"/>
  <c r="F240" i="9"/>
  <c r="J239" i="9"/>
  <c r="E239" i="9"/>
  <c r="I238" i="9"/>
  <c r="D238" i="9"/>
  <c r="G237" i="9"/>
  <c r="I286" i="9"/>
  <c r="I285" i="9"/>
  <c r="D285" i="9"/>
  <c r="G284" i="9"/>
  <c r="C284" i="9"/>
  <c r="F283" i="9"/>
  <c r="J282" i="9"/>
  <c r="E282" i="9"/>
  <c r="I281" i="9"/>
  <c r="D281" i="9"/>
  <c r="G280" i="9"/>
  <c r="C280" i="9"/>
  <c r="F279" i="9"/>
  <c r="J278" i="9"/>
  <c r="E278" i="9"/>
  <c r="I277" i="9"/>
  <c r="D277" i="9"/>
  <c r="G276" i="9"/>
  <c r="C276" i="9"/>
  <c r="F275" i="9"/>
  <c r="J274" i="9"/>
  <c r="E274" i="9"/>
  <c r="I273" i="9"/>
  <c r="D273" i="9"/>
  <c r="G272" i="9"/>
  <c r="C272" i="9"/>
  <c r="F271" i="9"/>
  <c r="J270" i="9"/>
  <c r="E270" i="9"/>
  <c r="I269" i="9"/>
  <c r="D269" i="9"/>
  <c r="G268" i="9"/>
  <c r="C268" i="9"/>
  <c r="F267" i="9"/>
  <c r="J266" i="9"/>
  <c r="E266" i="9"/>
  <c r="I265" i="9"/>
  <c r="D265" i="9"/>
  <c r="G264" i="9"/>
  <c r="C264" i="9"/>
  <c r="F263" i="9"/>
  <c r="J262" i="9"/>
  <c r="E262" i="9"/>
  <c r="I261" i="9"/>
  <c r="D261" i="9"/>
  <c r="G260" i="9"/>
  <c r="C260" i="9"/>
  <c r="F259" i="9"/>
  <c r="J258" i="9"/>
  <c r="E258" i="9"/>
  <c r="I257" i="9"/>
  <c r="D257" i="9"/>
  <c r="G256" i="9"/>
  <c r="C256" i="9"/>
  <c r="F255" i="9"/>
  <c r="J254" i="9"/>
  <c r="E254" i="9"/>
  <c r="I253" i="9"/>
  <c r="D253" i="9"/>
  <c r="G252" i="9"/>
  <c r="C252" i="9"/>
  <c r="F251" i="9"/>
  <c r="J250" i="9"/>
  <c r="E250" i="9"/>
  <c r="I249" i="9"/>
  <c r="D249" i="9"/>
  <c r="G248" i="9"/>
  <c r="C248" i="9"/>
  <c r="F247" i="9"/>
  <c r="J246" i="9"/>
  <c r="E246" i="9"/>
  <c r="I245" i="9"/>
  <c r="D245" i="9"/>
  <c r="G244" i="9"/>
  <c r="C244" i="9"/>
  <c r="F243" i="9"/>
  <c r="J242" i="9"/>
  <c r="E242" i="9"/>
  <c r="I241" i="9"/>
  <c r="D241" i="9"/>
  <c r="G240" i="9"/>
  <c r="C240" i="9"/>
  <c r="F239" i="9"/>
  <c r="J238" i="9"/>
  <c r="I288" i="9"/>
  <c r="G287" i="9"/>
  <c r="J285" i="9"/>
  <c r="E285" i="9"/>
  <c r="I284" i="9"/>
  <c r="D284" i="9"/>
  <c r="G283" i="9"/>
  <c r="C283" i="9"/>
  <c r="F282" i="9"/>
  <c r="J281" i="9"/>
  <c r="E281" i="9"/>
  <c r="I280" i="9"/>
  <c r="D280" i="9"/>
  <c r="G279" i="9"/>
  <c r="C279" i="9"/>
  <c r="F278" i="9"/>
  <c r="J277" i="9"/>
  <c r="E277" i="9"/>
  <c r="I276" i="9"/>
  <c r="D276" i="9"/>
  <c r="G275" i="9"/>
  <c r="C275" i="9"/>
  <c r="F274" i="9"/>
  <c r="J273" i="9"/>
  <c r="E273" i="9"/>
  <c r="I272" i="9"/>
  <c r="D272" i="9"/>
  <c r="G271" i="9"/>
  <c r="C271" i="9"/>
  <c r="F270" i="9"/>
  <c r="J269" i="9"/>
  <c r="E269" i="9"/>
  <c r="I268" i="9"/>
  <c r="D268" i="9"/>
  <c r="G267" i="9"/>
  <c r="C267" i="9"/>
  <c r="F266" i="9"/>
  <c r="J265" i="9"/>
  <c r="E265" i="9"/>
  <c r="I264" i="9"/>
  <c r="D264" i="9"/>
  <c r="G263" i="9"/>
  <c r="C263" i="9"/>
  <c r="F262" i="9"/>
  <c r="J261" i="9"/>
  <c r="E261" i="9"/>
  <c r="I260" i="9"/>
  <c r="D260" i="9"/>
  <c r="G259" i="9"/>
  <c r="C259" i="9"/>
  <c r="F258" i="9"/>
  <c r="J257" i="9"/>
  <c r="E257" i="9"/>
  <c r="I256" i="9"/>
  <c r="D256" i="9"/>
  <c r="G255" i="9"/>
  <c r="C255" i="9"/>
  <c r="F254" i="9"/>
  <c r="J253" i="9"/>
  <c r="E253" i="9"/>
  <c r="I252" i="9"/>
  <c r="D252" i="9"/>
  <c r="G251" i="9"/>
  <c r="C251" i="9"/>
  <c r="F250" i="9"/>
  <c r="J249" i="9"/>
  <c r="E249" i="9"/>
  <c r="I248" i="9"/>
  <c r="D248" i="9"/>
  <c r="G247" i="9"/>
  <c r="C247" i="9"/>
  <c r="F246" i="9"/>
  <c r="J245" i="9"/>
  <c r="E245" i="9"/>
  <c r="I244" i="9"/>
  <c r="D244" i="9"/>
  <c r="G243" i="9"/>
  <c r="C243" i="9"/>
  <c r="F242" i="9"/>
  <c r="J241" i="9"/>
  <c r="E241" i="9"/>
  <c r="I240" i="9"/>
  <c r="D240" i="9"/>
  <c r="G239" i="9"/>
  <c r="C239" i="9"/>
  <c r="F238" i="9"/>
  <c r="J237" i="9"/>
  <c r="E237" i="9"/>
  <c r="D286" i="9"/>
  <c r="F285" i="9"/>
  <c r="J284" i="9"/>
  <c r="E284" i="9"/>
  <c r="I283" i="9"/>
  <c r="D283" i="9"/>
  <c r="G282" i="9"/>
  <c r="C282" i="9"/>
  <c r="F281" i="9"/>
  <c r="J280" i="9"/>
  <c r="E280" i="9"/>
  <c r="I279" i="9"/>
  <c r="D279" i="9"/>
  <c r="G278" i="9"/>
  <c r="C278" i="9"/>
  <c r="F277" i="9"/>
  <c r="J276" i="9"/>
  <c r="E276" i="9"/>
  <c r="I275" i="9"/>
  <c r="D275" i="9"/>
  <c r="G274" i="9"/>
  <c r="C274" i="9"/>
  <c r="F273" i="9"/>
  <c r="J272" i="9"/>
  <c r="E272" i="9"/>
  <c r="I271" i="9"/>
  <c r="D271" i="9"/>
  <c r="G270" i="9"/>
  <c r="C270" i="9"/>
  <c r="F269" i="9"/>
  <c r="J268" i="9"/>
  <c r="E268" i="9"/>
  <c r="I267" i="9"/>
  <c r="D267" i="9"/>
  <c r="G266" i="9"/>
  <c r="C266" i="9"/>
  <c r="F265" i="9"/>
  <c r="J264" i="9"/>
  <c r="E264" i="9"/>
  <c r="I263" i="9"/>
  <c r="D263" i="9"/>
  <c r="G262" i="9"/>
  <c r="C262" i="9"/>
  <c r="F261" i="9"/>
  <c r="J260" i="9"/>
  <c r="E260" i="9"/>
  <c r="I259" i="9"/>
  <c r="D259" i="9"/>
  <c r="G258" i="9"/>
  <c r="C258" i="9"/>
  <c r="F257" i="9"/>
  <c r="J256" i="9"/>
  <c r="E256" i="9"/>
  <c r="I255" i="9"/>
  <c r="D255" i="9"/>
  <c r="G254" i="9"/>
  <c r="C254" i="9"/>
  <c r="F253" i="9"/>
  <c r="J252" i="9"/>
  <c r="E252" i="9"/>
  <c r="I251" i="9"/>
  <c r="D251" i="9"/>
  <c r="G250" i="9"/>
  <c r="C250" i="9"/>
  <c r="F249" i="9"/>
  <c r="J248" i="9"/>
  <c r="E248" i="9"/>
  <c r="I247" i="9"/>
  <c r="D247" i="9"/>
  <c r="G246" i="9"/>
  <c r="C246" i="9"/>
  <c r="F245" i="9"/>
  <c r="J244" i="9"/>
  <c r="E244" i="9"/>
  <c r="I243" i="9"/>
  <c r="D243" i="9"/>
  <c r="G242" i="9"/>
  <c r="C242" i="9"/>
  <c r="F241" i="9"/>
  <c r="J240" i="9"/>
  <c r="E240" i="9"/>
  <c r="I239" i="9"/>
  <c r="D239" i="9"/>
  <c r="E238" i="9"/>
  <c r="I237" i="9"/>
  <c r="J236" i="9"/>
  <c r="E236" i="9"/>
  <c r="I235" i="9"/>
  <c r="D235" i="9"/>
  <c r="G234" i="9"/>
  <c r="C234" i="9"/>
  <c r="F233" i="9"/>
  <c r="J232" i="9"/>
  <c r="E232" i="9"/>
  <c r="I231" i="9"/>
  <c r="D231" i="9"/>
  <c r="G230" i="9"/>
  <c r="C230" i="9"/>
  <c r="F229" i="9"/>
  <c r="J228" i="9"/>
  <c r="E228" i="9"/>
  <c r="I227" i="9"/>
  <c r="D227" i="9"/>
  <c r="G226" i="9"/>
  <c r="C226" i="9"/>
  <c r="F225" i="9"/>
  <c r="J224" i="9"/>
  <c r="E224" i="9"/>
  <c r="I223" i="9"/>
  <c r="D223" i="9"/>
  <c r="G222" i="9"/>
  <c r="C222" i="9"/>
  <c r="F221" i="9"/>
  <c r="J220" i="9"/>
  <c r="E220" i="9"/>
  <c r="I219" i="9"/>
  <c r="D219" i="9"/>
  <c r="G218" i="9"/>
  <c r="C218" i="9"/>
  <c r="F217" i="9"/>
  <c r="J216" i="9"/>
  <c r="E216" i="9"/>
  <c r="I215" i="9"/>
  <c r="D215" i="9"/>
  <c r="G214" i="9"/>
  <c r="C214" i="9"/>
  <c r="F213" i="9"/>
  <c r="J212" i="9"/>
  <c r="E212" i="9"/>
  <c r="I211" i="9"/>
  <c r="D211" i="9"/>
  <c r="F210" i="9"/>
  <c r="I209" i="9"/>
  <c r="D209" i="9"/>
  <c r="F208" i="9"/>
  <c r="I207" i="9"/>
  <c r="D207" i="9"/>
  <c r="F206" i="9"/>
  <c r="I205" i="9"/>
  <c r="D205" i="9"/>
  <c r="F204" i="9"/>
  <c r="I203" i="9"/>
  <c r="C203" i="9"/>
  <c r="G202" i="9"/>
  <c r="C202" i="9"/>
  <c r="G201" i="9"/>
  <c r="C201" i="9"/>
  <c r="G200" i="9"/>
  <c r="C200" i="9"/>
  <c r="G199" i="9"/>
  <c r="C199" i="9"/>
  <c r="G198" i="9"/>
  <c r="C198" i="9"/>
  <c r="G197" i="9"/>
  <c r="C197" i="9"/>
  <c r="G196" i="9"/>
  <c r="C196" i="9"/>
  <c r="G195" i="9"/>
  <c r="C195" i="9"/>
  <c r="G194" i="9"/>
  <c r="C194" i="9"/>
  <c r="G193" i="9"/>
  <c r="C193" i="9"/>
  <c r="G192" i="9"/>
  <c r="C192" i="9"/>
  <c r="G191" i="9"/>
  <c r="C191" i="9"/>
  <c r="G190" i="9"/>
  <c r="C190" i="9"/>
  <c r="G189" i="9"/>
  <c r="C189" i="9"/>
  <c r="G188" i="9"/>
  <c r="C188" i="9"/>
  <c r="G187" i="9"/>
  <c r="C187" i="9"/>
  <c r="G186" i="9"/>
  <c r="C186" i="9"/>
  <c r="G185" i="9"/>
  <c r="C185" i="9"/>
  <c r="G184" i="9"/>
  <c r="C184" i="9"/>
  <c r="G183" i="9"/>
  <c r="C183" i="9"/>
  <c r="G182" i="9"/>
  <c r="C182" i="9"/>
  <c r="G181" i="9"/>
  <c r="C181" i="9"/>
  <c r="G180" i="9"/>
  <c r="C180" i="9"/>
  <c r="G179" i="9"/>
  <c r="C179" i="9"/>
  <c r="G178" i="9"/>
  <c r="C178" i="9"/>
  <c r="G177" i="9"/>
  <c r="C177" i="9"/>
  <c r="G176" i="9"/>
  <c r="C176" i="9"/>
  <c r="G175" i="9"/>
  <c r="C175" i="9"/>
  <c r="G174" i="9"/>
  <c r="C174" i="9"/>
  <c r="G173" i="9"/>
  <c r="C173" i="9"/>
  <c r="G172" i="9"/>
  <c r="C172" i="9"/>
  <c r="G171" i="9"/>
  <c r="C171" i="9"/>
  <c r="G170" i="9"/>
  <c r="C170" i="9"/>
  <c r="G169" i="9"/>
  <c r="C169" i="9"/>
  <c r="G168" i="9"/>
  <c r="C168" i="9"/>
  <c r="G167" i="9"/>
  <c r="C167" i="9"/>
  <c r="G166" i="9"/>
  <c r="C166" i="9"/>
  <c r="G165" i="9"/>
  <c r="C165" i="9"/>
  <c r="G164" i="9"/>
  <c r="C164" i="9"/>
  <c r="G163" i="9"/>
  <c r="C163" i="9"/>
  <c r="G162" i="9"/>
  <c r="C162" i="9"/>
  <c r="G161" i="9"/>
  <c r="C161" i="9"/>
  <c r="G160" i="9"/>
  <c r="C160" i="9"/>
  <c r="G159" i="9"/>
  <c r="C159" i="9"/>
  <c r="G158" i="9"/>
  <c r="C158" i="9"/>
  <c r="G157" i="9"/>
  <c r="C157" i="9"/>
  <c r="G156" i="9"/>
  <c r="C156" i="9"/>
  <c r="G155" i="9"/>
  <c r="C237" i="9"/>
  <c r="F236" i="9"/>
  <c r="J235" i="9"/>
  <c r="E235" i="9"/>
  <c r="I234" i="9"/>
  <c r="D234" i="9"/>
  <c r="G233" i="9"/>
  <c r="C233" i="9"/>
  <c r="F232" i="9"/>
  <c r="J231" i="9"/>
  <c r="E231" i="9"/>
  <c r="I230" i="9"/>
  <c r="D230" i="9"/>
  <c r="G229" i="9"/>
  <c r="C229" i="9"/>
  <c r="F228" i="9"/>
  <c r="J227" i="9"/>
  <c r="E227" i="9"/>
  <c r="I226" i="9"/>
  <c r="D226" i="9"/>
  <c r="G225" i="9"/>
  <c r="C225" i="9"/>
  <c r="F224" i="9"/>
  <c r="J223" i="9"/>
  <c r="E223" i="9"/>
  <c r="I222" i="9"/>
  <c r="D222" i="9"/>
  <c r="G221" i="9"/>
  <c r="C221" i="9"/>
  <c r="F220" i="9"/>
  <c r="J219" i="9"/>
  <c r="E219" i="9"/>
  <c r="I218" i="9"/>
  <c r="D218" i="9"/>
  <c r="G217" i="9"/>
  <c r="C217" i="9"/>
  <c r="F216" i="9"/>
  <c r="J215" i="9"/>
  <c r="E215" i="9"/>
  <c r="I214" i="9"/>
  <c r="D214" i="9"/>
  <c r="G213" i="9"/>
  <c r="C213" i="9"/>
  <c r="F212" i="9"/>
  <c r="J211" i="9"/>
  <c r="E211" i="9"/>
  <c r="J210" i="9"/>
  <c r="E210" i="9"/>
  <c r="J209" i="9"/>
  <c r="E209" i="9"/>
  <c r="J208" i="9"/>
  <c r="E208" i="9"/>
  <c r="J207" i="9"/>
  <c r="E207" i="9"/>
  <c r="J206" i="9"/>
  <c r="E206" i="9"/>
  <c r="J205" i="9"/>
  <c r="E205" i="9"/>
  <c r="J204" i="9"/>
  <c r="E204" i="9"/>
  <c r="J203" i="9"/>
  <c r="D203" i="9"/>
  <c r="F202" i="9"/>
  <c r="I201" i="9"/>
  <c r="D201" i="9"/>
  <c r="F200" i="9"/>
  <c r="I199" i="9"/>
  <c r="D199" i="9"/>
  <c r="F198" i="9"/>
  <c r="I197" i="9"/>
  <c r="D197" i="9"/>
  <c r="F196" i="9"/>
  <c r="I195" i="9"/>
  <c r="D195" i="9"/>
  <c r="F194" i="9"/>
  <c r="I193" i="9"/>
  <c r="D193" i="9"/>
  <c r="F192" i="9"/>
  <c r="I191" i="9"/>
  <c r="D191" i="9"/>
  <c r="F190" i="9"/>
  <c r="I189" i="9"/>
  <c r="D189" i="9"/>
  <c r="F188" i="9"/>
  <c r="I187" i="9"/>
  <c r="D187" i="9"/>
  <c r="F186" i="9"/>
  <c r="I185" i="9"/>
  <c r="D185" i="9"/>
  <c r="F184" i="9"/>
  <c r="I183" i="9"/>
  <c r="D183" i="9"/>
  <c r="F182" i="9"/>
  <c r="I181" i="9"/>
  <c r="D181" i="9"/>
  <c r="F180" i="9"/>
  <c r="I179" i="9"/>
  <c r="D179" i="9"/>
  <c r="F178" i="9"/>
  <c r="I177" i="9"/>
  <c r="D177" i="9"/>
  <c r="F176" i="9"/>
  <c r="I175" i="9"/>
  <c r="D175" i="9"/>
  <c r="F174" i="9"/>
  <c r="I173" i="9"/>
  <c r="D173" i="9"/>
  <c r="F172" i="9"/>
  <c r="I171" i="9"/>
  <c r="D171" i="9"/>
  <c r="F170" i="9"/>
  <c r="I169" i="9"/>
  <c r="D169" i="9"/>
  <c r="F168" i="9"/>
  <c r="I167" i="9"/>
  <c r="D167" i="9"/>
  <c r="F166" i="9"/>
  <c r="I165" i="9"/>
  <c r="D165" i="9"/>
  <c r="F164" i="9"/>
  <c r="I163" i="9"/>
  <c r="D163" i="9"/>
  <c r="F162" i="9"/>
  <c r="I161" i="9"/>
  <c r="D161" i="9"/>
  <c r="F160" i="9"/>
  <c r="I159" i="9"/>
  <c r="D159" i="9"/>
  <c r="F158" i="9"/>
  <c r="I157" i="9"/>
  <c r="D157" i="9"/>
  <c r="F156" i="9"/>
  <c r="I155" i="9"/>
  <c r="D155" i="9"/>
  <c r="F154" i="9"/>
  <c r="I153" i="9"/>
  <c r="D153" i="9"/>
  <c r="F152" i="9"/>
  <c r="I151" i="9"/>
  <c r="D151" i="9"/>
  <c r="F150" i="9"/>
  <c r="I149" i="9"/>
  <c r="D149" i="9"/>
  <c r="J154" i="9"/>
  <c r="J153" i="9"/>
  <c r="J152" i="9"/>
  <c r="J151" i="9"/>
  <c r="J150" i="9"/>
  <c r="J149" i="9"/>
  <c r="J148" i="9"/>
  <c r="E148" i="9"/>
  <c r="J147" i="9"/>
  <c r="E147" i="9"/>
  <c r="J146" i="9"/>
  <c r="E146" i="9"/>
  <c r="J145" i="9"/>
  <c r="E145" i="9"/>
  <c r="J144" i="9"/>
  <c r="E144" i="9"/>
  <c r="J143" i="9"/>
  <c r="E143" i="9"/>
  <c r="J142" i="9"/>
  <c r="E142" i="9"/>
  <c r="J141" i="9"/>
  <c r="E141" i="9"/>
  <c r="J140" i="9"/>
  <c r="E140" i="9"/>
  <c r="J139" i="9"/>
  <c r="E139" i="9"/>
  <c r="J138" i="9"/>
  <c r="E138" i="9"/>
  <c r="J137" i="9"/>
  <c r="E137" i="9"/>
  <c r="J136" i="9"/>
  <c r="E136" i="9"/>
  <c r="J135" i="9"/>
  <c r="E135" i="9"/>
  <c r="J134" i="9"/>
  <c r="E134" i="9"/>
  <c r="J133" i="9"/>
  <c r="E133" i="9"/>
  <c r="J132" i="9"/>
  <c r="E132" i="9"/>
  <c r="J131" i="9"/>
  <c r="E131" i="9"/>
  <c r="G238" i="9"/>
  <c r="C238" i="9"/>
  <c r="D237" i="9"/>
  <c r="G236" i="9"/>
  <c r="C236" i="9"/>
  <c r="F235" i="9"/>
  <c r="J234" i="9"/>
  <c r="E234" i="9"/>
  <c r="I233" i="9"/>
  <c r="D233" i="9"/>
  <c r="G232" i="9"/>
  <c r="C232" i="9"/>
  <c r="F231" i="9"/>
  <c r="J230" i="9"/>
  <c r="E230" i="9"/>
  <c r="I229" i="9"/>
  <c r="D229" i="9"/>
  <c r="G228" i="9"/>
  <c r="C228" i="9"/>
  <c r="F227" i="9"/>
  <c r="J226" i="9"/>
  <c r="E226" i="9"/>
  <c r="I225" i="9"/>
  <c r="D225" i="9"/>
  <c r="G224" i="9"/>
  <c r="C224" i="9"/>
  <c r="F223" i="9"/>
  <c r="J222" i="9"/>
  <c r="E222" i="9"/>
  <c r="I221" i="9"/>
  <c r="D221" i="9"/>
  <c r="G220" i="9"/>
  <c r="C220" i="9"/>
  <c r="F219" i="9"/>
  <c r="J218" i="9"/>
  <c r="E218" i="9"/>
  <c r="I217" i="9"/>
  <c r="D217" i="9"/>
  <c r="G216" i="9"/>
  <c r="C216" i="9"/>
  <c r="F215" i="9"/>
  <c r="J214" i="9"/>
  <c r="E214" i="9"/>
  <c r="I213" i="9"/>
  <c r="D213" i="9"/>
  <c r="G212" i="9"/>
  <c r="C212" i="9"/>
  <c r="F211" i="9"/>
  <c r="I210" i="9"/>
  <c r="D210" i="9"/>
  <c r="F209" i="9"/>
  <c r="I208" i="9"/>
  <c r="D208" i="9"/>
  <c r="F207" i="9"/>
  <c r="I206" i="9"/>
  <c r="D206" i="9"/>
  <c r="F205" i="9"/>
  <c r="I204" i="9"/>
  <c r="D204" i="9"/>
  <c r="F203" i="9"/>
  <c r="J202" i="9"/>
  <c r="E202" i="9"/>
  <c r="J201" i="9"/>
  <c r="E201" i="9"/>
  <c r="J200" i="9"/>
  <c r="E200" i="9"/>
  <c r="J199" i="9"/>
  <c r="E199" i="9"/>
  <c r="J198" i="9"/>
  <c r="E198" i="9"/>
  <c r="J197" i="9"/>
  <c r="E197" i="9"/>
  <c r="J196" i="9"/>
  <c r="E196" i="9"/>
  <c r="J195" i="9"/>
  <c r="E195" i="9"/>
  <c r="J194" i="9"/>
  <c r="E194" i="9"/>
  <c r="J193" i="9"/>
  <c r="E193" i="9"/>
  <c r="J192" i="9"/>
  <c r="E192" i="9"/>
  <c r="J191" i="9"/>
  <c r="E191" i="9"/>
  <c r="J190" i="9"/>
  <c r="E190" i="9"/>
  <c r="J189" i="9"/>
  <c r="E189" i="9"/>
  <c r="J188" i="9"/>
  <c r="E188" i="9"/>
  <c r="J187" i="9"/>
  <c r="E187" i="9"/>
  <c r="J186" i="9"/>
  <c r="E186" i="9"/>
  <c r="J185" i="9"/>
  <c r="E185" i="9"/>
  <c r="J184" i="9"/>
  <c r="E184" i="9"/>
  <c r="J183" i="9"/>
  <c r="E183" i="9"/>
  <c r="J182" i="9"/>
  <c r="E182" i="9"/>
  <c r="J181" i="9"/>
  <c r="E181" i="9"/>
  <c r="J180" i="9"/>
  <c r="E180" i="9"/>
  <c r="J179" i="9"/>
  <c r="E179" i="9"/>
  <c r="J178" i="9"/>
  <c r="E178" i="9"/>
  <c r="J177" i="9"/>
  <c r="E177" i="9"/>
  <c r="J176" i="9"/>
  <c r="E176" i="9"/>
  <c r="J175" i="9"/>
  <c r="E175" i="9"/>
  <c r="J174" i="9"/>
  <c r="E174" i="9"/>
  <c r="J173" i="9"/>
  <c r="E173" i="9"/>
  <c r="J172" i="9"/>
  <c r="E172" i="9"/>
  <c r="J171" i="9"/>
  <c r="E171" i="9"/>
  <c r="J170" i="9"/>
  <c r="E170" i="9"/>
  <c r="J169" i="9"/>
  <c r="E169" i="9"/>
  <c r="J168" i="9"/>
  <c r="E168" i="9"/>
  <c r="J167" i="9"/>
  <c r="E167" i="9"/>
  <c r="J166" i="9"/>
  <c r="E166" i="9"/>
  <c r="J165" i="9"/>
  <c r="E165" i="9"/>
  <c r="J164" i="9"/>
  <c r="E164" i="9"/>
  <c r="J163" i="9"/>
  <c r="E163" i="9"/>
  <c r="J162" i="9"/>
  <c r="E162" i="9"/>
  <c r="J161" i="9"/>
  <c r="E161" i="9"/>
  <c r="J160" i="9"/>
  <c r="E160" i="9"/>
  <c r="J159" i="9"/>
  <c r="E159" i="9"/>
  <c r="J158" i="9"/>
  <c r="E158" i="9"/>
  <c r="J157" i="9"/>
  <c r="E157" i="9"/>
  <c r="J156" i="9"/>
  <c r="E156" i="9"/>
  <c r="J155" i="9"/>
  <c r="F237" i="9"/>
  <c r="I236" i="9"/>
  <c r="D236" i="9"/>
  <c r="G235" i="9"/>
  <c r="C235" i="9"/>
  <c r="F234" i="9"/>
  <c r="J233" i="9"/>
  <c r="E233" i="9"/>
  <c r="I232" i="9"/>
  <c r="D232" i="9"/>
  <c r="G231" i="9"/>
  <c r="C231" i="9"/>
  <c r="F230" i="9"/>
  <c r="J229" i="9"/>
  <c r="E229" i="9"/>
  <c r="I228" i="9"/>
  <c r="D228" i="9"/>
  <c r="G227" i="9"/>
  <c r="C227" i="9"/>
  <c r="F226" i="9"/>
  <c r="J225" i="9"/>
  <c r="E225" i="9"/>
  <c r="I224" i="9"/>
  <c r="D224" i="9"/>
  <c r="G223" i="9"/>
  <c r="C223" i="9"/>
  <c r="F222" i="9"/>
  <c r="J221" i="9"/>
  <c r="E221" i="9"/>
  <c r="I220" i="9"/>
  <c r="D220" i="9"/>
  <c r="G219" i="9"/>
  <c r="C219" i="9"/>
  <c r="F218" i="9"/>
  <c r="J217" i="9"/>
  <c r="E217" i="9"/>
  <c r="I216" i="9"/>
  <c r="D216" i="9"/>
  <c r="G215" i="9"/>
  <c r="C215" i="9"/>
  <c r="F214" i="9"/>
  <c r="J213" i="9"/>
  <c r="E213" i="9"/>
  <c r="I212" i="9"/>
  <c r="D212" i="9"/>
  <c r="G211" i="9"/>
  <c r="C211" i="9"/>
  <c r="G210" i="9"/>
  <c r="C210" i="9"/>
  <c r="G209" i="9"/>
  <c r="C209" i="9"/>
  <c r="G208" i="9"/>
  <c r="C208" i="9"/>
  <c r="G207" i="9"/>
  <c r="C207" i="9"/>
  <c r="G206" i="9"/>
  <c r="C206" i="9"/>
  <c r="G205" i="9"/>
  <c r="C205" i="9"/>
  <c r="G204" i="9"/>
  <c r="C204" i="9"/>
  <c r="G203" i="9"/>
  <c r="I202" i="9"/>
  <c r="D202" i="9"/>
  <c r="F201" i="9"/>
  <c r="I200" i="9"/>
  <c r="D200" i="9"/>
  <c r="F199" i="9"/>
  <c r="I198" i="9"/>
  <c r="D198" i="9"/>
  <c r="F197" i="9"/>
  <c r="I196" i="9"/>
  <c r="D196" i="9"/>
  <c r="F195" i="9"/>
  <c r="I194" i="9"/>
  <c r="D194" i="9"/>
  <c r="F193" i="9"/>
  <c r="I192" i="9"/>
  <c r="D192" i="9"/>
  <c r="F191" i="9"/>
  <c r="I190" i="9"/>
  <c r="D190" i="9"/>
  <c r="F189" i="9"/>
  <c r="I188" i="9"/>
  <c r="D188" i="9"/>
  <c r="F187" i="9"/>
  <c r="I186" i="9"/>
  <c r="D186" i="9"/>
  <c r="F185" i="9"/>
  <c r="I184" i="9"/>
  <c r="D184" i="9"/>
  <c r="F183" i="9"/>
  <c r="I182" i="9"/>
  <c r="D182" i="9"/>
  <c r="F181" i="9"/>
  <c r="I180" i="9"/>
  <c r="D180" i="9"/>
  <c r="F179" i="9"/>
  <c r="I178" i="9"/>
  <c r="D178" i="9"/>
  <c r="F177" i="9"/>
  <c r="I176" i="9"/>
  <c r="D176" i="9"/>
  <c r="F175" i="9"/>
  <c r="I174" i="9"/>
  <c r="D174" i="9"/>
  <c r="F173" i="9"/>
  <c r="I172" i="9"/>
  <c r="D172" i="9"/>
  <c r="F171" i="9"/>
  <c r="I170" i="9"/>
  <c r="D170" i="9"/>
  <c r="F169" i="9"/>
  <c r="I168" i="9"/>
  <c r="D168" i="9"/>
  <c r="F167" i="9"/>
  <c r="I166" i="9"/>
  <c r="D166" i="9"/>
  <c r="F165" i="9"/>
  <c r="I164" i="9"/>
  <c r="D164" i="9"/>
  <c r="F163" i="9"/>
  <c r="I162" i="9"/>
  <c r="D162" i="9"/>
  <c r="F161" i="9"/>
  <c r="I160" i="9"/>
  <c r="D160" i="9"/>
  <c r="F159" i="9"/>
  <c r="I158" i="9"/>
  <c r="D158" i="9"/>
  <c r="F157" i="9"/>
  <c r="I156" i="9"/>
  <c r="D156" i="9"/>
  <c r="F155" i="9"/>
  <c r="I154" i="9"/>
  <c r="D154" i="9"/>
  <c r="F153" i="9"/>
  <c r="I152" i="9"/>
  <c r="D152" i="9"/>
  <c r="F151" i="9"/>
  <c r="I150" i="9"/>
  <c r="D150" i="9"/>
  <c r="F149" i="9"/>
  <c r="E155" i="9"/>
  <c r="E154" i="9"/>
  <c r="E153" i="9"/>
  <c r="E152" i="9"/>
  <c r="E151" i="9"/>
  <c r="E150" i="9"/>
  <c r="E149" i="9"/>
  <c r="G148" i="9"/>
  <c r="C148" i="9"/>
  <c r="G147" i="9"/>
  <c r="C147" i="9"/>
  <c r="G146" i="9"/>
  <c r="C146" i="9"/>
  <c r="G145" i="9"/>
  <c r="C145" i="9"/>
  <c r="G144" i="9"/>
  <c r="C144" i="9"/>
  <c r="G143" i="9"/>
  <c r="C143" i="9"/>
  <c r="G142" i="9"/>
  <c r="C142" i="9"/>
  <c r="G141" i="9"/>
  <c r="C141" i="9"/>
  <c r="G140" i="9"/>
  <c r="C140" i="9"/>
  <c r="G139" i="9"/>
  <c r="C139" i="9"/>
  <c r="G138" i="9"/>
  <c r="C138" i="9"/>
  <c r="G137" i="9"/>
  <c r="C137" i="9"/>
  <c r="G136" i="9"/>
  <c r="C136" i="9"/>
  <c r="G135" i="9"/>
  <c r="C135" i="9"/>
  <c r="G134" i="9"/>
  <c r="C134" i="9"/>
  <c r="G133" i="9"/>
  <c r="C133" i="9"/>
  <c r="G132" i="9"/>
  <c r="C132" i="9"/>
  <c r="C131" i="9"/>
  <c r="G130" i="9"/>
  <c r="C130" i="9"/>
  <c r="G129" i="9"/>
  <c r="C129" i="9"/>
  <c r="G128" i="9"/>
  <c r="C128" i="9"/>
  <c r="G127" i="9"/>
  <c r="C127" i="9"/>
  <c r="G126" i="9"/>
  <c r="C126" i="9"/>
  <c r="G125" i="9"/>
  <c r="C125" i="9"/>
  <c r="G124" i="9"/>
  <c r="C124" i="9"/>
  <c r="G123" i="9"/>
  <c r="C123" i="9"/>
  <c r="G122" i="9"/>
  <c r="C122" i="9"/>
  <c r="G121" i="9"/>
  <c r="C121" i="9"/>
  <c r="G120" i="9"/>
  <c r="C120" i="9"/>
  <c r="G119" i="9"/>
  <c r="C119" i="9"/>
  <c r="G118" i="9"/>
  <c r="C118" i="9"/>
  <c r="G117" i="9"/>
  <c r="C117" i="9"/>
  <c r="G116" i="9"/>
  <c r="C116" i="9"/>
  <c r="G115" i="9"/>
  <c r="C115" i="9"/>
  <c r="G114" i="9"/>
  <c r="C114" i="9"/>
  <c r="G113" i="9"/>
  <c r="C113" i="9"/>
  <c r="G112" i="9"/>
  <c r="C112" i="9"/>
  <c r="G111" i="9"/>
  <c r="C111" i="9"/>
  <c r="G110" i="9"/>
  <c r="C110" i="9"/>
  <c r="G109" i="9"/>
  <c r="C109" i="9"/>
  <c r="G108" i="9"/>
  <c r="C108" i="9"/>
  <c r="G107" i="9"/>
  <c r="C107" i="9"/>
  <c r="G106" i="9"/>
  <c r="C106" i="9"/>
  <c r="G105" i="9"/>
  <c r="C105" i="9"/>
  <c r="G104" i="9"/>
  <c r="C104" i="9"/>
  <c r="G103" i="9"/>
  <c r="C103" i="9"/>
  <c r="G102" i="9"/>
  <c r="C102" i="9"/>
  <c r="G101" i="9"/>
  <c r="C101" i="9"/>
  <c r="G100" i="9"/>
  <c r="C100" i="9"/>
  <c r="G99" i="9"/>
  <c r="C99" i="9"/>
  <c r="G98" i="9"/>
  <c r="C98" i="9"/>
  <c r="G97" i="9"/>
  <c r="C97" i="9"/>
  <c r="G96" i="9"/>
  <c r="C96" i="9"/>
  <c r="G95" i="9"/>
  <c r="C95" i="9"/>
  <c r="G94" i="9"/>
  <c r="C94" i="9"/>
  <c r="G93" i="9"/>
  <c r="C93" i="9"/>
  <c r="G92" i="9"/>
  <c r="C92" i="9"/>
  <c r="G91" i="9"/>
  <c r="C91" i="9"/>
  <c r="G90" i="9"/>
  <c r="C90" i="9"/>
  <c r="G89" i="9"/>
  <c r="C89" i="9"/>
  <c r="G88" i="9"/>
  <c r="C88" i="9"/>
  <c r="G87" i="9"/>
  <c r="C87" i="9"/>
  <c r="G86" i="9"/>
  <c r="C86" i="9"/>
  <c r="G85" i="9"/>
  <c r="C85" i="9"/>
  <c r="G84" i="9"/>
  <c r="C84" i="9"/>
  <c r="G83" i="9"/>
  <c r="C83" i="9"/>
  <c r="G82" i="9"/>
  <c r="C82" i="9"/>
  <c r="G81" i="9"/>
  <c r="C81" i="9"/>
  <c r="G80" i="9"/>
  <c r="C80" i="9"/>
  <c r="G79" i="9"/>
  <c r="C79" i="9"/>
  <c r="G78" i="9"/>
  <c r="C78" i="9"/>
  <c r="G77" i="9"/>
  <c r="C77" i="9"/>
  <c r="G76" i="9"/>
  <c r="C76" i="9"/>
  <c r="G75" i="9"/>
  <c r="C75" i="9"/>
  <c r="G74" i="9"/>
  <c r="C74" i="9"/>
  <c r="G73" i="9"/>
  <c r="C73" i="9"/>
  <c r="G72" i="9"/>
  <c r="C72" i="9"/>
  <c r="G71" i="9"/>
  <c r="C71" i="9"/>
  <c r="G70" i="9"/>
  <c r="C70" i="9"/>
  <c r="G69" i="9"/>
  <c r="C69" i="9"/>
  <c r="G68" i="9"/>
  <c r="C68" i="9"/>
  <c r="G67" i="9"/>
  <c r="C67" i="9"/>
  <c r="G154" i="9"/>
  <c r="G153" i="9"/>
  <c r="G152" i="9"/>
  <c r="G151" i="9"/>
  <c r="G150" i="9"/>
  <c r="G149" i="9"/>
  <c r="I148" i="9"/>
  <c r="D148" i="9"/>
  <c r="F147" i="9"/>
  <c r="I146" i="9"/>
  <c r="D146" i="9"/>
  <c r="F145" i="9"/>
  <c r="I144" i="9"/>
  <c r="D144" i="9"/>
  <c r="F143" i="9"/>
  <c r="I142" i="9"/>
  <c r="D142" i="9"/>
  <c r="F141" i="9"/>
  <c r="I140" i="9"/>
  <c r="D140" i="9"/>
  <c r="F139" i="9"/>
  <c r="I138" i="9"/>
  <c r="D138" i="9"/>
  <c r="F137" i="9"/>
  <c r="I136" i="9"/>
  <c r="D136" i="9"/>
  <c r="F135" i="9"/>
  <c r="I134" i="9"/>
  <c r="D134" i="9"/>
  <c r="F133" i="9"/>
  <c r="I132" i="9"/>
  <c r="D132" i="9"/>
  <c r="F131" i="9"/>
  <c r="I130" i="9"/>
  <c r="D130" i="9"/>
  <c r="F129" i="9"/>
  <c r="I128" i="9"/>
  <c r="D128" i="9"/>
  <c r="F127" i="9"/>
  <c r="I126" i="9"/>
  <c r="D126" i="9"/>
  <c r="F125" i="9"/>
  <c r="I124" i="9"/>
  <c r="D124" i="9"/>
  <c r="F123" i="9"/>
  <c r="I122" i="9"/>
  <c r="D122" i="9"/>
  <c r="F121" i="9"/>
  <c r="I120" i="9"/>
  <c r="D120" i="9"/>
  <c r="F119" i="9"/>
  <c r="I118" i="9"/>
  <c r="D118" i="9"/>
  <c r="F117" i="9"/>
  <c r="I116" i="9"/>
  <c r="D116" i="9"/>
  <c r="F115" i="9"/>
  <c r="I114" i="9"/>
  <c r="D114" i="9"/>
  <c r="F113" i="9"/>
  <c r="I112" i="9"/>
  <c r="D112" i="9"/>
  <c r="F111" i="9"/>
  <c r="I110" i="9"/>
  <c r="D110" i="9"/>
  <c r="F109" i="9"/>
  <c r="I108" i="9"/>
  <c r="D108" i="9"/>
  <c r="F107" i="9"/>
  <c r="I106" i="9"/>
  <c r="D106" i="9"/>
  <c r="F105" i="9"/>
  <c r="I104" i="9"/>
  <c r="D104" i="9"/>
  <c r="F103" i="9"/>
  <c r="I102" i="9"/>
  <c r="D102" i="9"/>
  <c r="F101" i="9"/>
  <c r="I100" i="9"/>
  <c r="D100" i="9"/>
  <c r="F99" i="9"/>
  <c r="I98" i="9"/>
  <c r="D98" i="9"/>
  <c r="F97" i="9"/>
  <c r="I96" i="9"/>
  <c r="D96" i="9"/>
  <c r="F95" i="9"/>
  <c r="I94" i="9"/>
  <c r="D94" i="9"/>
  <c r="F93" i="9"/>
  <c r="I92" i="9"/>
  <c r="D92" i="9"/>
  <c r="F91" i="9"/>
  <c r="I90" i="9"/>
  <c r="D90" i="9"/>
  <c r="F89" i="9"/>
  <c r="I88" i="9"/>
  <c r="D88" i="9"/>
  <c r="F87" i="9"/>
  <c r="I86" i="9"/>
  <c r="D86" i="9"/>
  <c r="F85" i="9"/>
  <c r="I84" i="9"/>
  <c r="D84" i="9"/>
  <c r="F83" i="9"/>
  <c r="I82" i="9"/>
  <c r="D82" i="9"/>
  <c r="F81" i="9"/>
  <c r="I80" i="9"/>
  <c r="D80" i="9"/>
  <c r="F79" i="9"/>
  <c r="I78" i="9"/>
  <c r="D78" i="9"/>
  <c r="F77" i="9"/>
  <c r="I76" i="9"/>
  <c r="D76" i="9"/>
  <c r="F75" i="9"/>
  <c r="I74" i="9"/>
  <c r="D74" i="9"/>
  <c r="F73" i="9"/>
  <c r="I72" i="9"/>
  <c r="D72" i="9"/>
  <c r="F71" i="9"/>
  <c r="I70" i="9"/>
  <c r="D70" i="9"/>
  <c r="F69" i="9"/>
  <c r="I68" i="9"/>
  <c r="D68" i="9"/>
  <c r="F67" i="9"/>
  <c r="I66" i="9"/>
  <c r="D66" i="9"/>
  <c r="F65" i="9"/>
  <c r="I64" i="9"/>
  <c r="D64" i="9"/>
  <c r="F63" i="9"/>
  <c r="I62" i="9"/>
  <c r="D62" i="9"/>
  <c r="F61" i="9"/>
  <c r="I60" i="9"/>
  <c r="D60" i="9"/>
  <c r="F59" i="9"/>
  <c r="I58" i="9"/>
  <c r="D58" i="9"/>
  <c r="F57" i="9"/>
  <c r="I56" i="9"/>
  <c r="D56" i="9"/>
  <c r="F55" i="9"/>
  <c r="I54" i="9"/>
  <c r="D54" i="9"/>
  <c r="F53" i="9"/>
  <c r="I52" i="9"/>
  <c r="D52" i="9"/>
  <c r="F51" i="9"/>
  <c r="I50" i="9"/>
  <c r="D50" i="9"/>
  <c r="F49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J48" i="9"/>
  <c r="E48" i="9"/>
  <c r="J47" i="9"/>
  <c r="E47" i="9"/>
  <c r="J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G131" i="9"/>
  <c r="J130" i="9"/>
  <c r="E130" i="9"/>
  <c r="J129" i="9"/>
  <c r="E129" i="9"/>
  <c r="J128" i="9"/>
  <c r="E128" i="9"/>
  <c r="J127" i="9"/>
  <c r="E127" i="9"/>
  <c r="J126" i="9"/>
  <c r="E126" i="9"/>
  <c r="J125" i="9"/>
  <c r="E125" i="9"/>
  <c r="J124" i="9"/>
  <c r="E124" i="9"/>
  <c r="J123" i="9"/>
  <c r="E123" i="9"/>
  <c r="J122" i="9"/>
  <c r="E122" i="9"/>
  <c r="J121" i="9"/>
  <c r="E121" i="9"/>
  <c r="J120" i="9"/>
  <c r="E120" i="9"/>
  <c r="J119" i="9"/>
  <c r="E119" i="9"/>
  <c r="J118" i="9"/>
  <c r="E118" i="9"/>
  <c r="J117" i="9"/>
  <c r="E117" i="9"/>
  <c r="J116" i="9"/>
  <c r="E116" i="9"/>
  <c r="J115" i="9"/>
  <c r="E115" i="9"/>
  <c r="J114" i="9"/>
  <c r="E114" i="9"/>
  <c r="J113" i="9"/>
  <c r="E113" i="9"/>
  <c r="J112" i="9"/>
  <c r="E112" i="9"/>
  <c r="J111" i="9"/>
  <c r="E111" i="9"/>
  <c r="J110" i="9"/>
  <c r="E110" i="9"/>
  <c r="J109" i="9"/>
  <c r="E109" i="9"/>
  <c r="J108" i="9"/>
  <c r="E108" i="9"/>
  <c r="J107" i="9"/>
  <c r="E107" i="9"/>
  <c r="J106" i="9"/>
  <c r="E106" i="9"/>
  <c r="J105" i="9"/>
  <c r="E105" i="9"/>
  <c r="J104" i="9"/>
  <c r="E104" i="9"/>
  <c r="J103" i="9"/>
  <c r="E103" i="9"/>
  <c r="J102" i="9"/>
  <c r="E102" i="9"/>
  <c r="J101" i="9"/>
  <c r="E101" i="9"/>
  <c r="J100" i="9"/>
  <c r="E100" i="9"/>
  <c r="J99" i="9"/>
  <c r="E99" i="9"/>
  <c r="J98" i="9"/>
  <c r="E98" i="9"/>
  <c r="J97" i="9"/>
  <c r="E97" i="9"/>
  <c r="J96" i="9"/>
  <c r="E96" i="9"/>
  <c r="J95" i="9"/>
  <c r="E95" i="9"/>
  <c r="J94" i="9"/>
  <c r="E94" i="9"/>
  <c r="J93" i="9"/>
  <c r="E93" i="9"/>
  <c r="J92" i="9"/>
  <c r="E92" i="9"/>
  <c r="J91" i="9"/>
  <c r="E91" i="9"/>
  <c r="J90" i="9"/>
  <c r="E90" i="9"/>
  <c r="J89" i="9"/>
  <c r="E89" i="9"/>
  <c r="J88" i="9"/>
  <c r="E88" i="9"/>
  <c r="J87" i="9"/>
  <c r="E87" i="9"/>
  <c r="J86" i="9"/>
  <c r="E86" i="9"/>
  <c r="J85" i="9"/>
  <c r="E85" i="9"/>
  <c r="J84" i="9"/>
  <c r="E84" i="9"/>
  <c r="J83" i="9"/>
  <c r="E83" i="9"/>
  <c r="J82" i="9"/>
  <c r="E82" i="9"/>
  <c r="J81" i="9"/>
  <c r="E81" i="9"/>
  <c r="J80" i="9"/>
  <c r="E80" i="9"/>
  <c r="J79" i="9"/>
  <c r="E79" i="9"/>
  <c r="J78" i="9"/>
  <c r="E78" i="9"/>
  <c r="J77" i="9"/>
  <c r="E77" i="9"/>
  <c r="J76" i="9"/>
  <c r="E76" i="9"/>
  <c r="J75" i="9"/>
  <c r="E75" i="9"/>
  <c r="J74" i="9"/>
  <c r="E74" i="9"/>
  <c r="J73" i="9"/>
  <c r="E73" i="9"/>
  <c r="J72" i="9"/>
  <c r="E72" i="9"/>
  <c r="J71" i="9"/>
  <c r="E71" i="9"/>
  <c r="J70" i="9"/>
  <c r="E70" i="9"/>
  <c r="J69" i="9"/>
  <c r="E69" i="9"/>
  <c r="J68" i="9"/>
  <c r="E68" i="9"/>
  <c r="J67" i="9"/>
  <c r="E67" i="9"/>
  <c r="C155" i="9"/>
  <c r="C154" i="9"/>
  <c r="C153" i="9"/>
  <c r="C152" i="9"/>
  <c r="C151" i="9"/>
  <c r="C150" i="9"/>
  <c r="C149" i="9"/>
  <c r="F148" i="9"/>
  <c r="I147" i="9"/>
  <c r="D147" i="9"/>
  <c r="F146" i="9"/>
  <c r="I145" i="9"/>
  <c r="D145" i="9"/>
  <c r="F144" i="9"/>
  <c r="I143" i="9"/>
  <c r="D143" i="9"/>
  <c r="F142" i="9"/>
  <c r="I141" i="9"/>
  <c r="D141" i="9"/>
  <c r="F140" i="9"/>
  <c r="I139" i="9"/>
  <c r="D139" i="9"/>
  <c r="F138" i="9"/>
  <c r="I137" i="9"/>
  <c r="D137" i="9"/>
  <c r="F136" i="9"/>
  <c r="I135" i="9"/>
  <c r="D135" i="9"/>
  <c r="F134" i="9"/>
  <c r="I133" i="9"/>
  <c r="D133" i="9"/>
  <c r="F132" i="9"/>
  <c r="I131" i="9"/>
  <c r="D131" i="9"/>
  <c r="F130" i="9"/>
  <c r="I129" i="9"/>
  <c r="D129" i="9"/>
  <c r="F128" i="9"/>
  <c r="I127" i="9"/>
  <c r="D127" i="9"/>
  <c r="F126" i="9"/>
  <c r="I125" i="9"/>
  <c r="D125" i="9"/>
  <c r="F124" i="9"/>
  <c r="I123" i="9"/>
  <c r="D123" i="9"/>
  <c r="F122" i="9"/>
  <c r="I121" i="9"/>
  <c r="D121" i="9"/>
  <c r="F120" i="9"/>
  <c r="I119" i="9"/>
  <c r="D119" i="9"/>
  <c r="F118" i="9"/>
  <c r="I117" i="9"/>
  <c r="D117" i="9"/>
  <c r="F116" i="9"/>
  <c r="I115" i="9"/>
  <c r="D115" i="9"/>
  <c r="F114" i="9"/>
  <c r="I113" i="9"/>
  <c r="D113" i="9"/>
  <c r="F112" i="9"/>
  <c r="I111" i="9"/>
  <c r="D111" i="9"/>
  <c r="F110" i="9"/>
  <c r="I109" i="9"/>
  <c r="D109" i="9"/>
  <c r="F108" i="9"/>
  <c r="I107" i="9"/>
  <c r="D107" i="9"/>
  <c r="F106" i="9"/>
  <c r="I105" i="9"/>
  <c r="D105" i="9"/>
  <c r="F104" i="9"/>
  <c r="I103" i="9"/>
  <c r="D103" i="9"/>
  <c r="F102" i="9"/>
  <c r="I101" i="9"/>
  <c r="D101" i="9"/>
  <c r="F100" i="9"/>
  <c r="I99" i="9"/>
  <c r="D99" i="9"/>
  <c r="F98" i="9"/>
  <c r="I97" i="9"/>
  <c r="D97" i="9"/>
  <c r="F96" i="9"/>
  <c r="I95" i="9"/>
  <c r="D95" i="9"/>
  <c r="F94" i="9"/>
  <c r="I93" i="9"/>
  <c r="D93" i="9"/>
  <c r="F92" i="9"/>
  <c r="I91" i="9"/>
  <c r="D91" i="9"/>
  <c r="F90" i="9"/>
  <c r="I89" i="9"/>
  <c r="D89" i="9"/>
  <c r="F88" i="9"/>
  <c r="I87" i="9"/>
  <c r="D87" i="9"/>
  <c r="F86" i="9"/>
  <c r="I85" i="9"/>
  <c r="D85" i="9"/>
  <c r="F84" i="9"/>
  <c r="I83" i="9"/>
  <c r="D83" i="9"/>
  <c r="F82" i="9"/>
  <c r="I81" i="9"/>
  <c r="D81" i="9"/>
  <c r="F80" i="9"/>
  <c r="I79" i="9"/>
  <c r="D79" i="9"/>
  <c r="F78" i="9"/>
  <c r="I77" i="9"/>
  <c r="D77" i="9"/>
  <c r="F76" i="9"/>
  <c r="I75" i="9"/>
  <c r="D75" i="9"/>
  <c r="F74" i="9"/>
  <c r="I73" i="9"/>
  <c r="D73" i="9"/>
  <c r="F72" i="9"/>
  <c r="I71" i="9"/>
  <c r="D71" i="9"/>
  <c r="F70" i="9"/>
  <c r="I69" i="9"/>
  <c r="D69" i="9"/>
  <c r="F68" i="9"/>
  <c r="I67" i="9"/>
  <c r="D67" i="9"/>
  <c r="F66" i="9"/>
  <c r="I65" i="9"/>
  <c r="D65" i="9"/>
  <c r="F64" i="9"/>
  <c r="I63" i="9"/>
  <c r="D63" i="9"/>
  <c r="F62" i="9"/>
  <c r="I61" i="9"/>
  <c r="D61" i="9"/>
  <c r="F60" i="9"/>
  <c r="I59" i="9"/>
  <c r="D59" i="9"/>
  <c r="F58" i="9"/>
  <c r="I57" i="9"/>
  <c r="D57" i="9"/>
  <c r="F56" i="9"/>
  <c r="I55" i="9"/>
  <c r="D55" i="9"/>
  <c r="F54" i="9"/>
  <c r="I53" i="9"/>
  <c r="D53" i="9"/>
  <c r="F52" i="9"/>
  <c r="I51" i="9"/>
  <c r="D51" i="9"/>
  <c r="F50" i="9"/>
  <c r="I49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C49" i="9"/>
  <c r="G48" i="9"/>
  <c r="C48" i="9"/>
  <c r="G47" i="9"/>
  <c r="C47" i="9"/>
  <c r="G46" i="9"/>
  <c r="C46" i="9"/>
  <c r="G45" i="9"/>
  <c r="C45" i="9"/>
  <c r="G44" i="9"/>
  <c r="C44" i="9"/>
  <c r="G43" i="9"/>
  <c r="C43" i="9"/>
  <c r="G42" i="9"/>
  <c r="C42" i="9"/>
  <c r="G41" i="9"/>
  <c r="C41" i="9"/>
  <c r="G40" i="9"/>
  <c r="C40" i="9"/>
  <c r="G39" i="9"/>
  <c r="C39" i="9"/>
  <c r="G38" i="9"/>
  <c r="C38" i="9"/>
  <c r="G37" i="9"/>
  <c r="C37" i="9"/>
  <c r="G36" i="9"/>
  <c r="C36" i="9"/>
  <c r="G35" i="9"/>
  <c r="C35" i="9"/>
  <c r="G34" i="9"/>
  <c r="C34" i="9"/>
  <c r="G33" i="9"/>
  <c r="C33" i="9"/>
  <c r="G32" i="9"/>
  <c r="C32" i="9"/>
  <c r="G31" i="9"/>
  <c r="C31" i="9"/>
  <c r="G30" i="9"/>
  <c r="C30" i="9"/>
  <c r="E29" i="9"/>
  <c r="J28" i="9"/>
  <c r="E28" i="9"/>
  <c r="J27" i="9"/>
  <c r="E27" i="9"/>
  <c r="J26" i="9"/>
  <c r="E26" i="9"/>
  <c r="J25" i="9"/>
  <c r="E25" i="9"/>
  <c r="E24" i="9"/>
  <c r="D23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D49" i="9"/>
  <c r="F48" i="9"/>
  <c r="I47" i="9"/>
  <c r="D47" i="9"/>
  <c r="F46" i="9"/>
  <c r="I45" i="9"/>
  <c r="D45" i="9"/>
  <c r="F44" i="9"/>
  <c r="I43" i="9"/>
  <c r="D43" i="9"/>
  <c r="F42" i="9"/>
  <c r="I41" i="9"/>
  <c r="D41" i="9"/>
  <c r="F40" i="9"/>
  <c r="I39" i="9"/>
  <c r="D39" i="9"/>
  <c r="F38" i="9"/>
  <c r="I37" i="9"/>
  <c r="D37" i="9"/>
  <c r="F36" i="9"/>
  <c r="I35" i="9"/>
  <c r="D35" i="9"/>
  <c r="F34" i="9"/>
  <c r="I33" i="9"/>
  <c r="D33" i="9"/>
  <c r="F32" i="9"/>
  <c r="I31" i="9"/>
  <c r="D31" i="9"/>
  <c r="F30" i="9"/>
  <c r="I29" i="9"/>
  <c r="D29" i="9"/>
  <c r="F28" i="9"/>
  <c r="I27" i="9"/>
  <c r="D27" i="9"/>
  <c r="F26" i="9"/>
  <c r="I25" i="9"/>
  <c r="D25" i="9"/>
  <c r="F24" i="9"/>
  <c r="J23" i="9"/>
  <c r="E23" i="9"/>
  <c r="C25" i="9"/>
  <c r="C24" i="9"/>
  <c r="G29" i="9"/>
  <c r="C29" i="9"/>
  <c r="G28" i="9"/>
  <c r="C28" i="9"/>
  <c r="G27" i="9"/>
  <c r="C27" i="9"/>
  <c r="G26" i="9"/>
  <c r="C26" i="9"/>
  <c r="G25" i="9"/>
  <c r="J24" i="9"/>
  <c r="I23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I48" i="9"/>
  <c r="D48" i="9"/>
  <c r="F47" i="9"/>
  <c r="I46" i="9"/>
  <c r="D46" i="9"/>
  <c r="F45" i="9"/>
  <c r="I44" i="9"/>
  <c r="D44" i="9"/>
  <c r="F43" i="9"/>
  <c r="I42" i="9"/>
  <c r="D42" i="9"/>
  <c r="F41" i="9"/>
  <c r="I40" i="9"/>
  <c r="D40" i="9"/>
  <c r="F39" i="9"/>
  <c r="I38" i="9"/>
  <c r="D38" i="9"/>
  <c r="F37" i="9"/>
  <c r="I36" i="9"/>
  <c r="D36" i="9"/>
  <c r="F35" i="9"/>
  <c r="I34" i="9"/>
  <c r="D34" i="9"/>
  <c r="F33" i="9"/>
  <c r="I32" i="9"/>
  <c r="D32" i="9"/>
  <c r="F31" i="9"/>
  <c r="I30" i="9"/>
  <c r="D30" i="9"/>
  <c r="F29" i="9"/>
  <c r="I28" i="9"/>
  <c r="D28" i="9"/>
  <c r="F27" i="9"/>
  <c r="I26" i="9"/>
  <c r="D26" i="9"/>
  <c r="F25" i="9"/>
  <c r="I24" i="9"/>
  <c r="D24" i="9"/>
  <c r="G23" i="9"/>
  <c r="C23" i="9"/>
  <c r="G24" i="9"/>
  <c r="F23" i="9"/>
  <c r="U19" i="2"/>
  <c r="F9" i="6" l="1"/>
  <c r="I8" i="6"/>
  <c r="J8" i="6" s="1"/>
  <c r="K8" i="6" s="1"/>
  <c r="V19" i="2"/>
  <c r="M8" i="6" l="1"/>
  <c r="I9" i="6"/>
  <c r="J9" i="6" s="1"/>
  <c r="K9" i="6" s="1"/>
  <c r="W19" i="2"/>
  <c r="X19" i="2" l="1"/>
  <c r="Y19" i="2" l="1"/>
  <c r="Z19" i="2" l="1"/>
  <c r="AA19" i="2" l="1"/>
  <c r="AB19" i="2" s="1"/>
  <c r="G6" i="2"/>
  <c r="G7" i="2"/>
  <c r="H7" i="2"/>
  <c r="J9" i="3" l="1"/>
  <c r="F17" i="3"/>
  <c r="I9" i="1"/>
  <c r="I16" i="2"/>
  <c r="F31" i="2"/>
  <c r="F17" i="1"/>
  <c r="F30" i="2" l="1"/>
  <c r="J382" i="3"/>
  <c r="G382" i="3"/>
  <c r="E382" i="3"/>
  <c r="C382" i="3"/>
  <c r="H381" i="3"/>
  <c r="F381" i="3"/>
  <c r="D381" i="3"/>
  <c r="J380" i="3"/>
  <c r="G380" i="3"/>
  <c r="E380" i="3"/>
  <c r="C380" i="3"/>
  <c r="H379" i="3"/>
  <c r="F379" i="3"/>
  <c r="D379" i="3"/>
  <c r="J378" i="3"/>
  <c r="G378" i="3"/>
  <c r="E378" i="3"/>
  <c r="C378" i="3"/>
  <c r="H377" i="3"/>
  <c r="F377" i="3"/>
  <c r="D377" i="3"/>
  <c r="J376" i="3"/>
  <c r="G376" i="3"/>
  <c r="E376" i="3"/>
  <c r="C376" i="3"/>
  <c r="H375" i="3"/>
  <c r="F375" i="3"/>
  <c r="D375" i="3"/>
  <c r="J374" i="3"/>
  <c r="G374" i="3"/>
  <c r="E374" i="3"/>
  <c r="C374" i="3"/>
  <c r="H373" i="3"/>
  <c r="F373" i="3"/>
  <c r="D373" i="3"/>
  <c r="J372" i="3"/>
  <c r="G372" i="3"/>
  <c r="E372" i="3"/>
  <c r="C372" i="3"/>
  <c r="H371" i="3"/>
  <c r="F371" i="3"/>
  <c r="D371" i="3"/>
  <c r="J370" i="3"/>
  <c r="G370" i="3"/>
  <c r="E370" i="3"/>
  <c r="C370" i="3"/>
  <c r="H369" i="3"/>
  <c r="F369" i="3"/>
  <c r="D369" i="3"/>
  <c r="J368" i="3"/>
  <c r="G368" i="3"/>
  <c r="E368" i="3"/>
  <c r="C368" i="3"/>
  <c r="H367" i="3"/>
  <c r="F367" i="3"/>
  <c r="D367" i="3"/>
  <c r="J366" i="3"/>
  <c r="G366" i="3"/>
  <c r="E366" i="3"/>
  <c r="C366" i="3"/>
  <c r="H365" i="3"/>
  <c r="F365" i="3"/>
  <c r="D365" i="3"/>
  <c r="J364" i="3"/>
  <c r="G364" i="3"/>
  <c r="E364" i="3"/>
  <c r="C364" i="3"/>
  <c r="H363" i="3"/>
  <c r="F363" i="3"/>
  <c r="D363" i="3"/>
  <c r="J362" i="3"/>
  <c r="G362" i="3"/>
  <c r="E362" i="3"/>
  <c r="C362" i="3"/>
  <c r="H361" i="3"/>
  <c r="F361" i="3"/>
  <c r="D361" i="3"/>
  <c r="J360" i="3"/>
  <c r="G360" i="3"/>
  <c r="E360" i="3"/>
  <c r="C360" i="3"/>
  <c r="H359" i="3"/>
  <c r="F359" i="3"/>
  <c r="D359" i="3"/>
  <c r="J358" i="3"/>
  <c r="G358" i="3"/>
  <c r="E358" i="3"/>
  <c r="C358" i="3"/>
  <c r="H357" i="3"/>
  <c r="F357" i="3"/>
  <c r="D357" i="3"/>
  <c r="J356" i="3"/>
  <c r="G356" i="3"/>
  <c r="E356" i="3"/>
  <c r="C356" i="3"/>
  <c r="H355" i="3"/>
  <c r="F355" i="3"/>
  <c r="D355" i="3"/>
  <c r="J354" i="3"/>
  <c r="G354" i="3"/>
  <c r="E354" i="3"/>
  <c r="C354" i="3"/>
  <c r="H353" i="3"/>
  <c r="F353" i="3"/>
  <c r="D353" i="3"/>
  <c r="J352" i="3"/>
  <c r="G352" i="3"/>
  <c r="E352" i="3"/>
  <c r="C352" i="3"/>
  <c r="H351" i="3"/>
  <c r="F351" i="3"/>
  <c r="D351" i="3"/>
  <c r="J350" i="3"/>
  <c r="G350" i="3"/>
  <c r="E350" i="3"/>
  <c r="C350" i="3"/>
  <c r="H349" i="3"/>
  <c r="F349" i="3"/>
  <c r="D349" i="3"/>
  <c r="J348" i="3"/>
  <c r="G348" i="3"/>
  <c r="E348" i="3"/>
  <c r="C348" i="3"/>
  <c r="H347" i="3"/>
  <c r="F347" i="3"/>
  <c r="D347" i="3"/>
  <c r="J346" i="3"/>
  <c r="G346" i="3"/>
  <c r="E346" i="3"/>
  <c r="C346" i="3"/>
  <c r="H345" i="3"/>
  <c r="F345" i="3"/>
  <c r="D345" i="3"/>
  <c r="J344" i="3"/>
  <c r="G344" i="3"/>
  <c r="E344" i="3"/>
  <c r="C344" i="3"/>
  <c r="H343" i="3"/>
  <c r="F343" i="3"/>
  <c r="D343" i="3"/>
  <c r="J342" i="3"/>
  <c r="G342" i="3"/>
  <c r="E342" i="3"/>
  <c r="C342" i="3"/>
  <c r="H341" i="3"/>
  <c r="F341" i="3"/>
  <c r="D341" i="3"/>
  <c r="J340" i="3"/>
  <c r="G340" i="3"/>
  <c r="E340" i="3"/>
  <c r="C340" i="3"/>
  <c r="H339" i="3"/>
  <c r="F339" i="3"/>
  <c r="D339" i="3"/>
  <c r="J338" i="3"/>
  <c r="G338" i="3"/>
  <c r="E338" i="3"/>
  <c r="C338" i="3"/>
  <c r="H337" i="3"/>
  <c r="F337" i="3"/>
  <c r="D337" i="3"/>
  <c r="J336" i="3"/>
  <c r="G336" i="3"/>
  <c r="E336" i="3"/>
  <c r="C336" i="3"/>
  <c r="H335" i="3"/>
  <c r="F335" i="3"/>
  <c r="D335" i="3"/>
  <c r="J334" i="3"/>
  <c r="G334" i="3"/>
  <c r="E334" i="3"/>
  <c r="C334" i="3"/>
  <c r="H333" i="3"/>
  <c r="F333" i="3"/>
  <c r="D333" i="3"/>
  <c r="J332" i="3"/>
  <c r="G332" i="3"/>
  <c r="E332" i="3"/>
  <c r="C332" i="3"/>
  <c r="H331" i="3"/>
  <c r="F331" i="3"/>
  <c r="D331" i="3"/>
  <c r="J330" i="3"/>
  <c r="G330" i="3"/>
  <c r="E330" i="3"/>
  <c r="C330" i="3"/>
  <c r="H329" i="3"/>
  <c r="F329" i="3"/>
  <c r="D329" i="3"/>
  <c r="J328" i="3"/>
  <c r="G328" i="3"/>
  <c r="E328" i="3"/>
  <c r="C328" i="3"/>
  <c r="H327" i="3"/>
  <c r="F327" i="3"/>
  <c r="D327" i="3"/>
  <c r="J326" i="3"/>
  <c r="G326" i="3"/>
  <c r="E326" i="3"/>
  <c r="C326" i="3"/>
  <c r="H325" i="3"/>
  <c r="F325" i="3"/>
  <c r="D325" i="3"/>
  <c r="J324" i="3"/>
  <c r="G324" i="3"/>
  <c r="E324" i="3"/>
  <c r="C324" i="3"/>
  <c r="H323" i="3"/>
  <c r="F323" i="3"/>
  <c r="D323" i="3"/>
  <c r="J322" i="3"/>
  <c r="G322" i="3"/>
  <c r="E322" i="3"/>
  <c r="C322" i="3"/>
  <c r="H321" i="3"/>
  <c r="F321" i="3"/>
  <c r="D321" i="3"/>
  <c r="J320" i="3"/>
  <c r="G320" i="3"/>
  <c r="E320" i="3"/>
  <c r="C320" i="3"/>
  <c r="H319" i="3"/>
  <c r="F319" i="3"/>
  <c r="D319" i="3"/>
  <c r="J318" i="3"/>
  <c r="G318" i="3"/>
  <c r="E318" i="3"/>
  <c r="C318" i="3"/>
  <c r="H317" i="3"/>
  <c r="F317" i="3"/>
  <c r="D317" i="3"/>
  <c r="J316" i="3"/>
  <c r="G316" i="3"/>
  <c r="E316" i="3"/>
  <c r="C316" i="3"/>
  <c r="H315" i="3"/>
  <c r="F315" i="3"/>
  <c r="D315" i="3"/>
  <c r="J314" i="3"/>
  <c r="G314" i="3"/>
  <c r="E314" i="3"/>
  <c r="C314" i="3"/>
  <c r="H313" i="3"/>
  <c r="F313" i="3"/>
  <c r="D313" i="3"/>
  <c r="J312" i="3"/>
  <c r="G312" i="3"/>
  <c r="E312" i="3"/>
  <c r="C312" i="3"/>
  <c r="H311" i="3"/>
  <c r="F311" i="3"/>
  <c r="D311" i="3"/>
  <c r="J310" i="3"/>
  <c r="G310" i="3"/>
  <c r="E310" i="3"/>
  <c r="C310" i="3"/>
  <c r="H309" i="3"/>
  <c r="F309" i="3"/>
  <c r="D309" i="3"/>
  <c r="J308" i="3"/>
  <c r="G308" i="3"/>
  <c r="E308" i="3"/>
  <c r="C308" i="3"/>
  <c r="H307" i="3"/>
  <c r="F307" i="3"/>
  <c r="D307" i="3"/>
  <c r="J306" i="3"/>
  <c r="G306" i="3"/>
  <c r="E306" i="3"/>
  <c r="C306" i="3"/>
  <c r="H305" i="3"/>
  <c r="F305" i="3"/>
  <c r="D305" i="3"/>
  <c r="J304" i="3"/>
  <c r="G304" i="3"/>
  <c r="E304" i="3"/>
  <c r="C304" i="3"/>
  <c r="H303" i="3"/>
  <c r="F303" i="3"/>
  <c r="D303" i="3"/>
  <c r="J302" i="3"/>
  <c r="G302" i="3"/>
  <c r="E302" i="3"/>
  <c r="C302" i="3"/>
  <c r="H301" i="3"/>
  <c r="F301" i="3"/>
  <c r="D301" i="3"/>
  <c r="J300" i="3"/>
  <c r="G300" i="3"/>
  <c r="E300" i="3"/>
  <c r="C300" i="3"/>
  <c r="H299" i="3"/>
  <c r="F299" i="3"/>
  <c r="D299" i="3"/>
  <c r="J298" i="3"/>
  <c r="G298" i="3"/>
  <c r="E298" i="3"/>
  <c r="C298" i="3"/>
  <c r="H297" i="3"/>
  <c r="F297" i="3"/>
  <c r="D297" i="3"/>
  <c r="J296" i="3"/>
  <c r="G296" i="3"/>
  <c r="E296" i="3"/>
  <c r="C296" i="3"/>
  <c r="H295" i="3"/>
  <c r="F295" i="3"/>
  <c r="D295" i="3"/>
  <c r="J294" i="3"/>
  <c r="G294" i="3"/>
  <c r="E294" i="3"/>
  <c r="C294" i="3"/>
  <c r="H293" i="3"/>
  <c r="F293" i="3"/>
  <c r="D293" i="3"/>
  <c r="J292" i="3"/>
  <c r="G292" i="3"/>
  <c r="E292" i="3"/>
  <c r="C292" i="3"/>
  <c r="H291" i="3"/>
  <c r="F291" i="3"/>
  <c r="D291" i="3"/>
  <c r="J290" i="3"/>
  <c r="G290" i="3"/>
  <c r="E290" i="3"/>
  <c r="C290" i="3"/>
  <c r="H289" i="3"/>
  <c r="F289" i="3"/>
  <c r="D289" i="3"/>
  <c r="J288" i="3"/>
  <c r="G288" i="3"/>
  <c r="E288" i="3"/>
  <c r="C288" i="3"/>
  <c r="H287" i="3"/>
  <c r="F287" i="3"/>
  <c r="D287" i="3"/>
  <c r="J286" i="3"/>
  <c r="G286" i="3"/>
  <c r="E286" i="3"/>
  <c r="C286" i="3"/>
  <c r="H285" i="3"/>
  <c r="F285" i="3"/>
  <c r="D285" i="3"/>
  <c r="J284" i="3"/>
  <c r="G284" i="3"/>
  <c r="E284" i="3"/>
  <c r="C284" i="3"/>
  <c r="H283" i="3"/>
  <c r="F283" i="3"/>
  <c r="D283" i="3"/>
  <c r="J282" i="3"/>
  <c r="G282" i="3"/>
  <c r="E282" i="3"/>
  <c r="C282" i="3"/>
  <c r="H281" i="3"/>
  <c r="F281" i="3"/>
  <c r="D281" i="3"/>
  <c r="J280" i="3"/>
  <c r="G280" i="3"/>
  <c r="E280" i="3"/>
  <c r="C280" i="3"/>
  <c r="H279" i="3"/>
  <c r="F279" i="3"/>
  <c r="D279" i="3"/>
  <c r="J278" i="3"/>
  <c r="G278" i="3"/>
  <c r="E278" i="3"/>
  <c r="C278" i="3"/>
  <c r="H277" i="3"/>
  <c r="F277" i="3"/>
  <c r="D277" i="3"/>
  <c r="J276" i="3"/>
  <c r="G276" i="3"/>
  <c r="E276" i="3"/>
  <c r="C276" i="3"/>
  <c r="H275" i="3"/>
  <c r="F275" i="3"/>
  <c r="D275" i="3"/>
  <c r="J274" i="3"/>
  <c r="G274" i="3"/>
  <c r="E274" i="3"/>
  <c r="C274" i="3"/>
  <c r="H273" i="3"/>
  <c r="F273" i="3"/>
  <c r="D273" i="3"/>
  <c r="J272" i="3"/>
  <c r="G272" i="3"/>
  <c r="E272" i="3"/>
  <c r="C272" i="3"/>
  <c r="H271" i="3"/>
  <c r="F271" i="3"/>
  <c r="D271" i="3"/>
  <c r="J270" i="3"/>
  <c r="G270" i="3"/>
  <c r="E270" i="3"/>
  <c r="C270" i="3"/>
  <c r="H269" i="3"/>
  <c r="F269" i="3"/>
  <c r="D269" i="3"/>
  <c r="J268" i="3"/>
  <c r="G268" i="3"/>
  <c r="E268" i="3"/>
  <c r="C268" i="3"/>
  <c r="H267" i="3"/>
  <c r="F267" i="3"/>
  <c r="D267" i="3"/>
  <c r="J266" i="3"/>
  <c r="G266" i="3"/>
  <c r="E266" i="3"/>
  <c r="C266" i="3"/>
  <c r="H265" i="3"/>
  <c r="F265" i="3"/>
  <c r="D265" i="3"/>
  <c r="J264" i="3"/>
  <c r="G264" i="3"/>
  <c r="E264" i="3"/>
  <c r="C264" i="3"/>
  <c r="H263" i="3"/>
  <c r="F263" i="3"/>
  <c r="D263" i="3"/>
  <c r="J262" i="3"/>
  <c r="G262" i="3"/>
  <c r="E262" i="3"/>
  <c r="C262" i="3"/>
  <c r="H261" i="3"/>
  <c r="F261" i="3"/>
  <c r="D261" i="3"/>
  <c r="J260" i="3"/>
  <c r="G260" i="3"/>
  <c r="E260" i="3"/>
  <c r="C260" i="3"/>
  <c r="H259" i="3"/>
  <c r="F259" i="3"/>
  <c r="D259" i="3"/>
  <c r="J258" i="3"/>
  <c r="G258" i="3"/>
  <c r="E258" i="3"/>
  <c r="C258" i="3"/>
  <c r="H257" i="3"/>
  <c r="F257" i="3"/>
  <c r="D257" i="3"/>
  <c r="J256" i="3"/>
  <c r="G256" i="3"/>
  <c r="E256" i="3"/>
  <c r="C256" i="3"/>
  <c r="H255" i="3"/>
  <c r="F255" i="3"/>
  <c r="D255" i="3"/>
  <c r="J254" i="3"/>
  <c r="G254" i="3"/>
  <c r="E254" i="3"/>
  <c r="C254" i="3"/>
  <c r="H253" i="3"/>
  <c r="F253" i="3"/>
  <c r="D253" i="3"/>
  <c r="J252" i="3"/>
  <c r="G252" i="3"/>
  <c r="E252" i="3"/>
  <c r="C252" i="3"/>
  <c r="H251" i="3"/>
  <c r="F251" i="3"/>
  <c r="D251" i="3"/>
  <c r="J250" i="3"/>
  <c r="G250" i="3"/>
  <c r="E250" i="3"/>
  <c r="C250" i="3"/>
  <c r="H249" i="3"/>
  <c r="F249" i="3"/>
  <c r="D249" i="3"/>
  <c r="J248" i="3"/>
  <c r="G248" i="3"/>
  <c r="E248" i="3"/>
  <c r="C248" i="3"/>
  <c r="H247" i="3"/>
  <c r="F247" i="3"/>
  <c r="D247" i="3"/>
  <c r="J246" i="3"/>
  <c r="G246" i="3"/>
  <c r="E246" i="3"/>
  <c r="C246" i="3"/>
  <c r="H245" i="3"/>
  <c r="F245" i="3"/>
  <c r="D245" i="3"/>
  <c r="J244" i="3"/>
  <c r="G244" i="3"/>
  <c r="E244" i="3"/>
  <c r="C244" i="3"/>
  <c r="H243" i="3"/>
  <c r="F243" i="3"/>
  <c r="D243" i="3"/>
  <c r="J242" i="3"/>
  <c r="G242" i="3"/>
  <c r="E242" i="3"/>
  <c r="C242" i="3"/>
  <c r="H241" i="3"/>
  <c r="F241" i="3"/>
  <c r="D241" i="3"/>
  <c r="J240" i="3"/>
  <c r="G240" i="3"/>
  <c r="E240" i="3"/>
  <c r="C240" i="3"/>
  <c r="H239" i="3"/>
  <c r="F239" i="3"/>
  <c r="D239" i="3"/>
  <c r="J238" i="3"/>
  <c r="G238" i="3"/>
  <c r="E238" i="3"/>
  <c r="C238" i="3"/>
  <c r="H237" i="3"/>
  <c r="F237" i="3"/>
  <c r="D237" i="3"/>
  <c r="J236" i="3"/>
  <c r="G236" i="3"/>
  <c r="E236" i="3"/>
  <c r="C236" i="3"/>
  <c r="H235" i="3"/>
  <c r="F235" i="3"/>
  <c r="D235" i="3"/>
  <c r="J234" i="3"/>
  <c r="G234" i="3"/>
  <c r="E234" i="3"/>
  <c r="C234" i="3"/>
  <c r="H233" i="3"/>
  <c r="F233" i="3"/>
  <c r="D233" i="3"/>
  <c r="J232" i="3"/>
  <c r="G232" i="3"/>
  <c r="E232" i="3"/>
  <c r="C232" i="3"/>
  <c r="H231" i="3"/>
  <c r="F231" i="3"/>
  <c r="D231" i="3"/>
  <c r="J230" i="3"/>
  <c r="G230" i="3"/>
  <c r="E230" i="3"/>
  <c r="C230" i="3"/>
  <c r="H229" i="3"/>
  <c r="F229" i="3"/>
  <c r="D229" i="3"/>
  <c r="J228" i="3"/>
  <c r="G228" i="3"/>
  <c r="E228" i="3"/>
  <c r="C228" i="3"/>
  <c r="H227" i="3"/>
  <c r="F227" i="3"/>
  <c r="D227" i="3"/>
  <c r="J226" i="3"/>
  <c r="G226" i="3"/>
  <c r="E226" i="3"/>
  <c r="C226" i="3"/>
  <c r="H225" i="3"/>
  <c r="F225" i="3"/>
  <c r="D225" i="3"/>
  <c r="J224" i="3"/>
  <c r="G224" i="3"/>
  <c r="E224" i="3"/>
  <c r="C224" i="3"/>
  <c r="H223" i="3"/>
  <c r="F223" i="3"/>
  <c r="D223" i="3"/>
  <c r="J222" i="3"/>
  <c r="G222" i="3"/>
  <c r="E222" i="3"/>
  <c r="C222" i="3"/>
  <c r="H221" i="3"/>
  <c r="F221" i="3"/>
  <c r="D221" i="3"/>
  <c r="J220" i="3"/>
  <c r="G220" i="3"/>
  <c r="E220" i="3"/>
  <c r="C220" i="3"/>
  <c r="H219" i="3"/>
  <c r="F219" i="3"/>
  <c r="D219" i="3"/>
  <c r="J218" i="3"/>
  <c r="G218" i="3"/>
  <c r="E218" i="3"/>
  <c r="C218" i="3"/>
  <c r="H217" i="3"/>
  <c r="F217" i="3"/>
  <c r="D217" i="3"/>
  <c r="J216" i="3"/>
  <c r="G216" i="3"/>
  <c r="E216" i="3"/>
  <c r="C216" i="3"/>
  <c r="H215" i="3"/>
  <c r="F215" i="3"/>
  <c r="D215" i="3"/>
  <c r="J214" i="3"/>
  <c r="G214" i="3"/>
  <c r="E214" i="3"/>
  <c r="C214" i="3"/>
  <c r="H213" i="3"/>
  <c r="F213" i="3"/>
  <c r="D213" i="3"/>
  <c r="J212" i="3"/>
  <c r="G212" i="3"/>
  <c r="E212" i="3"/>
  <c r="C212" i="3"/>
  <c r="H211" i="3"/>
  <c r="F211" i="3"/>
  <c r="D211" i="3"/>
  <c r="J210" i="3"/>
  <c r="G210" i="3"/>
  <c r="E210" i="3"/>
  <c r="C210" i="3"/>
  <c r="H209" i="3"/>
  <c r="F209" i="3"/>
  <c r="D209" i="3"/>
  <c r="J208" i="3"/>
  <c r="G208" i="3"/>
  <c r="E208" i="3"/>
  <c r="C208" i="3"/>
  <c r="H207" i="3"/>
  <c r="F207" i="3"/>
  <c r="D207" i="3"/>
  <c r="J206" i="3"/>
  <c r="G206" i="3"/>
  <c r="E206" i="3"/>
  <c r="C206" i="3"/>
  <c r="H205" i="3"/>
  <c r="F205" i="3"/>
  <c r="D205" i="3"/>
  <c r="J204" i="3"/>
  <c r="G204" i="3"/>
  <c r="E204" i="3"/>
  <c r="C204" i="3"/>
  <c r="H203" i="3"/>
  <c r="F203" i="3"/>
  <c r="C203" i="3"/>
  <c r="H202" i="3"/>
  <c r="F202" i="3"/>
  <c r="D202" i="3"/>
  <c r="J201" i="3"/>
  <c r="G201" i="3"/>
  <c r="E201" i="3"/>
  <c r="C201" i="3"/>
  <c r="H200" i="3"/>
  <c r="F200" i="3"/>
  <c r="D200" i="3"/>
  <c r="J199" i="3"/>
  <c r="G199" i="3"/>
  <c r="E199" i="3"/>
  <c r="C199" i="3"/>
  <c r="H198" i="3"/>
  <c r="F198" i="3"/>
  <c r="D198" i="3"/>
  <c r="J197" i="3"/>
  <c r="G197" i="3"/>
  <c r="E197" i="3"/>
  <c r="C197" i="3"/>
  <c r="H196" i="3"/>
  <c r="F196" i="3"/>
  <c r="D196" i="3"/>
  <c r="J195" i="3"/>
  <c r="G195" i="3"/>
  <c r="E195" i="3"/>
  <c r="C195" i="3"/>
  <c r="H194" i="3"/>
  <c r="F194" i="3"/>
  <c r="D194" i="3"/>
  <c r="J193" i="3"/>
  <c r="G193" i="3"/>
  <c r="E193" i="3"/>
  <c r="C193" i="3"/>
  <c r="H192" i="3"/>
  <c r="F192" i="3"/>
  <c r="D192" i="3"/>
  <c r="J191" i="3"/>
  <c r="G191" i="3"/>
  <c r="E191" i="3"/>
  <c r="C191" i="3"/>
  <c r="H190" i="3"/>
  <c r="J25" i="3"/>
  <c r="H382" i="3"/>
  <c r="F382" i="3"/>
  <c r="D382" i="3"/>
  <c r="J381" i="3"/>
  <c r="G381" i="3"/>
  <c r="E381" i="3"/>
  <c r="C381" i="3"/>
  <c r="H380" i="3"/>
  <c r="F380" i="3"/>
  <c r="D380" i="3"/>
  <c r="J379" i="3"/>
  <c r="G379" i="3"/>
  <c r="E379" i="3"/>
  <c r="C379" i="3"/>
  <c r="H378" i="3"/>
  <c r="F378" i="3"/>
  <c r="D378" i="3"/>
  <c r="J377" i="3"/>
  <c r="G377" i="3"/>
  <c r="E377" i="3"/>
  <c r="C377" i="3"/>
  <c r="H376" i="3"/>
  <c r="F376" i="3"/>
  <c r="D376" i="3"/>
  <c r="J375" i="3"/>
  <c r="G375" i="3"/>
  <c r="E375" i="3"/>
  <c r="C375" i="3"/>
  <c r="H374" i="3"/>
  <c r="F374" i="3"/>
  <c r="D374" i="3"/>
  <c r="J373" i="3"/>
  <c r="G373" i="3"/>
  <c r="E373" i="3"/>
  <c r="C373" i="3"/>
  <c r="H372" i="3"/>
  <c r="F372" i="3"/>
  <c r="D372" i="3"/>
  <c r="J371" i="3"/>
  <c r="G371" i="3"/>
  <c r="E371" i="3"/>
  <c r="C371" i="3"/>
  <c r="H370" i="3"/>
  <c r="F370" i="3"/>
  <c r="D370" i="3"/>
  <c r="J369" i="3"/>
  <c r="G369" i="3"/>
  <c r="E369" i="3"/>
  <c r="C369" i="3"/>
  <c r="H368" i="3"/>
  <c r="F368" i="3"/>
  <c r="D368" i="3"/>
  <c r="J367" i="3"/>
  <c r="G367" i="3"/>
  <c r="E367" i="3"/>
  <c r="C367" i="3"/>
  <c r="H366" i="3"/>
  <c r="F366" i="3"/>
  <c r="D366" i="3"/>
  <c r="J365" i="3"/>
  <c r="G365" i="3"/>
  <c r="E365" i="3"/>
  <c r="C365" i="3"/>
  <c r="H364" i="3"/>
  <c r="F364" i="3"/>
  <c r="D364" i="3"/>
  <c r="J363" i="3"/>
  <c r="G363" i="3"/>
  <c r="E363" i="3"/>
  <c r="C363" i="3"/>
  <c r="H362" i="3"/>
  <c r="F362" i="3"/>
  <c r="D362" i="3"/>
  <c r="J361" i="3"/>
  <c r="G361" i="3"/>
  <c r="E361" i="3"/>
  <c r="C361" i="3"/>
  <c r="H360" i="3"/>
  <c r="F360" i="3"/>
  <c r="D360" i="3"/>
  <c r="J359" i="3"/>
  <c r="G359" i="3"/>
  <c r="E359" i="3"/>
  <c r="C359" i="3"/>
  <c r="H358" i="3"/>
  <c r="F358" i="3"/>
  <c r="D358" i="3"/>
  <c r="J357" i="3"/>
  <c r="G357" i="3"/>
  <c r="E357" i="3"/>
  <c r="C357" i="3"/>
  <c r="H356" i="3"/>
  <c r="F356" i="3"/>
  <c r="D356" i="3"/>
  <c r="J355" i="3"/>
  <c r="G355" i="3"/>
  <c r="E355" i="3"/>
  <c r="C355" i="3"/>
  <c r="H354" i="3"/>
  <c r="F354" i="3"/>
  <c r="D354" i="3"/>
  <c r="J353" i="3"/>
  <c r="G353" i="3"/>
  <c r="E353" i="3"/>
  <c r="C353" i="3"/>
  <c r="H352" i="3"/>
  <c r="F352" i="3"/>
  <c r="D352" i="3"/>
  <c r="J351" i="3"/>
  <c r="G351" i="3"/>
  <c r="E351" i="3"/>
  <c r="C351" i="3"/>
  <c r="H350" i="3"/>
  <c r="F350" i="3"/>
  <c r="D350" i="3"/>
  <c r="J349" i="3"/>
  <c r="G349" i="3"/>
  <c r="E349" i="3"/>
  <c r="C349" i="3"/>
  <c r="H348" i="3"/>
  <c r="F348" i="3"/>
  <c r="D348" i="3"/>
  <c r="J347" i="3"/>
  <c r="G347" i="3"/>
  <c r="E347" i="3"/>
  <c r="C347" i="3"/>
  <c r="H346" i="3"/>
  <c r="F346" i="3"/>
  <c r="D346" i="3"/>
  <c r="J345" i="3"/>
  <c r="G345" i="3"/>
  <c r="E345" i="3"/>
  <c r="C345" i="3"/>
  <c r="H344" i="3"/>
  <c r="F344" i="3"/>
  <c r="D344" i="3"/>
  <c r="J343" i="3"/>
  <c r="G343" i="3"/>
  <c r="E343" i="3"/>
  <c r="C343" i="3"/>
  <c r="H342" i="3"/>
  <c r="F342" i="3"/>
  <c r="D342" i="3"/>
  <c r="J341" i="3"/>
  <c r="G341" i="3"/>
  <c r="E341" i="3"/>
  <c r="C341" i="3"/>
  <c r="H340" i="3"/>
  <c r="F340" i="3"/>
  <c r="D340" i="3"/>
  <c r="J339" i="3"/>
  <c r="G339" i="3"/>
  <c r="E339" i="3"/>
  <c r="C339" i="3"/>
  <c r="H338" i="3"/>
  <c r="F338" i="3"/>
  <c r="D338" i="3"/>
  <c r="J337" i="3"/>
  <c r="G337" i="3"/>
  <c r="E337" i="3"/>
  <c r="C337" i="3"/>
  <c r="H336" i="3"/>
  <c r="F336" i="3"/>
  <c r="D336" i="3"/>
  <c r="J335" i="3"/>
  <c r="G335" i="3"/>
  <c r="E335" i="3"/>
  <c r="C335" i="3"/>
  <c r="H334" i="3"/>
  <c r="F334" i="3"/>
  <c r="D334" i="3"/>
  <c r="J333" i="3"/>
  <c r="G333" i="3"/>
  <c r="E333" i="3"/>
  <c r="C333" i="3"/>
  <c r="H332" i="3"/>
  <c r="F332" i="3"/>
  <c r="D332" i="3"/>
  <c r="J331" i="3"/>
  <c r="G331" i="3"/>
  <c r="E331" i="3"/>
  <c r="C331" i="3"/>
  <c r="H330" i="3"/>
  <c r="F330" i="3"/>
  <c r="D330" i="3"/>
  <c r="J329" i="3"/>
  <c r="G329" i="3"/>
  <c r="E329" i="3"/>
  <c r="C329" i="3"/>
  <c r="H328" i="3"/>
  <c r="F328" i="3"/>
  <c r="D328" i="3"/>
  <c r="J327" i="3"/>
  <c r="G327" i="3"/>
  <c r="E327" i="3"/>
  <c r="C327" i="3"/>
  <c r="H326" i="3"/>
  <c r="F326" i="3"/>
  <c r="D326" i="3"/>
  <c r="J325" i="3"/>
  <c r="G325" i="3"/>
  <c r="E325" i="3"/>
  <c r="C325" i="3"/>
  <c r="H324" i="3"/>
  <c r="F324" i="3"/>
  <c r="D324" i="3"/>
  <c r="J323" i="3"/>
  <c r="G323" i="3"/>
  <c r="E323" i="3"/>
  <c r="C323" i="3"/>
  <c r="H322" i="3"/>
  <c r="F322" i="3"/>
  <c r="D322" i="3"/>
  <c r="J321" i="3"/>
  <c r="G321" i="3"/>
  <c r="E321" i="3"/>
  <c r="C321" i="3"/>
  <c r="H320" i="3"/>
  <c r="F320" i="3"/>
  <c r="D320" i="3"/>
  <c r="J319" i="3"/>
  <c r="G319" i="3"/>
  <c r="E319" i="3"/>
  <c r="C319" i="3"/>
  <c r="H318" i="3"/>
  <c r="F318" i="3"/>
  <c r="D318" i="3"/>
  <c r="J317" i="3"/>
  <c r="G317" i="3"/>
  <c r="E317" i="3"/>
  <c r="C317" i="3"/>
  <c r="H316" i="3"/>
  <c r="F316" i="3"/>
  <c r="D316" i="3"/>
  <c r="J315" i="3"/>
  <c r="G315" i="3"/>
  <c r="E315" i="3"/>
  <c r="C315" i="3"/>
  <c r="H314" i="3"/>
  <c r="F314" i="3"/>
  <c r="D314" i="3"/>
  <c r="J313" i="3"/>
  <c r="G313" i="3"/>
  <c r="E313" i="3"/>
  <c r="C313" i="3"/>
  <c r="H312" i="3"/>
  <c r="F312" i="3"/>
  <c r="D312" i="3"/>
  <c r="J311" i="3"/>
  <c r="G311" i="3"/>
  <c r="E311" i="3"/>
  <c r="C311" i="3"/>
  <c r="H310" i="3"/>
  <c r="F310" i="3"/>
  <c r="D310" i="3"/>
  <c r="J309" i="3"/>
  <c r="G309" i="3"/>
  <c r="E309" i="3"/>
  <c r="C309" i="3"/>
  <c r="H308" i="3"/>
  <c r="F308" i="3"/>
  <c r="D308" i="3"/>
  <c r="J307" i="3"/>
  <c r="G307" i="3"/>
  <c r="E307" i="3"/>
  <c r="C307" i="3"/>
  <c r="H306" i="3"/>
  <c r="F306" i="3"/>
  <c r="D306" i="3"/>
  <c r="J305" i="3"/>
  <c r="G305" i="3"/>
  <c r="E305" i="3"/>
  <c r="C305" i="3"/>
  <c r="H304" i="3"/>
  <c r="F304" i="3"/>
  <c r="D304" i="3"/>
  <c r="J303" i="3"/>
  <c r="G303" i="3"/>
  <c r="E303" i="3"/>
  <c r="C303" i="3"/>
  <c r="H302" i="3"/>
  <c r="F302" i="3"/>
  <c r="D302" i="3"/>
  <c r="J301" i="3"/>
  <c r="G301" i="3"/>
  <c r="E301" i="3"/>
  <c r="C301" i="3"/>
  <c r="H300" i="3"/>
  <c r="F300" i="3"/>
  <c r="D300" i="3"/>
  <c r="J299" i="3"/>
  <c r="G299" i="3"/>
  <c r="E299" i="3"/>
  <c r="C299" i="3"/>
  <c r="H298" i="3"/>
  <c r="F298" i="3"/>
  <c r="D298" i="3"/>
  <c r="J297" i="3"/>
  <c r="G297" i="3"/>
  <c r="E297" i="3"/>
  <c r="C297" i="3"/>
  <c r="H296" i="3"/>
  <c r="F296" i="3"/>
  <c r="D296" i="3"/>
  <c r="J295" i="3"/>
  <c r="G295" i="3"/>
  <c r="E295" i="3"/>
  <c r="C295" i="3"/>
  <c r="H294" i="3"/>
  <c r="F294" i="3"/>
  <c r="D294" i="3"/>
  <c r="J293" i="3"/>
  <c r="G293" i="3"/>
  <c r="E293" i="3"/>
  <c r="C293" i="3"/>
  <c r="H292" i="3"/>
  <c r="F292" i="3"/>
  <c r="D292" i="3"/>
  <c r="J291" i="3"/>
  <c r="G291" i="3"/>
  <c r="E291" i="3"/>
  <c r="C291" i="3"/>
  <c r="H290" i="3"/>
  <c r="F290" i="3"/>
  <c r="D290" i="3"/>
  <c r="J289" i="3"/>
  <c r="G289" i="3"/>
  <c r="E289" i="3"/>
  <c r="C289" i="3"/>
  <c r="H288" i="3"/>
  <c r="F288" i="3"/>
  <c r="D288" i="3"/>
  <c r="J287" i="3"/>
  <c r="G287" i="3"/>
  <c r="E287" i="3"/>
  <c r="C287" i="3"/>
  <c r="H286" i="3"/>
  <c r="F286" i="3"/>
  <c r="D286" i="3"/>
  <c r="J285" i="3"/>
  <c r="G285" i="3"/>
  <c r="E285" i="3"/>
  <c r="C285" i="3"/>
  <c r="H284" i="3"/>
  <c r="F284" i="3"/>
  <c r="D284" i="3"/>
  <c r="J283" i="3"/>
  <c r="G283" i="3"/>
  <c r="E283" i="3"/>
  <c r="C283" i="3"/>
  <c r="H282" i="3"/>
  <c r="F282" i="3"/>
  <c r="D282" i="3"/>
  <c r="J281" i="3"/>
  <c r="G281" i="3"/>
  <c r="E281" i="3"/>
  <c r="C281" i="3"/>
  <c r="H280" i="3"/>
  <c r="F280" i="3"/>
  <c r="D280" i="3"/>
  <c r="J279" i="3"/>
  <c r="G279" i="3"/>
  <c r="E279" i="3"/>
  <c r="C279" i="3"/>
  <c r="H278" i="3"/>
  <c r="F278" i="3"/>
  <c r="D278" i="3"/>
  <c r="J277" i="3"/>
  <c r="G277" i="3"/>
  <c r="E277" i="3"/>
  <c r="C277" i="3"/>
  <c r="H276" i="3"/>
  <c r="F276" i="3"/>
  <c r="D276" i="3"/>
  <c r="J275" i="3"/>
  <c r="G275" i="3"/>
  <c r="E275" i="3"/>
  <c r="C275" i="3"/>
  <c r="H274" i="3"/>
  <c r="F274" i="3"/>
  <c r="D274" i="3"/>
  <c r="J273" i="3"/>
  <c r="G273" i="3"/>
  <c r="E273" i="3"/>
  <c r="C273" i="3"/>
  <c r="H272" i="3"/>
  <c r="F272" i="3"/>
  <c r="D272" i="3"/>
  <c r="J271" i="3"/>
  <c r="G271" i="3"/>
  <c r="E271" i="3"/>
  <c r="C271" i="3"/>
  <c r="H270" i="3"/>
  <c r="F270" i="3"/>
  <c r="D270" i="3"/>
  <c r="J269" i="3"/>
  <c r="G269" i="3"/>
  <c r="E269" i="3"/>
  <c r="C269" i="3"/>
  <c r="H268" i="3"/>
  <c r="F268" i="3"/>
  <c r="D268" i="3"/>
  <c r="J267" i="3"/>
  <c r="G267" i="3"/>
  <c r="E267" i="3"/>
  <c r="C267" i="3"/>
  <c r="H266" i="3"/>
  <c r="F266" i="3"/>
  <c r="D266" i="3"/>
  <c r="J265" i="3"/>
  <c r="G265" i="3"/>
  <c r="E265" i="3"/>
  <c r="C265" i="3"/>
  <c r="H264" i="3"/>
  <c r="F264" i="3"/>
  <c r="D264" i="3"/>
  <c r="J263" i="3"/>
  <c r="G263" i="3"/>
  <c r="E263" i="3"/>
  <c r="C263" i="3"/>
  <c r="H262" i="3"/>
  <c r="F262" i="3"/>
  <c r="D262" i="3"/>
  <c r="J261" i="3"/>
  <c r="G261" i="3"/>
  <c r="E261" i="3"/>
  <c r="C261" i="3"/>
  <c r="H260" i="3"/>
  <c r="F260" i="3"/>
  <c r="D260" i="3"/>
  <c r="J259" i="3"/>
  <c r="G259" i="3"/>
  <c r="E259" i="3"/>
  <c r="C259" i="3"/>
  <c r="H258" i="3"/>
  <c r="F258" i="3"/>
  <c r="D258" i="3"/>
  <c r="J257" i="3"/>
  <c r="G257" i="3"/>
  <c r="E257" i="3"/>
  <c r="C257" i="3"/>
  <c r="H256" i="3"/>
  <c r="F256" i="3"/>
  <c r="D256" i="3"/>
  <c r="J255" i="3"/>
  <c r="G255" i="3"/>
  <c r="E255" i="3"/>
  <c r="C255" i="3"/>
  <c r="H254" i="3"/>
  <c r="F254" i="3"/>
  <c r="D254" i="3"/>
  <c r="J253" i="3"/>
  <c r="G253" i="3"/>
  <c r="E253" i="3"/>
  <c r="C253" i="3"/>
  <c r="H252" i="3"/>
  <c r="F252" i="3"/>
  <c r="D252" i="3"/>
  <c r="J251" i="3"/>
  <c r="G251" i="3"/>
  <c r="E251" i="3"/>
  <c r="C251" i="3"/>
  <c r="H250" i="3"/>
  <c r="F250" i="3"/>
  <c r="D250" i="3"/>
  <c r="J249" i="3"/>
  <c r="G249" i="3"/>
  <c r="E249" i="3"/>
  <c r="C249" i="3"/>
  <c r="H248" i="3"/>
  <c r="F248" i="3"/>
  <c r="D248" i="3"/>
  <c r="J247" i="3"/>
  <c r="G247" i="3"/>
  <c r="E247" i="3"/>
  <c r="C247" i="3"/>
  <c r="H246" i="3"/>
  <c r="F246" i="3"/>
  <c r="D246" i="3"/>
  <c r="J245" i="3"/>
  <c r="G245" i="3"/>
  <c r="E245" i="3"/>
  <c r="C245" i="3"/>
  <c r="H244" i="3"/>
  <c r="F244" i="3"/>
  <c r="D244" i="3"/>
  <c r="J243" i="3"/>
  <c r="G243" i="3"/>
  <c r="E243" i="3"/>
  <c r="C243" i="3"/>
  <c r="H242" i="3"/>
  <c r="F242" i="3"/>
  <c r="D242" i="3"/>
  <c r="J241" i="3"/>
  <c r="G241" i="3"/>
  <c r="E241" i="3"/>
  <c r="C241" i="3"/>
  <c r="H240" i="3"/>
  <c r="F240" i="3"/>
  <c r="D240" i="3"/>
  <c r="J239" i="3"/>
  <c r="G239" i="3"/>
  <c r="E239" i="3"/>
  <c r="C239" i="3"/>
  <c r="H238" i="3"/>
  <c r="F238" i="3"/>
  <c r="D238" i="3"/>
  <c r="J237" i="3"/>
  <c r="G237" i="3"/>
  <c r="E237" i="3"/>
  <c r="C237" i="3"/>
  <c r="H236" i="3"/>
  <c r="F236" i="3"/>
  <c r="D236" i="3"/>
  <c r="J235" i="3"/>
  <c r="G235" i="3"/>
  <c r="E235" i="3"/>
  <c r="C235" i="3"/>
  <c r="H234" i="3"/>
  <c r="F234" i="3"/>
  <c r="D234" i="3"/>
  <c r="J233" i="3"/>
  <c r="G233" i="3"/>
  <c r="E233" i="3"/>
  <c r="C233" i="3"/>
  <c r="H232" i="3"/>
  <c r="F232" i="3"/>
  <c r="D232" i="3"/>
  <c r="J231" i="3"/>
  <c r="G231" i="3"/>
  <c r="E231" i="3"/>
  <c r="C231" i="3"/>
  <c r="H230" i="3"/>
  <c r="F230" i="3"/>
  <c r="D230" i="3"/>
  <c r="J229" i="3"/>
  <c r="G229" i="3"/>
  <c r="E229" i="3"/>
  <c r="C229" i="3"/>
  <c r="H228" i="3"/>
  <c r="F228" i="3"/>
  <c r="D228" i="3"/>
  <c r="J227" i="3"/>
  <c r="G227" i="3"/>
  <c r="E227" i="3"/>
  <c r="C227" i="3"/>
  <c r="H226" i="3"/>
  <c r="F226" i="3"/>
  <c r="D226" i="3"/>
  <c r="J225" i="3"/>
  <c r="G225" i="3"/>
  <c r="E225" i="3"/>
  <c r="C225" i="3"/>
  <c r="H224" i="3"/>
  <c r="F224" i="3"/>
  <c r="D224" i="3"/>
  <c r="J223" i="3"/>
  <c r="G223" i="3"/>
  <c r="E223" i="3"/>
  <c r="C223" i="3"/>
  <c r="H222" i="3"/>
  <c r="F222" i="3"/>
  <c r="D222" i="3"/>
  <c r="J221" i="3"/>
  <c r="G221" i="3"/>
  <c r="E221" i="3"/>
  <c r="C221" i="3"/>
  <c r="H220" i="3"/>
  <c r="F220" i="3"/>
  <c r="D220" i="3"/>
  <c r="J219" i="3"/>
  <c r="G219" i="3"/>
  <c r="E219" i="3"/>
  <c r="C219" i="3"/>
  <c r="H218" i="3"/>
  <c r="F218" i="3"/>
  <c r="D218" i="3"/>
  <c r="J217" i="3"/>
  <c r="G217" i="3"/>
  <c r="E217" i="3"/>
  <c r="C217" i="3"/>
  <c r="H216" i="3"/>
  <c r="F216" i="3"/>
  <c r="D216" i="3"/>
  <c r="J215" i="3"/>
  <c r="G215" i="3"/>
  <c r="E215" i="3"/>
  <c r="C215" i="3"/>
  <c r="H214" i="3"/>
  <c r="F214" i="3"/>
  <c r="D214" i="3"/>
  <c r="J213" i="3"/>
  <c r="G213" i="3"/>
  <c r="E213" i="3"/>
  <c r="C213" i="3"/>
  <c r="H212" i="3"/>
  <c r="F212" i="3"/>
  <c r="D212" i="3"/>
  <c r="J211" i="3"/>
  <c r="G211" i="3"/>
  <c r="E211" i="3"/>
  <c r="C211" i="3"/>
  <c r="H210" i="3"/>
  <c r="F210" i="3"/>
  <c r="D210" i="3"/>
  <c r="J209" i="3"/>
  <c r="G209" i="3"/>
  <c r="E209" i="3"/>
  <c r="C209" i="3"/>
  <c r="H208" i="3"/>
  <c r="F208" i="3"/>
  <c r="D208" i="3"/>
  <c r="J207" i="3"/>
  <c r="G207" i="3"/>
  <c r="E207" i="3"/>
  <c r="C207" i="3"/>
  <c r="H206" i="3"/>
  <c r="F206" i="3"/>
  <c r="D206" i="3"/>
  <c r="J205" i="3"/>
  <c r="G205" i="3"/>
  <c r="E205" i="3"/>
  <c r="C205" i="3"/>
  <c r="H204" i="3"/>
  <c r="F204" i="3"/>
  <c r="D204" i="3"/>
  <c r="J203" i="3"/>
  <c r="G203" i="3"/>
  <c r="D203" i="3"/>
  <c r="J202" i="3"/>
  <c r="G202" i="3"/>
  <c r="E202" i="3"/>
  <c r="C202" i="3"/>
  <c r="H201" i="3"/>
  <c r="F201" i="3"/>
  <c r="D201" i="3"/>
  <c r="J200" i="3"/>
  <c r="G200" i="3"/>
  <c r="E200" i="3"/>
  <c r="C200" i="3"/>
  <c r="H199" i="3"/>
  <c r="F199" i="3"/>
  <c r="D199" i="3"/>
  <c r="J198" i="3"/>
  <c r="G198" i="3"/>
  <c r="E198" i="3"/>
  <c r="C198" i="3"/>
  <c r="H197" i="3"/>
  <c r="F197" i="3"/>
  <c r="D197" i="3"/>
  <c r="J196" i="3"/>
  <c r="G196" i="3"/>
  <c r="E196" i="3"/>
  <c r="C196" i="3"/>
  <c r="H195" i="3"/>
  <c r="F195" i="3"/>
  <c r="D195" i="3"/>
  <c r="J194" i="3"/>
  <c r="G194" i="3"/>
  <c r="E194" i="3"/>
  <c r="C194" i="3"/>
  <c r="H193" i="3"/>
  <c r="F193" i="3"/>
  <c r="D193" i="3"/>
  <c r="J192" i="3"/>
  <c r="G192" i="3"/>
  <c r="E192" i="3"/>
  <c r="C192" i="3"/>
  <c r="H191" i="3"/>
  <c r="F191" i="3"/>
  <c r="D191" i="3"/>
  <c r="J190" i="3"/>
  <c r="G190" i="3"/>
  <c r="E190" i="3"/>
  <c r="C190" i="3"/>
  <c r="H189" i="3"/>
  <c r="F189" i="3"/>
  <c r="D189" i="3"/>
  <c r="J188" i="3"/>
  <c r="G188" i="3"/>
  <c r="E188" i="3"/>
  <c r="D190" i="3"/>
  <c r="G189" i="3"/>
  <c r="C189" i="3"/>
  <c r="F188" i="3"/>
  <c r="C188" i="3"/>
  <c r="H187" i="3"/>
  <c r="F187" i="3"/>
  <c r="D187" i="3"/>
  <c r="J186" i="3"/>
  <c r="G186" i="3"/>
  <c r="E186" i="3"/>
  <c r="C186" i="3"/>
  <c r="H185" i="3"/>
  <c r="F185" i="3"/>
  <c r="D185" i="3"/>
  <c r="J184" i="3"/>
  <c r="G184" i="3"/>
  <c r="E184" i="3"/>
  <c r="C184" i="3"/>
  <c r="H183" i="3"/>
  <c r="F183" i="3"/>
  <c r="D183" i="3"/>
  <c r="J182" i="3"/>
  <c r="G182" i="3"/>
  <c r="E182" i="3"/>
  <c r="C182" i="3"/>
  <c r="H181" i="3"/>
  <c r="F181" i="3"/>
  <c r="D181" i="3"/>
  <c r="J180" i="3"/>
  <c r="G180" i="3"/>
  <c r="E180" i="3"/>
  <c r="C180" i="3"/>
  <c r="H179" i="3"/>
  <c r="F179" i="3"/>
  <c r="D179" i="3"/>
  <c r="J178" i="3"/>
  <c r="G178" i="3"/>
  <c r="E178" i="3"/>
  <c r="C178" i="3"/>
  <c r="H177" i="3"/>
  <c r="F177" i="3"/>
  <c r="D177" i="3"/>
  <c r="J176" i="3"/>
  <c r="G176" i="3"/>
  <c r="E176" i="3"/>
  <c r="C176" i="3"/>
  <c r="H175" i="3"/>
  <c r="F175" i="3"/>
  <c r="D175" i="3"/>
  <c r="J174" i="3"/>
  <c r="G174" i="3"/>
  <c r="E174" i="3"/>
  <c r="C174" i="3"/>
  <c r="H173" i="3"/>
  <c r="F173" i="3"/>
  <c r="D173" i="3"/>
  <c r="J172" i="3"/>
  <c r="G172" i="3"/>
  <c r="E172" i="3"/>
  <c r="C172" i="3"/>
  <c r="H171" i="3"/>
  <c r="F171" i="3"/>
  <c r="D171" i="3"/>
  <c r="J170" i="3"/>
  <c r="G170" i="3"/>
  <c r="E170" i="3"/>
  <c r="C170" i="3"/>
  <c r="H169" i="3"/>
  <c r="F169" i="3"/>
  <c r="D169" i="3"/>
  <c r="J168" i="3"/>
  <c r="G168" i="3"/>
  <c r="E168" i="3"/>
  <c r="C168" i="3"/>
  <c r="H167" i="3"/>
  <c r="F167" i="3"/>
  <c r="D167" i="3"/>
  <c r="J166" i="3"/>
  <c r="G166" i="3"/>
  <c r="E166" i="3"/>
  <c r="C166" i="3"/>
  <c r="H165" i="3"/>
  <c r="F165" i="3"/>
  <c r="D165" i="3"/>
  <c r="J164" i="3"/>
  <c r="G164" i="3"/>
  <c r="E164" i="3"/>
  <c r="C164" i="3"/>
  <c r="H163" i="3"/>
  <c r="F163" i="3"/>
  <c r="D163" i="3"/>
  <c r="J162" i="3"/>
  <c r="G162" i="3"/>
  <c r="E162" i="3"/>
  <c r="C162" i="3"/>
  <c r="H161" i="3"/>
  <c r="F161" i="3"/>
  <c r="D161" i="3"/>
  <c r="J160" i="3"/>
  <c r="G160" i="3"/>
  <c r="E160" i="3"/>
  <c r="C160" i="3"/>
  <c r="H159" i="3"/>
  <c r="F159" i="3"/>
  <c r="D159" i="3"/>
  <c r="J158" i="3"/>
  <c r="G158" i="3"/>
  <c r="E158" i="3"/>
  <c r="C158" i="3"/>
  <c r="H157" i="3"/>
  <c r="F157" i="3"/>
  <c r="D157" i="3"/>
  <c r="J156" i="3"/>
  <c r="G156" i="3"/>
  <c r="E156" i="3"/>
  <c r="C156" i="3"/>
  <c r="H155" i="3"/>
  <c r="F155" i="3"/>
  <c r="D155" i="3"/>
  <c r="J154" i="3"/>
  <c r="G154" i="3"/>
  <c r="E154" i="3"/>
  <c r="C154" i="3"/>
  <c r="H153" i="3"/>
  <c r="F153" i="3"/>
  <c r="D153" i="3"/>
  <c r="J152" i="3"/>
  <c r="G152" i="3"/>
  <c r="E152" i="3"/>
  <c r="C152" i="3"/>
  <c r="H151" i="3"/>
  <c r="F151" i="3"/>
  <c r="D151" i="3"/>
  <c r="J150" i="3"/>
  <c r="G150" i="3"/>
  <c r="E150" i="3"/>
  <c r="C150" i="3"/>
  <c r="H149" i="3"/>
  <c r="F149" i="3"/>
  <c r="D149" i="3"/>
  <c r="J148" i="3"/>
  <c r="G148" i="3"/>
  <c r="E148" i="3"/>
  <c r="C148" i="3"/>
  <c r="H147" i="3"/>
  <c r="F147" i="3"/>
  <c r="D147" i="3"/>
  <c r="J146" i="3"/>
  <c r="G146" i="3"/>
  <c r="E146" i="3"/>
  <c r="C146" i="3"/>
  <c r="H145" i="3"/>
  <c r="F145" i="3"/>
  <c r="D145" i="3"/>
  <c r="J144" i="3"/>
  <c r="G144" i="3"/>
  <c r="E144" i="3"/>
  <c r="C144" i="3"/>
  <c r="H143" i="3"/>
  <c r="F143" i="3"/>
  <c r="D143" i="3"/>
  <c r="J142" i="3"/>
  <c r="G142" i="3"/>
  <c r="E142" i="3"/>
  <c r="C142" i="3"/>
  <c r="H141" i="3"/>
  <c r="F141" i="3"/>
  <c r="D141" i="3"/>
  <c r="J140" i="3"/>
  <c r="G140" i="3"/>
  <c r="E140" i="3"/>
  <c r="C140" i="3"/>
  <c r="H139" i="3"/>
  <c r="F139" i="3"/>
  <c r="D139" i="3"/>
  <c r="J138" i="3"/>
  <c r="G138" i="3"/>
  <c r="E138" i="3"/>
  <c r="C138" i="3"/>
  <c r="H137" i="3"/>
  <c r="F137" i="3"/>
  <c r="D137" i="3"/>
  <c r="J136" i="3"/>
  <c r="G136" i="3"/>
  <c r="E136" i="3"/>
  <c r="C136" i="3"/>
  <c r="H135" i="3"/>
  <c r="F135" i="3"/>
  <c r="D135" i="3"/>
  <c r="J134" i="3"/>
  <c r="G134" i="3"/>
  <c r="E134" i="3"/>
  <c r="C134" i="3"/>
  <c r="H133" i="3"/>
  <c r="F133" i="3"/>
  <c r="D133" i="3"/>
  <c r="J132" i="3"/>
  <c r="G132" i="3"/>
  <c r="E132" i="3"/>
  <c r="C132" i="3"/>
  <c r="H131" i="3"/>
  <c r="F131" i="3"/>
  <c r="D131" i="3"/>
  <c r="J130" i="3"/>
  <c r="G130" i="3"/>
  <c r="E130" i="3"/>
  <c r="C130" i="3"/>
  <c r="H129" i="3"/>
  <c r="F129" i="3"/>
  <c r="D129" i="3"/>
  <c r="J128" i="3"/>
  <c r="G128" i="3"/>
  <c r="E128" i="3"/>
  <c r="C128" i="3"/>
  <c r="H127" i="3"/>
  <c r="F127" i="3"/>
  <c r="D127" i="3"/>
  <c r="J126" i="3"/>
  <c r="G126" i="3"/>
  <c r="E126" i="3"/>
  <c r="C126" i="3"/>
  <c r="H125" i="3"/>
  <c r="F125" i="3"/>
  <c r="D125" i="3"/>
  <c r="J124" i="3"/>
  <c r="G124" i="3"/>
  <c r="E124" i="3"/>
  <c r="C124" i="3"/>
  <c r="H123" i="3"/>
  <c r="F123" i="3"/>
  <c r="D123" i="3"/>
  <c r="J122" i="3"/>
  <c r="G122" i="3"/>
  <c r="E122" i="3"/>
  <c r="C122" i="3"/>
  <c r="H121" i="3"/>
  <c r="F121" i="3"/>
  <c r="D121" i="3"/>
  <c r="J120" i="3"/>
  <c r="G120" i="3"/>
  <c r="E120" i="3"/>
  <c r="C120" i="3"/>
  <c r="H119" i="3"/>
  <c r="F119" i="3"/>
  <c r="D119" i="3"/>
  <c r="J118" i="3"/>
  <c r="G118" i="3"/>
  <c r="E118" i="3"/>
  <c r="C118" i="3"/>
  <c r="H117" i="3"/>
  <c r="F117" i="3"/>
  <c r="D117" i="3"/>
  <c r="J116" i="3"/>
  <c r="G116" i="3"/>
  <c r="E116" i="3"/>
  <c r="C116" i="3"/>
  <c r="H115" i="3"/>
  <c r="F115" i="3"/>
  <c r="D115" i="3"/>
  <c r="J114" i="3"/>
  <c r="G114" i="3"/>
  <c r="E114" i="3"/>
  <c r="C114" i="3"/>
  <c r="H113" i="3"/>
  <c r="F113" i="3"/>
  <c r="D113" i="3"/>
  <c r="J112" i="3"/>
  <c r="G112" i="3"/>
  <c r="E112" i="3"/>
  <c r="C112" i="3"/>
  <c r="H111" i="3"/>
  <c r="F111" i="3"/>
  <c r="D111" i="3"/>
  <c r="J110" i="3"/>
  <c r="G110" i="3"/>
  <c r="E110" i="3"/>
  <c r="C110" i="3"/>
  <c r="H109" i="3"/>
  <c r="F109" i="3"/>
  <c r="D109" i="3"/>
  <c r="J108" i="3"/>
  <c r="G108" i="3"/>
  <c r="E108" i="3"/>
  <c r="C108" i="3"/>
  <c r="H107" i="3"/>
  <c r="F107" i="3"/>
  <c r="D107" i="3"/>
  <c r="J106" i="3"/>
  <c r="G106" i="3"/>
  <c r="E106" i="3"/>
  <c r="C106" i="3"/>
  <c r="H105" i="3"/>
  <c r="F105" i="3"/>
  <c r="D105" i="3"/>
  <c r="J104" i="3"/>
  <c r="G104" i="3"/>
  <c r="E104" i="3"/>
  <c r="C104" i="3"/>
  <c r="H103" i="3"/>
  <c r="F103" i="3"/>
  <c r="D103" i="3"/>
  <c r="J102" i="3"/>
  <c r="G102" i="3"/>
  <c r="E102" i="3"/>
  <c r="C102" i="3"/>
  <c r="H101" i="3"/>
  <c r="F101" i="3"/>
  <c r="D101" i="3"/>
  <c r="J100" i="3"/>
  <c r="G100" i="3"/>
  <c r="E100" i="3"/>
  <c r="C100" i="3"/>
  <c r="H99" i="3"/>
  <c r="F99" i="3"/>
  <c r="D99" i="3"/>
  <c r="J98" i="3"/>
  <c r="G98" i="3"/>
  <c r="E98" i="3"/>
  <c r="C98" i="3"/>
  <c r="H97" i="3"/>
  <c r="F97" i="3"/>
  <c r="D97" i="3"/>
  <c r="J96" i="3"/>
  <c r="G96" i="3"/>
  <c r="E96" i="3"/>
  <c r="C96" i="3"/>
  <c r="H95" i="3"/>
  <c r="F95" i="3"/>
  <c r="D95" i="3"/>
  <c r="J94" i="3"/>
  <c r="G94" i="3"/>
  <c r="E94" i="3"/>
  <c r="C94" i="3"/>
  <c r="H93" i="3"/>
  <c r="F93" i="3"/>
  <c r="D93" i="3"/>
  <c r="J92" i="3"/>
  <c r="G92" i="3"/>
  <c r="E92" i="3"/>
  <c r="C92" i="3"/>
  <c r="H91" i="3"/>
  <c r="F91" i="3"/>
  <c r="D91" i="3"/>
  <c r="J90" i="3"/>
  <c r="G90" i="3"/>
  <c r="E90" i="3"/>
  <c r="C90" i="3"/>
  <c r="H89" i="3"/>
  <c r="F89" i="3"/>
  <c r="D89" i="3"/>
  <c r="J88" i="3"/>
  <c r="G88" i="3"/>
  <c r="E88" i="3"/>
  <c r="C88" i="3"/>
  <c r="H87" i="3"/>
  <c r="F87" i="3"/>
  <c r="D87" i="3"/>
  <c r="J86" i="3"/>
  <c r="G86" i="3"/>
  <c r="E86" i="3"/>
  <c r="C86" i="3"/>
  <c r="H85" i="3"/>
  <c r="F85" i="3"/>
  <c r="D85" i="3"/>
  <c r="J84" i="3"/>
  <c r="G84" i="3"/>
  <c r="E84" i="3"/>
  <c r="C84" i="3"/>
  <c r="H83" i="3"/>
  <c r="F83" i="3"/>
  <c r="D83" i="3"/>
  <c r="J82" i="3"/>
  <c r="G82" i="3"/>
  <c r="E82" i="3"/>
  <c r="C82" i="3"/>
  <c r="H81" i="3"/>
  <c r="F81" i="3"/>
  <c r="D81" i="3"/>
  <c r="J80" i="3"/>
  <c r="G80" i="3"/>
  <c r="E80" i="3"/>
  <c r="C80" i="3"/>
  <c r="H79" i="3"/>
  <c r="F79" i="3"/>
  <c r="D79" i="3"/>
  <c r="J78" i="3"/>
  <c r="G78" i="3"/>
  <c r="E78" i="3"/>
  <c r="C78" i="3"/>
  <c r="H77" i="3"/>
  <c r="F77" i="3"/>
  <c r="D77" i="3"/>
  <c r="J76" i="3"/>
  <c r="G76" i="3"/>
  <c r="E76" i="3"/>
  <c r="C76" i="3"/>
  <c r="H75" i="3"/>
  <c r="F75" i="3"/>
  <c r="D75" i="3"/>
  <c r="J74" i="3"/>
  <c r="G74" i="3"/>
  <c r="E74" i="3"/>
  <c r="C74" i="3"/>
  <c r="H73" i="3"/>
  <c r="F73" i="3"/>
  <c r="D73" i="3"/>
  <c r="J72" i="3"/>
  <c r="G72" i="3"/>
  <c r="E72" i="3"/>
  <c r="C72" i="3"/>
  <c r="H71" i="3"/>
  <c r="F71" i="3"/>
  <c r="D71" i="3"/>
  <c r="J70" i="3"/>
  <c r="G70" i="3"/>
  <c r="E70" i="3"/>
  <c r="C70" i="3"/>
  <c r="H69" i="3"/>
  <c r="F69" i="3"/>
  <c r="D69" i="3"/>
  <c r="J68" i="3"/>
  <c r="G68" i="3"/>
  <c r="E68" i="3"/>
  <c r="C68" i="3"/>
  <c r="H67" i="3"/>
  <c r="F67" i="3"/>
  <c r="D67" i="3"/>
  <c r="J66" i="3"/>
  <c r="G66" i="3"/>
  <c r="E66" i="3"/>
  <c r="C66" i="3"/>
  <c r="H65" i="3"/>
  <c r="F65" i="3"/>
  <c r="D65" i="3"/>
  <c r="J64" i="3"/>
  <c r="G64" i="3"/>
  <c r="E64" i="3"/>
  <c r="C64" i="3"/>
  <c r="H63" i="3"/>
  <c r="F63" i="3"/>
  <c r="D63" i="3"/>
  <c r="J62" i="3"/>
  <c r="G62" i="3"/>
  <c r="E62" i="3"/>
  <c r="C62" i="3"/>
  <c r="H61" i="3"/>
  <c r="F61" i="3"/>
  <c r="D61" i="3"/>
  <c r="J60" i="3"/>
  <c r="G60" i="3"/>
  <c r="E60" i="3"/>
  <c r="C60" i="3"/>
  <c r="H59" i="3"/>
  <c r="F59" i="3"/>
  <c r="D59" i="3"/>
  <c r="J58" i="3"/>
  <c r="G58" i="3"/>
  <c r="E58" i="3"/>
  <c r="C58" i="3"/>
  <c r="H57" i="3"/>
  <c r="F57" i="3"/>
  <c r="D57" i="3"/>
  <c r="J56" i="3"/>
  <c r="G56" i="3"/>
  <c r="E56" i="3"/>
  <c r="C56" i="3"/>
  <c r="H55" i="3"/>
  <c r="F55" i="3"/>
  <c r="D55" i="3"/>
  <c r="J54" i="3"/>
  <c r="G54" i="3"/>
  <c r="E54" i="3"/>
  <c r="C54" i="3"/>
  <c r="H53" i="3"/>
  <c r="F53" i="3"/>
  <c r="D53" i="3"/>
  <c r="J52" i="3"/>
  <c r="G52" i="3"/>
  <c r="E52" i="3"/>
  <c r="C52" i="3"/>
  <c r="H51" i="3"/>
  <c r="F51" i="3"/>
  <c r="D51" i="3"/>
  <c r="J50" i="3"/>
  <c r="G50" i="3"/>
  <c r="E50" i="3"/>
  <c r="C50" i="3"/>
  <c r="H49" i="3"/>
  <c r="F49" i="3"/>
  <c r="D49" i="3"/>
  <c r="J48" i="3"/>
  <c r="G48" i="3"/>
  <c r="E48" i="3"/>
  <c r="C48" i="3"/>
  <c r="H47" i="3"/>
  <c r="F47" i="3"/>
  <c r="D47" i="3"/>
  <c r="J46" i="3"/>
  <c r="G46" i="3"/>
  <c r="E46" i="3"/>
  <c r="C46" i="3"/>
  <c r="H45" i="3"/>
  <c r="F45" i="3"/>
  <c r="D45" i="3"/>
  <c r="J44" i="3"/>
  <c r="G44" i="3"/>
  <c r="E44" i="3"/>
  <c r="C44" i="3"/>
  <c r="H43" i="3"/>
  <c r="F43" i="3"/>
  <c r="D43" i="3"/>
  <c r="J42" i="3"/>
  <c r="G42" i="3"/>
  <c r="E42" i="3"/>
  <c r="C42" i="3"/>
  <c r="H41" i="3"/>
  <c r="F41" i="3"/>
  <c r="D41" i="3"/>
  <c r="J40" i="3"/>
  <c r="G40" i="3"/>
  <c r="E40" i="3"/>
  <c r="C40" i="3"/>
  <c r="H39" i="3"/>
  <c r="F39" i="3"/>
  <c r="D39" i="3"/>
  <c r="J38" i="3"/>
  <c r="G38" i="3"/>
  <c r="E38" i="3"/>
  <c r="C38" i="3"/>
  <c r="H37" i="3"/>
  <c r="F37" i="3"/>
  <c r="D37" i="3"/>
  <c r="J36" i="3"/>
  <c r="G36" i="3"/>
  <c r="E36" i="3"/>
  <c r="C36" i="3"/>
  <c r="H35" i="3"/>
  <c r="F35" i="3"/>
  <c r="D35" i="3"/>
  <c r="J34" i="3"/>
  <c r="G34" i="3"/>
  <c r="E34" i="3"/>
  <c r="C34" i="3"/>
  <c r="H33" i="3"/>
  <c r="F33" i="3"/>
  <c r="D33" i="3"/>
  <c r="J32" i="3"/>
  <c r="G32" i="3"/>
  <c r="E32" i="3"/>
  <c r="C32" i="3"/>
  <c r="H31" i="3"/>
  <c r="F31" i="3"/>
  <c r="D31" i="3"/>
  <c r="J30" i="3"/>
  <c r="G30" i="3"/>
  <c r="E30" i="3"/>
  <c r="C30" i="3"/>
  <c r="H29" i="3"/>
  <c r="F29" i="3"/>
  <c r="D29" i="3"/>
  <c r="J28" i="3"/>
  <c r="G28" i="3"/>
  <c r="E28" i="3"/>
  <c r="C28" i="3"/>
  <c r="H27" i="3"/>
  <c r="F27" i="3"/>
  <c r="D27" i="3"/>
  <c r="J26" i="3"/>
  <c r="G26" i="3"/>
  <c r="E26" i="3"/>
  <c r="C26" i="3"/>
  <c r="G25" i="3"/>
  <c r="E25" i="3"/>
  <c r="C25" i="3"/>
  <c r="H24" i="3"/>
  <c r="F24" i="3"/>
  <c r="D24" i="3"/>
  <c r="J23" i="3"/>
  <c r="G23" i="3"/>
  <c r="E23" i="3"/>
  <c r="C23" i="3"/>
  <c r="F16" i="3"/>
  <c r="J17" i="3" s="1"/>
  <c r="J19" i="3" s="1"/>
  <c r="J20" i="3" s="1"/>
  <c r="F190" i="3"/>
  <c r="J189" i="3"/>
  <c r="E189" i="3"/>
  <c r="H188" i="3"/>
  <c r="D188" i="3"/>
  <c r="J187" i="3"/>
  <c r="G187" i="3"/>
  <c r="E187" i="3"/>
  <c r="C187" i="3"/>
  <c r="H186" i="3"/>
  <c r="F186" i="3"/>
  <c r="D186" i="3"/>
  <c r="J185" i="3"/>
  <c r="G185" i="3"/>
  <c r="E185" i="3"/>
  <c r="C185" i="3"/>
  <c r="H184" i="3"/>
  <c r="F184" i="3"/>
  <c r="D184" i="3"/>
  <c r="J183" i="3"/>
  <c r="G183" i="3"/>
  <c r="E183" i="3"/>
  <c r="C183" i="3"/>
  <c r="H182" i="3"/>
  <c r="F182" i="3"/>
  <c r="D182" i="3"/>
  <c r="J181" i="3"/>
  <c r="G181" i="3"/>
  <c r="E181" i="3"/>
  <c r="C181" i="3"/>
  <c r="H180" i="3"/>
  <c r="F180" i="3"/>
  <c r="D180" i="3"/>
  <c r="J179" i="3"/>
  <c r="G179" i="3"/>
  <c r="E179" i="3"/>
  <c r="C179" i="3"/>
  <c r="H178" i="3"/>
  <c r="F178" i="3"/>
  <c r="D178" i="3"/>
  <c r="J177" i="3"/>
  <c r="G177" i="3"/>
  <c r="E177" i="3"/>
  <c r="C177" i="3"/>
  <c r="H176" i="3"/>
  <c r="F176" i="3"/>
  <c r="D176" i="3"/>
  <c r="J175" i="3"/>
  <c r="G175" i="3"/>
  <c r="E175" i="3"/>
  <c r="C175" i="3"/>
  <c r="H174" i="3"/>
  <c r="F174" i="3"/>
  <c r="D174" i="3"/>
  <c r="J173" i="3"/>
  <c r="G173" i="3"/>
  <c r="E173" i="3"/>
  <c r="C173" i="3"/>
  <c r="H172" i="3"/>
  <c r="F172" i="3"/>
  <c r="D172" i="3"/>
  <c r="J171" i="3"/>
  <c r="G171" i="3"/>
  <c r="E171" i="3"/>
  <c r="C171" i="3"/>
  <c r="H170" i="3"/>
  <c r="F170" i="3"/>
  <c r="D170" i="3"/>
  <c r="J169" i="3"/>
  <c r="G169" i="3"/>
  <c r="E169" i="3"/>
  <c r="C169" i="3"/>
  <c r="H168" i="3"/>
  <c r="F168" i="3"/>
  <c r="D168" i="3"/>
  <c r="J167" i="3"/>
  <c r="G167" i="3"/>
  <c r="E167" i="3"/>
  <c r="C167" i="3"/>
  <c r="H166" i="3"/>
  <c r="F166" i="3"/>
  <c r="D166" i="3"/>
  <c r="J165" i="3"/>
  <c r="G165" i="3"/>
  <c r="E165" i="3"/>
  <c r="C165" i="3"/>
  <c r="H164" i="3"/>
  <c r="F164" i="3"/>
  <c r="D164" i="3"/>
  <c r="J163" i="3"/>
  <c r="G163" i="3"/>
  <c r="E163" i="3"/>
  <c r="C163" i="3"/>
  <c r="H162" i="3"/>
  <c r="F162" i="3"/>
  <c r="D162" i="3"/>
  <c r="J161" i="3"/>
  <c r="G161" i="3"/>
  <c r="E161" i="3"/>
  <c r="C161" i="3"/>
  <c r="H160" i="3"/>
  <c r="F160" i="3"/>
  <c r="D160" i="3"/>
  <c r="J159" i="3"/>
  <c r="G159" i="3"/>
  <c r="E159" i="3"/>
  <c r="C159" i="3"/>
  <c r="H158" i="3"/>
  <c r="F158" i="3"/>
  <c r="D158" i="3"/>
  <c r="J157" i="3"/>
  <c r="G157" i="3"/>
  <c r="E157" i="3"/>
  <c r="C157" i="3"/>
  <c r="H156" i="3"/>
  <c r="F156" i="3"/>
  <c r="D156" i="3"/>
  <c r="J155" i="3"/>
  <c r="G155" i="3"/>
  <c r="E155" i="3"/>
  <c r="C155" i="3"/>
  <c r="H154" i="3"/>
  <c r="F154" i="3"/>
  <c r="D154" i="3"/>
  <c r="J153" i="3"/>
  <c r="G153" i="3"/>
  <c r="E153" i="3"/>
  <c r="C153" i="3"/>
  <c r="H152" i="3"/>
  <c r="F152" i="3"/>
  <c r="D152" i="3"/>
  <c r="J151" i="3"/>
  <c r="G151" i="3"/>
  <c r="E151" i="3"/>
  <c r="C151" i="3"/>
  <c r="H150" i="3"/>
  <c r="F150" i="3"/>
  <c r="D150" i="3"/>
  <c r="J149" i="3"/>
  <c r="G149" i="3"/>
  <c r="E149" i="3"/>
  <c r="C149" i="3"/>
  <c r="H148" i="3"/>
  <c r="F148" i="3"/>
  <c r="D148" i="3"/>
  <c r="J147" i="3"/>
  <c r="G147" i="3"/>
  <c r="E147" i="3"/>
  <c r="C147" i="3"/>
  <c r="H146" i="3"/>
  <c r="F146" i="3"/>
  <c r="D146" i="3"/>
  <c r="J145" i="3"/>
  <c r="G145" i="3"/>
  <c r="E145" i="3"/>
  <c r="C145" i="3"/>
  <c r="H144" i="3"/>
  <c r="F144" i="3"/>
  <c r="D144" i="3"/>
  <c r="J143" i="3"/>
  <c r="G143" i="3"/>
  <c r="E143" i="3"/>
  <c r="C143" i="3"/>
  <c r="H142" i="3"/>
  <c r="F142" i="3"/>
  <c r="D142" i="3"/>
  <c r="J141" i="3"/>
  <c r="G141" i="3"/>
  <c r="E141" i="3"/>
  <c r="C141" i="3"/>
  <c r="H140" i="3"/>
  <c r="F140" i="3"/>
  <c r="D140" i="3"/>
  <c r="J139" i="3"/>
  <c r="G139" i="3"/>
  <c r="E139" i="3"/>
  <c r="C139" i="3"/>
  <c r="H138" i="3"/>
  <c r="F138" i="3"/>
  <c r="D138" i="3"/>
  <c r="J137" i="3"/>
  <c r="G137" i="3"/>
  <c r="E137" i="3"/>
  <c r="C137" i="3"/>
  <c r="H136" i="3"/>
  <c r="F136" i="3"/>
  <c r="D136" i="3"/>
  <c r="J135" i="3"/>
  <c r="G135" i="3"/>
  <c r="E135" i="3"/>
  <c r="C135" i="3"/>
  <c r="H134" i="3"/>
  <c r="F134" i="3"/>
  <c r="D134" i="3"/>
  <c r="J133" i="3"/>
  <c r="G133" i="3"/>
  <c r="E133" i="3"/>
  <c r="C133" i="3"/>
  <c r="H132" i="3"/>
  <c r="F132" i="3"/>
  <c r="D132" i="3"/>
  <c r="J131" i="3"/>
  <c r="G131" i="3"/>
  <c r="E131" i="3"/>
  <c r="C131" i="3"/>
  <c r="H130" i="3"/>
  <c r="F130" i="3"/>
  <c r="D130" i="3"/>
  <c r="J129" i="3"/>
  <c r="G129" i="3"/>
  <c r="E129" i="3"/>
  <c r="C129" i="3"/>
  <c r="H128" i="3"/>
  <c r="F128" i="3"/>
  <c r="D128" i="3"/>
  <c r="J127" i="3"/>
  <c r="G127" i="3"/>
  <c r="E127" i="3"/>
  <c r="C127" i="3"/>
  <c r="H126" i="3"/>
  <c r="F126" i="3"/>
  <c r="D126" i="3"/>
  <c r="J125" i="3"/>
  <c r="G125" i="3"/>
  <c r="E125" i="3"/>
  <c r="C125" i="3"/>
  <c r="H124" i="3"/>
  <c r="F124" i="3"/>
  <c r="D124" i="3"/>
  <c r="J123" i="3"/>
  <c r="G123" i="3"/>
  <c r="E123" i="3"/>
  <c r="C123" i="3"/>
  <c r="H122" i="3"/>
  <c r="F122" i="3"/>
  <c r="D122" i="3"/>
  <c r="J121" i="3"/>
  <c r="G121" i="3"/>
  <c r="E121" i="3"/>
  <c r="C121" i="3"/>
  <c r="H120" i="3"/>
  <c r="F120" i="3"/>
  <c r="D120" i="3"/>
  <c r="J119" i="3"/>
  <c r="G119" i="3"/>
  <c r="E119" i="3"/>
  <c r="C119" i="3"/>
  <c r="H118" i="3"/>
  <c r="F118" i="3"/>
  <c r="D118" i="3"/>
  <c r="J117" i="3"/>
  <c r="G117" i="3"/>
  <c r="E117" i="3"/>
  <c r="C117" i="3"/>
  <c r="H116" i="3"/>
  <c r="F116" i="3"/>
  <c r="D116" i="3"/>
  <c r="J115" i="3"/>
  <c r="G115" i="3"/>
  <c r="E115" i="3"/>
  <c r="C115" i="3"/>
  <c r="H114" i="3"/>
  <c r="F114" i="3"/>
  <c r="D114" i="3"/>
  <c r="J113" i="3"/>
  <c r="G113" i="3"/>
  <c r="E113" i="3"/>
  <c r="C113" i="3"/>
  <c r="H112" i="3"/>
  <c r="F112" i="3"/>
  <c r="D112" i="3"/>
  <c r="J111" i="3"/>
  <c r="G111" i="3"/>
  <c r="E111" i="3"/>
  <c r="C111" i="3"/>
  <c r="H110" i="3"/>
  <c r="F110" i="3"/>
  <c r="D110" i="3"/>
  <c r="J109" i="3"/>
  <c r="G109" i="3"/>
  <c r="E109" i="3"/>
  <c r="C109" i="3"/>
  <c r="H108" i="3"/>
  <c r="F108" i="3"/>
  <c r="D108" i="3"/>
  <c r="J107" i="3"/>
  <c r="G107" i="3"/>
  <c r="E107" i="3"/>
  <c r="C107" i="3"/>
  <c r="H106" i="3"/>
  <c r="F106" i="3"/>
  <c r="D106" i="3"/>
  <c r="J105" i="3"/>
  <c r="G105" i="3"/>
  <c r="E105" i="3"/>
  <c r="C105" i="3"/>
  <c r="H104" i="3"/>
  <c r="F104" i="3"/>
  <c r="D104" i="3"/>
  <c r="J103" i="3"/>
  <c r="G103" i="3"/>
  <c r="E103" i="3"/>
  <c r="C103" i="3"/>
  <c r="H102" i="3"/>
  <c r="F102" i="3"/>
  <c r="D102" i="3"/>
  <c r="J101" i="3"/>
  <c r="G101" i="3"/>
  <c r="E101" i="3"/>
  <c r="C101" i="3"/>
  <c r="H100" i="3"/>
  <c r="F100" i="3"/>
  <c r="D100" i="3"/>
  <c r="J99" i="3"/>
  <c r="G99" i="3"/>
  <c r="E99" i="3"/>
  <c r="C99" i="3"/>
  <c r="H98" i="3"/>
  <c r="F98" i="3"/>
  <c r="D98" i="3"/>
  <c r="J97" i="3"/>
  <c r="G97" i="3"/>
  <c r="E97" i="3"/>
  <c r="C97" i="3"/>
  <c r="H96" i="3"/>
  <c r="F96" i="3"/>
  <c r="D96" i="3"/>
  <c r="J95" i="3"/>
  <c r="G95" i="3"/>
  <c r="E95" i="3"/>
  <c r="C95" i="3"/>
  <c r="H94" i="3"/>
  <c r="F94" i="3"/>
  <c r="D94" i="3"/>
  <c r="J93" i="3"/>
  <c r="G93" i="3"/>
  <c r="E93" i="3"/>
  <c r="C93" i="3"/>
  <c r="H92" i="3"/>
  <c r="F92" i="3"/>
  <c r="D92" i="3"/>
  <c r="J91" i="3"/>
  <c r="G91" i="3"/>
  <c r="E91" i="3"/>
  <c r="C91" i="3"/>
  <c r="H90" i="3"/>
  <c r="F90" i="3"/>
  <c r="D90" i="3"/>
  <c r="J89" i="3"/>
  <c r="G89" i="3"/>
  <c r="E89" i="3"/>
  <c r="C89" i="3"/>
  <c r="H88" i="3"/>
  <c r="F88" i="3"/>
  <c r="D88" i="3"/>
  <c r="J87" i="3"/>
  <c r="G87" i="3"/>
  <c r="E87" i="3"/>
  <c r="C87" i="3"/>
  <c r="H86" i="3"/>
  <c r="F86" i="3"/>
  <c r="D86" i="3"/>
  <c r="J85" i="3"/>
  <c r="G85" i="3"/>
  <c r="E85" i="3"/>
  <c r="C85" i="3"/>
  <c r="H84" i="3"/>
  <c r="F84" i="3"/>
  <c r="D84" i="3"/>
  <c r="J83" i="3"/>
  <c r="G83" i="3"/>
  <c r="E83" i="3"/>
  <c r="C83" i="3"/>
  <c r="H82" i="3"/>
  <c r="F82" i="3"/>
  <c r="D82" i="3"/>
  <c r="J81" i="3"/>
  <c r="G81" i="3"/>
  <c r="E81" i="3"/>
  <c r="C81" i="3"/>
  <c r="H80" i="3"/>
  <c r="F80" i="3"/>
  <c r="D80" i="3"/>
  <c r="J79" i="3"/>
  <c r="G79" i="3"/>
  <c r="E79" i="3"/>
  <c r="C79" i="3"/>
  <c r="H78" i="3"/>
  <c r="F78" i="3"/>
  <c r="D78" i="3"/>
  <c r="J77" i="3"/>
  <c r="G77" i="3"/>
  <c r="E77" i="3"/>
  <c r="C77" i="3"/>
  <c r="H76" i="3"/>
  <c r="F76" i="3"/>
  <c r="D76" i="3"/>
  <c r="J75" i="3"/>
  <c r="G75" i="3"/>
  <c r="E75" i="3"/>
  <c r="C75" i="3"/>
  <c r="H74" i="3"/>
  <c r="F74" i="3"/>
  <c r="D74" i="3"/>
  <c r="J73" i="3"/>
  <c r="G73" i="3"/>
  <c r="E73" i="3"/>
  <c r="C73" i="3"/>
  <c r="H72" i="3"/>
  <c r="F72" i="3"/>
  <c r="D72" i="3"/>
  <c r="J71" i="3"/>
  <c r="G71" i="3"/>
  <c r="E71" i="3"/>
  <c r="C71" i="3"/>
  <c r="H70" i="3"/>
  <c r="F70" i="3"/>
  <c r="D70" i="3"/>
  <c r="J69" i="3"/>
  <c r="G69" i="3"/>
  <c r="E69" i="3"/>
  <c r="C69" i="3"/>
  <c r="H68" i="3"/>
  <c r="F68" i="3"/>
  <c r="D68" i="3"/>
  <c r="J67" i="3"/>
  <c r="G67" i="3"/>
  <c r="E67" i="3"/>
  <c r="C67" i="3"/>
  <c r="H66" i="3"/>
  <c r="F66" i="3"/>
  <c r="D66" i="3"/>
  <c r="J65" i="3"/>
  <c r="G65" i="3"/>
  <c r="E65" i="3"/>
  <c r="C65" i="3"/>
  <c r="H64" i="3"/>
  <c r="F64" i="3"/>
  <c r="D64" i="3"/>
  <c r="J63" i="3"/>
  <c r="G63" i="3"/>
  <c r="E63" i="3"/>
  <c r="C63" i="3"/>
  <c r="H62" i="3"/>
  <c r="F62" i="3"/>
  <c r="D62" i="3"/>
  <c r="J61" i="3"/>
  <c r="G61" i="3"/>
  <c r="E61" i="3"/>
  <c r="C61" i="3"/>
  <c r="H60" i="3"/>
  <c r="F60" i="3"/>
  <c r="D60" i="3"/>
  <c r="J59" i="3"/>
  <c r="G59" i="3"/>
  <c r="E59" i="3"/>
  <c r="C59" i="3"/>
  <c r="H58" i="3"/>
  <c r="F58" i="3"/>
  <c r="D58" i="3"/>
  <c r="J57" i="3"/>
  <c r="G57" i="3"/>
  <c r="E57" i="3"/>
  <c r="C57" i="3"/>
  <c r="H56" i="3"/>
  <c r="F56" i="3"/>
  <c r="D56" i="3"/>
  <c r="J55" i="3"/>
  <c r="G55" i="3"/>
  <c r="E55" i="3"/>
  <c r="C55" i="3"/>
  <c r="H54" i="3"/>
  <c r="F54" i="3"/>
  <c r="D54" i="3"/>
  <c r="J53" i="3"/>
  <c r="G53" i="3"/>
  <c r="E53" i="3"/>
  <c r="C53" i="3"/>
  <c r="H52" i="3"/>
  <c r="F52" i="3"/>
  <c r="D52" i="3"/>
  <c r="J51" i="3"/>
  <c r="G51" i="3"/>
  <c r="E51" i="3"/>
  <c r="C51" i="3"/>
  <c r="H50" i="3"/>
  <c r="F50" i="3"/>
  <c r="D50" i="3"/>
  <c r="J49" i="3"/>
  <c r="G49" i="3"/>
  <c r="E49" i="3"/>
  <c r="C49" i="3"/>
  <c r="H48" i="3"/>
  <c r="F48" i="3"/>
  <c r="D48" i="3"/>
  <c r="J47" i="3"/>
  <c r="G47" i="3"/>
  <c r="E47" i="3"/>
  <c r="C47" i="3"/>
  <c r="H46" i="3"/>
  <c r="F46" i="3"/>
  <c r="D46" i="3"/>
  <c r="J45" i="3"/>
  <c r="G45" i="3"/>
  <c r="E45" i="3"/>
  <c r="C45" i="3"/>
  <c r="H44" i="3"/>
  <c r="F44" i="3"/>
  <c r="D44" i="3"/>
  <c r="J43" i="3"/>
  <c r="G43" i="3"/>
  <c r="E43" i="3"/>
  <c r="C43" i="3"/>
  <c r="H42" i="3"/>
  <c r="F42" i="3"/>
  <c r="D42" i="3"/>
  <c r="J41" i="3"/>
  <c r="G41" i="3"/>
  <c r="E41" i="3"/>
  <c r="C41" i="3"/>
  <c r="H40" i="3"/>
  <c r="F40" i="3"/>
  <c r="D40" i="3"/>
  <c r="J39" i="3"/>
  <c r="G39" i="3"/>
  <c r="E39" i="3"/>
  <c r="C39" i="3"/>
  <c r="H38" i="3"/>
  <c r="F38" i="3"/>
  <c r="D38" i="3"/>
  <c r="J37" i="3"/>
  <c r="G37" i="3"/>
  <c r="E37" i="3"/>
  <c r="C37" i="3"/>
  <c r="H36" i="3"/>
  <c r="F36" i="3"/>
  <c r="D36" i="3"/>
  <c r="J35" i="3"/>
  <c r="G35" i="3"/>
  <c r="E35" i="3"/>
  <c r="C35" i="3"/>
  <c r="H34" i="3"/>
  <c r="F34" i="3"/>
  <c r="D34" i="3"/>
  <c r="J33" i="3"/>
  <c r="G33" i="3"/>
  <c r="E33" i="3"/>
  <c r="C33" i="3"/>
  <c r="H32" i="3"/>
  <c r="F32" i="3"/>
  <c r="D32" i="3"/>
  <c r="J31" i="3"/>
  <c r="G31" i="3"/>
  <c r="E31" i="3"/>
  <c r="C31" i="3"/>
  <c r="H30" i="3"/>
  <c r="F30" i="3"/>
  <c r="D30" i="3"/>
  <c r="J29" i="3"/>
  <c r="G29" i="3"/>
  <c r="E29" i="3"/>
  <c r="C29" i="3"/>
  <c r="H28" i="3"/>
  <c r="F28" i="3"/>
  <c r="D28" i="3"/>
  <c r="J27" i="3"/>
  <c r="G27" i="3"/>
  <c r="E27" i="3"/>
  <c r="C27" i="3"/>
  <c r="H26" i="3"/>
  <c r="F26" i="3"/>
  <c r="D26" i="3"/>
  <c r="H25" i="3"/>
  <c r="F25" i="3"/>
  <c r="D25" i="3"/>
  <c r="J24" i="3"/>
  <c r="G24" i="3"/>
  <c r="E24" i="3"/>
  <c r="C24" i="3"/>
  <c r="H23" i="3"/>
  <c r="F23" i="3"/>
  <c r="D23" i="3"/>
  <c r="F19" i="3"/>
  <c r="F378" i="1"/>
  <c r="H367" i="1"/>
  <c r="C192" i="1"/>
  <c r="C160" i="1"/>
  <c r="C128" i="1"/>
  <c r="C107" i="1"/>
  <c r="C76" i="1"/>
  <c r="C44" i="1"/>
  <c r="C95" i="1"/>
  <c r="C63" i="1"/>
  <c r="C31" i="1"/>
  <c r="E380" i="1"/>
  <c r="I374" i="1"/>
  <c r="G369" i="1"/>
  <c r="E364" i="1"/>
  <c r="H360" i="1"/>
  <c r="D358" i="1"/>
  <c r="F355" i="1"/>
  <c r="H352" i="1"/>
  <c r="D350" i="1"/>
  <c r="F347" i="1"/>
  <c r="F374" i="1"/>
  <c r="H363" i="1"/>
  <c r="C180" i="1"/>
  <c r="C148" i="1"/>
  <c r="C117" i="1"/>
  <c r="C96" i="1"/>
  <c r="C64" i="1"/>
  <c r="C32" i="1"/>
  <c r="C83" i="1"/>
  <c r="C51" i="1"/>
  <c r="C23" i="1"/>
  <c r="E378" i="1"/>
  <c r="I372" i="1"/>
  <c r="G367" i="1"/>
  <c r="F362" i="1"/>
  <c r="H359" i="1"/>
  <c r="D357" i="1"/>
  <c r="F354" i="1"/>
  <c r="H351" i="1"/>
  <c r="D381" i="1"/>
  <c r="F370" i="1"/>
  <c r="C200" i="1"/>
  <c r="C168" i="1"/>
  <c r="C136" i="1"/>
  <c r="C111" i="1"/>
  <c r="C84" i="1"/>
  <c r="C52" i="1"/>
  <c r="C103" i="1"/>
  <c r="C71" i="1"/>
  <c r="C39" i="1"/>
  <c r="G381" i="1"/>
  <c r="E376" i="1"/>
  <c r="I370" i="1"/>
  <c r="G365" i="1"/>
  <c r="F361" i="1"/>
  <c r="H358" i="1"/>
  <c r="D356" i="1"/>
  <c r="F353" i="1"/>
  <c r="H350" i="1"/>
  <c r="D348" i="1"/>
  <c r="D377" i="1"/>
  <c r="F366" i="1"/>
  <c r="C188" i="1"/>
  <c r="C156" i="1"/>
  <c r="C124" i="1"/>
  <c r="C104" i="1"/>
  <c r="C72" i="1"/>
  <c r="C40" i="1"/>
  <c r="C91" i="1"/>
  <c r="C59" i="1"/>
  <c r="C27" i="1"/>
  <c r="G379" i="1"/>
  <c r="E374" i="1"/>
  <c r="I368" i="1"/>
  <c r="G363" i="1"/>
  <c r="F360" i="1"/>
  <c r="H357" i="1"/>
  <c r="D355" i="1"/>
  <c r="D351" i="1"/>
  <c r="H347" i="1"/>
  <c r="D345" i="1"/>
  <c r="D373" i="1"/>
  <c r="C208" i="1"/>
  <c r="C176" i="1"/>
  <c r="C144" i="1"/>
  <c r="C115" i="1"/>
  <c r="C92" i="1"/>
  <c r="C60" i="1"/>
  <c r="C28" i="1"/>
  <c r="C79" i="1"/>
  <c r="C47" i="1"/>
  <c r="I382" i="1"/>
  <c r="G377" i="1"/>
  <c r="E372" i="1"/>
  <c r="I366" i="1"/>
  <c r="D362" i="1"/>
  <c r="F359" i="1"/>
  <c r="H356" i="1"/>
  <c r="D354" i="1"/>
  <c r="F351" i="1"/>
  <c r="H348" i="1"/>
  <c r="H379" i="1"/>
  <c r="D369" i="1"/>
  <c r="C196" i="1"/>
  <c r="C164" i="1"/>
  <c r="C132" i="1"/>
  <c r="C109" i="1"/>
  <c r="C80" i="1"/>
  <c r="C48" i="1"/>
  <c r="C99" i="1"/>
  <c r="C67" i="1"/>
  <c r="C35" i="1"/>
  <c r="I380" i="1"/>
  <c r="G375" i="1"/>
  <c r="E370" i="1"/>
  <c r="I364" i="1"/>
  <c r="D361" i="1"/>
  <c r="F358" i="1"/>
  <c r="H355" i="1"/>
  <c r="D353" i="1"/>
  <c r="F350" i="1"/>
  <c r="H375" i="1"/>
  <c r="D365" i="1"/>
  <c r="C184" i="1"/>
  <c r="C152" i="1"/>
  <c r="C120" i="1"/>
  <c r="C100" i="1"/>
  <c r="C68" i="1"/>
  <c r="C36" i="1"/>
  <c r="C87" i="1"/>
  <c r="C55" i="1"/>
  <c r="C25" i="1"/>
  <c r="I378" i="1"/>
  <c r="G373" i="1"/>
  <c r="E368" i="1"/>
  <c r="I362" i="1"/>
  <c r="D360" i="1"/>
  <c r="F357" i="1"/>
  <c r="H354" i="1"/>
  <c r="D352" i="1"/>
  <c r="F349" i="1"/>
  <c r="F382" i="1"/>
  <c r="H371" i="1"/>
  <c r="C204" i="1"/>
  <c r="C172" i="1"/>
  <c r="C140" i="1"/>
  <c r="C113" i="1"/>
  <c r="C88" i="1"/>
  <c r="C56" i="1"/>
  <c r="C24" i="1"/>
  <c r="C75" i="1"/>
  <c r="C43" i="1"/>
  <c r="E382" i="1"/>
  <c r="I376" i="1"/>
  <c r="G371" i="1"/>
  <c r="E366" i="1"/>
  <c r="H361" i="1"/>
  <c r="D359" i="1"/>
  <c r="F356" i="1"/>
  <c r="H353" i="1"/>
  <c r="D349" i="1"/>
  <c r="F346" i="1"/>
  <c r="H343" i="1"/>
  <c r="F342" i="1"/>
  <c r="H339" i="1"/>
  <c r="D337" i="1"/>
  <c r="F334" i="1"/>
  <c r="H331" i="1"/>
  <c r="D329" i="1"/>
  <c r="F326" i="1"/>
  <c r="H323" i="1"/>
  <c r="D321" i="1"/>
  <c r="F318" i="1"/>
  <c r="H315" i="1"/>
  <c r="D313" i="1"/>
  <c r="F310" i="1"/>
  <c r="H307" i="1"/>
  <c r="D305" i="1"/>
  <c r="F302" i="1"/>
  <c r="I375" i="1"/>
  <c r="E365" i="1"/>
  <c r="G358" i="1"/>
  <c r="E353" i="1"/>
  <c r="I347" i="1"/>
  <c r="H344" i="1"/>
  <c r="D342" i="1"/>
  <c r="F339" i="1"/>
  <c r="H336" i="1"/>
  <c r="D334" i="1"/>
  <c r="F331" i="1"/>
  <c r="H328" i="1"/>
  <c r="D326" i="1"/>
  <c r="F323" i="1"/>
  <c r="H320" i="1"/>
  <c r="D318" i="1"/>
  <c r="F315" i="1"/>
  <c r="H312" i="1"/>
  <c r="D310" i="1"/>
  <c r="F307" i="1"/>
  <c r="H304" i="1"/>
  <c r="D302" i="1"/>
  <c r="G374" i="1"/>
  <c r="F352" i="1"/>
  <c r="F348" i="1"/>
  <c r="H345" i="1"/>
  <c r="D343" i="1"/>
  <c r="F340" i="1"/>
  <c r="H337" i="1"/>
  <c r="D335" i="1"/>
  <c r="F332" i="1"/>
  <c r="H329" i="1"/>
  <c r="D327" i="1"/>
  <c r="F324" i="1"/>
  <c r="H321" i="1"/>
  <c r="D319" i="1"/>
  <c r="F316" i="1"/>
  <c r="H313" i="1"/>
  <c r="D311" i="1"/>
  <c r="F308" i="1"/>
  <c r="H305" i="1"/>
  <c r="D303" i="1"/>
  <c r="G378" i="1"/>
  <c r="I367" i="1"/>
  <c r="I359" i="1"/>
  <c r="G354" i="1"/>
  <c r="E349" i="1"/>
  <c r="F345" i="1"/>
  <c r="H342" i="1"/>
  <c r="D340" i="1"/>
  <c r="F337" i="1"/>
  <c r="H334" i="1"/>
  <c r="D332" i="1"/>
  <c r="F329" i="1"/>
  <c r="H326" i="1"/>
  <c r="D324" i="1"/>
  <c r="F321" i="1"/>
  <c r="H318" i="1"/>
  <c r="D316" i="1"/>
  <c r="F313" i="1"/>
  <c r="H310" i="1"/>
  <c r="D308" i="1"/>
  <c r="F305" i="1"/>
  <c r="H302" i="1"/>
  <c r="E377" i="1"/>
  <c r="G366" i="1"/>
  <c r="G360" i="1"/>
  <c r="E355" i="1"/>
  <c r="G348" i="1"/>
  <c r="D341" i="1"/>
  <c r="F338" i="1"/>
  <c r="H335" i="1"/>
  <c r="D333" i="1"/>
  <c r="F330" i="1"/>
  <c r="H327" i="1"/>
  <c r="D325" i="1"/>
  <c r="F322" i="1"/>
  <c r="H319" i="1"/>
  <c r="D317" i="1"/>
  <c r="F314" i="1"/>
  <c r="H311" i="1"/>
  <c r="D309" i="1"/>
  <c r="F306" i="1"/>
  <c r="H303" i="1"/>
  <c r="E381" i="1"/>
  <c r="G370" i="1"/>
  <c r="E361" i="1"/>
  <c r="I355" i="1"/>
  <c r="G350" i="1"/>
  <c r="D346" i="1"/>
  <c r="F343" i="1"/>
  <c r="H340" i="1"/>
  <c r="D338" i="1"/>
  <c r="F335" i="1"/>
  <c r="H332" i="1"/>
  <c r="D330" i="1"/>
  <c r="F327" i="1"/>
  <c r="H324" i="1"/>
  <c r="D322" i="1"/>
  <c r="F319" i="1"/>
  <c r="H316" i="1"/>
  <c r="D314" i="1"/>
  <c r="F311" i="1"/>
  <c r="H308" i="1"/>
  <c r="D306" i="1"/>
  <c r="F303" i="1"/>
  <c r="I379" i="1"/>
  <c r="E369" i="1"/>
  <c r="H349" i="1"/>
  <c r="D347" i="1"/>
  <c r="F344" i="1"/>
  <c r="H341" i="1"/>
  <c r="D339" i="1"/>
  <c r="F336" i="1"/>
  <c r="H333" i="1"/>
  <c r="D331" i="1"/>
  <c r="F328" i="1"/>
  <c r="H325" i="1"/>
  <c r="D323" i="1"/>
  <c r="F320" i="1"/>
  <c r="H317" i="1"/>
  <c r="D315" i="1"/>
  <c r="F312" i="1"/>
  <c r="H309" i="1"/>
  <c r="D307" i="1"/>
  <c r="F304" i="1"/>
  <c r="H301" i="1"/>
  <c r="E373" i="1"/>
  <c r="G362" i="1"/>
  <c r="E357" i="1"/>
  <c r="I351" i="1"/>
  <c r="H346" i="1"/>
  <c r="D344" i="1"/>
  <c r="F341" i="1"/>
  <c r="H338" i="1"/>
  <c r="D336" i="1"/>
  <c r="F333" i="1"/>
  <c r="H330" i="1"/>
  <c r="D328" i="1"/>
  <c r="F325" i="1"/>
  <c r="H322" i="1"/>
  <c r="D320" i="1"/>
  <c r="F317" i="1"/>
  <c r="H314" i="1"/>
  <c r="D312" i="1"/>
  <c r="F309" i="1"/>
  <c r="H306" i="1"/>
  <c r="D304" i="1"/>
  <c r="G382" i="1"/>
  <c r="I371" i="1"/>
  <c r="I363" i="1"/>
  <c r="I357" i="1"/>
  <c r="G352" i="1"/>
  <c r="E345" i="1"/>
  <c r="G342" i="1"/>
  <c r="E337" i="1"/>
  <c r="I331" i="1"/>
  <c r="G326" i="1"/>
  <c r="E321" i="1"/>
  <c r="I315" i="1"/>
  <c r="G310" i="1"/>
  <c r="E305" i="1"/>
  <c r="H300" i="1"/>
  <c r="D298" i="1"/>
  <c r="F295" i="1"/>
  <c r="H292" i="1"/>
  <c r="D290" i="1"/>
  <c r="F287" i="1"/>
  <c r="H284" i="1"/>
  <c r="D282" i="1"/>
  <c r="F279" i="1"/>
  <c r="H276" i="1"/>
  <c r="D274" i="1"/>
  <c r="F271" i="1"/>
  <c r="H268" i="1"/>
  <c r="D266" i="1"/>
  <c r="F263" i="1"/>
  <c r="H260" i="1"/>
  <c r="D258" i="1"/>
  <c r="F255" i="1"/>
  <c r="H252" i="1"/>
  <c r="D250" i="1"/>
  <c r="F247" i="1"/>
  <c r="H244" i="1"/>
  <c r="D242" i="1"/>
  <c r="F239" i="1"/>
  <c r="H236" i="1"/>
  <c r="D234" i="1"/>
  <c r="F231" i="1"/>
  <c r="H228" i="1"/>
  <c r="D226" i="1"/>
  <c r="F223" i="1"/>
  <c r="H220" i="1"/>
  <c r="D218" i="1"/>
  <c r="F215" i="1"/>
  <c r="H212" i="1"/>
  <c r="I345" i="1"/>
  <c r="G340" i="1"/>
  <c r="E335" i="1"/>
  <c r="I329" i="1"/>
  <c r="G324" i="1"/>
  <c r="E319" i="1"/>
  <c r="I313" i="1"/>
  <c r="G308" i="1"/>
  <c r="E303" i="1"/>
  <c r="H299" i="1"/>
  <c r="D297" i="1"/>
  <c r="F294" i="1"/>
  <c r="H291" i="1"/>
  <c r="D289" i="1"/>
  <c r="F286" i="1"/>
  <c r="H283" i="1"/>
  <c r="D281" i="1"/>
  <c r="F278" i="1"/>
  <c r="H275" i="1"/>
  <c r="D273" i="1"/>
  <c r="F270" i="1"/>
  <c r="H267" i="1"/>
  <c r="D265" i="1"/>
  <c r="F262" i="1"/>
  <c r="H259" i="1"/>
  <c r="D257" i="1"/>
  <c r="F254" i="1"/>
  <c r="H251" i="1"/>
  <c r="D249" i="1"/>
  <c r="F246" i="1"/>
  <c r="H243" i="1"/>
  <c r="D241" i="1"/>
  <c r="F238" i="1"/>
  <c r="H235" i="1"/>
  <c r="D233" i="1"/>
  <c r="F230" i="1"/>
  <c r="H227" i="1"/>
  <c r="D225" i="1"/>
  <c r="F222" i="1"/>
  <c r="H219" i="1"/>
  <c r="E359" i="1"/>
  <c r="I353" i="1"/>
  <c r="G346" i="1"/>
  <c r="E341" i="1"/>
  <c r="I335" i="1"/>
  <c r="G330" i="1"/>
  <c r="E325" i="1"/>
  <c r="I319" i="1"/>
  <c r="G314" i="1"/>
  <c r="E309" i="1"/>
  <c r="I303" i="1"/>
  <c r="D300" i="1"/>
  <c r="F297" i="1"/>
  <c r="H294" i="1"/>
  <c r="D292" i="1"/>
  <c r="F289" i="1"/>
  <c r="H286" i="1"/>
  <c r="D284" i="1"/>
  <c r="F281" i="1"/>
  <c r="H278" i="1"/>
  <c r="D276" i="1"/>
  <c r="F273" i="1"/>
  <c r="H270" i="1"/>
  <c r="D268" i="1"/>
  <c r="F265" i="1"/>
  <c r="H262" i="1"/>
  <c r="D260" i="1"/>
  <c r="F257" i="1"/>
  <c r="H254" i="1"/>
  <c r="D252" i="1"/>
  <c r="F249" i="1"/>
  <c r="H246" i="1"/>
  <c r="D244" i="1"/>
  <c r="F241" i="1"/>
  <c r="H238" i="1"/>
  <c r="D236" i="1"/>
  <c r="F233" i="1"/>
  <c r="H230" i="1"/>
  <c r="D228" i="1"/>
  <c r="F225" i="1"/>
  <c r="H222" i="1"/>
  <c r="D220" i="1"/>
  <c r="F217" i="1"/>
  <c r="H214" i="1"/>
  <c r="D212" i="1"/>
  <c r="G344" i="1"/>
  <c r="E339" i="1"/>
  <c r="I333" i="1"/>
  <c r="G328" i="1"/>
  <c r="E323" i="1"/>
  <c r="I317" i="1"/>
  <c r="G312" i="1"/>
  <c r="E307" i="1"/>
  <c r="I301" i="1"/>
  <c r="D299" i="1"/>
  <c r="F296" i="1"/>
  <c r="H293" i="1"/>
  <c r="D291" i="1"/>
  <c r="F288" i="1"/>
  <c r="H285" i="1"/>
  <c r="D283" i="1"/>
  <c r="F280" i="1"/>
  <c r="H277" i="1"/>
  <c r="D275" i="1"/>
  <c r="F272" i="1"/>
  <c r="H269" i="1"/>
  <c r="D267" i="1"/>
  <c r="F264" i="1"/>
  <c r="H261" i="1"/>
  <c r="D259" i="1"/>
  <c r="F256" i="1"/>
  <c r="H253" i="1"/>
  <c r="D251" i="1"/>
  <c r="F248" i="1"/>
  <c r="H245" i="1"/>
  <c r="D243" i="1"/>
  <c r="F240" i="1"/>
  <c r="H237" i="1"/>
  <c r="D235" i="1"/>
  <c r="F232" i="1"/>
  <c r="H229" i="1"/>
  <c r="D227" i="1"/>
  <c r="F224" i="1"/>
  <c r="H221" i="1"/>
  <c r="H217" i="1"/>
  <c r="D215" i="1"/>
  <c r="H211" i="1"/>
  <c r="D209" i="1"/>
  <c r="I339" i="1"/>
  <c r="G334" i="1"/>
  <c r="E329" i="1"/>
  <c r="I323" i="1"/>
  <c r="G318" i="1"/>
  <c r="E313" i="1"/>
  <c r="I307" i="1"/>
  <c r="G302" i="1"/>
  <c r="F299" i="1"/>
  <c r="H296" i="1"/>
  <c r="D294" i="1"/>
  <c r="F291" i="1"/>
  <c r="H288" i="1"/>
  <c r="D286" i="1"/>
  <c r="F283" i="1"/>
  <c r="H280" i="1"/>
  <c r="D278" i="1"/>
  <c r="F275" i="1"/>
  <c r="H272" i="1"/>
  <c r="D270" i="1"/>
  <c r="F267" i="1"/>
  <c r="H264" i="1"/>
  <c r="D262" i="1"/>
  <c r="F259" i="1"/>
  <c r="H256" i="1"/>
  <c r="D254" i="1"/>
  <c r="F251" i="1"/>
  <c r="H248" i="1"/>
  <c r="D246" i="1"/>
  <c r="F243" i="1"/>
  <c r="H240" i="1"/>
  <c r="D238" i="1"/>
  <c r="F235" i="1"/>
  <c r="H232" i="1"/>
  <c r="D230" i="1"/>
  <c r="F227" i="1"/>
  <c r="H224" i="1"/>
  <c r="D222" i="1"/>
  <c r="F219" i="1"/>
  <c r="H216" i="1"/>
  <c r="D214" i="1"/>
  <c r="I349" i="1"/>
  <c r="E343" i="1"/>
  <c r="I337" i="1"/>
  <c r="G332" i="1"/>
  <c r="E327" i="1"/>
  <c r="I321" i="1"/>
  <c r="G316" i="1"/>
  <c r="E311" i="1"/>
  <c r="I305" i="1"/>
  <c r="D301" i="1"/>
  <c r="F298" i="1"/>
  <c r="H295" i="1"/>
  <c r="D293" i="1"/>
  <c r="F290" i="1"/>
  <c r="H287" i="1"/>
  <c r="D285" i="1"/>
  <c r="F282" i="1"/>
  <c r="H279" i="1"/>
  <c r="D277" i="1"/>
  <c r="F274" i="1"/>
  <c r="H271" i="1"/>
  <c r="D269" i="1"/>
  <c r="F266" i="1"/>
  <c r="H263" i="1"/>
  <c r="D261" i="1"/>
  <c r="F258" i="1"/>
  <c r="H255" i="1"/>
  <c r="D253" i="1"/>
  <c r="F250" i="1"/>
  <c r="H247" i="1"/>
  <c r="D245" i="1"/>
  <c r="F242" i="1"/>
  <c r="H239" i="1"/>
  <c r="D237" i="1"/>
  <c r="F234" i="1"/>
  <c r="H231" i="1"/>
  <c r="D229" i="1"/>
  <c r="F226" i="1"/>
  <c r="H223" i="1"/>
  <c r="D221" i="1"/>
  <c r="I361" i="1"/>
  <c r="G356" i="1"/>
  <c r="E351" i="1"/>
  <c r="I343" i="1"/>
  <c r="G338" i="1"/>
  <c r="E333" i="1"/>
  <c r="I327" i="1"/>
  <c r="G322" i="1"/>
  <c r="E317" i="1"/>
  <c r="I311" i="1"/>
  <c r="G306" i="1"/>
  <c r="F301" i="1"/>
  <c r="H298" i="1"/>
  <c r="D296" i="1"/>
  <c r="F293" i="1"/>
  <c r="H290" i="1"/>
  <c r="D288" i="1"/>
  <c r="F285" i="1"/>
  <c r="H282" i="1"/>
  <c r="D280" i="1"/>
  <c r="F277" i="1"/>
  <c r="H274" i="1"/>
  <c r="D272" i="1"/>
  <c r="F269" i="1"/>
  <c r="H266" i="1"/>
  <c r="D264" i="1"/>
  <c r="F261" i="1"/>
  <c r="H258" i="1"/>
  <c r="D256" i="1"/>
  <c r="F253" i="1"/>
  <c r="H250" i="1"/>
  <c r="D248" i="1"/>
  <c r="F245" i="1"/>
  <c r="H242" i="1"/>
  <c r="D240" i="1"/>
  <c r="F237" i="1"/>
  <c r="H234" i="1"/>
  <c r="D232" i="1"/>
  <c r="F229" i="1"/>
  <c r="H226" i="1"/>
  <c r="D224" i="1"/>
  <c r="F221" i="1"/>
  <c r="H218" i="1"/>
  <c r="D216" i="1"/>
  <c r="F213" i="1"/>
  <c r="E347" i="1"/>
  <c r="I341" i="1"/>
  <c r="G336" i="1"/>
  <c r="E331" i="1"/>
  <c r="I325" i="1"/>
  <c r="G320" i="1"/>
  <c r="E315" i="1"/>
  <c r="I309" i="1"/>
  <c r="G304" i="1"/>
  <c r="F300" i="1"/>
  <c r="H297" i="1"/>
  <c r="D295" i="1"/>
  <c r="F292" i="1"/>
  <c r="H289" i="1"/>
  <c r="D287" i="1"/>
  <c r="F284" i="1"/>
  <c r="H281" i="1"/>
  <c r="D279" i="1"/>
  <c r="F276" i="1"/>
  <c r="H273" i="1"/>
  <c r="D271" i="1"/>
  <c r="F268" i="1"/>
  <c r="H265" i="1"/>
  <c r="D263" i="1"/>
  <c r="F260" i="1"/>
  <c r="H257" i="1"/>
  <c r="D255" i="1"/>
  <c r="F252" i="1"/>
  <c r="H249" i="1"/>
  <c r="D247" i="1"/>
  <c r="F244" i="1"/>
  <c r="H241" i="1"/>
  <c r="D239" i="1"/>
  <c r="F236" i="1"/>
  <c r="H233" i="1"/>
  <c r="D231" i="1"/>
  <c r="F228" i="1"/>
  <c r="H225" i="1"/>
  <c r="D223" i="1"/>
  <c r="D219" i="1"/>
  <c r="F216" i="1"/>
  <c r="H213" i="1"/>
  <c r="F210" i="1"/>
  <c r="H207" i="1"/>
  <c r="D205" i="1"/>
  <c r="F202" i="1"/>
  <c r="H199" i="1"/>
  <c r="D197" i="1"/>
  <c r="F194" i="1"/>
  <c r="H191" i="1"/>
  <c r="D189" i="1"/>
  <c r="F186" i="1"/>
  <c r="H183" i="1"/>
  <c r="D181" i="1"/>
  <c r="F178" i="1"/>
  <c r="H175" i="1"/>
  <c r="D173" i="1"/>
  <c r="F170" i="1"/>
  <c r="I381" i="1"/>
  <c r="E371" i="1"/>
  <c r="G361" i="1"/>
  <c r="E356" i="1"/>
  <c r="I350" i="1"/>
  <c r="G345" i="1"/>
  <c r="E340" i="1"/>
  <c r="I334" i="1"/>
  <c r="G329" i="1"/>
  <c r="E324" i="1"/>
  <c r="I318" i="1"/>
  <c r="G313" i="1"/>
  <c r="E308" i="1"/>
  <c r="I302" i="1"/>
  <c r="G299" i="1"/>
  <c r="I296" i="1"/>
  <c r="E294" i="1"/>
  <c r="G291" i="1"/>
  <c r="I288" i="1"/>
  <c r="E286" i="1"/>
  <c r="G283" i="1"/>
  <c r="I280" i="1"/>
  <c r="E278" i="1"/>
  <c r="G275" i="1"/>
  <c r="I272" i="1"/>
  <c r="E270" i="1"/>
  <c r="G267" i="1"/>
  <c r="D210" i="1"/>
  <c r="F207" i="1"/>
  <c r="H204" i="1"/>
  <c r="D202" i="1"/>
  <c r="F199" i="1"/>
  <c r="H196" i="1"/>
  <c r="D194" i="1"/>
  <c r="F191" i="1"/>
  <c r="H188" i="1"/>
  <c r="D186" i="1"/>
  <c r="F183" i="1"/>
  <c r="H180" i="1"/>
  <c r="D178" i="1"/>
  <c r="F175" i="1"/>
  <c r="H172" i="1"/>
  <c r="D170" i="1"/>
  <c r="G380" i="1"/>
  <c r="I369" i="1"/>
  <c r="I360" i="1"/>
  <c r="G355" i="1"/>
  <c r="E350" i="1"/>
  <c r="I344" i="1"/>
  <c r="G339" i="1"/>
  <c r="E334" i="1"/>
  <c r="I328" i="1"/>
  <c r="G323" i="1"/>
  <c r="E318" i="1"/>
  <c r="I312" i="1"/>
  <c r="G307" i="1"/>
  <c r="E302" i="1"/>
  <c r="E299" i="1"/>
  <c r="G296" i="1"/>
  <c r="I293" i="1"/>
  <c r="E291" i="1"/>
  <c r="G288" i="1"/>
  <c r="I285" i="1"/>
  <c r="E283" i="1"/>
  <c r="G280" i="1"/>
  <c r="I277" i="1"/>
  <c r="F220" i="1"/>
  <c r="D217" i="1"/>
  <c r="F214" i="1"/>
  <c r="D211" i="1"/>
  <c r="F208" i="1"/>
  <c r="H205" i="1"/>
  <c r="D203" i="1"/>
  <c r="F200" i="1"/>
  <c r="H197" i="1"/>
  <c r="D195" i="1"/>
  <c r="F192" i="1"/>
  <c r="H189" i="1"/>
  <c r="D187" i="1"/>
  <c r="F184" i="1"/>
  <c r="H181" i="1"/>
  <c r="D179" i="1"/>
  <c r="F176" i="1"/>
  <c r="H173" i="1"/>
  <c r="D171" i="1"/>
  <c r="F168" i="1"/>
  <c r="I373" i="1"/>
  <c r="E363" i="1"/>
  <c r="G357" i="1"/>
  <c r="E352" i="1"/>
  <c r="I346" i="1"/>
  <c r="G341" i="1"/>
  <c r="E336" i="1"/>
  <c r="I330" i="1"/>
  <c r="G325" i="1"/>
  <c r="E320" i="1"/>
  <c r="I314" i="1"/>
  <c r="G309" i="1"/>
  <c r="E304" i="1"/>
  <c r="E300" i="1"/>
  <c r="G297" i="1"/>
  <c r="I294" i="1"/>
  <c r="E292" i="1"/>
  <c r="G289" i="1"/>
  <c r="I286" i="1"/>
  <c r="E284" i="1"/>
  <c r="G281" i="1"/>
  <c r="I278" i="1"/>
  <c r="E276" i="1"/>
  <c r="G273" i="1"/>
  <c r="I270" i="1"/>
  <c r="E268" i="1"/>
  <c r="H210" i="1"/>
  <c r="D208" i="1"/>
  <c r="F205" i="1"/>
  <c r="H202" i="1"/>
  <c r="D200" i="1"/>
  <c r="F197" i="1"/>
  <c r="H194" i="1"/>
  <c r="D192" i="1"/>
  <c r="F189" i="1"/>
  <c r="H186" i="1"/>
  <c r="D184" i="1"/>
  <c r="F181" i="1"/>
  <c r="H178" i="1"/>
  <c r="D176" i="1"/>
  <c r="F173" i="1"/>
  <c r="H170" i="1"/>
  <c r="D168" i="1"/>
  <c r="G372" i="1"/>
  <c r="E362" i="1"/>
  <c r="I356" i="1"/>
  <c r="G351" i="1"/>
  <c r="E346" i="1"/>
  <c r="I340" i="1"/>
  <c r="G335" i="1"/>
  <c r="E330" i="1"/>
  <c r="I324" i="1"/>
  <c r="G319" i="1"/>
  <c r="E314" i="1"/>
  <c r="I308" i="1"/>
  <c r="G303" i="1"/>
  <c r="I299" i="1"/>
  <c r="E297" i="1"/>
  <c r="G294" i="1"/>
  <c r="I291" i="1"/>
  <c r="E289" i="1"/>
  <c r="G286" i="1"/>
  <c r="I283" i="1"/>
  <c r="E281" i="1"/>
  <c r="G278" i="1"/>
  <c r="I275" i="1"/>
  <c r="E273" i="1"/>
  <c r="G270" i="1"/>
  <c r="E267" i="1"/>
  <c r="G264" i="1"/>
  <c r="F206" i="1"/>
  <c r="H203" i="1"/>
  <c r="D201" i="1"/>
  <c r="F198" i="1"/>
  <c r="H195" i="1"/>
  <c r="D193" i="1"/>
  <c r="F190" i="1"/>
  <c r="H187" i="1"/>
  <c r="D185" i="1"/>
  <c r="F182" i="1"/>
  <c r="H179" i="1"/>
  <c r="D177" i="1"/>
  <c r="F174" i="1"/>
  <c r="H171" i="1"/>
  <c r="D169" i="1"/>
  <c r="G376" i="1"/>
  <c r="I365" i="1"/>
  <c r="I358" i="1"/>
  <c r="G353" i="1"/>
  <c r="E348" i="1"/>
  <c r="I342" i="1"/>
  <c r="G337" i="1"/>
  <c r="E332" i="1"/>
  <c r="I326" i="1"/>
  <c r="G321" i="1"/>
  <c r="E316" i="1"/>
  <c r="I310" i="1"/>
  <c r="G305" i="1"/>
  <c r="I300" i="1"/>
  <c r="E298" i="1"/>
  <c r="G295" i="1"/>
  <c r="I292" i="1"/>
  <c r="E290" i="1"/>
  <c r="G287" i="1"/>
  <c r="I284" i="1"/>
  <c r="E282" i="1"/>
  <c r="G279" i="1"/>
  <c r="I276" i="1"/>
  <c r="E274" i="1"/>
  <c r="G271" i="1"/>
  <c r="I268" i="1"/>
  <c r="F211" i="1"/>
  <c r="H208" i="1"/>
  <c r="D206" i="1"/>
  <c r="F203" i="1"/>
  <c r="H200" i="1"/>
  <c r="D198" i="1"/>
  <c r="F195" i="1"/>
  <c r="H192" i="1"/>
  <c r="D190" i="1"/>
  <c r="F187" i="1"/>
  <c r="H184" i="1"/>
  <c r="D182" i="1"/>
  <c r="F179" i="1"/>
  <c r="H176" i="1"/>
  <c r="D174" i="1"/>
  <c r="F171" i="1"/>
  <c r="H168" i="1"/>
  <c r="E375" i="1"/>
  <c r="G364" i="1"/>
  <c r="E358" i="1"/>
  <c r="I352" i="1"/>
  <c r="G347" i="1"/>
  <c r="E342" i="1"/>
  <c r="I336" i="1"/>
  <c r="G331" i="1"/>
  <c r="E326" i="1"/>
  <c r="I320" i="1"/>
  <c r="G315" i="1"/>
  <c r="E310" i="1"/>
  <c r="I304" i="1"/>
  <c r="G300" i="1"/>
  <c r="I297" i="1"/>
  <c r="E295" i="1"/>
  <c r="G292" i="1"/>
  <c r="I289" i="1"/>
  <c r="E287" i="1"/>
  <c r="G284" i="1"/>
  <c r="I281" i="1"/>
  <c r="E279" i="1"/>
  <c r="G276" i="1"/>
  <c r="F218" i="1"/>
  <c r="H215" i="1"/>
  <c r="D213" i="1"/>
  <c r="H209" i="1"/>
  <c r="D207" i="1"/>
  <c r="F204" i="1"/>
  <c r="H201" i="1"/>
  <c r="D199" i="1"/>
  <c r="F196" i="1"/>
  <c r="H193" i="1"/>
  <c r="D191" i="1"/>
  <c r="F188" i="1"/>
  <c r="H185" i="1"/>
  <c r="D183" i="1"/>
  <c r="F180" i="1"/>
  <c r="H177" i="1"/>
  <c r="D175" i="1"/>
  <c r="F172" i="1"/>
  <c r="H169" i="1"/>
  <c r="E379" i="1"/>
  <c r="G368" i="1"/>
  <c r="E360" i="1"/>
  <c r="I354" i="1"/>
  <c r="G349" i="1"/>
  <c r="E344" i="1"/>
  <c r="I338" i="1"/>
  <c r="G333" i="1"/>
  <c r="E328" i="1"/>
  <c r="I322" i="1"/>
  <c r="G317" i="1"/>
  <c r="E312" i="1"/>
  <c r="I306" i="1"/>
  <c r="G301" i="1"/>
  <c r="I298" i="1"/>
  <c r="E296" i="1"/>
  <c r="G293" i="1"/>
  <c r="I290" i="1"/>
  <c r="E288" i="1"/>
  <c r="G285" i="1"/>
  <c r="I282" i="1"/>
  <c r="E280" i="1"/>
  <c r="G277" i="1"/>
  <c r="I274" i="1"/>
  <c r="E272" i="1"/>
  <c r="G269" i="1"/>
  <c r="F212" i="1"/>
  <c r="F209" i="1"/>
  <c r="H206" i="1"/>
  <c r="D204" i="1"/>
  <c r="F201" i="1"/>
  <c r="H198" i="1"/>
  <c r="D196" i="1"/>
  <c r="F193" i="1"/>
  <c r="H190" i="1"/>
  <c r="D188" i="1"/>
  <c r="F185" i="1"/>
  <c r="H182" i="1"/>
  <c r="D180" i="1"/>
  <c r="F177" i="1"/>
  <c r="H174" i="1"/>
  <c r="D172" i="1"/>
  <c r="F169" i="1"/>
  <c r="I377" i="1"/>
  <c r="E367" i="1"/>
  <c r="G359" i="1"/>
  <c r="E354" i="1"/>
  <c r="I348" i="1"/>
  <c r="G343" i="1"/>
  <c r="E338" i="1"/>
  <c r="I332" i="1"/>
  <c r="G327" i="1"/>
  <c r="E322" i="1"/>
  <c r="I316" i="1"/>
  <c r="G311" i="1"/>
  <c r="E306" i="1"/>
  <c r="E301" i="1"/>
  <c r="G298" i="1"/>
  <c r="I295" i="1"/>
  <c r="E293" i="1"/>
  <c r="G290" i="1"/>
  <c r="I287" i="1"/>
  <c r="E285" i="1"/>
  <c r="G282" i="1"/>
  <c r="I279" i="1"/>
  <c r="E277" i="1"/>
  <c r="G274" i="1"/>
  <c r="I271" i="1"/>
  <c r="E269" i="1"/>
  <c r="I265" i="1"/>
  <c r="E263" i="1"/>
  <c r="G260" i="1"/>
  <c r="I257" i="1"/>
  <c r="E255" i="1"/>
  <c r="G252" i="1"/>
  <c r="I249" i="1"/>
  <c r="E247" i="1"/>
  <c r="G244" i="1"/>
  <c r="I241" i="1"/>
  <c r="E239" i="1"/>
  <c r="G236" i="1"/>
  <c r="I233" i="1"/>
  <c r="E231" i="1"/>
  <c r="G228" i="1"/>
  <c r="I225" i="1"/>
  <c r="E223" i="1"/>
  <c r="G220" i="1"/>
  <c r="I217" i="1"/>
  <c r="E215" i="1"/>
  <c r="G212" i="1"/>
  <c r="I209" i="1"/>
  <c r="E207" i="1"/>
  <c r="G204" i="1"/>
  <c r="I200" i="1"/>
  <c r="E198" i="1"/>
  <c r="G195" i="1"/>
  <c r="I192" i="1"/>
  <c r="G189" i="1"/>
  <c r="I186" i="1"/>
  <c r="E184" i="1"/>
  <c r="G181" i="1"/>
  <c r="E178" i="1"/>
  <c r="G175" i="1"/>
  <c r="I172" i="1"/>
  <c r="E170" i="1"/>
  <c r="I166" i="1"/>
  <c r="D165" i="1"/>
  <c r="F162" i="1"/>
  <c r="H159" i="1"/>
  <c r="D157" i="1"/>
  <c r="F154" i="1"/>
  <c r="H151" i="1"/>
  <c r="D149" i="1"/>
  <c r="F146" i="1"/>
  <c r="H143" i="1"/>
  <c r="D141" i="1"/>
  <c r="F138" i="1"/>
  <c r="H135" i="1"/>
  <c r="D133" i="1"/>
  <c r="F130" i="1"/>
  <c r="H127" i="1"/>
  <c r="D125" i="1"/>
  <c r="F122" i="1"/>
  <c r="H119" i="1"/>
  <c r="D117" i="1"/>
  <c r="F114" i="1"/>
  <c r="H111" i="1"/>
  <c r="D109" i="1"/>
  <c r="F106" i="1"/>
  <c r="H103" i="1"/>
  <c r="D101" i="1"/>
  <c r="F98" i="1"/>
  <c r="H95" i="1"/>
  <c r="D93" i="1"/>
  <c r="F90" i="1"/>
  <c r="H87" i="1"/>
  <c r="D85" i="1"/>
  <c r="F82" i="1"/>
  <c r="H79" i="1"/>
  <c r="D77" i="1"/>
  <c r="F74" i="1"/>
  <c r="H71" i="1"/>
  <c r="D69" i="1"/>
  <c r="F66" i="1"/>
  <c r="H63" i="1"/>
  <c r="D61" i="1"/>
  <c r="F58" i="1"/>
  <c r="H55" i="1"/>
  <c r="D53" i="1"/>
  <c r="F50" i="1"/>
  <c r="H47" i="1"/>
  <c r="D45" i="1"/>
  <c r="F42" i="1"/>
  <c r="I266" i="1"/>
  <c r="E264" i="1"/>
  <c r="G261" i="1"/>
  <c r="I258" i="1"/>
  <c r="E256" i="1"/>
  <c r="G253" i="1"/>
  <c r="I250" i="1"/>
  <c r="E248" i="1"/>
  <c r="G245" i="1"/>
  <c r="I242" i="1"/>
  <c r="E240" i="1"/>
  <c r="G237" i="1"/>
  <c r="I234" i="1"/>
  <c r="E232" i="1"/>
  <c r="G229" i="1"/>
  <c r="I226" i="1"/>
  <c r="E224" i="1"/>
  <c r="G221" i="1"/>
  <c r="I218" i="1"/>
  <c r="E216" i="1"/>
  <c r="G213" i="1"/>
  <c r="I210" i="1"/>
  <c r="E208" i="1"/>
  <c r="G205" i="1"/>
  <c r="G202" i="1"/>
  <c r="I199" i="1"/>
  <c r="E197" i="1"/>
  <c r="G194" i="1"/>
  <c r="I191" i="1"/>
  <c r="G188" i="1"/>
  <c r="I185" i="1"/>
  <c r="E183" i="1"/>
  <c r="G180" i="1"/>
  <c r="E177" i="1"/>
  <c r="G174" i="1"/>
  <c r="I171" i="1"/>
  <c r="E169" i="1"/>
  <c r="D167" i="1"/>
  <c r="D164" i="1"/>
  <c r="F161" i="1"/>
  <c r="H158" i="1"/>
  <c r="D156" i="1"/>
  <c r="F153" i="1"/>
  <c r="H150" i="1"/>
  <c r="D148" i="1"/>
  <c r="F145" i="1"/>
  <c r="H142" i="1"/>
  <c r="D140" i="1"/>
  <c r="F137" i="1"/>
  <c r="H134" i="1"/>
  <c r="D132" i="1"/>
  <c r="F129" i="1"/>
  <c r="H126" i="1"/>
  <c r="D124" i="1"/>
  <c r="F121" i="1"/>
  <c r="H118" i="1"/>
  <c r="D116" i="1"/>
  <c r="F113" i="1"/>
  <c r="H110" i="1"/>
  <c r="D108" i="1"/>
  <c r="F105" i="1"/>
  <c r="H102" i="1"/>
  <c r="D100" i="1"/>
  <c r="F97" i="1"/>
  <c r="H94" i="1"/>
  <c r="D92" i="1"/>
  <c r="F89" i="1"/>
  <c r="H86" i="1"/>
  <c r="D84" i="1"/>
  <c r="F81" i="1"/>
  <c r="H78" i="1"/>
  <c r="D76" i="1"/>
  <c r="F73" i="1"/>
  <c r="H70" i="1"/>
  <c r="D68" i="1"/>
  <c r="F65" i="1"/>
  <c r="H62" i="1"/>
  <c r="D60" i="1"/>
  <c r="F57" i="1"/>
  <c r="H54" i="1"/>
  <c r="D52" i="1"/>
  <c r="E275" i="1"/>
  <c r="G272" i="1"/>
  <c r="I269" i="1"/>
  <c r="G266" i="1"/>
  <c r="I263" i="1"/>
  <c r="E261" i="1"/>
  <c r="G258" i="1"/>
  <c r="I255" i="1"/>
  <c r="E253" i="1"/>
  <c r="G250" i="1"/>
  <c r="I247" i="1"/>
  <c r="E245" i="1"/>
  <c r="G242" i="1"/>
  <c r="I239" i="1"/>
  <c r="E237" i="1"/>
  <c r="G234" i="1"/>
  <c r="I231" i="1"/>
  <c r="E229" i="1"/>
  <c r="G226" i="1"/>
  <c r="I223" i="1"/>
  <c r="E221" i="1"/>
  <c r="G218" i="1"/>
  <c r="I215" i="1"/>
  <c r="E213" i="1"/>
  <c r="G210" i="1"/>
  <c r="I207" i="1"/>
  <c r="E205" i="1"/>
  <c r="G201" i="1"/>
  <c r="I198" i="1"/>
  <c r="E196" i="1"/>
  <c r="G193" i="1"/>
  <c r="E190" i="1"/>
  <c r="G187" i="1"/>
  <c r="I184" i="1"/>
  <c r="E182" i="1"/>
  <c r="I178" i="1"/>
  <c r="E176" i="1"/>
  <c r="G173" i="1"/>
  <c r="I170" i="1"/>
  <c r="E168" i="1"/>
  <c r="H165" i="1"/>
  <c r="D163" i="1"/>
  <c r="F160" i="1"/>
  <c r="H157" i="1"/>
  <c r="D155" i="1"/>
  <c r="F152" i="1"/>
  <c r="H149" i="1"/>
  <c r="D147" i="1"/>
  <c r="F144" i="1"/>
  <c r="H141" i="1"/>
  <c r="D139" i="1"/>
  <c r="F136" i="1"/>
  <c r="H133" i="1"/>
  <c r="D131" i="1"/>
  <c r="F128" i="1"/>
  <c r="H125" i="1"/>
  <c r="D123" i="1"/>
  <c r="F120" i="1"/>
  <c r="H117" i="1"/>
  <c r="D115" i="1"/>
  <c r="F112" i="1"/>
  <c r="H109" i="1"/>
  <c r="D107" i="1"/>
  <c r="F104" i="1"/>
  <c r="H101" i="1"/>
  <c r="D99" i="1"/>
  <c r="F96" i="1"/>
  <c r="H93" i="1"/>
  <c r="D91" i="1"/>
  <c r="F88" i="1"/>
  <c r="H85" i="1"/>
  <c r="D83" i="1"/>
  <c r="F80" i="1"/>
  <c r="H77" i="1"/>
  <c r="D75" i="1"/>
  <c r="F72" i="1"/>
  <c r="H69" i="1"/>
  <c r="D67" i="1"/>
  <c r="F64" i="1"/>
  <c r="H61" i="1"/>
  <c r="D59" i="1"/>
  <c r="F56" i="1"/>
  <c r="H53" i="1"/>
  <c r="D51" i="1"/>
  <c r="F48" i="1"/>
  <c r="H45" i="1"/>
  <c r="D43" i="1"/>
  <c r="I267" i="1"/>
  <c r="I264" i="1"/>
  <c r="E262" i="1"/>
  <c r="G259" i="1"/>
  <c r="I256" i="1"/>
  <c r="E254" i="1"/>
  <c r="G251" i="1"/>
  <c r="I248" i="1"/>
  <c r="E246" i="1"/>
  <c r="G243" i="1"/>
  <c r="I240" i="1"/>
  <c r="E238" i="1"/>
  <c r="G235" i="1"/>
  <c r="I232" i="1"/>
  <c r="E230" i="1"/>
  <c r="G227" i="1"/>
  <c r="I224" i="1"/>
  <c r="E222" i="1"/>
  <c r="G219" i="1"/>
  <c r="I216" i="1"/>
  <c r="E214" i="1"/>
  <c r="G211" i="1"/>
  <c r="I208" i="1"/>
  <c r="E206" i="1"/>
  <c r="G203" i="1"/>
  <c r="G200" i="1"/>
  <c r="I197" i="1"/>
  <c r="E195" i="1"/>
  <c r="G192" i="1"/>
  <c r="E189" i="1"/>
  <c r="G186" i="1"/>
  <c r="I183" i="1"/>
  <c r="E181" i="1"/>
  <c r="I177" i="1"/>
  <c r="E175" i="1"/>
  <c r="G172" i="1"/>
  <c r="I169" i="1"/>
  <c r="G166" i="1"/>
  <c r="H164" i="1"/>
  <c r="D162" i="1"/>
  <c r="F159" i="1"/>
  <c r="H156" i="1"/>
  <c r="D154" i="1"/>
  <c r="F151" i="1"/>
  <c r="H148" i="1"/>
  <c r="D146" i="1"/>
  <c r="F143" i="1"/>
  <c r="H140" i="1"/>
  <c r="D138" i="1"/>
  <c r="F135" i="1"/>
  <c r="H132" i="1"/>
  <c r="D130" i="1"/>
  <c r="F127" i="1"/>
  <c r="H124" i="1"/>
  <c r="D122" i="1"/>
  <c r="F119" i="1"/>
  <c r="H116" i="1"/>
  <c r="D114" i="1"/>
  <c r="F111" i="1"/>
  <c r="H108" i="1"/>
  <c r="D106" i="1"/>
  <c r="F103" i="1"/>
  <c r="H100" i="1"/>
  <c r="D98" i="1"/>
  <c r="F95" i="1"/>
  <c r="H92" i="1"/>
  <c r="D90" i="1"/>
  <c r="F87" i="1"/>
  <c r="H84" i="1"/>
  <c r="D82" i="1"/>
  <c r="F79" i="1"/>
  <c r="H76" i="1"/>
  <c r="D74" i="1"/>
  <c r="F71" i="1"/>
  <c r="H68" i="1"/>
  <c r="D66" i="1"/>
  <c r="F63" i="1"/>
  <c r="H60" i="1"/>
  <c r="D58" i="1"/>
  <c r="D54" i="1"/>
  <c r="F49" i="1"/>
  <c r="H46" i="1"/>
  <c r="D44" i="1"/>
  <c r="D40" i="1"/>
  <c r="F37" i="1"/>
  <c r="H34" i="1"/>
  <c r="D32" i="1"/>
  <c r="F29" i="1"/>
  <c r="H26" i="1"/>
  <c r="D24" i="1"/>
  <c r="I261" i="1"/>
  <c r="E259" i="1"/>
  <c r="G256" i="1"/>
  <c r="I253" i="1"/>
  <c r="E251" i="1"/>
  <c r="G248" i="1"/>
  <c r="I245" i="1"/>
  <c r="E243" i="1"/>
  <c r="G240" i="1"/>
  <c r="I237" i="1"/>
  <c r="E235" i="1"/>
  <c r="G232" i="1"/>
  <c r="I229" i="1"/>
  <c r="E227" i="1"/>
  <c r="G224" i="1"/>
  <c r="I221" i="1"/>
  <c r="E219" i="1"/>
  <c r="G216" i="1"/>
  <c r="I213" i="1"/>
  <c r="E211" i="1"/>
  <c r="G208" i="1"/>
  <c r="I205" i="1"/>
  <c r="I202" i="1"/>
  <c r="G199" i="1"/>
  <c r="I196" i="1"/>
  <c r="E194" i="1"/>
  <c r="I190" i="1"/>
  <c r="E188" i="1"/>
  <c r="G185" i="1"/>
  <c r="I182" i="1"/>
  <c r="E180" i="1"/>
  <c r="I176" i="1"/>
  <c r="E174" i="1"/>
  <c r="G171" i="1"/>
  <c r="I168" i="1"/>
  <c r="F166" i="1"/>
  <c r="H163" i="1"/>
  <c r="D161" i="1"/>
  <c r="F158" i="1"/>
  <c r="H155" i="1"/>
  <c r="D153" i="1"/>
  <c r="F150" i="1"/>
  <c r="H147" i="1"/>
  <c r="D145" i="1"/>
  <c r="F142" i="1"/>
  <c r="H139" i="1"/>
  <c r="D137" i="1"/>
  <c r="F134" i="1"/>
  <c r="H131" i="1"/>
  <c r="D129" i="1"/>
  <c r="F126" i="1"/>
  <c r="H123" i="1"/>
  <c r="D121" i="1"/>
  <c r="F118" i="1"/>
  <c r="H115" i="1"/>
  <c r="D113" i="1"/>
  <c r="F110" i="1"/>
  <c r="H107" i="1"/>
  <c r="D105" i="1"/>
  <c r="F102" i="1"/>
  <c r="H99" i="1"/>
  <c r="D97" i="1"/>
  <c r="F94" i="1"/>
  <c r="H91" i="1"/>
  <c r="D89" i="1"/>
  <c r="F86" i="1"/>
  <c r="H83" i="1"/>
  <c r="D81" i="1"/>
  <c r="F78" i="1"/>
  <c r="H75" i="1"/>
  <c r="D73" i="1"/>
  <c r="F70" i="1"/>
  <c r="H67" i="1"/>
  <c r="D65" i="1"/>
  <c r="F62" i="1"/>
  <c r="H59" i="1"/>
  <c r="D57" i="1"/>
  <c r="F54" i="1"/>
  <c r="H51" i="1"/>
  <c r="D49" i="1"/>
  <c r="F46" i="1"/>
  <c r="H43" i="1"/>
  <c r="D41" i="1"/>
  <c r="G265" i="1"/>
  <c r="I262" i="1"/>
  <c r="E260" i="1"/>
  <c r="G257" i="1"/>
  <c r="I254" i="1"/>
  <c r="E252" i="1"/>
  <c r="G249" i="1"/>
  <c r="I246" i="1"/>
  <c r="E244" i="1"/>
  <c r="G241" i="1"/>
  <c r="I238" i="1"/>
  <c r="E236" i="1"/>
  <c r="G233" i="1"/>
  <c r="I230" i="1"/>
  <c r="E228" i="1"/>
  <c r="G225" i="1"/>
  <c r="I222" i="1"/>
  <c r="E220" i="1"/>
  <c r="G217" i="1"/>
  <c r="I214" i="1"/>
  <c r="E212" i="1"/>
  <c r="G209" i="1"/>
  <c r="I206" i="1"/>
  <c r="E204" i="1"/>
  <c r="E201" i="1"/>
  <c r="G198" i="1"/>
  <c r="I195" i="1"/>
  <c r="E193" i="1"/>
  <c r="I189" i="1"/>
  <c r="E187" i="1"/>
  <c r="G184" i="1"/>
  <c r="I181" i="1"/>
  <c r="G178" i="1"/>
  <c r="I175" i="1"/>
  <c r="E173" i="1"/>
  <c r="G170" i="1"/>
  <c r="I167" i="1"/>
  <c r="F165" i="1"/>
  <c r="H162" i="1"/>
  <c r="D160" i="1"/>
  <c r="F157" i="1"/>
  <c r="H154" i="1"/>
  <c r="D152" i="1"/>
  <c r="F149" i="1"/>
  <c r="H146" i="1"/>
  <c r="D144" i="1"/>
  <c r="F141" i="1"/>
  <c r="H138" i="1"/>
  <c r="D136" i="1"/>
  <c r="F133" i="1"/>
  <c r="H130" i="1"/>
  <c r="D128" i="1"/>
  <c r="F125" i="1"/>
  <c r="H122" i="1"/>
  <c r="D120" i="1"/>
  <c r="F117" i="1"/>
  <c r="H114" i="1"/>
  <c r="D112" i="1"/>
  <c r="F109" i="1"/>
  <c r="H106" i="1"/>
  <c r="D104" i="1"/>
  <c r="F101" i="1"/>
  <c r="H98" i="1"/>
  <c r="D96" i="1"/>
  <c r="F93" i="1"/>
  <c r="H90" i="1"/>
  <c r="D88" i="1"/>
  <c r="F85" i="1"/>
  <c r="H82" i="1"/>
  <c r="D80" i="1"/>
  <c r="F77" i="1"/>
  <c r="H74" i="1"/>
  <c r="D72" i="1"/>
  <c r="F69" i="1"/>
  <c r="H66" i="1"/>
  <c r="D64" i="1"/>
  <c r="F61" i="1"/>
  <c r="H58" i="1"/>
  <c r="D56" i="1"/>
  <c r="F53" i="1"/>
  <c r="H50" i="1"/>
  <c r="I273" i="1"/>
  <c r="E271" i="1"/>
  <c r="G268" i="1"/>
  <c r="E265" i="1"/>
  <c r="G262" i="1"/>
  <c r="I259" i="1"/>
  <c r="E257" i="1"/>
  <c r="G254" i="1"/>
  <c r="I251" i="1"/>
  <c r="E249" i="1"/>
  <c r="G246" i="1"/>
  <c r="I243" i="1"/>
  <c r="E241" i="1"/>
  <c r="G238" i="1"/>
  <c r="I235" i="1"/>
  <c r="E233" i="1"/>
  <c r="G230" i="1"/>
  <c r="I227" i="1"/>
  <c r="E225" i="1"/>
  <c r="G222" i="1"/>
  <c r="I219" i="1"/>
  <c r="E217" i="1"/>
  <c r="G214" i="1"/>
  <c r="I211" i="1"/>
  <c r="E209" i="1"/>
  <c r="G206" i="1"/>
  <c r="I203" i="1"/>
  <c r="E200" i="1"/>
  <c r="G197" i="1"/>
  <c r="I194" i="1"/>
  <c r="E192" i="1"/>
  <c r="I188" i="1"/>
  <c r="E186" i="1"/>
  <c r="G183" i="1"/>
  <c r="I180" i="1"/>
  <c r="G177" i="1"/>
  <c r="I174" i="1"/>
  <c r="E172" i="1"/>
  <c r="G169" i="1"/>
  <c r="H167" i="1"/>
  <c r="F164" i="1"/>
  <c r="H161" i="1"/>
  <c r="D159" i="1"/>
  <c r="F156" i="1"/>
  <c r="H153" i="1"/>
  <c r="D151" i="1"/>
  <c r="F148" i="1"/>
  <c r="H145" i="1"/>
  <c r="D143" i="1"/>
  <c r="F140" i="1"/>
  <c r="H137" i="1"/>
  <c r="D135" i="1"/>
  <c r="F132" i="1"/>
  <c r="H129" i="1"/>
  <c r="D127" i="1"/>
  <c r="F124" i="1"/>
  <c r="H121" i="1"/>
  <c r="D119" i="1"/>
  <c r="F116" i="1"/>
  <c r="H113" i="1"/>
  <c r="D111" i="1"/>
  <c r="F108" i="1"/>
  <c r="H105" i="1"/>
  <c r="D103" i="1"/>
  <c r="F100" i="1"/>
  <c r="H97" i="1"/>
  <c r="D95" i="1"/>
  <c r="F92" i="1"/>
  <c r="H89" i="1"/>
  <c r="D87" i="1"/>
  <c r="F84" i="1"/>
  <c r="H81" i="1"/>
  <c r="D79" i="1"/>
  <c r="F76" i="1"/>
  <c r="H73" i="1"/>
  <c r="D71" i="1"/>
  <c r="F68" i="1"/>
  <c r="H65" i="1"/>
  <c r="D63" i="1"/>
  <c r="F60" i="1"/>
  <c r="H57" i="1"/>
  <c r="D55" i="1"/>
  <c r="F52" i="1"/>
  <c r="H49" i="1"/>
  <c r="D47" i="1"/>
  <c r="F44" i="1"/>
  <c r="H41" i="1"/>
  <c r="E266" i="1"/>
  <c r="G263" i="1"/>
  <c r="I260" i="1"/>
  <c r="E258" i="1"/>
  <c r="G255" i="1"/>
  <c r="I252" i="1"/>
  <c r="E250" i="1"/>
  <c r="G247" i="1"/>
  <c r="I244" i="1"/>
  <c r="E242" i="1"/>
  <c r="G239" i="1"/>
  <c r="I236" i="1"/>
  <c r="E234" i="1"/>
  <c r="G231" i="1"/>
  <c r="I228" i="1"/>
  <c r="E226" i="1"/>
  <c r="G223" i="1"/>
  <c r="I220" i="1"/>
  <c r="E218" i="1"/>
  <c r="G215" i="1"/>
  <c r="I212" i="1"/>
  <c r="E210" i="1"/>
  <c r="G207" i="1"/>
  <c r="I204" i="1"/>
  <c r="I201" i="1"/>
  <c r="E199" i="1"/>
  <c r="G196" i="1"/>
  <c r="I193" i="1"/>
  <c r="G190" i="1"/>
  <c r="I187" i="1"/>
  <c r="E185" i="1"/>
  <c r="G182" i="1"/>
  <c r="I179" i="1"/>
  <c r="G176" i="1"/>
  <c r="I173" i="1"/>
  <c r="E171" i="1"/>
  <c r="G168" i="1"/>
  <c r="D166" i="1"/>
  <c r="F163" i="1"/>
  <c r="H160" i="1"/>
  <c r="D158" i="1"/>
  <c r="F155" i="1"/>
  <c r="H152" i="1"/>
  <c r="D150" i="1"/>
  <c r="F147" i="1"/>
  <c r="H144" i="1"/>
  <c r="D142" i="1"/>
  <c r="F139" i="1"/>
  <c r="H136" i="1"/>
  <c r="D134" i="1"/>
  <c r="F131" i="1"/>
  <c r="H128" i="1"/>
  <c r="D126" i="1"/>
  <c r="F123" i="1"/>
  <c r="H120" i="1"/>
  <c r="D118" i="1"/>
  <c r="F115" i="1"/>
  <c r="H112" i="1"/>
  <c r="D110" i="1"/>
  <c r="F107" i="1"/>
  <c r="H104" i="1"/>
  <c r="D102" i="1"/>
  <c r="F99" i="1"/>
  <c r="H96" i="1"/>
  <c r="D94" i="1"/>
  <c r="F91" i="1"/>
  <c r="H88" i="1"/>
  <c r="D86" i="1"/>
  <c r="F83" i="1"/>
  <c r="H80" i="1"/>
  <c r="D78" i="1"/>
  <c r="F75" i="1"/>
  <c r="H72" i="1"/>
  <c r="D70" i="1"/>
  <c r="F67" i="1"/>
  <c r="H64" i="1"/>
  <c r="D62" i="1"/>
  <c r="F59" i="1"/>
  <c r="H56" i="1"/>
  <c r="F51" i="1"/>
  <c r="D48" i="1"/>
  <c r="F45" i="1"/>
  <c r="D42" i="1"/>
  <c r="H38" i="1"/>
  <c r="D36" i="1"/>
  <c r="F33" i="1"/>
  <c r="H30" i="1"/>
  <c r="F25" i="1"/>
  <c r="C220" i="1"/>
  <c r="C236" i="1"/>
  <c r="C252" i="1"/>
  <c r="C268" i="1"/>
  <c r="C284" i="1"/>
  <c r="C300" i="1"/>
  <c r="C316" i="1"/>
  <c r="C332" i="1"/>
  <c r="C348" i="1"/>
  <c r="C364" i="1"/>
  <c r="E165" i="1"/>
  <c r="G162" i="1"/>
  <c r="I159" i="1"/>
  <c r="E157" i="1"/>
  <c r="I153" i="1"/>
  <c r="E151" i="1"/>
  <c r="G148" i="1"/>
  <c r="I145" i="1"/>
  <c r="G142" i="1"/>
  <c r="I139" i="1"/>
  <c r="E137" i="1"/>
  <c r="G134" i="1"/>
  <c r="I131" i="1"/>
  <c r="G128" i="1"/>
  <c r="I125" i="1"/>
  <c r="E123" i="1"/>
  <c r="G120" i="1"/>
  <c r="E117" i="1"/>
  <c r="G114" i="1"/>
  <c r="I111" i="1"/>
  <c r="E109" i="1"/>
  <c r="I105" i="1"/>
  <c r="E103" i="1"/>
  <c r="G100" i="1"/>
  <c r="I97" i="1"/>
  <c r="G94" i="1"/>
  <c r="I91" i="1"/>
  <c r="E89" i="1"/>
  <c r="G86" i="1"/>
  <c r="I83" i="1"/>
  <c r="G80" i="1"/>
  <c r="I77" i="1"/>
  <c r="E75" i="1"/>
  <c r="G72" i="1"/>
  <c r="E69" i="1"/>
  <c r="G66" i="1"/>
  <c r="I63" i="1"/>
  <c r="E61" i="1"/>
  <c r="I57" i="1"/>
  <c r="E55" i="1"/>
  <c r="G52" i="1"/>
  <c r="I49" i="1"/>
  <c r="G46" i="1"/>
  <c r="I43" i="1"/>
  <c r="E41" i="1"/>
  <c r="G38" i="1"/>
  <c r="I35" i="1"/>
  <c r="G32" i="1"/>
  <c r="I29" i="1"/>
  <c r="E27" i="1"/>
  <c r="G24" i="1"/>
  <c r="C217" i="1"/>
  <c r="C233" i="1"/>
  <c r="C249" i="1"/>
  <c r="C265" i="1"/>
  <c r="C281" i="1"/>
  <c r="C297" i="1"/>
  <c r="C313" i="1"/>
  <c r="C329" i="1"/>
  <c r="C345" i="1"/>
  <c r="C361" i="1"/>
  <c r="C377" i="1"/>
  <c r="C374" i="1"/>
  <c r="F41" i="1"/>
  <c r="F38" i="1"/>
  <c r="H35" i="1"/>
  <c r="D33" i="1"/>
  <c r="F30" i="1"/>
  <c r="H27" i="1"/>
  <c r="D25" i="1"/>
  <c r="C214" i="1"/>
  <c r="C230" i="1"/>
  <c r="C246" i="1"/>
  <c r="C262" i="1"/>
  <c r="C278" i="1"/>
  <c r="C294" i="1"/>
  <c r="C310" i="1"/>
  <c r="C326" i="1"/>
  <c r="C342" i="1"/>
  <c r="C358" i="1"/>
  <c r="E166" i="1"/>
  <c r="G163" i="1"/>
  <c r="I160" i="1"/>
  <c r="E158" i="1"/>
  <c r="I154" i="1"/>
  <c r="E152" i="1"/>
  <c r="G149" i="1"/>
  <c r="I146" i="1"/>
  <c r="E144" i="1"/>
  <c r="I140" i="1"/>
  <c r="E138" i="1"/>
  <c r="G135" i="1"/>
  <c r="I132" i="1"/>
  <c r="G129" i="1"/>
  <c r="I126" i="1"/>
  <c r="E124" i="1"/>
  <c r="G121" i="1"/>
  <c r="E118" i="1"/>
  <c r="G115" i="1"/>
  <c r="I112" i="1"/>
  <c r="E110" i="1"/>
  <c r="I106" i="1"/>
  <c r="E104" i="1"/>
  <c r="G101" i="1"/>
  <c r="I98" i="1"/>
  <c r="E96" i="1"/>
  <c r="I92" i="1"/>
  <c r="E90" i="1"/>
  <c r="G87" i="1"/>
  <c r="I84" i="1"/>
  <c r="G81" i="1"/>
  <c r="I78" i="1"/>
  <c r="E76" i="1"/>
  <c r="G73" i="1"/>
  <c r="E70" i="1"/>
  <c r="G67" i="1"/>
  <c r="I64" i="1"/>
  <c r="E62" i="1"/>
  <c r="I58" i="1"/>
  <c r="E56" i="1"/>
  <c r="G53" i="1"/>
  <c r="I50" i="1"/>
  <c r="E48" i="1"/>
  <c r="I44" i="1"/>
  <c r="E42" i="1"/>
  <c r="G39" i="1"/>
  <c r="I36" i="1"/>
  <c r="G33" i="1"/>
  <c r="I30" i="1"/>
  <c r="E28" i="1"/>
  <c r="G25" i="1"/>
  <c r="C215" i="1"/>
  <c r="C231" i="1"/>
  <c r="C247" i="1"/>
  <c r="C263" i="1"/>
  <c r="C279" i="1"/>
  <c r="C295" i="1"/>
  <c r="C311" i="1"/>
  <c r="C327" i="1"/>
  <c r="C343" i="1"/>
  <c r="C359" i="1"/>
  <c r="C375" i="1"/>
  <c r="D23" i="1"/>
  <c r="F372" i="1"/>
  <c r="H52" i="1"/>
  <c r="H48" i="1"/>
  <c r="D46" i="1"/>
  <c r="F43" i="1"/>
  <c r="F39" i="1"/>
  <c r="H36" i="1"/>
  <c r="D34" i="1"/>
  <c r="F31" i="1"/>
  <c r="H28" i="1"/>
  <c r="D26" i="1"/>
  <c r="F23" i="1"/>
  <c r="C224" i="1"/>
  <c r="C240" i="1"/>
  <c r="C256" i="1"/>
  <c r="C272" i="1"/>
  <c r="C288" i="1"/>
  <c r="C304" i="1"/>
  <c r="C320" i="1"/>
  <c r="C336" i="1"/>
  <c r="C352" i="1"/>
  <c r="C368" i="1"/>
  <c r="G164" i="1"/>
  <c r="I161" i="1"/>
  <c r="E159" i="1"/>
  <c r="G156" i="1"/>
  <c r="E153" i="1"/>
  <c r="G150" i="1"/>
  <c r="I147" i="1"/>
  <c r="E145" i="1"/>
  <c r="I141" i="1"/>
  <c r="E139" i="1"/>
  <c r="G136" i="1"/>
  <c r="I133" i="1"/>
  <c r="G130" i="1"/>
  <c r="I127" i="1"/>
  <c r="E125" i="1"/>
  <c r="G122" i="1"/>
  <c r="I119" i="1"/>
  <c r="G116" i="1"/>
  <c r="I113" i="1"/>
  <c r="E111" i="1"/>
  <c r="G108" i="1"/>
  <c r="E105" i="1"/>
  <c r="G102" i="1"/>
  <c r="I99" i="1"/>
  <c r="E97" i="1"/>
  <c r="I93" i="1"/>
  <c r="E91" i="1"/>
  <c r="G88" i="1"/>
  <c r="I85" i="1"/>
  <c r="G82" i="1"/>
  <c r="I79" i="1"/>
  <c r="E77" i="1"/>
  <c r="G74" i="1"/>
  <c r="I71" i="1"/>
  <c r="G68" i="1"/>
  <c r="I65" i="1"/>
  <c r="E63" i="1"/>
  <c r="G60" i="1"/>
  <c r="E57" i="1"/>
  <c r="G54" i="1"/>
  <c r="I51" i="1"/>
  <c r="E49" i="1"/>
  <c r="I45" i="1"/>
  <c r="E43" i="1"/>
  <c r="G40" i="1"/>
  <c r="I37" i="1"/>
  <c r="G34" i="1"/>
  <c r="I31" i="1"/>
  <c r="E29" i="1"/>
  <c r="G26" i="1"/>
  <c r="I23" i="1"/>
  <c r="C221" i="1"/>
  <c r="C237" i="1"/>
  <c r="C253" i="1"/>
  <c r="C269" i="1"/>
  <c r="C285" i="1"/>
  <c r="C301" i="1"/>
  <c r="C317" i="1"/>
  <c r="C333" i="1"/>
  <c r="C349" i="1"/>
  <c r="C365" i="1"/>
  <c r="C381" i="1"/>
  <c r="C372" i="1"/>
  <c r="F40" i="1"/>
  <c r="H37" i="1"/>
  <c r="D35" i="1"/>
  <c r="F32" i="1"/>
  <c r="H29" i="1"/>
  <c r="D27" i="1"/>
  <c r="F24" i="1"/>
  <c r="C218" i="1"/>
  <c r="C234" i="1"/>
  <c r="C250" i="1"/>
  <c r="C266" i="1"/>
  <c r="C282" i="1"/>
  <c r="C298" i="1"/>
  <c r="C314" i="1"/>
  <c r="C330" i="1"/>
  <c r="C346" i="1"/>
  <c r="C362" i="1"/>
  <c r="G165" i="1"/>
  <c r="I162" i="1"/>
  <c r="E160" i="1"/>
  <c r="G157" i="1"/>
  <c r="E154" i="1"/>
  <c r="G151" i="1"/>
  <c r="I148" i="1"/>
  <c r="E146" i="1"/>
  <c r="I142" i="1"/>
  <c r="E140" i="1"/>
  <c r="G137" i="1"/>
  <c r="I134" i="1"/>
  <c r="E132" i="1"/>
  <c r="I128" i="1"/>
  <c r="E126" i="1"/>
  <c r="G123" i="1"/>
  <c r="I120" i="1"/>
  <c r="G117" i="1"/>
  <c r="I114" i="1"/>
  <c r="E112" i="1"/>
  <c r="G109" i="1"/>
  <c r="E106" i="1"/>
  <c r="G103" i="1"/>
  <c r="I100" i="1"/>
  <c r="E98" i="1"/>
  <c r="I94" i="1"/>
  <c r="E92" i="1"/>
  <c r="G89" i="1"/>
  <c r="I86" i="1"/>
  <c r="E84" i="1"/>
  <c r="I80" i="1"/>
  <c r="E78" i="1"/>
  <c r="G75" i="1"/>
  <c r="I72" i="1"/>
  <c r="G69" i="1"/>
  <c r="I66" i="1"/>
  <c r="E64" i="1"/>
  <c r="G61" i="1"/>
  <c r="E58" i="1"/>
  <c r="G55" i="1"/>
  <c r="I52" i="1"/>
  <c r="E50" i="1"/>
  <c r="I46" i="1"/>
  <c r="E44" i="1"/>
  <c r="G41" i="1"/>
  <c r="I38" i="1"/>
  <c r="E36" i="1"/>
  <c r="I32" i="1"/>
  <c r="E30" i="1"/>
  <c r="G27" i="1"/>
  <c r="I24" i="1"/>
  <c r="C219" i="1"/>
  <c r="C235" i="1"/>
  <c r="C251" i="1"/>
  <c r="C267" i="1"/>
  <c r="C283" i="1"/>
  <c r="C299" i="1"/>
  <c r="C315" i="1"/>
  <c r="C331" i="1"/>
  <c r="C347" i="1"/>
  <c r="C363" i="1"/>
  <c r="C379" i="1"/>
  <c r="F380" i="1"/>
  <c r="H369" i="1"/>
  <c r="C206" i="1"/>
  <c r="C174" i="1"/>
  <c r="C142" i="1"/>
  <c r="C114" i="1"/>
  <c r="C90" i="1"/>
  <c r="C58" i="1"/>
  <c r="C26" i="1"/>
  <c r="C77" i="1"/>
  <c r="C45" i="1"/>
  <c r="F381" i="1"/>
  <c r="D376" i="1"/>
  <c r="H370" i="1"/>
  <c r="F365" i="1"/>
  <c r="C201" i="1"/>
  <c r="C185" i="1"/>
  <c r="C169" i="1"/>
  <c r="C153" i="1"/>
  <c r="C137" i="1"/>
  <c r="C121" i="1"/>
  <c r="F376" i="1"/>
  <c r="H365" i="1"/>
  <c r="D28" i="1"/>
  <c r="C212" i="1"/>
  <c r="C228" i="1"/>
  <c r="C244" i="1"/>
  <c r="C260" i="1"/>
  <c r="C276" i="1"/>
  <c r="C292" i="1"/>
  <c r="C308" i="1"/>
  <c r="C324" i="1"/>
  <c r="C340" i="1"/>
  <c r="C356" i="1"/>
  <c r="H166" i="1"/>
  <c r="I163" i="1"/>
  <c r="E161" i="1"/>
  <c r="G158" i="1"/>
  <c r="I155" i="1"/>
  <c r="G152" i="1"/>
  <c r="I149" i="1"/>
  <c r="E147" i="1"/>
  <c r="G144" i="1"/>
  <c r="E141" i="1"/>
  <c r="G138" i="1"/>
  <c r="I135" i="1"/>
  <c r="E133" i="1"/>
  <c r="I129" i="1"/>
  <c r="E127" i="1"/>
  <c r="G124" i="1"/>
  <c r="I121" i="1"/>
  <c r="G118" i="1"/>
  <c r="I115" i="1"/>
  <c r="E113" i="1"/>
  <c r="G110" i="1"/>
  <c r="I107" i="1"/>
  <c r="G104" i="1"/>
  <c r="I101" i="1"/>
  <c r="E99" i="1"/>
  <c r="G96" i="1"/>
  <c r="E93" i="1"/>
  <c r="G90" i="1"/>
  <c r="I87" i="1"/>
  <c r="E85" i="1"/>
  <c r="I81" i="1"/>
  <c r="E79" i="1"/>
  <c r="G76" i="1"/>
  <c r="I73" i="1"/>
  <c r="G70" i="1"/>
  <c r="I67" i="1"/>
  <c r="E65" i="1"/>
  <c r="G62" i="1"/>
  <c r="I59" i="1"/>
  <c r="G56" i="1"/>
  <c r="I53" i="1"/>
  <c r="E51" i="1"/>
  <c r="G48" i="1"/>
  <c r="E45" i="1"/>
  <c r="G42" i="1"/>
  <c r="I39" i="1"/>
  <c r="E37" i="1"/>
  <c r="I33" i="1"/>
  <c r="E31" i="1"/>
  <c r="G28" i="1"/>
  <c r="I25" i="1"/>
  <c r="E23" i="1"/>
  <c r="C225" i="1"/>
  <c r="C241" i="1"/>
  <c r="C257" i="1"/>
  <c r="C273" i="1"/>
  <c r="C289" i="1"/>
  <c r="C305" i="1"/>
  <c r="C321" i="1"/>
  <c r="C337" i="1"/>
  <c r="C353" i="1"/>
  <c r="C369" i="1"/>
  <c r="C382" i="1"/>
  <c r="C378" i="1"/>
  <c r="H39" i="1"/>
  <c r="D37" i="1"/>
  <c r="F34" i="1"/>
  <c r="H31" i="1"/>
  <c r="D29" i="1"/>
  <c r="F26" i="1"/>
  <c r="H23" i="1"/>
  <c r="C222" i="1"/>
  <c r="C238" i="1"/>
  <c r="C254" i="1"/>
  <c r="C270" i="1"/>
  <c r="C286" i="1"/>
  <c r="C302" i="1"/>
  <c r="C318" i="1"/>
  <c r="C334" i="1"/>
  <c r="C350" i="1"/>
  <c r="C366" i="1"/>
  <c r="I164" i="1"/>
  <c r="E162" i="1"/>
  <c r="G159" i="1"/>
  <c r="I156" i="1"/>
  <c r="G153" i="1"/>
  <c r="I150" i="1"/>
  <c r="E148" i="1"/>
  <c r="G145" i="1"/>
  <c r="E142" i="1"/>
  <c r="G139" i="1"/>
  <c r="I136" i="1"/>
  <c r="E134" i="1"/>
  <c r="I130" i="1"/>
  <c r="E128" i="1"/>
  <c r="G125" i="1"/>
  <c r="I122" i="1"/>
  <c r="E120" i="1"/>
  <c r="I116" i="1"/>
  <c r="E114" i="1"/>
  <c r="G111" i="1"/>
  <c r="I108" i="1"/>
  <c r="G105" i="1"/>
  <c r="I102" i="1"/>
  <c r="E100" i="1"/>
  <c r="G97" i="1"/>
  <c r="E94" i="1"/>
  <c r="G91" i="1"/>
  <c r="I88" i="1"/>
  <c r="E86" i="1"/>
  <c r="I82" i="1"/>
  <c r="E80" i="1"/>
  <c r="G77" i="1"/>
  <c r="I74" i="1"/>
  <c r="E72" i="1"/>
  <c r="I68" i="1"/>
  <c r="E66" i="1"/>
  <c r="G63" i="1"/>
  <c r="I60" i="1"/>
  <c r="G57" i="1"/>
  <c r="I54" i="1"/>
  <c r="E52" i="1"/>
  <c r="G49" i="1"/>
  <c r="E46" i="1"/>
  <c r="G43" i="1"/>
  <c r="I40" i="1"/>
  <c r="E38" i="1"/>
  <c r="I34" i="1"/>
  <c r="E32" i="1"/>
  <c r="G29" i="1"/>
  <c r="I26" i="1"/>
  <c r="E24" i="1"/>
  <c r="C223" i="1"/>
  <c r="C239" i="1"/>
  <c r="C255" i="1"/>
  <c r="C271" i="1"/>
  <c r="C287" i="1"/>
  <c r="C303" i="1"/>
  <c r="C319" i="1"/>
  <c r="C335" i="1"/>
  <c r="C351" i="1"/>
  <c r="C367" i="1"/>
  <c r="C370" i="1"/>
  <c r="H377" i="1"/>
  <c r="F55" i="1"/>
  <c r="D50" i="1"/>
  <c r="F47" i="1"/>
  <c r="H44" i="1"/>
  <c r="H40" i="1"/>
  <c r="D38" i="1"/>
  <c r="F35" i="1"/>
  <c r="H32" i="1"/>
  <c r="D30" i="1"/>
  <c r="F27" i="1"/>
  <c r="H24" i="1"/>
  <c r="C216" i="1"/>
  <c r="C232" i="1"/>
  <c r="C248" i="1"/>
  <c r="C264" i="1"/>
  <c r="C280" i="1"/>
  <c r="C296" i="1"/>
  <c r="C312" i="1"/>
  <c r="C328" i="1"/>
  <c r="C344" i="1"/>
  <c r="C360" i="1"/>
  <c r="I165" i="1"/>
  <c r="E163" i="1"/>
  <c r="G160" i="1"/>
  <c r="I157" i="1"/>
  <c r="G154" i="1"/>
  <c r="I151" i="1"/>
  <c r="E149" i="1"/>
  <c r="G146" i="1"/>
  <c r="I143" i="1"/>
  <c r="G140" i="1"/>
  <c r="I137" i="1"/>
  <c r="E135" i="1"/>
  <c r="G132" i="1"/>
  <c r="E129" i="1"/>
  <c r="G126" i="1"/>
  <c r="I123" i="1"/>
  <c r="E121" i="1"/>
  <c r="I117" i="1"/>
  <c r="E115" i="1"/>
  <c r="G112" i="1"/>
  <c r="I109" i="1"/>
  <c r="G106" i="1"/>
  <c r="I103" i="1"/>
  <c r="E101" i="1"/>
  <c r="G98" i="1"/>
  <c r="I95" i="1"/>
  <c r="G92" i="1"/>
  <c r="I89" i="1"/>
  <c r="E87" i="1"/>
  <c r="G84" i="1"/>
  <c r="E81" i="1"/>
  <c r="G78" i="1"/>
  <c r="I75" i="1"/>
  <c r="E73" i="1"/>
  <c r="I69" i="1"/>
  <c r="E67" i="1"/>
  <c r="G64" i="1"/>
  <c r="I61" i="1"/>
  <c r="G58" i="1"/>
  <c r="I55" i="1"/>
  <c r="E53" i="1"/>
  <c r="G50" i="1"/>
  <c r="I47" i="1"/>
  <c r="G44" i="1"/>
  <c r="I41" i="1"/>
  <c r="E39" i="1"/>
  <c r="G36" i="1"/>
  <c r="E33" i="1"/>
  <c r="G30" i="1"/>
  <c r="I27" i="1"/>
  <c r="E25" i="1"/>
  <c r="C213" i="1"/>
  <c r="C229" i="1"/>
  <c r="C245" i="1"/>
  <c r="C261" i="1"/>
  <c r="C277" i="1"/>
  <c r="C293" i="1"/>
  <c r="C309" i="1"/>
  <c r="C325" i="1"/>
  <c r="C341" i="1"/>
  <c r="C357" i="1"/>
  <c r="C373" i="1"/>
  <c r="C376" i="1"/>
  <c r="H42" i="1"/>
  <c r="D39" i="1"/>
  <c r="F36" i="1"/>
  <c r="H33" i="1"/>
  <c r="D31" i="1"/>
  <c r="F28" i="1"/>
  <c r="H25" i="1"/>
  <c r="C210" i="1"/>
  <c r="C226" i="1"/>
  <c r="C242" i="1"/>
  <c r="C258" i="1"/>
  <c r="C274" i="1"/>
  <c r="C290" i="1"/>
  <c r="C306" i="1"/>
  <c r="C322" i="1"/>
  <c r="C338" i="1"/>
  <c r="C354" i="1"/>
  <c r="F167" i="1"/>
  <c r="E164" i="1"/>
  <c r="G161" i="1"/>
  <c r="I158" i="1"/>
  <c r="E156" i="1"/>
  <c r="I152" i="1"/>
  <c r="E150" i="1"/>
  <c r="G147" i="1"/>
  <c r="I144" i="1"/>
  <c r="G141" i="1"/>
  <c r="I138" i="1"/>
  <c r="E136" i="1"/>
  <c r="G133" i="1"/>
  <c r="E130" i="1"/>
  <c r="G127" i="1"/>
  <c r="I124" i="1"/>
  <c r="E122" i="1"/>
  <c r="I118" i="1"/>
  <c r="E116" i="1"/>
  <c r="G113" i="1"/>
  <c r="I110" i="1"/>
  <c r="E108" i="1"/>
  <c r="I104" i="1"/>
  <c r="E102" i="1"/>
  <c r="G99" i="1"/>
  <c r="I96" i="1"/>
  <c r="G93" i="1"/>
  <c r="I90" i="1"/>
  <c r="E88" i="1"/>
  <c r="G85" i="1"/>
  <c r="E82" i="1"/>
  <c r="G79" i="1"/>
  <c r="I76" i="1"/>
  <c r="E74" i="1"/>
  <c r="I70" i="1"/>
  <c r="E68" i="1"/>
  <c r="G65" i="1"/>
  <c r="I62" i="1"/>
  <c r="E60" i="1"/>
  <c r="I56" i="1"/>
  <c r="E54" i="1"/>
  <c r="G51" i="1"/>
  <c r="I48" i="1"/>
  <c r="G45" i="1"/>
  <c r="I42" i="1"/>
  <c r="E40" i="1"/>
  <c r="G37" i="1"/>
  <c r="E34" i="1"/>
  <c r="G31" i="1"/>
  <c r="I28" i="1"/>
  <c r="E26" i="1"/>
  <c r="C211" i="1"/>
  <c r="C227" i="1"/>
  <c r="C243" i="1"/>
  <c r="C259" i="1"/>
  <c r="C275" i="1"/>
  <c r="C291" i="1"/>
  <c r="C307" i="1"/>
  <c r="C323" i="1"/>
  <c r="C339" i="1"/>
  <c r="C355" i="1"/>
  <c r="C371" i="1"/>
  <c r="C380" i="1"/>
  <c r="D375" i="1"/>
  <c r="D367" i="1"/>
  <c r="C190" i="1"/>
  <c r="C158" i="1"/>
  <c r="C126" i="1"/>
  <c r="C106" i="1"/>
  <c r="C74" i="1"/>
  <c r="C42" i="1"/>
  <c r="C93" i="1"/>
  <c r="C61" i="1"/>
  <c r="C29" i="1"/>
  <c r="H378" i="1"/>
  <c r="F373" i="1"/>
  <c r="D368" i="1"/>
  <c r="H362" i="1"/>
  <c r="C193" i="1"/>
  <c r="C177" i="1"/>
  <c r="C161" i="1"/>
  <c r="C145" i="1"/>
  <c r="C129" i="1"/>
  <c r="H381" i="1"/>
  <c r="D371" i="1"/>
  <c r="C202" i="1"/>
  <c r="C170" i="1"/>
  <c r="C138" i="1"/>
  <c r="C112" i="1"/>
  <c r="C86" i="1"/>
  <c r="C54" i="1"/>
  <c r="C105" i="1"/>
  <c r="C73" i="1"/>
  <c r="C41" i="1"/>
  <c r="H380" i="1"/>
  <c r="F375" i="1"/>
  <c r="D370" i="1"/>
  <c r="H364" i="1"/>
  <c r="C199" i="1"/>
  <c r="C183" i="1"/>
  <c r="C167" i="1"/>
  <c r="C151" i="1"/>
  <c r="C135" i="1"/>
  <c r="F364" i="1"/>
  <c r="C182" i="1"/>
  <c r="C150" i="1"/>
  <c r="C118" i="1"/>
  <c r="C98" i="1"/>
  <c r="C66" i="1"/>
  <c r="C34" i="1"/>
  <c r="C85" i="1"/>
  <c r="C53" i="1"/>
  <c r="H382" i="1"/>
  <c r="F377" i="1"/>
  <c r="D372" i="1"/>
  <c r="H366" i="1"/>
  <c r="C205" i="1"/>
  <c r="C189" i="1"/>
  <c r="C173" i="1"/>
  <c r="C157" i="1"/>
  <c r="C141" i="1"/>
  <c r="C125" i="1"/>
  <c r="D379" i="1"/>
  <c r="F368" i="1"/>
  <c r="C194" i="1"/>
  <c r="C162" i="1"/>
  <c r="C130" i="1"/>
  <c r="C108" i="1"/>
  <c r="C78" i="1"/>
  <c r="C46" i="1"/>
  <c r="C97" i="1"/>
  <c r="C65" i="1"/>
  <c r="C33" i="1"/>
  <c r="F379" i="1"/>
  <c r="D374" i="1"/>
  <c r="H368" i="1"/>
  <c r="F363" i="1"/>
  <c r="C195" i="1"/>
  <c r="C179" i="1"/>
  <c r="C163" i="1"/>
  <c r="C147" i="1"/>
  <c r="C131" i="1"/>
  <c r="E179" i="1"/>
  <c r="E202" i="1"/>
  <c r="E191" i="1"/>
  <c r="E167" i="1"/>
  <c r="E143" i="1"/>
  <c r="E119" i="1"/>
  <c r="E95" i="1"/>
  <c r="E71" i="1"/>
  <c r="E47" i="1"/>
  <c r="E155" i="1"/>
  <c r="E131" i="1"/>
  <c r="E107" i="1"/>
  <c r="E83" i="1"/>
  <c r="E59" i="1"/>
  <c r="E35" i="1"/>
  <c r="G23" i="1"/>
  <c r="C186" i="1"/>
  <c r="C154" i="1"/>
  <c r="C122" i="1"/>
  <c r="C102" i="1"/>
  <c r="C70" i="1"/>
  <c r="C38" i="1"/>
  <c r="C89" i="1"/>
  <c r="C57" i="1"/>
  <c r="C209" i="1"/>
  <c r="D378" i="1"/>
  <c r="H372" i="1"/>
  <c r="F367" i="1"/>
  <c r="C207" i="1"/>
  <c r="C191" i="1"/>
  <c r="C175" i="1"/>
  <c r="C159" i="1"/>
  <c r="C143" i="1"/>
  <c r="C127" i="1"/>
  <c r="C198" i="1"/>
  <c r="C166" i="1"/>
  <c r="C134" i="1"/>
  <c r="C110" i="1"/>
  <c r="C82" i="1"/>
  <c r="C50" i="1"/>
  <c r="C101" i="1"/>
  <c r="C69" i="1"/>
  <c r="C37" i="1"/>
  <c r="D380" i="1"/>
  <c r="H374" i="1"/>
  <c r="F369" i="1"/>
  <c r="D364" i="1"/>
  <c r="C197" i="1"/>
  <c r="C181" i="1"/>
  <c r="C165" i="1"/>
  <c r="C149" i="1"/>
  <c r="C133" i="1"/>
  <c r="C119" i="1"/>
  <c r="H373" i="1"/>
  <c r="D363" i="1"/>
  <c r="C178" i="1"/>
  <c r="C146" i="1"/>
  <c r="C116" i="1"/>
  <c r="C94" i="1"/>
  <c r="C62" i="1"/>
  <c r="C30" i="1"/>
  <c r="C81" i="1"/>
  <c r="C49" i="1"/>
  <c r="D382" i="1"/>
  <c r="H376" i="1"/>
  <c r="F371" i="1"/>
  <c r="D366" i="1"/>
  <c r="C203" i="1"/>
  <c r="C187" i="1"/>
  <c r="C171" i="1"/>
  <c r="C155" i="1"/>
  <c r="C139" i="1"/>
  <c r="C123" i="1"/>
  <c r="G167" i="1"/>
  <c r="G35" i="1"/>
  <c r="G59" i="1"/>
  <c r="G83" i="1"/>
  <c r="G107" i="1"/>
  <c r="G131" i="1"/>
  <c r="G179" i="1"/>
  <c r="G191" i="1"/>
  <c r="G47" i="1"/>
  <c r="G71" i="1"/>
  <c r="G95" i="1"/>
  <c r="G119" i="1"/>
  <c r="G143" i="1"/>
  <c r="G155" i="1"/>
  <c r="F33" i="2"/>
  <c r="F29" i="2"/>
  <c r="I31" i="2"/>
  <c r="F16" i="1"/>
  <c r="I17" i="1" s="1"/>
  <c r="I19" i="1" s="1"/>
  <c r="I20" i="1" s="1"/>
  <c r="H13" i="4" s="1"/>
  <c r="F19" i="1"/>
  <c r="J13" i="4" l="1"/>
  <c r="K13" i="4"/>
  <c r="I13" i="4"/>
  <c r="Z13" i="2"/>
  <c r="O6" i="2"/>
  <c r="W6" i="2"/>
  <c r="T6" i="2"/>
  <c r="AA6" i="2"/>
  <c r="Y13" i="2"/>
  <c r="S6" i="2"/>
  <c r="P6" i="2"/>
  <c r="X6" i="2"/>
  <c r="M6" i="2"/>
  <c r="Q6" i="2"/>
  <c r="U6" i="2"/>
  <c r="N6" i="2"/>
  <c r="R6" i="2"/>
  <c r="V6" i="2"/>
  <c r="Z6" i="2"/>
  <c r="Y6" i="2"/>
  <c r="F18" i="3"/>
  <c r="J10" i="3"/>
  <c r="K209" i="3"/>
  <c r="K207" i="3"/>
  <c r="K205" i="3"/>
  <c r="K203" i="3"/>
  <c r="K201" i="3"/>
  <c r="K199" i="3"/>
  <c r="K197" i="3"/>
  <c r="K195" i="3"/>
  <c r="K193" i="3"/>
  <c r="K191" i="3"/>
  <c r="K189" i="3"/>
  <c r="K187" i="3"/>
  <c r="K185" i="3"/>
  <c r="K183" i="3"/>
  <c r="K181" i="3"/>
  <c r="K179" i="3"/>
  <c r="K177" i="3"/>
  <c r="K175" i="3"/>
  <c r="K173" i="3"/>
  <c r="K171" i="3"/>
  <c r="K169" i="3"/>
  <c r="K167" i="3"/>
  <c r="K165" i="3"/>
  <c r="K163" i="3"/>
  <c r="K161" i="3"/>
  <c r="K159" i="3"/>
  <c r="K157" i="3"/>
  <c r="K155" i="3"/>
  <c r="K153" i="3"/>
  <c r="K151" i="3"/>
  <c r="K149" i="3"/>
  <c r="K147" i="3"/>
  <c r="K145" i="3"/>
  <c r="K143" i="3"/>
  <c r="K141" i="3"/>
  <c r="K139" i="3"/>
  <c r="K137" i="3"/>
  <c r="K135" i="3"/>
  <c r="K133" i="3"/>
  <c r="K131" i="3"/>
  <c r="K129" i="3"/>
  <c r="K127" i="3"/>
  <c r="K125" i="3"/>
  <c r="K123" i="3"/>
  <c r="K121" i="3"/>
  <c r="K119" i="3"/>
  <c r="K117" i="3"/>
  <c r="K115" i="3"/>
  <c r="K113" i="3"/>
  <c r="K111" i="3"/>
  <c r="K109" i="3"/>
  <c r="K107" i="3"/>
  <c r="K105" i="3"/>
  <c r="K103" i="3"/>
  <c r="K101" i="3"/>
  <c r="K99" i="3"/>
  <c r="K97" i="3"/>
  <c r="K95" i="3"/>
  <c r="K93" i="3"/>
  <c r="K91" i="3"/>
  <c r="K89" i="3"/>
  <c r="K87" i="3"/>
  <c r="K85" i="3"/>
  <c r="K83" i="3"/>
  <c r="K81" i="3"/>
  <c r="K79" i="3"/>
  <c r="K77" i="3"/>
  <c r="K75" i="3"/>
  <c r="K73" i="3"/>
  <c r="K70" i="3"/>
  <c r="K67" i="3"/>
  <c r="K63" i="3"/>
  <c r="K59" i="3"/>
  <c r="K55" i="3"/>
  <c r="K52" i="3"/>
  <c r="K48" i="3"/>
  <c r="K44" i="3"/>
  <c r="K40" i="3"/>
  <c r="K30" i="3"/>
  <c r="K26" i="3"/>
  <c r="K72" i="3"/>
  <c r="K66" i="3"/>
  <c r="K62" i="3"/>
  <c r="K57" i="3"/>
  <c r="K54" i="3"/>
  <c r="K49" i="3"/>
  <c r="K45" i="3"/>
  <c r="K41" i="3"/>
  <c r="K37" i="3"/>
  <c r="K35" i="3"/>
  <c r="K33" i="3"/>
  <c r="K31" i="3"/>
  <c r="K27" i="3"/>
  <c r="K210" i="3"/>
  <c r="K208" i="3"/>
  <c r="K206" i="3"/>
  <c r="K204" i="3"/>
  <c r="K202" i="3"/>
  <c r="K200" i="3"/>
  <c r="K198" i="3"/>
  <c r="K196" i="3"/>
  <c r="K194" i="3"/>
  <c r="K192" i="3"/>
  <c r="K190" i="3"/>
  <c r="K188" i="3"/>
  <c r="K186" i="3"/>
  <c r="K184" i="3"/>
  <c r="K182" i="3"/>
  <c r="K180" i="3"/>
  <c r="K178" i="3"/>
  <c r="K176" i="3"/>
  <c r="K174" i="3"/>
  <c r="K172" i="3"/>
  <c r="K170" i="3"/>
  <c r="K168" i="3"/>
  <c r="K166" i="3"/>
  <c r="K164" i="3"/>
  <c r="K162" i="3"/>
  <c r="K160" i="3"/>
  <c r="K158" i="3"/>
  <c r="K156" i="3"/>
  <c r="K154" i="3"/>
  <c r="K152" i="3"/>
  <c r="K150" i="3"/>
  <c r="K148" i="3"/>
  <c r="K146" i="3"/>
  <c r="K144" i="3"/>
  <c r="K142" i="3"/>
  <c r="K140" i="3"/>
  <c r="K138" i="3"/>
  <c r="K136" i="3"/>
  <c r="K134" i="3"/>
  <c r="K132" i="3"/>
  <c r="K130" i="3"/>
  <c r="K128" i="3"/>
  <c r="K126" i="3"/>
  <c r="K124" i="3"/>
  <c r="K122" i="3"/>
  <c r="K120" i="3"/>
  <c r="K118" i="3"/>
  <c r="K116" i="3"/>
  <c r="K114" i="3"/>
  <c r="K112" i="3"/>
  <c r="K110" i="3"/>
  <c r="K108" i="3"/>
  <c r="K106" i="3"/>
  <c r="K104" i="3"/>
  <c r="K102" i="3"/>
  <c r="K100" i="3"/>
  <c r="K98" i="3"/>
  <c r="K96" i="3"/>
  <c r="K94" i="3"/>
  <c r="K92" i="3"/>
  <c r="K90" i="3"/>
  <c r="K88" i="3"/>
  <c r="K86" i="3"/>
  <c r="K84" i="3"/>
  <c r="K82" i="3"/>
  <c r="K80" i="3"/>
  <c r="K78" i="3"/>
  <c r="K76" i="3"/>
  <c r="K74" i="3"/>
  <c r="K71" i="3"/>
  <c r="K69" i="3"/>
  <c r="K65" i="3"/>
  <c r="K61" i="3"/>
  <c r="K58" i="3"/>
  <c r="K53" i="3"/>
  <c r="K50" i="3"/>
  <c r="K46" i="3"/>
  <c r="K42" i="3"/>
  <c r="K38" i="3"/>
  <c r="K28" i="3"/>
  <c r="K24" i="3"/>
  <c r="K68" i="3"/>
  <c r="K64" i="3"/>
  <c r="K60" i="3"/>
  <c r="K56" i="3"/>
  <c r="K51" i="3"/>
  <c r="K47" i="3"/>
  <c r="K43" i="3"/>
  <c r="K39" i="3"/>
  <c r="K36" i="3"/>
  <c r="K34" i="3"/>
  <c r="K32" i="3"/>
  <c r="K29" i="3"/>
  <c r="K25" i="3"/>
  <c r="W13" i="2"/>
  <c r="S13" i="2"/>
  <c r="O13" i="2"/>
  <c r="T13" i="2"/>
  <c r="P13" i="2"/>
  <c r="M13" i="2"/>
  <c r="X13" i="2"/>
  <c r="U13" i="2"/>
  <c r="AA13" i="2"/>
  <c r="I10" i="1"/>
  <c r="I17" i="2"/>
  <c r="F18" i="1"/>
  <c r="F32" i="2"/>
  <c r="I24" i="2"/>
  <c r="I33" i="2"/>
  <c r="I34" i="2" s="1"/>
  <c r="I15" i="2" s="1"/>
  <c r="J173" i="1"/>
  <c r="J139" i="1"/>
  <c r="J105" i="1"/>
  <c r="J73" i="1"/>
  <c r="J41" i="1"/>
  <c r="J204" i="1"/>
  <c r="J188" i="1"/>
  <c r="J172" i="1"/>
  <c r="J156" i="1"/>
  <c r="J140" i="1"/>
  <c r="J124" i="1"/>
  <c r="J108" i="1"/>
  <c r="J92" i="1"/>
  <c r="J76" i="1"/>
  <c r="J60" i="1"/>
  <c r="J44" i="1"/>
  <c r="J28" i="1"/>
  <c r="J199" i="1"/>
  <c r="J177" i="1"/>
  <c r="J149" i="1"/>
  <c r="J119" i="1"/>
  <c r="J87" i="1"/>
  <c r="J55" i="1"/>
  <c r="J35" i="1"/>
  <c r="J159" i="1"/>
  <c r="J125" i="1"/>
  <c r="J93" i="1"/>
  <c r="J61" i="1"/>
  <c r="J29" i="1"/>
  <c r="J198" i="1"/>
  <c r="J182" i="1"/>
  <c r="J166" i="1"/>
  <c r="J150" i="1"/>
  <c r="J134" i="1"/>
  <c r="J118" i="1"/>
  <c r="J102" i="1"/>
  <c r="J86" i="1"/>
  <c r="J70" i="1"/>
  <c r="J54" i="1"/>
  <c r="J38" i="1"/>
  <c r="J209" i="1"/>
  <c r="J191" i="1"/>
  <c r="J167" i="1"/>
  <c r="J137" i="1"/>
  <c r="J107" i="1"/>
  <c r="J75" i="1"/>
  <c r="J43" i="1"/>
  <c r="J165" i="1"/>
  <c r="J129" i="1"/>
  <c r="J97" i="1"/>
  <c r="J65" i="1"/>
  <c r="J33" i="1"/>
  <c r="J200" i="1"/>
  <c r="J184" i="1"/>
  <c r="J168" i="1"/>
  <c r="J152" i="1"/>
  <c r="J136" i="1"/>
  <c r="J120" i="1"/>
  <c r="J104" i="1"/>
  <c r="J88" i="1"/>
  <c r="J72" i="1"/>
  <c r="J56" i="1"/>
  <c r="J40" i="1"/>
  <c r="J24" i="1"/>
  <c r="J195" i="1"/>
  <c r="J171" i="1"/>
  <c r="J141" i="1"/>
  <c r="J111" i="1"/>
  <c r="J79" i="1"/>
  <c r="J47" i="1"/>
  <c r="J193" i="1"/>
  <c r="J151" i="1"/>
  <c r="J117" i="1"/>
  <c r="J85" i="1"/>
  <c r="J53" i="1"/>
  <c r="J210" i="1"/>
  <c r="J194" i="1"/>
  <c r="J178" i="1"/>
  <c r="J162" i="1"/>
  <c r="J146" i="1"/>
  <c r="J130" i="1"/>
  <c r="J114" i="1"/>
  <c r="J98" i="1"/>
  <c r="J82" i="1"/>
  <c r="J66" i="1"/>
  <c r="J50" i="1"/>
  <c r="J34" i="1"/>
  <c r="J205" i="1"/>
  <c r="J187" i="1"/>
  <c r="J161" i="1"/>
  <c r="J131" i="1"/>
  <c r="J99" i="1"/>
  <c r="J67" i="1"/>
  <c r="J27" i="1"/>
  <c r="J155" i="1"/>
  <c r="J121" i="1"/>
  <c r="J89" i="1"/>
  <c r="J57" i="1"/>
  <c r="J25" i="1"/>
  <c r="J196" i="1"/>
  <c r="J180" i="1"/>
  <c r="J164" i="1"/>
  <c r="J148" i="1"/>
  <c r="J132" i="1"/>
  <c r="J116" i="1"/>
  <c r="J100" i="1"/>
  <c r="J84" i="1"/>
  <c r="J68" i="1"/>
  <c r="J52" i="1"/>
  <c r="J36" i="1"/>
  <c r="J207" i="1"/>
  <c r="J189" i="1"/>
  <c r="J163" i="1"/>
  <c r="J133" i="1"/>
  <c r="J103" i="1"/>
  <c r="J71" i="1"/>
  <c r="J39" i="1"/>
  <c r="J179" i="1"/>
  <c r="J143" i="1"/>
  <c r="J109" i="1"/>
  <c r="J77" i="1"/>
  <c r="J45" i="1"/>
  <c r="J206" i="1"/>
  <c r="J190" i="1"/>
  <c r="J174" i="1"/>
  <c r="J158" i="1"/>
  <c r="J142" i="1"/>
  <c r="J126" i="1"/>
  <c r="J110" i="1"/>
  <c r="J94" i="1"/>
  <c r="J78" i="1"/>
  <c r="J62" i="1"/>
  <c r="J46" i="1"/>
  <c r="J30" i="1"/>
  <c r="J201" i="1"/>
  <c r="J181" i="1"/>
  <c r="J153" i="1"/>
  <c r="J123" i="1"/>
  <c r="J91" i="1"/>
  <c r="J59" i="1"/>
  <c r="J183" i="1"/>
  <c r="J147" i="1"/>
  <c r="J113" i="1"/>
  <c r="J81" i="1"/>
  <c r="J49" i="1"/>
  <c r="J208" i="1"/>
  <c r="J192" i="1"/>
  <c r="J176" i="1"/>
  <c r="J160" i="1"/>
  <c r="J144" i="1"/>
  <c r="J128" i="1"/>
  <c r="J112" i="1"/>
  <c r="J96" i="1"/>
  <c r="J80" i="1"/>
  <c r="J64" i="1"/>
  <c r="J48" i="1"/>
  <c r="J32" i="1"/>
  <c r="J203" i="1"/>
  <c r="J185" i="1"/>
  <c r="J157" i="1"/>
  <c r="J127" i="1"/>
  <c r="J95" i="1"/>
  <c r="J63" i="1"/>
  <c r="J31" i="1"/>
  <c r="J169" i="1"/>
  <c r="J135" i="1"/>
  <c r="J101" i="1"/>
  <c r="J69" i="1"/>
  <c r="J37" i="1"/>
  <c r="J202" i="1"/>
  <c r="J186" i="1"/>
  <c r="J170" i="1"/>
  <c r="J154" i="1"/>
  <c r="J138" i="1"/>
  <c r="J122" i="1"/>
  <c r="J106" i="1"/>
  <c r="J90" i="1"/>
  <c r="J74" i="1"/>
  <c r="J58" i="1"/>
  <c r="J42" i="1"/>
  <c r="J26" i="1"/>
  <c r="J197" i="1"/>
  <c r="J175" i="1"/>
  <c r="J145" i="1"/>
  <c r="J115" i="1"/>
  <c r="J83" i="1"/>
  <c r="J51" i="1"/>
  <c r="Q13" i="2"/>
  <c r="V13" i="2"/>
  <c r="R13" i="2"/>
  <c r="N13" i="2"/>
  <c r="D35" i="6" l="1"/>
  <c r="E13" i="4"/>
  <c r="E16" i="4" s="1"/>
  <c r="E30" i="4" s="1"/>
  <c r="D13" i="4"/>
  <c r="F13" i="4"/>
  <c r="F16" i="4" s="1"/>
  <c r="F30" i="4" s="1"/>
  <c r="I16" i="4"/>
  <c r="I30" i="4" s="1"/>
  <c r="J16" i="4"/>
  <c r="J30" i="4" s="1"/>
  <c r="K16" i="4"/>
  <c r="K30" i="4" s="1"/>
  <c r="E13" i="6"/>
  <c r="E35" i="6" s="1"/>
  <c r="I16" i="6"/>
  <c r="I32" i="6" s="1"/>
  <c r="I33" i="6" s="1"/>
  <c r="K16" i="6"/>
  <c r="K32" i="6" s="1"/>
  <c r="M14" i="2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E16" i="6" l="1"/>
  <c r="E32" i="6" s="1"/>
  <c r="J16" i="6"/>
  <c r="J32" i="6" s="1"/>
  <c r="J33" i="6" s="1"/>
  <c r="K33" i="6" s="1"/>
  <c r="F13" i="6"/>
  <c r="F35" i="6" s="1"/>
  <c r="D14" i="4"/>
  <c r="D16" i="4"/>
  <c r="D30" i="4" s="1"/>
  <c r="D31" i="4" s="1"/>
  <c r="E31" i="4" s="1"/>
  <c r="F31" i="4" s="1"/>
  <c r="I31" i="4" s="1"/>
  <c r="J31" i="4" s="1"/>
  <c r="K31" i="4" s="1"/>
  <c r="M13" i="4"/>
  <c r="D14" i="6"/>
  <c r="D36" i="6" s="1"/>
  <c r="D16" i="6"/>
  <c r="D32" i="6" s="1"/>
  <c r="D33" i="6" s="1"/>
  <c r="E33" i="6" s="1"/>
  <c r="M13" i="6"/>
  <c r="AB14" i="2"/>
  <c r="M15" i="2"/>
  <c r="M17" i="2" s="1"/>
  <c r="F16" i="6" l="1"/>
  <c r="F32" i="6" s="1"/>
  <c r="F33" i="6" s="1"/>
  <c r="D17" i="6"/>
  <c r="E14" i="6"/>
  <c r="E36" i="6" s="1"/>
  <c r="E14" i="4"/>
  <c r="D17" i="4"/>
  <c r="N12" i="2"/>
  <c r="N15" i="2" s="1"/>
  <c r="N17" i="2" s="1"/>
  <c r="M20" i="2"/>
  <c r="E17" i="6" l="1"/>
  <c r="F14" i="6"/>
  <c r="F36" i="6" s="1"/>
  <c r="F14" i="4"/>
  <c r="E17" i="4"/>
  <c r="N20" i="2"/>
  <c r="O12" i="2"/>
  <c r="O15" i="2" s="1"/>
  <c r="O17" i="2" s="1"/>
  <c r="I14" i="6" l="1"/>
  <c r="F17" i="6"/>
  <c r="I14" i="4"/>
  <c r="F17" i="4"/>
  <c r="O20" i="2"/>
  <c r="P12" i="2"/>
  <c r="P15" i="2" s="1"/>
  <c r="P17" i="2" s="1"/>
  <c r="J14" i="4" l="1"/>
  <c r="I17" i="4"/>
  <c r="J14" i="6"/>
  <c r="I17" i="6"/>
  <c r="P20" i="2"/>
  <c r="Q12" i="2"/>
  <c r="Q15" i="2" s="1"/>
  <c r="Q17" i="2" s="1"/>
  <c r="K14" i="6" l="1"/>
  <c r="K17" i="6" s="1"/>
  <c r="J17" i="6"/>
  <c r="K14" i="4"/>
  <c r="K17" i="4" s="1"/>
  <c r="J17" i="4"/>
  <c r="Q20" i="2"/>
  <c r="R12" i="2"/>
  <c r="R15" i="2" s="1"/>
  <c r="R17" i="2" s="1"/>
  <c r="S12" i="2" l="1"/>
  <c r="S15" i="2" s="1"/>
  <c r="S17" i="2" s="1"/>
  <c r="R20" i="2"/>
  <c r="T12" i="2" l="1"/>
  <c r="T15" i="2" s="1"/>
  <c r="T17" i="2" s="1"/>
  <c r="S20" i="2"/>
  <c r="T20" i="2" l="1"/>
  <c r="U12" i="2"/>
  <c r="U15" i="2" s="1"/>
  <c r="U17" i="2" s="1"/>
  <c r="V12" i="2" l="1"/>
  <c r="V15" i="2" s="1"/>
  <c r="V17" i="2" s="1"/>
  <c r="U20" i="2"/>
  <c r="W12" i="2" l="1"/>
  <c r="W15" i="2" s="1"/>
  <c r="W17" i="2" s="1"/>
  <c r="V20" i="2"/>
  <c r="W20" i="2" l="1"/>
  <c r="X12" i="2"/>
  <c r="X15" i="2" s="1"/>
  <c r="X17" i="2" s="1"/>
  <c r="X20" i="2" l="1"/>
  <c r="Y12" i="2"/>
  <c r="Y15" i="2" s="1"/>
  <c r="Y17" i="2" s="1"/>
  <c r="Y20" i="2" l="1"/>
  <c r="Z12" i="2"/>
  <c r="Z15" i="2" s="1"/>
  <c r="Z17" i="2" s="1"/>
  <c r="Z20" i="2" l="1"/>
  <c r="AA12" i="2"/>
  <c r="AA15" i="2" s="1"/>
  <c r="AA17" i="2" s="1"/>
  <c r="AA20" i="2" s="1"/>
  <c r="C41" i="7" l="1"/>
  <c r="D42" i="7" l="1"/>
  <c r="E42" i="7"/>
  <c r="F42" i="7"/>
  <c r="G42" i="7"/>
  <c r="H42" i="7"/>
  <c r="I42" i="7"/>
  <c r="D44" i="7" l="1"/>
  <c r="E44" i="7" s="1"/>
  <c r="F44" i="7" s="1"/>
  <c r="G44" i="7" s="1"/>
  <c r="H44" i="7" s="1"/>
  <c r="I44" i="7" s="1"/>
  <c r="K42" i="7"/>
</calcChain>
</file>

<file path=xl/sharedStrings.xml><?xml version="1.0" encoding="utf-8"?>
<sst xmlns="http://schemas.openxmlformats.org/spreadsheetml/2006/main" count="284" uniqueCount="123">
  <si>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</si>
  <si>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</si>
  <si>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</si>
  <si>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</si>
  <si>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</si>
  <si>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</si>
  <si>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</si>
  <si>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Enter Values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</si>
  <si>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</si>
  <si>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</si>
  <si>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</si>
  <si>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</si>
  <si>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</si>
  <si>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</si>
  <si>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</si>
  <si>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</si>
  <si>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</si>
  <si>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</si>
  <si>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One time</t>
  </si>
  <si>
    <t>Monthly B&amp;O Tax</t>
  </si>
  <si>
    <t>Equity Offset Payment</t>
  </si>
  <si>
    <t>Water System</t>
  </si>
  <si>
    <t>UW-110054</t>
  </si>
  <si>
    <t>PRIVATE PIPELINE</t>
  </si>
  <si>
    <t>Annual Interest Rate</t>
  </si>
  <si>
    <t>Input</t>
  </si>
  <si>
    <t>Customer Cost</t>
  </si>
  <si>
    <t>Principal Only</t>
  </si>
  <si>
    <t>Principal &amp; Interest</t>
  </si>
  <si>
    <t>Monthly Surcharge</t>
  </si>
  <si>
    <t>Current Number of Customers</t>
  </si>
  <si>
    <t>Growth Percent per year</t>
  </si>
  <si>
    <t>Full cost</t>
  </si>
  <si>
    <t>Potential Customers</t>
  </si>
  <si>
    <t>Cost per Potential</t>
  </si>
  <si>
    <t>Year</t>
  </si>
  <si>
    <t>Fac Chg</t>
  </si>
  <si>
    <t>Annual Payment</t>
  </si>
  <si>
    <t>Start</t>
  </si>
  <si>
    <t>End of year</t>
  </si>
  <si>
    <t>Principal Surcharge</t>
  </si>
  <si>
    <t>New growth</t>
  </si>
  <si>
    <t>Remaining Growth</t>
  </si>
  <si>
    <t>New Facilities Charge</t>
  </si>
  <si>
    <t>Potential Surcharges</t>
  </si>
  <si>
    <t>New Customer Surcharge</t>
  </si>
  <si>
    <t>Growth Customers per year</t>
  </si>
  <si>
    <t>Annual Potential</t>
  </si>
  <si>
    <t>Facilities Charges</t>
  </si>
  <si>
    <t xml:space="preserve">Customers </t>
  </si>
  <si>
    <t>Current</t>
  </si>
  <si>
    <t>Potential (New)</t>
  </si>
  <si>
    <t xml:space="preserve"> Pct of total </t>
  </si>
  <si>
    <t>Facilities Charge Pymt</t>
  </si>
  <si>
    <t>Years to full build-out</t>
  </si>
  <si>
    <t xml:space="preserve">Balance Incl Surchg/FacChg </t>
  </si>
  <si>
    <t>Admin and Legal</t>
  </si>
  <si>
    <t>Contingencies</t>
  </si>
  <si>
    <t>Cost per Year</t>
  </si>
  <si>
    <t>Route Survey / Engineering</t>
  </si>
  <si>
    <t>Site Acquisitions</t>
  </si>
  <si>
    <t>Construction of Pipeline</t>
  </si>
  <si>
    <t>Sale Tax</t>
  </si>
  <si>
    <t>Final Design / Construction Documents</t>
  </si>
  <si>
    <t>Totals</t>
  </si>
  <si>
    <t>Inflation</t>
  </si>
  <si>
    <t>Tacoma Account Balance</t>
  </si>
  <si>
    <t>Year 1</t>
  </si>
  <si>
    <t>Year 2</t>
  </si>
  <si>
    <t>Year 3</t>
  </si>
  <si>
    <t>Year 4</t>
  </si>
  <si>
    <t>Year 5</t>
  </si>
  <si>
    <t>Year 6</t>
  </si>
  <si>
    <t>Rainier View Water</t>
  </si>
  <si>
    <t>Lakewood Annual Payment</t>
  </si>
  <si>
    <t>Received new connection</t>
  </si>
  <si>
    <t>Paid Lakewood Shared</t>
  </si>
  <si>
    <t xml:space="preserve">  Portion of Lakewood Booster</t>
  </si>
  <si>
    <t xml:space="preserve">  Treatment Station Tacoma</t>
  </si>
  <si>
    <t xml:space="preserve">  Intertie Lakewood/Tacoma</t>
  </si>
  <si>
    <t>GFC</t>
  </si>
  <si>
    <t>Corrosion Control</t>
  </si>
  <si>
    <t>Main Replacement</t>
  </si>
  <si>
    <t>New Spiritwood well</t>
  </si>
  <si>
    <t>Meter Replacements</t>
  </si>
  <si>
    <t>Fire Hydrant Replacements</t>
  </si>
  <si>
    <t>Tacoma Account and General Facilities Charge</t>
  </si>
  <si>
    <t>Lakewood Private Pipeline Construction</t>
  </si>
  <si>
    <t>Customer Count Growth</t>
  </si>
  <si>
    <t>Customer Count Total</t>
  </si>
  <si>
    <t>Surcharge only revenue</t>
  </si>
  <si>
    <t>LPFC and Surcharge</t>
  </si>
  <si>
    <t>Rainier View Water Company</t>
  </si>
  <si>
    <t>LPFC (2,280 Connections over 10 years)</t>
  </si>
  <si>
    <t>REVENUE</t>
  </si>
  <si>
    <t>EXPENSES</t>
  </si>
  <si>
    <t>Accumulated Balance</t>
  </si>
  <si>
    <t>Expenses per Year</t>
  </si>
  <si>
    <t>Revenue per year (LPFC and Surcharge)</t>
  </si>
  <si>
    <t>Total Expense</t>
  </si>
  <si>
    <t>Un-Restricted Tacoma Balance</t>
  </si>
  <si>
    <t>Original GFC March 25, 2011</t>
  </si>
  <si>
    <t>Revenue - Expense Accum Balance</t>
  </si>
  <si>
    <t>Customer Growth</t>
  </si>
  <si>
    <t>Growth times GFC annually</t>
  </si>
  <si>
    <t>30% Equity per Growth</t>
  </si>
  <si>
    <t>Growth times 30% annually</t>
  </si>
  <si>
    <t xml:space="preserve">  5 year Lakewood Payment (3%)</t>
  </si>
  <si>
    <t>Net Revenue - Expenses Annually</t>
  </si>
  <si>
    <t>Surcharge - Expenses</t>
  </si>
  <si>
    <t>3 year cost Surcharge  |  15 year 3.5%</t>
  </si>
  <si>
    <t>Phase 1 cost</t>
  </si>
  <si>
    <t>Total cost</t>
  </si>
  <si>
    <t>Customer Capacity</t>
  </si>
  <si>
    <t>LPFC</t>
  </si>
  <si>
    <t>Phase 2 w/inflation cost</t>
  </si>
  <si>
    <t>Rainier View Water Company, Inc.</t>
  </si>
  <si>
    <t>LAKEWOOD PIPELINE PROJECT</t>
  </si>
  <si>
    <t>surcharge phase 1</t>
  </si>
  <si>
    <t>customer count</t>
  </si>
  <si>
    <t>monthly revenue</t>
  </si>
  <si>
    <t>annual revenue</t>
  </si>
  <si>
    <t>Running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</si>
</sst>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2"/>
      <color rgb="FF00B0F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39" fontId="3" fillId="0" borderId="0" xfId="0" applyNumberFormat="1" applyFont="1" applyFill="1" applyBorder="1" applyAlignment="1">
      <alignment horizontal="right"/>
    </xf>
    <xf numFmtId="7" fontId="3" fillId="0" borderId="0" xfId="0" applyNumberFormat="1" applyFont="1" applyFill="1" applyBorder="1"/>
    <xf numFmtId="10" fontId="3" fillId="2" borderId="12" xfId="0" applyNumberFormat="1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37" fontId="3" fillId="2" borderId="12" xfId="0" applyNumberFormat="1" applyFont="1" applyFill="1" applyBorder="1" applyAlignment="1">
      <alignment horizontal="center"/>
    </xf>
    <xf numFmtId="5" fontId="3" fillId="2" borderId="0" xfId="0" applyNumberFormat="1" applyFont="1" applyFill="1" applyBorder="1" applyAlignment="1">
      <alignment horizontal="right"/>
    </xf>
    <xf numFmtId="39" fontId="10" fillId="0" borderId="0" xfId="0" applyNumberFormat="1" applyFont="1" applyBorder="1"/>
    <xf numFmtId="5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center"/>
    </xf>
    <xf numFmtId="5" fontId="3" fillId="0" borderId="4" xfId="0" applyNumberFormat="1" applyFont="1" applyBorder="1" applyAlignment="1">
      <alignment horizontal="right"/>
    </xf>
    <xf numFmtId="37" fontId="3" fillId="0" borderId="0" xfId="2" applyNumberFormat="1" applyFont="1" applyFill="1" applyBorder="1" applyAlignment="1">
      <alignment horizontal="center"/>
    </xf>
    <xf numFmtId="37" fontId="3" fillId="3" borderId="12" xfId="0" applyNumberFormat="1" applyFont="1" applyFill="1" applyBorder="1" applyAlignment="1">
      <alignment horizontal="center"/>
    </xf>
    <xf numFmtId="5" fontId="3" fillId="3" borderId="0" xfId="0" applyNumberFormat="1" applyFont="1" applyFill="1" applyBorder="1" applyAlignment="1">
      <alignment horizontal="right"/>
    </xf>
    <xf numFmtId="10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5" fontId="3" fillId="4" borderId="0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2" applyNumberFormat="1" applyFont="1"/>
    <xf numFmtId="37" fontId="0" fillId="0" borderId="0" xfId="0" applyNumberFormat="1"/>
    <xf numFmtId="37" fontId="3" fillId="3" borderId="0" xfId="1" applyNumberFormat="1" applyFont="1" applyFill="1" applyBorder="1" applyAlignment="1">
      <alignment horizontal="right"/>
    </xf>
    <xf numFmtId="166" fontId="3" fillId="0" borderId="7" xfId="1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37" fontId="3" fillId="0" borderId="14" xfId="0" applyNumberFormat="1" applyFont="1" applyBorder="1" applyAlignment="1">
      <alignment horizontal="center"/>
    </xf>
    <xf numFmtId="14" fontId="3" fillId="0" borderId="14" xfId="0" applyNumberFormat="1" applyFont="1" applyBorder="1" applyAlignment="1">
      <alignment horizontal="right"/>
    </xf>
    <xf numFmtId="165" fontId="3" fillId="2" borderId="14" xfId="0" applyNumberFormat="1" applyFont="1" applyFill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6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left"/>
    </xf>
    <xf numFmtId="37" fontId="3" fillId="0" borderId="18" xfId="0" applyNumberFormat="1" applyFont="1" applyBorder="1" applyAlignment="1">
      <alignment horizontal="center"/>
    </xf>
    <xf numFmtId="14" fontId="3" fillId="0" borderId="18" xfId="0" applyNumberFormat="1" applyFont="1" applyBorder="1" applyAlignment="1">
      <alignment horizontal="right"/>
    </xf>
    <xf numFmtId="37" fontId="3" fillId="4" borderId="18" xfId="0" applyNumberFormat="1" applyFont="1" applyFill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5" fontId="3" fillId="0" borderId="19" xfId="0" applyNumberFormat="1" applyFont="1" applyFill="1" applyBorder="1" applyAlignment="1">
      <alignment horizontal="center"/>
    </xf>
    <xf numFmtId="9" fontId="0" fillId="0" borderId="0" xfId="3" applyFont="1"/>
    <xf numFmtId="166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166" fontId="0" fillId="0" borderId="0" xfId="0" applyNumberFormat="1"/>
    <xf numFmtId="5" fontId="0" fillId="0" borderId="0" xfId="0" applyNumberFormat="1"/>
    <xf numFmtId="5" fontId="11" fillId="0" borderId="0" xfId="0" applyNumberFormat="1" applyFont="1" applyAlignment="1">
      <alignment horizontal="right"/>
    </xf>
    <xf numFmtId="39" fontId="0" fillId="0" borderId="0" xfId="0" applyNumberFormat="1" applyAlignment="1">
      <alignment horizontal="center"/>
    </xf>
    <xf numFmtId="7" fontId="12" fillId="5" borderId="5" xfId="0" applyNumberFormat="1" applyFont="1" applyFill="1" applyBorder="1" applyAlignment="1">
      <alignment horizontal="center"/>
    </xf>
    <xf numFmtId="166" fontId="0" fillId="0" borderId="0" xfId="1" applyNumberFormat="1" applyFont="1"/>
    <xf numFmtId="166" fontId="0" fillId="0" borderId="14" xfId="1" applyNumberFormat="1" applyFont="1" applyBorder="1"/>
    <xf numFmtId="37" fontId="13" fillId="0" borderId="0" xfId="0" applyNumberFormat="1" applyFont="1"/>
    <xf numFmtId="164" fontId="0" fillId="0" borderId="14" xfId="2" applyNumberFormat="1" applyFont="1" applyBorder="1"/>
    <xf numFmtId="166" fontId="14" fillId="0" borderId="0" xfId="1" applyNumberFormat="1" applyFont="1"/>
    <xf numFmtId="0" fontId="15" fillId="0" borderId="0" xfId="0" applyFont="1"/>
    <xf numFmtId="37" fontId="3" fillId="0" borderId="0" xfId="0" applyNumberFormat="1" applyFont="1" applyFill="1" applyBorder="1" applyAlignment="1">
      <alignment horizontal="center"/>
    </xf>
    <xf numFmtId="0" fontId="16" fillId="0" borderId="10" xfId="0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37" fontId="0" fillId="0" borderId="14" xfId="0" applyNumberFormat="1" applyBorder="1"/>
    <xf numFmtId="0" fontId="11" fillId="0" borderId="0" xfId="0" applyFont="1" applyAlignment="1">
      <alignment horizontal="center"/>
    </xf>
    <xf numFmtId="37" fontId="0" fillId="0" borderId="0" xfId="0" applyNumberFormat="1" applyBorder="1"/>
    <xf numFmtId="165" fontId="17" fillId="6" borderId="0" xfId="3" applyNumberFormat="1" applyFont="1" applyFill="1"/>
    <xf numFmtId="0" fontId="0" fillId="0" borderId="0" xfId="0" applyFont="1" applyAlignment="1">
      <alignment wrapText="1"/>
    </xf>
    <xf numFmtId="37" fontId="17" fillId="0" borderId="0" xfId="0" applyNumberFormat="1" applyFont="1"/>
    <xf numFmtId="0" fontId="11" fillId="0" borderId="0" xfId="0" applyFont="1" applyAlignment="1">
      <alignment wrapText="1"/>
    </xf>
    <xf numFmtId="37" fontId="11" fillId="0" borderId="0" xfId="0" applyNumberFormat="1" applyFont="1" applyAlignment="1">
      <alignment horizontal="center"/>
    </xf>
    <xf numFmtId="37" fontId="0" fillId="0" borderId="20" xfId="0" applyNumberFormat="1" applyBorder="1"/>
    <xf numFmtId="37" fontId="11" fillId="0" borderId="14" xfId="0" applyNumberFormat="1" applyFont="1" applyBorder="1"/>
    <xf numFmtId="37" fontId="18" fillId="0" borderId="0" xfId="0" applyNumberFormat="1" applyFont="1" applyBorder="1"/>
    <xf numFmtId="37" fontId="0" fillId="0" borderId="0" xfId="0" applyNumberFormat="1" applyAlignment="1">
      <alignment horizontal="left"/>
    </xf>
    <xf numFmtId="44" fontId="17" fillId="0" borderId="0" xfId="1" applyFont="1" applyAlignment="1">
      <alignment horizontal="left"/>
    </xf>
    <xf numFmtId="0" fontId="0" fillId="7" borderId="0" xfId="0" applyFill="1" applyAlignment="1">
      <alignment horizontal="center"/>
    </xf>
    <xf numFmtId="37" fontId="11" fillId="7" borderId="0" xfId="0" applyNumberFormat="1" applyFont="1" applyFill="1" applyAlignment="1">
      <alignment horizontal="center"/>
    </xf>
    <xf numFmtId="37" fontId="0" fillId="7" borderId="0" xfId="0" applyNumberFormat="1" applyFill="1"/>
    <xf numFmtId="37" fontId="0" fillId="7" borderId="14" xfId="0" applyNumberFormat="1" applyFill="1" applyBorder="1"/>
    <xf numFmtId="37" fontId="0" fillId="7" borderId="0" xfId="0" applyNumberFormat="1" applyFill="1" applyBorder="1"/>
    <xf numFmtId="37" fontId="19" fillId="0" borderId="0" xfId="0" applyNumberFormat="1" applyFon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 applyAlignment="1">
      <alignment wrapText="1"/>
    </xf>
    <xf numFmtId="37" fontId="3" fillId="5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7" fontId="1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6" fontId="17" fillId="0" borderId="0" xfId="1" applyNumberFormat="1" applyFont="1" applyAlignment="1">
      <alignment horizontal="left"/>
    </xf>
    <xf numFmtId="0" fontId="0" fillId="0" borderId="0" xfId="0" applyAlignment="1">
      <alignment horizontal="right"/>
    </xf>
    <xf numFmtId="37" fontId="11" fillId="8" borderId="0" xfId="0" applyNumberFormat="1" applyFont="1" applyFill="1" applyAlignment="1">
      <alignment horizontal="center"/>
    </xf>
    <xf numFmtId="0" fontId="17" fillId="0" borderId="0" xfId="0" applyFont="1"/>
    <xf numFmtId="37" fontId="17" fillId="0" borderId="20" xfId="0" applyNumberFormat="1" applyFont="1" applyBorder="1" applyAlignment="1">
      <alignment horizontal="center"/>
    </xf>
    <xf numFmtId="37" fontId="0" fillId="7" borderId="20" xfId="0" applyNumberFormat="1" applyFill="1" applyBorder="1"/>
    <xf numFmtId="0" fontId="11" fillId="0" borderId="0" xfId="0" applyFont="1" applyAlignment="1"/>
    <xf numFmtId="7" fontId="3" fillId="3" borderId="0" xfId="0" applyNumberFormat="1" applyFont="1" applyFill="1" applyBorder="1" applyAlignment="1">
      <alignment horizontal="right"/>
    </xf>
    <xf numFmtId="7" fontId="17" fillId="0" borderId="0" xfId="0" applyNumberFormat="1" applyFont="1" applyAlignment="1">
      <alignment horizontal="center"/>
    </xf>
    <xf numFmtId="0" fontId="0" fillId="0" borderId="21" xfId="0" applyBorder="1"/>
    <xf numFmtId="37" fontId="11" fillId="0" borderId="21" xfId="0" applyNumberFormat="1" applyFont="1" applyBorder="1" applyAlignment="1">
      <alignment horizontal="center"/>
    </xf>
    <xf numFmtId="37" fontId="11" fillId="7" borderId="21" xfId="0" applyNumberFormat="1" applyFont="1" applyFill="1" applyBorder="1" applyAlignment="1">
      <alignment horizontal="center"/>
    </xf>
    <xf numFmtId="5" fontId="17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44" fontId="11" fillId="0" borderId="0" xfId="1" applyFont="1" applyAlignment="1">
      <alignment horizontal="left"/>
    </xf>
    <xf numFmtId="37" fontId="11" fillId="0" borderId="20" xfId="0" applyNumberFormat="1" applyFont="1" applyBorder="1" applyAlignment="1">
      <alignment horizontal="center"/>
    </xf>
    <xf numFmtId="37" fontId="11" fillId="7" borderId="20" xfId="0" applyNumberFormat="1" applyFont="1" applyFill="1" applyBorder="1" applyAlignment="1">
      <alignment horizontal="center"/>
    </xf>
    <xf numFmtId="37" fontId="11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37" fontId="11" fillId="0" borderId="21" xfId="0" applyNumberFormat="1" applyFont="1" applyFill="1" applyBorder="1" applyAlignment="1">
      <alignment horizontal="center"/>
    </xf>
    <xf numFmtId="37" fontId="11" fillId="0" borderId="0" xfId="0" applyNumberFormat="1" applyFont="1" applyFill="1" applyAlignment="1">
      <alignment horizontal="center"/>
    </xf>
    <xf numFmtId="37" fontId="11" fillId="0" borderId="20" xfId="0" applyNumberFormat="1" applyFont="1" applyFill="1" applyBorder="1" applyAlignment="1">
      <alignment horizontal="center"/>
    </xf>
    <xf numFmtId="37" fontId="0" fillId="0" borderId="0" xfId="0" applyNumberFormat="1" applyFill="1"/>
    <xf numFmtId="37" fontId="0" fillId="0" borderId="14" xfId="0" applyNumberFormat="1" applyFill="1" applyBorder="1"/>
    <xf numFmtId="37" fontId="0" fillId="0" borderId="20" xfId="0" applyNumberFormat="1" applyFill="1" applyBorder="1"/>
    <xf numFmtId="37" fontId="0" fillId="0" borderId="0" xfId="0" applyNumberFormat="1" applyFill="1" applyBorder="1"/>
    <xf numFmtId="37" fontId="11" fillId="0" borderId="0" xfId="0" applyNumberFormat="1" applyFont="1" applyBorder="1"/>
    <xf numFmtId="37" fontId="11" fillId="0" borderId="14" xfId="0" applyNumberFormat="1" applyFont="1" applyBorder="1" applyAlignment="1">
      <alignment horizontal="center"/>
    </xf>
    <xf numFmtId="37" fontId="11" fillId="0" borderId="0" xfId="0" applyNumberFormat="1" applyFont="1" applyBorder="1" applyAlignment="1">
      <alignment horizontal="center"/>
    </xf>
    <xf numFmtId="165" fontId="20" fillId="4" borderId="0" xfId="3" applyNumberFormat="1" applyFont="1" applyFill="1" applyAlignment="1">
      <alignment horizontal="center"/>
    </xf>
    <xf numFmtId="164" fontId="0" fillId="0" borderId="17" xfId="2" applyNumberFormat="1" applyFont="1" applyBorder="1"/>
    <xf numFmtId="164" fontId="0" fillId="0" borderId="0" xfId="2" applyNumberFormat="1" applyFont="1" applyBorder="1"/>
    <xf numFmtId="164" fontId="19" fillId="0" borderId="0" xfId="0" applyNumberFormat="1" applyFont="1"/>
    <xf numFmtId="37" fontId="11" fillId="0" borderId="18" xfId="0" applyNumberFormat="1" applyFont="1" applyBorder="1" applyAlignment="1">
      <alignment horizontal="center"/>
    </xf>
    <xf numFmtId="5" fontId="17" fillId="0" borderId="22" xfId="1" applyNumberFormat="1" applyFont="1" applyBorder="1" applyAlignment="1">
      <alignment horizontal="center"/>
    </xf>
    <xf numFmtId="37" fontId="17" fillId="0" borderId="14" xfId="0" applyNumberFormat="1" applyFont="1" applyBorder="1"/>
    <xf numFmtId="0" fontId="0" fillId="0" borderId="0" xfId="0" applyBorder="1" applyAlignment="1">
      <alignment horizontal="center" wrapText="1"/>
    </xf>
    <xf numFmtId="37" fontId="0" fillId="0" borderId="21" xfId="0" applyNumberFormat="1" applyBorder="1" applyAlignment="1">
      <alignment horizontal="left"/>
    </xf>
    <xf numFmtId="0" fontId="0" fillId="0" borderId="0" xfId="0" applyAlignment="1"/>
    <xf numFmtId="37" fontId="19" fillId="0" borderId="14" xfId="0" applyNumberFormat="1" applyFont="1" applyBorder="1"/>
    <xf numFmtId="37" fontId="17" fillId="0" borderId="0" xfId="0" applyNumberFormat="1" applyFont="1" applyFill="1" applyAlignment="1">
      <alignment horizontal="right"/>
    </xf>
    <xf numFmtId="37" fontId="0" fillId="3" borderId="0" xfId="0" applyNumberFormat="1" applyFill="1"/>
    <xf numFmtId="37" fontId="17" fillId="3" borderId="0" xfId="0" applyNumberFormat="1" applyFont="1" applyFill="1"/>
    <xf numFmtId="5" fontId="9" fillId="9" borderId="23" xfId="0" applyNumberFormat="1" applyFont="1" applyFill="1" applyBorder="1" applyAlignment="1">
      <alignment horizontal="right"/>
    </xf>
    <xf numFmtId="8" fontId="3" fillId="0" borderId="0" xfId="0" applyNumberFormat="1" applyFont="1" applyBorder="1" applyAlignment="1">
      <alignment horizontal="center"/>
    </xf>
    <xf numFmtId="10" fontId="3" fillId="2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8" fontId="3" fillId="0" borderId="7" xfId="0" applyNumberFormat="1" applyFont="1" applyBorder="1" applyAlignment="1">
      <alignment horizontal="center"/>
    </xf>
    <xf numFmtId="8" fontId="3" fillId="0" borderId="15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39" fontId="3" fillId="0" borderId="16" xfId="0" applyNumberFormat="1" applyFont="1" applyFill="1" applyBorder="1"/>
    <xf numFmtId="0" fontId="3" fillId="0" borderId="24" xfId="0" applyFont="1" applyFill="1" applyBorder="1"/>
    <xf numFmtId="39" fontId="3" fillId="0" borderId="12" xfId="0" applyNumberFormat="1" applyFont="1" applyFill="1" applyBorder="1"/>
    <xf numFmtId="10" fontId="3" fillId="0" borderId="24" xfId="0" applyNumberFormat="1" applyFont="1" applyFill="1" applyBorder="1" applyAlignment="1">
      <alignment horizontal="center"/>
    </xf>
    <xf numFmtId="8" fontId="3" fillId="0" borderId="24" xfId="0" applyNumberFormat="1" applyFont="1" applyFill="1" applyBorder="1" applyAlignment="1">
      <alignment horizontal="center"/>
    </xf>
    <xf numFmtId="37" fontId="3" fillId="0" borderId="12" xfId="0" applyNumberFormat="1" applyFont="1" applyFill="1" applyBorder="1"/>
    <xf numFmtId="0" fontId="3" fillId="0" borderId="24" xfId="0" applyFont="1" applyFill="1" applyBorder="1" applyAlignment="1">
      <alignment horizontal="center"/>
    </xf>
    <xf numFmtId="5" fontId="9" fillId="9" borderId="25" xfId="0" applyNumberFormat="1" applyFont="1" applyFill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5" fontId="9" fillId="9" borderId="23" xfId="0" applyNumberFormat="1" applyFont="1" applyFill="1" applyBorder="1" applyAlignment="1">
      <alignment horizontal="center"/>
    </xf>
    <xf numFmtId="7" fontId="3" fillId="0" borderId="12" xfId="0" applyNumberFormat="1" applyFont="1" applyFill="1" applyBorder="1" applyAlignment="1">
      <alignment horizontal="right"/>
    </xf>
    <xf numFmtId="37" fontId="3" fillId="0" borderId="0" xfId="0" applyNumberFormat="1" applyFont="1" applyFill="1" applyBorder="1"/>
    <xf numFmtId="37" fontId="3" fillId="0" borderId="0" xfId="0" applyNumberFormat="1" applyFont="1" applyBorder="1"/>
    <xf numFmtId="37" fontId="2" fillId="0" borderId="0" xfId="0" applyNumberFormat="1" applyFont="1" applyBorder="1"/>
    <xf numFmtId="37" fontId="3" fillId="0" borderId="0" xfId="0" applyNumberFormat="1" applyFont="1" applyBorder="1" applyAlignment="1">
      <alignment horizontal="right" wrapText="1"/>
    </xf>
    <xf numFmtId="37" fontId="3" fillId="0" borderId="0" xfId="0" applyNumberFormat="1" applyFont="1" applyBorder="1" applyAlignment="1">
      <alignment wrapText="1"/>
    </xf>
    <xf numFmtId="5" fontId="2" fillId="0" borderId="0" xfId="0" applyNumberFormat="1" applyFont="1" applyBorder="1"/>
    <xf numFmtId="7" fontId="0" fillId="0" borderId="0" xfId="0" applyNumberFormat="1"/>
    <xf numFmtId="5" fontId="0" fillId="0" borderId="14" xfId="0" applyNumberFormat="1" applyBorder="1"/>
    <xf numFmtId="0" fontId="1" fillId="5" borderId="0" xfId="0" applyFont="1" applyFill="1"/>
    <xf numFmtId="0" fontId="11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30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Input!$L$6</c:f>
              <c:strCache>
                <c:ptCount val="1"/>
                <c:pt idx="0">
                  <c:v>Surcharge only revenue</c:v>
                </c:pt>
              </c:strCache>
            </c:strRef>
          </c:tx>
          <c:marker>
            <c:symbol val="none"/>
          </c:marker>
          <c:val>
            <c:numRef>
              <c:f>Input!$M$6:$AA$6</c:f>
              <c:numCache>
                <c:formatCode>#,##0_);\(#,##0\)</c:formatCode>
                <c:ptCount val="15"/>
                <c:pt idx="0">
                  <c:v>9930959.4824727215</c:v>
                </c:pt>
                <c:pt idx="1">
                  <c:v>9371326.1383631416</c:v>
                </c:pt>
                <c:pt idx="2">
                  <c:v>8791788.3414366171</c:v>
                </c:pt>
                <c:pt idx="3">
                  <c:v>8191638.1509563969</c:v>
                </c:pt>
                <c:pt idx="4">
                  <c:v>7570142.4468908478</c:v>
                </c:pt>
                <c:pt idx="5">
                  <c:v>6926542.0343626831</c:v>
                </c:pt>
                <c:pt idx="6">
                  <c:v>6260050.7162461178</c:v>
                </c:pt>
                <c:pt idx="7">
                  <c:v>5569854.3327792045</c:v>
                </c:pt>
                <c:pt idx="8">
                  <c:v>4855109.7670180406</c:v>
                </c:pt>
                <c:pt idx="9">
                  <c:v>4114943.9149180688</c:v>
                </c:pt>
                <c:pt idx="10">
                  <c:v>3348452.6187842339</c:v>
                </c:pt>
                <c:pt idx="11">
                  <c:v>2554699.5627873149</c:v>
                </c:pt>
                <c:pt idx="12">
                  <c:v>1732715.1291970313</c:v>
                </c:pt>
                <c:pt idx="13">
                  <c:v>881495.21393492445</c:v>
                </c:pt>
                <c:pt idx="14">
                  <c:v>74640.30936479941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Input!$L$17</c:f>
              <c:strCache>
                <c:ptCount val="1"/>
                <c:pt idx="0">
                  <c:v>Balance Incl Surchg/FacChg </c:v>
                </c:pt>
              </c:strCache>
            </c:strRef>
          </c:tx>
          <c:marker>
            <c:symbol val="none"/>
          </c:marker>
          <c:val>
            <c:numRef>
              <c:f>Input!$M$17:$AA$17</c:f>
              <c:numCache>
                <c:formatCode>_("$"* #,##0_);_("$"* \(#,##0\);_("$"* "-"??_);_(@_)</c:formatCode>
                <c:ptCount val="15"/>
                <c:pt idx="0">
                  <c:v>10682678.184885502</c:v>
                </c:pt>
                <c:pt idx="1">
                  <c:v>9768446.2456014752</c:v>
                </c:pt>
                <c:pt idx="2">
                  <c:v>8830620.5559132863</c:v>
                </c:pt>
                <c:pt idx="3">
                  <c:v>7868493.1750841793</c:v>
                </c:pt>
                <c:pt idx="4">
                  <c:v>6881330.9830825254</c:v>
                </c:pt>
                <c:pt idx="5">
                  <c:v>5868374.785031029</c:v>
                </c:pt>
                <c:pt idx="6">
                  <c:v>4828838.3838039143</c:v>
                </c:pt>
                <c:pt idx="7">
                  <c:v>3761907.6196392286</c:v>
                </c:pt>
                <c:pt idx="8">
                  <c:v>2666739.3755930751</c:v>
                </c:pt>
                <c:pt idx="9">
                  <c:v>1542460.5476208846</c:v>
                </c:pt>
                <c:pt idx="10">
                  <c:v>388166.97802761901</c:v>
                </c:pt>
                <c:pt idx="11">
                  <c:v>-797077.64901595586</c:v>
                </c:pt>
                <c:pt idx="12">
                  <c:v>-2014242.9512401149</c:v>
                </c:pt>
                <c:pt idx="13">
                  <c:v>-3264333.0327233211</c:v>
                </c:pt>
                <c:pt idx="14">
                  <c:v>-4548387.7104665488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2512"/>
        <c:axId val="89794048"/>
      </c:lineChart>
      <c:catAx>
        <c:axId val="8979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89794048"/>
        <c:crosses val="autoZero"/>
        <c:auto val="1"/>
        <c:lblAlgn val="ctr"/>
        <c:lblOffset val="100"/>
        <c:noMultiLvlLbl val="0"/>
      </c:catAx>
      <c:valAx>
        <c:axId val="89794048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89792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556260</xdr:colOff>
      <xdr:row>20</xdr:row>
      <xdr:rowOff>156210</xdr:rowOff>
    </xdr:from>
    <xdr:to>
      <xdr:col>20</xdr:col>
      <xdr:colOff>396240</xdr:colOff>
      <xdr:row>35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opLeftCell="K1" workbookViewId="0">
      <selection activeCell="K1" sqref="K1"/>
    </sheetView>
  </sheetViews>
  <sheetFormatPr defaultRowHeight="12.75" x14ac:dyDescent="0.2"/>
  <cols>
    <col min="1" max="1" width="5" bestFit="1" customWidth="1"/>
    <col min="2" max="2" width="2.5703125" customWidth="1"/>
    <col min="3" max="3" width="2.140625" customWidth="1"/>
    <col min="4" max="4" width="10.42578125" bestFit="1" customWidth="1"/>
    <col min="6" max="6" width="15.85546875" customWidth="1"/>
    <col min="7" max="7" width="12.85546875" bestFit="1" customWidth="1"/>
    <col min="8" max="8" width="25.7109375" bestFit="1" customWidth="1"/>
    <col min="9" max="9" width="14" bestFit="1" customWidth="1"/>
    <col min="10" max="10" width="5.28515625" customWidth="1"/>
    <col min="12" max="12" width="15.28515625" customWidth="1"/>
    <col min="13" max="13" width="15.28515625" bestFit="1" customWidth="1"/>
    <col min="14" max="22" width="14.28515625" bestFit="1" customWidth="1"/>
    <col min="23" max="24" width="13.28515625" bestFit="1" customWidth="1"/>
    <col min="25" max="27" width="14.85546875" bestFit="1" customWidth="1"/>
    <col min="28" max="28" width="11.42578125" bestFit="1" customWidth="1"/>
  </cols>
  <sheetData>
    <row r="1" spans="1:33" x14ac:dyDescent="0.2">
      <c r="F1" s="89" t="s">
        <v>92</v>
      </c>
    </row>
    <row r="2" spans="1:33" x14ac:dyDescent="0.2">
      <c r="F2" s="89" t="s">
        <v>22</v>
      </c>
    </row>
    <row r="3" spans="1:33" x14ac:dyDescent="0.2">
      <c r="F3" s="89" t="s">
        <v>87</v>
      </c>
      <c r="G3" s="160"/>
      <c r="H3" s="160"/>
      <c r="I3" s="160"/>
      <c r="J3" s="160"/>
    </row>
    <row r="5" spans="1:33" x14ac:dyDescent="0.2">
      <c r="E5" t="s">
        <v>49</v>
      </c>
      <c r="F5" s="89" t="s">
        <v>52</v>
      </c>
    </row>
    <row r="6" spans="1:33" x14ac:dyDescent="0.2">
      <c r="A6" t="s">
        <v>25</v>
      </c>
      <c r="D6" s="124" t="s">
        <v>50</v>
      </c>
      <c r="E6" s="92">
        <v>16500</v>
      </c>
      <c r="F6" s="110">
        <f>+E6/E8</f>
        <v>0.87859424920127793</v>
      </c>
      <c r="G6" s="123">
        <f>+F6*$G$8</f>
        <v>10168849.84025559</v>
      </c>
      <c r="L6" s="90" t="s">
        <v>90</v>
      </c>
      <c r="M6" s="93">
        <f>+'Surcharge 1'!E35</f>
        <v>9930959.4824727215</v>
      </c>
      <c r="N6" s="93">
        <f>+'Surcharge 1'!E47</f>
        <v>9371326.1383631416</v>
      </c>
      <c r="O6" s="93">
        <f>+'Surcharge 1'!E59</f>
        <v>8791788.3414366171</v>
      </c>
      <c r="P6" s="93">
        <f>+'Surcharge 1'!E71</f>
        <v>8191638.1509563969</v>
      </c>
      <c r="Q6" s="93">
        <f>+'Surcharge 1'!E83</f>
        <v>7570142.4468908478</v>
      </c>
      <c r="R6" s="93">
        <f>+'Surcharge 1'!E95</f>
        <v>6926542.0343626831</v>
      </c>
      <c r="S6" s="93">
        <f>+'Surcharge 1'!E107</f>
        <v>6260050.7162461178</v>
      </c>
      <c r="T6" s="93">
        <f>+'Surcharge 1'!E119</f>
        <v>5569854.3327792045</v>
      </c>
      <c r="U6" s="93">
        <f>+'Surcharge 1'!E131</f>
        <v>4855109.7670180406</v>
      </c>
      <c r="V6" s="93">
        <f>+'Surcharge 1'!E143</f>
        <v>4114943.9149180688</v>
      </c>
      <c r="W6" s="93">
        <f>+'Surcharge 1'!E155</f>
        <v>3348452.6187842339</v>
      </c>
      <c r="X6" s="93">
        <f>+'Surcharge 1'!E167</f>
        <v>2554699.5627873149</v>
      </c>
      <c r="Y6" s="93">
        <f>+'Surcharge 1'!E179</f>
        <v>1732715.1291970313</v>
      </c>
      <c r="Z6" s="93">
        <f>+'Surcharge 1'!E191</f>
        <v>881495.21393492445</v>
      </c>
      <c r="AA6" s="93">
        <f>+'Surcharge 1'!E202</f>
        <v>74640.30936479941</v>
      </c>
    </row>
    <row r="7" spans="1:33" x14ac:dyDescent="0.2">
      <c r="D7" s="124" t="s">
        <v>51</v>
      </c>
      <c r="E7" s="92">
        <v>2280</v>
      </c>
      <c r="F7" s="110">
        <f>+E7/E8</f>
        <v>0.12140575079872204</v>
      </c>
      <c r="G7" s="123">
        <f>+F7*$G$8</f>
        <v>1405150.1597444089</v>
      </c>
      <c r="H7" s="114">
        <f>+G7+G6</f>
        <v>11574000</v>
      </c>
    </row>
    <row r="8" spans="1:33" x14ac:dyDescent="0.2">
      <c r="E8" s="122">
        <f>+E7+E6</f>
        <v>18780</v>
      </c>
      <c r="G8" s="123">
        <v>11574000</v>
      </c>
    </row>
    <row r="11" spans="1:33" x14ac:dyDescent="0.2">
      <c r="K11" s="90" t="s">
        <v>35</v>
      </c>
      <c r="L11" s="90"/>
      <c r="M11" s="91">
        <v>1</v>
      </c>
      <c r="N11" s="91">
        <f t="shared" ref="N11:AF11" si="0">1+M11</f>
        <v>2</v>
      </c>
      <c r="O11" s="91">
        <f t="shared" si="0"/>
        <v>3</v>
      </c>
      <c r="P11" s="91">
        <f t="shared" si="0"/>
        <v>4</v>
      </c>
      <c r="Q11" s="91">
        <f t="shared" si="0"/>
        <v>5</v>
      </c>
      <c r="R11" s="91">
        <f t="shared" si="0"/>
        <v>6</v>
      </c>
      <c r="S11" s="91">
        <f t="shared" si="0"/>
        <v>7</v>
      </c>
      <c r="T11" s="91">
        <f t="shared" si="0"/>
        <v>8</v>
      </c>
      <c r="U11" s="91">
        <f t="shared" si="0"/>
        <v>9</v>
      </c>
      <c r="V11" s="91">
        <f t="shared" si="0"/>
        <v>10</v>
      </c>
      <c r="W11" s="91">
        <f t="shared" si="0"/>
        <v>11</v>
      </c>
      <c r="X11" s="91">
        <f t="shared" si="0"/>
        <v>12</v>
      </c>
      <c r="Y11" s="91">
        <f t="shared" si="0"/>
        <v>13</v>
      </c>
      <c r="Z11" s="91">
        <f t="shared" si="0"/>
        <v>14</v>
      </c>
      <c r="AA11" s="91">
        <f t="shared" si="0"/>
        <v>15</v>
      </c>
      <c r="AB11" s="91">
        <f t="shared" si="0"/>
        <v>16</v>
      </c>
      <c r="AC11" s="91">
        <f t="shared" si="0"/>
        <v>17</v>
      </c>
      <c r="AD11" s="91">
        <f t="shared" si="0"/>
        <v>18</v>
      </c>
      <c r="AE11" s="91">
        <f t="shared" si="0"/>
        <v>19</v>
      </c>
      <c r="AF11" s="91">
        <f t="shared" si="0"/>
        <v>20</v>
      </c>
      <c r="AG11" s="91"/>
    </row>
    <row r="12" spans="1:33" x14ac:dyDescent="0.2">
      <c r="K12" s="90"/>
      <c r="L12" s="90" t="s">
        <v>38</v>
      </c>
      <c r="M12" s="112">
        <f>+I20</f>
        <v>11574000</v>
      </c>
      <c r="N12" s="113">
        <f t="shared" ref="N12:AA12" si="1">+M17</f>
        <v>10682678.184885502</v>
      </c>
      <c r="O12" s="113">
        <f t="shared" si="1"/>
        <v>9768446.2456014752</v>
      </c>
      <c r="P12" s="113">
        <f t="shared" si="1"/>
        <v>8830620.5559132863</v>
      </c>
      <c r="Q12" s="113">
        <f t="shared" si="1"/>
        <v>7868493.1750841793</v>
      </c>
      <c r="R12" s="113">
        <f t="shared" si="1"/>
        <v>6881330.9830825254</v>
      </c>
      <c r="S12" s="113">
        <f t="shared" si="1"/>
        <v>5868374.785031029</v>
      </c>
      <c r="T12" s="113">
        <f t="shared" si="1"/>
        <v>4828838.3838039143</v>
      </c>
      <c r="U12" s="113">
        <f t="shared" si="1"/>
        <v>3761907.6196392286</v>
      </c>
      <c r="V12" s="113">
        <f t="shared" si="1"/>
        <v>2666739.3755930751</v>
      </c>
      <c r="W12" s="113">
        <f t="shared" si="1"/>
        <v>1542460.5476208846</v>
      </c>
      <c r="X12" s="113">
        <f t="shared" si="1"/>
        <v>388166.97802761901</v>
      </c>
      <c r="Y12" s="113">
        <f t="shared" si="1"/>
        <v>-797077.64901595586</v>
      </c>
      <c r="Z12" s="113">
        <f t="shared" si="1"/>
        <v>-2014242.9512401149</v>
      </c>
      <c r="AA12" s="113">
        <f t="shared" si="1"/>
        <v>-3264333.0327233211</v>
      </c>
      <c r="AB12" s="91"/>
      <c r="AC12" s="91"/>
      <c r="AD12" s="91"/>
      <c r="AE12" s="91"/>
      <c r="AF12" s="91"/>
      <c r="AG12" s="91"/>
    </row>
    <row r="13" spans="1:33" x14ac:dyDescent="0.2">
      <c r="K13" s="90"/>
      <c r="L13" s="90" t="s">
        <v>40</v>
      </c>
      <c r="M13" s="111">
        <f>-SUM('Surcharge 1'!G23:G34)</f>
        <v>-540412.51752727712</v>
      </c>
      <c r="N13" s="111">
        <f>-SUM('Surcharge 1'!G35:G46)</f>
        <v>-559633.3441095833</v>
      </c>
      <c r="O13" s="111">
        <f>-SUM('Surcharge 1'!G47:G58)</f>
        <v>-579537.79692652496</v>
      </c>
      <c r="P13" s="111">
        <f>-SUM('Surcharge 1'!G59:G70)</f>
        <v>-600150.19048022199</v>
      </c>
      <c r="Q13" s="111">
        <f>-SUM('Surcharge 1'!G71:G82)</f>
        <v>-621495.70406554732</v>
      </c>
      <c r="R13" s="111">
        <f>-SUM('Surcharge 1'!G83:G94)</f>
        <v>-643600.41252816934</v>
      </c>
      <c r="S13" s="111">
        <f>-SUM('Surcharge 1'!G95:G106)</f>
        <v>-666491.31811656605</v>
      </c>
      <c r="T13" s="111">
        <f>-SUM('Surcharge 1'!G107:G118)</f>
        <v>-690196.38346691581</v>
      </c>
      <c r="U13" s="111">
        <f>-SUM('Surcharge 1'!G119:G130)</f>
        <v>-714744.56576116255</v>
      </c>
      <c r="V13" s="111">
        <f>-SUM('Surcharge 1'!G131:G142)</f>
        <v>-740165.8520999779</v>
      </c>
      <c r="W13" s="113">
        <f>-SUM('Surcharge 1'!G143:G154)</f>
        <v>-766491.29613383196</v>
      </c>
      <c r="X13" s="113">
        <f>-SUM('Surcharge 1'!G155:G166)</f>
        <v>-793753.05599691998</v>
      </c>
      <c r="Y13" s="117">
        <f>-SUM('Surcharge 1'!G167:G178)</f>
        <v>-821984.43359028269</v>
      </c>
      <c r="Z13" s="117">
        <f>-SUM('Surcharge 1'!G179:G190)</f>
        <v>-851219.91526210844</v>
      </c>
      <c r="AA13" s="117">
        <f>-SUM('Surcharge 1'!G191:G202)</f>
        <v>-881495.21393490885</v>
      </c>
      <c r="AB13" s="91"/>
      <c r="AC13" s="91"/>
      <c r="AD13" s="91"/>
      <c r="AE13" s="91"/>
      <c r="AF13" s="91"/>
      <c r="AG13" s="91"/>
    </row>
    <row r="14" spans="1:33" ht="15.75" x14ac:dyDescent="0.25">
      <c r="C14" s="17"/>
      <c r="D14" s="16"/>
      <c r="E14" s="55" t="s">
        <v>23</v>
      </c>
      <c r="F14" s="13"/>
      <c r="G14" s="13"/>
      <c r="H14" s="13"/>
      <c r="I14" s="70" t="s">
        <v>26</v>
      </c>
      <c r="K14" s="89"/>
      <c r="L14" s="90" t="s">
        <v>45</v>
      </c>
      <c r="M14" s="115">
        <f>-$I$24</f>
        <v>-3690.2975872212464</v>
      </c>
      <c r="N14" s="115">
        <f t="shared" ref="N14:AA14" si="2">-$I$24+M14</f>
        <v>-7380.5951744424929</v>
      </c>
      <c r="O14" s="115">
        <f t="shared" si="2"/>
        <v>-11070.892761663739</v>
      </c>
      <c r="P14" s="115">
        <f t="shared" si="2"/>
        <v>-14761.190348884986</v>
      </c>
      <c r="Q14" s="115">
        <f t="shared" si="2"/>
        <v>-18451.487936106234</v>
      </c>
      <c r="R14" s="115">
        <f t="shared" si="2"/>
        <v>-22141.785523327482</v>
      </c>
      <c r="S14" s="115">
        <f t="shared" si="2"/>
        <v>-25832.08311054873</v>
      </c>
      <c r="T14" s="115">
        <f t="shared" si="2"/>
        <v>-29522.380697769979</v>
      </c>
      <c r="U14" s="115">
        <f t="shared" si="2"/>
        <v>-33212.678284991227</v>
      </c>
      <c r="V14" s="115">
        <f t="shared" si="2"/>
        <v>-36902.975872212475</v>
      </c>
      <c r="W14" s="115">
        <f t="shared" si="2"/>
        <v>-40593.273459433723</v>
      </c>
      <c r="X14" s="115">
        <f t="shared" si="2"/>
        <v>-44283.571046654972</v>
      </c>
      <c r="Y14" s="115">
        <f t="shared" si="2"/>
        <v>-47973.86863387622</v>
      </c>
      <c r="Z14" s="115">
        <f t="shared" si="2"/>
        <v>-51664.166221097468</v>
      </c>
      <c r="AA14" s="115">
        <f t="shared" si="2"/>
        <v>-55354.463808318716</v>
      </c>
      <c r="AB14" s="115">
        <f>SUM(M14:AA14)</f>
        <v>-442835.71046654967</v>
      </c>
    </row>
    <row r="15" spans="1:33" ht="15.75" x14ac:dyDescent="0.25">
      <c r="C15" s="19"/>
      <c r="D15" s="20"/>
      <c r="E15" s="56"/>
      <c r="F15" s="22" t="s">
        <v>7</v>
      </c>
      <c r="G15" s="63"/>
      <c r="H15" s="13" t="s">
        <v>29</v>
      </c>
      <c r="I15" s="161">
        <f>+I34</f>
        <v>4.7220792554612618</v>
      </c>
      <c r="L15" s="116" t="s">
        <v>39</v>
      </c>
      <c r="M15" s="114">
        <f>SUM(M11:M14)</f>
        <v>11029898.184885502</v>
      </c>
      <c r="N15" s="114">
        <f t="shared" ref="N15:S15" si="3">SUM(N11:N14)</f>
        <v>10115666.245601475</v>
      </c>
      <c r="O15" s="114">
        <f t="shared" si="3"/>
        <v>9177840.5559132863</v>
      </c>
      <c r="P15" s="114">
        <f t="shared" si="3"/>
        <v>8215713.1750841793</v>
      </c>
      <c r="Q15" s="114">
        <f t="shared" si="3"/>
        <v>7228550.9830825254</v>
      </c>
      <c r="R15" s="114">
        <f t="shared" si="3"/>
        <v>6215594.785031029</v>
      </c>
      <c r="S15" s="114">
        <f t="shared" si="3"/>
        <v>5176058.3838039143</v>
      </c>
      <c r="T15" s="114">
        <f t="shared" ref="T15" si="4">SUM(T11:T14)</f>
        <v>4109127.6196392286</v>
      </c>
      <c r="U15" s="114">
        <f t="shared" ref="U15" si="5">SUM(U11:U14)</f>
        <v>3013959.3755930751</v>
      </c>
      <c r="V15" s="114">
        <f t="shared" ref="V15" si="6">SUM(V11:V14)</f>
        <v>1889680.5476208846</v>
      </c>
      <c r="W15" s="114">
        <f t="shared" ref="W15" si="7">SUM(W11:W14)</f>
        <v>735386.97802761896</v>
      </c>
      <c r="X15" s="114">
        <f t="shared" ref="X15" si="8">SUM(X11:X14)</f>
        <v>-449857.64901595592</v>
      </c>
      <c r="Y15" s="114">
        <f t="shared" ref="Y15" si="9">SUM(Y11:Y14)</f>
        <v>-1667022.9512401149</v>
      </c>
      <c r="Z15" s="114">
        <f t="shared" ref="Z15" si="10">SUM(Z11:Z14)</f>
        <v>-2917113.0327233211</v>
      </c>
      <c r="AA15" s="114">
        <f t="shared" ref="AA15" si="11">SUM(AA11:AA14)</f>
        <v>-4201167.7104665488</v>
      </c>
    </row>
    <row r="16" spans="1:33" ht="15.75" x14ac:dyDescent="0.25">
      <c r="C16" s="24"/>
      <c r="D16" s="15" t="s">
        <v>5</v>
      </c>
      <c r="E16" s="54"/>
      <c r="F16" s="77">
        <f>+'RVW Pipeline'!M27</f>
        <v>11572658</v>
      </c>
      <c r="G16" s="25" t="s">
        <v>17</v>
      </c>
      <c r="H16" s="13" t="s">
        <v>27</v>
      </c>
      <c r="I16" s="71">
        <f>+Loan_Amount/I30</f>
        <v>628.91123123123123</v>
      </c>
      <c r="K16" s="89"/>
      <c r="L16" s="90" t="s">
        <v>36</v>
      </c>
      <c r="M16" s="119">
        <f>-+$I$23</f>
        <v>-347219.99999999994</v>
      </c>
      <c r="N16" s="119">
        <f t="shared" ref="N16:AA16" si="12">-+$I$23</f>
        <v>-347219.99999999994</v>
      </c>
      <c r="O16" s="119">
        <f t="shared" si="12"/>
        <v>-347219.99999999994</v>
      </c>
      <c r="P16" s="119">
        <f t="shared" si="12"/>
        <v>-347219.99999999994</v>
      </c>
      <c r="Q16" s="119">
        <f t="shared" si="12"/>
        <v>-347219.99999999994</v>
      </c>
      <c r="R16" s="119">
        <f t="shared" si="12"/>
        <v>-347219.99999999994</v>
      </c>
      <c r="S16" s="119">
        <f t="shared" si="12"/>
        <v>-347219.99999999994</v>
      </c>
      <c r="T16" s="119">
        <f t="shared" si="12"/>
        <v>-347219.99999999994</v>
      </c>
      <c r="U16" s="119">
        <f t="shared" si="12"/>
        <v>-347219.99999999994</v>
      </c>
      <c r="V16" s="119">
        <f t="shared" si="12"/>
        <v>-347219.99999999994</v>
      </c>
      <c r="W16" s="119">
        <f t="shared" si="12"/>
        <v>-347219.99999999994</v>
      </c>
      <c r="X16" s="119">
        <f t="shared" si="12"/>
        <v>-347219.99999999994</v>
      </c>
      <c r="Y16" s="119">
        <f t="shared" si="12"/>
        <v>-347219.99999999994</v>
      </c>
      <c r="Z16" s="119">
        <f t="shared" si="12"/>
        <v>-347219.99999999994</v>
      </c>
      <c r="AA16" s="119">
        <f t="shared" si="12"/>
        <v>-347219.99999999994</v>
      </c>
      <c r="AB16" s="115">
        <f>SUM(M16:AA16)</f>
        <v>-5208299.9999999991</v>
      </c>
    </row>
    <row r="17" spans="3:28" ht="15.75" x14ac:dyDescent="0.25">
      <c r="C17" s="24"/>
      <c r="D17" s="15" t="s">
        <v>24</v>
      </c>
      <c r="E17" s="54"/>
      <c r="F17" s="73">
        <v>0.05</v>
      </c>
      <c r="G17" s="72">
        <v>0</v>
      </c>
      <c r="H17" s="13" t="s">
        <v>28</v>
      </c>
      <c r="I17" s="78">
        <f>+Total_Cost/I30</f>
        <v>809.27578667132605</v>
      </c>
      <c r="L17" s="90" t="s">
        <v>55</v>
      </c>
      <c r="M17" s="120">
        <f>+M15+M16</f>
        <v>10682678.184885502</v>
      </c>
      <c r="N17" s="120">
        <f t="shared" ref="N17:S17" si="13">+N15+N16</f>
        <v>9768446.2456014752</v>
      </c>
      <c r="O17" s="120">
        <f t="shared" si="13"/>
        <v>8830620.5559132863</v>
      </c>
      <c r="P17" s="120">
        <f t="shared" si="13"/>
        <v>7868493.1750841793</v>
      </c>
      <c r="Q17" s="120">
        <f t="shared" si="13"/>
        <v>6881330.9830825254</v>
      </c>
      <c r="R17" s="120">
        <f t="shared" si="13"/>
        <v>5868374.785031029</v>
      </c>
      <c r="S17" s="120">
        <f t="shared" si="13"/>
        <v>4828838.3838039143</v>
      </c>
      <c r="T17" s="120">
        <f t="shared" ref="T17" si="14">+T15+T16</f>
        <v>3761907.6196392286</v>
      </c>
      <c r="U17" s="120">
        <f t="shared" ref="U17" si="15">+U15+U16</f>
        <v>2666739.3755930751</v>
      </c>
      <c r="V17" s="120">
        <f t="shared" ref="V17" si="16">+V15+V16</f>
        <v>1542460.5476208846</v>
      </c>
      <c r="W17" s="120">
        <f t="shared" ref="W17" si="17">+W15+W16</f>
        <v>388166.97802761901</v>
      </c>
      <c r="X17" s="120">
        <f t="shared" ref="X17" si="18">+X15+X16</f>
        <v>-797077.64901595586</v>
      </c>
      <c r="Y17" s="120">
        <f t="shared" ref="Y17" si="19">+Y15+Y16</f>
        <v>-2014242.9512401149</v>
      </c>
      <c r="Z17" s="120">
        <f t="shared" ref="Z17" si="20">+Z15+Z16</f>
        <v>-3264333.0327233211</v>
      </c>
      <c r="AA17" s="120">
        <f t="shared" ref="AA17" si="21">+AA15+AA16</f>
        <v>-4548387.7104665488</v>
      </c>
    </row>
    <row r="18" spans="3:28" ht="15.75" x14ac:dyDescent="0.25">
      <c r="C18" s="24"/>
      <c r="D18" s="15" t="s">
        <v>0</v>
      </c>
      <c r="E18" s="54"/>
      <c r="F18" s="74">
        <v>15</v>
      </c>
      <c r="G18" s="64">
        <f>+G17*G15</f>
        <v>0</v>
      </c>
      <c r="H18" s="27"/>
      <c r="I18" s="28"/>
      <c r="L18" s="90" t="s">
        <v>41</v>
      </c>
      <c r="M18" s="93">
        <f>+$G$23</f>
        <v>68.399999999999991</v>
      </c>
      <c r="N18" s="93">
        <f>+M18</f>
        <v>68.399999999999991</v>
      </c>
      <c r="O18" s="93">
        <f t="shared" ref="O18:AA18" si="22">+N18</f>
        <v>68.399999999999991</v>
      </c>
      <c r="P18" s="93">
        <f t="shared" si="22"/>
        <v>68.399999999999991</v>
      </c>
      <c r="Q18" s="93">
        <f t="shared" si="22"/>
        <v>68.399999999999991</v>
      </c>
      <c r="R18" s="93">
        <f t="shared" si="22"/>
        <v>68.399999999999991</v>
      </c>
      <c r="S18" s="93">
        <f t="shared" si="22"/>
        <v>68.399999999999991</v>
      </c>
      <c r="T18" s="93">
        <f t="shared" si="22"/>
        <v>68.399999999999991</v>
      </c>
      <c r="U18" s="93">
        <f t="shared" si="22"/>
        <v>68.399999999999991</v>
      </c>
      <c r="V18" s="93">
        <f t="shared" si="22"/>
        <v>68.399999999999991</v>
      </c>
      <c r="W18" s="93">
        <f t="shared" si="22"/>
        <v>68.399999999999991</v>
      </c>
      <c r="X18" s="93">
        <f t="shared" si="22"/>
        <v>68.399999999999991</v>
      </c>
      <c r="Y18" s="93">
        <f t="shared" si="22"/>
        <v>68.399999999999991</v>
      </c>
      <c r="Z18" s="93">
        <f t="shared" si="22"/>
        <v>68.399999999999991</v>
      </c>
      <c r="AA18" s="93">
        <f t="shared" si="22"/>
        <v>68.399999999999991</v>
      </c>
      <c r="AB18" s="92">
        <f>SUM(M18:AA18)</f>
        <v>1025.9999999999998</v>
      </c>
    </row>
    <row r="19" spans="3:28" ht="15.75" x14ac:dyDescent="0.25">
      <c r="C19" s="29"/>
      <c r="D19" s="30"/>
      <c r="E19" s="57"/>
      <c r="F19" s="32"/>
      <c r="G19" s="87"/>
      <c r="H19" s="27"/>
      <c r="I19" s="28"/>
      <c r="L19" s="90" t="s">
        <v>42</v>
      </c>
      <c r="M19" s="92">
        <f>+G21-M18</f>
        <v>2211.6</v>
      </c>
      <c r="N19" s="93">
        <f>+M19-N18</f>
        <v>2143.1999999999998</v>
      </c>
      <c r="O19" s="93">
        <f t="shared" ref="O19:AA19" si="23">+N19-O18</f>
        <v>2074.7999999999997</v>
      </c>
      <c r="P19" s="93">
        <f t="shared" si="23"/>
        <v>2006.3999999999996</v>
      </c>
      <c r="Q19" s="93">
        <f t="shared" si="23"/>
        <v>1937.9999999999995</v>
      </c>
      <c r="R19" s="93">
        <f t="shared" si="23"/>
        <v>1869.5999999999995</v>
      </c>
      <c r="S19" s="93">
        <f t="shared" si="23"/>
        <v>1801.1999999999994</v>
      </c>
      <c r="T19" s="93">
        <f t="shared" si="23"/>
        <v>1732.7999999999993</v>
      </c>
      <c r="U19" s="93">
        <f t="shared" si="23"/>
        <v>1664.3999999999992</v>
      </c>
      <c r="V19" s="93">
        <f t="shared" si="23"/>
        <v>1595.9999999999991</v>
      </c>
      <c r="W19" s="93">
        <f t="shared" si="23"/>
        <v>1527.599999999999</v>
      </c>
      <c r="X19" s="93">
        <f t="shared" si="23"/>
        <v>1459.1999999999989</v>
      </c>
      <c r="Y19" s="93">
        <f t="shared" si="23"/>
        <v>1390.7999999999988</v>
      </c>
      <c r="Z19" s="93">
        <f t="shared" si="23"/>
        <v>1322.3999999999987</v>
      </c>
      <c r="AA19" s="93">
        <f t="shared" si="23"/>
        <v>1253.9999999999986</v>
      </c>
      <c r="AB19" s="121">
        <f>+AB18+AA19</f>
        <v>2279.9999999999982</v>
      </c>
    </row>
    <row r="20" spans="3:28" ht="15.75" x14ac:dyDescent="0.25">
      <c r="C20" s="18"/>
      <c r="D20" s="15" t="s">
        <v>30</v>
      </c>
      <c r="E20" s="54"/>
      <c r="F20" s="34"/>
      <c r="G20" s="150">
        <v>16650</v>
      </c>
      <c r="H20" s="27" t="s">
        <v>32</v>
      </c>
      <c r="I20" s="88">
        <v>11574000</v>
      </c>
      <c r="L20" s="90" t="s">
        <v>43</v>
      </c>
      <c r="M20" s="119">
        <f>+M17/M19</f>
        <v>4830.2939884633306</v>
      </c>
      <c r="N20" s="119">
        <f>+N17/N19</f>
        <v>4557.8789873093856</v>
      </c>
      <c r="O20" s="119">
        <f t="shared" ref="O20:AA20" si="24">+O17/O19</f>
        <v>4256.1309793297123</v>
      </c>
      <c r="P20" s="119">
        <f t="shared" si="24"/>
        <v>3921.6971566408397</v>
      </c>
      <c r="Q20" s="119">
        <f t="shared" si="24"/>
        <v>3550.7383813635329</v>
      </c>
      <c r="R20" s="119">
        <f t="shared" si="24"/>
        <v>3138.8397438120619</v>
      </c>
      <c r="S20" s="119">
        <f t="shared" si="24"/>
        <v>2680.9007238529402</v>
      </c>
      <c r="T20" s="119">
        <f t="shared" si="24"/>
        <v>2170.999318813037</v>
      </c>
      <c r="U20" s="119">
        <f t="shared" si="24"/>
        <v>1602.2226481573398</v>
      </c>
      <c r="V20" s="119">
        <f t="shared" si="24"/>
        <v>966.45397720606866</v>
      </c>
      <c r="W20" s="119">
        <f t="shared" si="24"/>
        <v>254.10249936345855</v>
      </c>
      <c r="X20" s="119">
        <f t="shared" si="24"/>
        <v>-546.24290639799642</v>
      </c>
      <c r="Y20" s="119">
        <f t="shared" si="24"/>
        <v>-1448.2621162209639</v>
      </c>
      <c r="Z20" s="119">
        <f t="shared" si="24"/>
        <v>-2468.4914040557505</v>
      </c>
      <c r="AA20" s="119">
        <f t="shared" si="24"/>
        <v>-3627.1034373736475</v>
      </c>
      <c r="AB20" s="119"/>
    </row>
    <row r="21" spans="3:28" ht="15.75" x14ac:dyDescent="0.25">
      <c r="C21" s="18"/>
      <c r="D21" s="15" t="s">
        <v>33</v>
      </c>
      <c r="E21" s="54"/>
      <c r="F21" s="34"/>
      <c r="G21" s="150">
        <v>2280</v>
      </c>
      <c r="H21" s="27" t="s">
        <v>34</v>
      </c>
      <c r="I21" s="84">
        <f>+I20/G21</f>
        <v>5076.3157894736842</v>
      </c>
    </row>
    <row r="22" spans="3:28" ht="15.75" x14ac:dyDescent="0.25">
      <c r="C22" s="96"/>
      <c r="D22" s="97" t="s">
        <v>31</v>
      </c>
      <c r="E22" s="98"/>
      <c r="F22" s="99"/>
      <c r="G22" s="100">
        <v>0.03</v>
      </c>
      <c r="H22" s="101" t="s">
        <v>47</v>
      </c>
      <c r="I22" s="102"/>
      <c r="J22" s="110">
        <v>0.1</v>
      </c>
    </row>
    <row r="23" spans="3:28" ht="15.75" x14ac:dyDescent="0.25">
      <c r="C23" s="103"/>
      <c r="D23" s="104" t="s">
        <v>46</v>
      </c>
      <c r="E23" s="105"/>
      <c r="F23" s="106"/>
      <c r="G23" s="107">
        <f>+G22*G21</f>
        <v>68.399999999999991</v>
      </c>
      <c r="H23" s="108" t="s">
        <v>48</v>
      </c>
      <c r="I23" s="109">
        <f>+G23*I21</f>
        <v>347219.99999999994</v>
      </c>
      <c r="J23">
        <f>+J22*G21</f>
        <v>228</v>
      </c>
    </row>
    <row r="24" spans="3:28" ht="15.75" x14ac:dyDescent="0.25">
      <c r="C24" s="18"/>
      <c r="D24" s="15"/>
      <c r="E24" s="54"/>
      <c r="F24" s="34"/>
      <c r="G24" s="13"/>
      <c r="H24" s="27" t="s">
        <v>44</v>
      </c>
      <c r="I24" s="80">
        <f>+G23*I31*12</f>
        <v>3690.2975872212464</v>
      </c>
    </row>
    <row r="25" spans="3:28" ht="15.75" x14ac:dyDescent="0.25">
      <c r="C25" s="18"/>
      <c r="D25" s="15" t="s">
        <v>54</v>
      </c>
      <c r="E25" s="54"/>
      <c r="F25" s="34"/>
      <c r="G25" s="13"/>
      <c r="H25" s="27"/>
      <c r="I25" s="28"/>
    </row>
    <row r="26" spans="3:28" ht="15.75" x14ac:dyDescent="0.25">
      <c r="C26" s="18"/>
      <c r="D26" s="15"/>
      <c r="E26" s="54"/>
      <c r="F26" s="34"/>
      <c r="G26" s="13"/>
      <c r="H26" s="27"/>
      <c r="I26" s="28"/>
    </row>
    <row r="27" spans="3:28" ht="15.75" x14ac:dyDescent="0.25">
      <c r="C27" s="18"/>
      <c r="D27" s="15"/>
      <c r="E27" s="54"/>
      <c r="F27" s="34"/>
      <c r="G27" s="13"/>
      <c r="H27" s="27"/>
      <c r="I27" s="28"/>
    </row>
    <row r="28" spans="3:28" ht="15.75" x14ac:dyDescent="0.25">
      <c r="C28" s="18"/>
      <c r="D28" s="15"/>
      <c r="E28" s="54"/>
      <c r="F28" s="34"/>
      <c r="G28" s="13"/>
      <c r="H28" s="27"/>
      <c r="I28" s="28"/>
    </row>
    <row r="29" spans="3:28" ht="15.75" x14ac:dyDescent="0.25">
      <c r="C29" s="19"/>
      <c r="D29" s="20" t="s">
        <v>37</v>
      </c>
      <c r="E29" s="56"/>
      <c r="F29" s="95">
        <f>+F30*12</f>
        <v>898296.1232051719</v>
      </c>
      <c r="G29" s="21"/>
      <c r="H29" s="21"/>
      <c r="I29" s="23"/>
    </row>
    <row r="30" spans="3:28" ht="15.75" x14ac:dyDescent="0.25">
      <c r="C30" s="24"/>
      <c r="D30" s="15" t="s">
        <v>4</v>
      </c>
      <c r="E30" s="54"/>
      <c r="F30" s="79">
        <f>IF(Values_Entered,Monthly_Payment,"")</f>
        <v>74858.010267097663</v>
      </c>
      <c r="G30" s="13"/>
      <c r="H30" s="46" t="s">
        <v>15</v>
      </c>
      <c r="I30" s="76">
        <f>+G20</f>
        <v>16650</v>
      </c>
    </row>
    <row r="31" spans="3:28" ht="15.75" x14ac:dyDescent="0.25">
      <c r="C31" s="24"/>
      <c r="D31" s="15" t="s">
        <v>1</v>
      </c>
      <c r="E31" s="54"/>
      <c r="F31" s="82">
        <f>IF(Values_Entered,Loan_Years*12,"")</f>
        <v>180</v>
      </c>
      <c r="G31" s="13"/>
      <c r="H31" s="46" t="s">
        <v>4</v>
      </c>
      <c r="I31" s="49">
        <f>+F30/I30</f>
        <v>4.4959765926184785</v>
      </c>
    </row>
    <row r="32" spans="3:28" ht="15.75" x14ac:dyDescent="0.25">
      <c r="C32" s="24"/>
      <c r="D32" s="15" t="s">
        <v>2</v>
      </c>
      <c r="E32" s="54"/>
      <c r="F32" s="79">
        <f>IF(Values_Entered,Total_Cost-Loan_Amount,"")</f>
        <v>3003069.8480775785</v>
      </c>
      <c r="G32" s="13"/>
      <c r="H32" s="48"/>
      <c r="I32" s="51"/>
    </row>
    <row r="33" spans="3:9" ht="15.75" x14ac:dyDescent="0.25">
      <c r="C33" s="24"/>
      <c r="D33" s="15" t="s">
        <v>3</v>
      </c>
      <c r="E33" s="54"/>
      <c r="F33" s="79">
        <f>IF(Values_Entered,Monthly_Payment*Number_of_Payments,"")</f>
        <v>13474441.848077578</v>
      </c>
      <c r="G33" s="13"/>
      <c r="H33" s="46" t="s">
        <v>19</v>
      </c>
      <c r="I33" s="49">
        <f>+I31*0.05029</f>
        <v>0.2261026628427833</v>
      </c>
    </row>
    <row r="34" spans="3:9" ht="18.75" x14ac:dyDescent="0.3">
      <c r="C34" s="29"/>
      <c r="D34" s="30"/>
      <c r="E34" s="57"/>
      <c r="F34" s="81"/>
      <c r="G34" s="31"/>
      <c r="H34" s="31" t="s">
        <v>16</v>
      </c>
      <c r="I34" s="118">
        <f>+I33+I31</f>
        <v>4.7220792554612618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6"/>
  <sheetViews>
    <sheetView topLeftCell="C4" workbookViewId="0">
      <selection activeCell="B3" sqref="B3"/>
    </sheetView>
  </sheetViews>
  <sheetFormatPr defaultRowHeight="12.75" x14ac:dyDescent="0.2"/>
  <cols>
    <col min="1" max="1" width="5.42578125" style="91" customWidth="1"/>
    <col min="2" max="2" width="35.140625" bestFit="1" customWidth="1"/>
    <col min="3" max="3" width="10.7109375" bestFit="1" customWidth="1"/>
    <col min="4" max="4" width="11.7109375" bestFit="1" customWidth="1"/>
    <col min="5" max="6" width="10.7109375" bestFit="1" customWidth="1"/>
    <col min="7" max="7" width="2.140625" customWidth="1"/>
    <col min="8" max="8" width="7.7109375" style="172" customWidth="1"/>
    <col min="9" max="11" width="10.7109375" bestFit="1" customWidth="1"/>
    <col min="12" max="12" width="2.85546875" customWidth="1"/>
    <col min="13" max="13" width="11.28515625" customWidth="1"/>
  </cols>
  <sheetData>
    <row r="2" spans="1:13" x14ac:dyDescent="0.2">
      <c r="B2" s="89" t="str">
        <f>+Input!F1</f>
        <v>Rainier View Water Company</v>
      </c>
    </row>
    <row r="3" spans="1:13" x14ac:dyDescent="0.2">
      <c r="B3" s="89" t="str">
        <f>+Input!F2</f>
        <v>UW-110054</v>
      </c>
      <c r="D3" s="226" t="s">
        <v>87</v>
      </c>
      <c r="E3" s="226"/>
      <c r="F3" s="226"/>
      <c r="G3" s="226"/>
      <c r="H3" s="226"/>
      <c r="I3" s="226"/>
    </row>
    <row r="5" spans="1:13" s="91" customFormat="1" x14ac:dyDescent="0.2">
      <c r="C5" s="91">
        <v>2011</v>
      </c>
      <c r="D5" s="91">
        <f>1+C5</f>
        <v>2012</v>
      </c>
      <c r="E5" s="91">
        <f>1+D5</f>
        <v>2013</v>
      </c>
      <c r="F5" s="91">
        <f>1+E5</f>
        <v>2014</v>
      </c>
      <c r="G5" s="141"/>
      <c r="H5" s="173"/>
      <c r="I5" s="91">
        <f>1+F5</f>
        <v>2015</v>
      </c>
      <c r="J5" s="91">
        <f>1+I5</f>
        <v>2016</v>
      </c>
      <c r="K5" s="91">
        <f>1+J5</f>
        <v>2017</v>
      </c>
      <c r="M5" s="129" t="s">
        <v>64</v>
      </c>
    </row>
    <row r="6" spans="1:13" ht="13.5" thickBot="1" x14ac:dyDescent="0.25">
      <c r="B6" s="167" t="s">
        <v>94</v>
      </c>
      <c r="C6" s="163"/>
      <c r="D6" s="164" t="s">
        <v>67</v>
      </c>
      <c r="E6" s="164" t="s">
        <v>68</v>
      </c>
      <c r="F6" s="164" t="s">
        <v>69</v>
      </c>
      <c r="G6" s="165"/>
      <c r="H6" s="174"/>
      <c r="I6" s="164" t="s">
        <v>70</v>
      </c>
      <c r="J6" s="164" t="s">
        <v>71</v>
      </c>
      <c r="K6" s="164" t="s">
        <v>72</v>
      </c>
      <c r="L6" s="93"/>
      <c r="M6" s="93"/>
    </row>
    <row r="7" spans="1:13" x14ac:dyDescent="0.2">
      <c r="A7" s="91">
        <f>1+A6</f>
        <v>1</v>
      </c>
      <c r="B7" s="155" t="s">
        <v>88</v>
      </c>
      <c r="D7" s="156">
        <f>+Input!G21/10</f>
        <v>228</v>
      </c>
      <c r="E7" s="135">
        <f>+D7</f>
        <v>228</v>
      </c>
      <c r="F7" s="135">
        <f>+E7</f>
        <v>228</v>
      </c>
      <c r="G7" s="142"/>
      <c r="H7" s="175"/>
      <c r="I7" s="135">
        <f>+F7</f>
        <v>228</v>
      </c>
      <c r="J7" s="135">
        <f>+I7</f>
        <v>228</v>
      </c>
      <c r="K7" s="135">
        <f>+J7</f>
        <v>228</v>
      </c>
      <c r="L7" s="93"/>
      <c r="M7" s="93"/>
    </row>
    <row r="8" spans="1:13" x14ac:dyDescent="0.2">
      <c r="A8" s="91">
        <f t="shared" ref="A8:A33" si="0">1+A7</f>
        <v>2</v>
      </c>
      <c r="B8" t="s">
        <v>93</v>
      </c>
      <c r="C8" s="166">
        <f>+C12/2280</f>
        <v>5075.7271929824565</v>
      </c>
      <c r="D8" s="135">
        <f>+C8*D7</f>
        <v>1157265.8</v>
      </c>
      <c r="E8" s="135">
        <f>+D8</f>
        <v>1157265.8</v>
      </c>
      <c r="F8" s="135">
        <f>+E8</f>
        <v>1157265.8</v>
      </c>
      <c r="G8" s="142"/>
      <c r="H8" s="175"/>
      <c r="I8" s="135">
        <f>+F8</f>
        <v>1157265.8</v>
      </c>
      <c r="J8" s="135">
        <f>+I8</f>
        <v>1157265.8</v>
      </c>
      <c r="K8" s="135">
        <f>+J8</f>
        <v>1157265.8</v>
      </c>
      <c r="L8" s="93"/>
      <c r="M8" s="133">
        <f>SUM(D8:L8)</f>
        <v>6943594.7999999998</v>
      </c>
    </row>
    <row r="9" spans="1:13" x14ac:dyDescent="0.2">
      <c r="A9" s="91">
        <f t="shared" si="0"/>
        <v>3</v>
      </c>
      <c r="B9" t="s">
        <v>96</v>
      </c>
      <c r="C9" s="140"/>
      <c r="D9" s="135">
        <f>+D8</f>
        <v>1157265.8</v>
      </c>
      <c r="E9" s="135">
        <f>+E8+D9</f>
        <v>2314531.6</v>
      </c>
      <c r="F9" s="135">
        <f>+F8+E9</f>
        <v>3471797.4000000004</v>
      </c>
      <c r="G9" s="142"/>
      <c r="H9" s="175"/>
      <c r="I9" s="135">
        <f>+F9+I8</f>
        <v>4629063.2</v>
      </c>
      <c r="J9" s="135">
        <f>+I9+J8</f>
        <v>5786329</v>
      </c>
      <c r="K9" s="135">
        <f>+J9+K8</f>
        <v>6943594.7999999998</v>
      </c>
      <c r="L9" s="93"/>
      <c r="M9" s="133"/>
    </row>
    <row r="10" spans="1:13" x14ac:dyDescent="0.2">
      <c r="A10" s="91">
        <f t="shared" si="0"/>
        <v>4</v>
      </c>
      <c r="C10" s="140"/>
      <c r="D10" s="135"/>
      <c r="E10" s="135"/>
      <c r="F10" s="135"/>
      <c r="G10" s="142"/>
      <c r="H10" s="175"/>
      <c r="I10" s="135"/>
      <c r="J10" s="135"/>
      <c r="K10" s="135"/>
      <c r="L10" s="93"/>
      <c r="M10" s="133"/>
    </row>
    <row r="11" spans="1:13" x14ac:dyDescent="0.2">
      <c r="A11" s="91">
        <f t="shared" si="0"/>
        <v>5</v>
      </c>
      <c r="B11" s="155" t="s">
        <v>89</v>
      </c>
      <c r="C11" s="113">
        <f>+Input!G20</f>
        <v>16650</v>
      </c>
      <c r="D11" s="113">
        <f>+C11+D7</f>
        <v>16878</v>
      </c>
      <c r="E11" s="113">
        <f>+D11+E7</f>
        <v>17106</v>
      </c>
      <c r="F11" s="113">
        <f>+E11+F7</f>
        <v>17334</v>
      </c>
      <c r="G11" s="142"/>
      <c r="H11" s="175"/>
      <c r="I11" s="113">
        <f>+F11+I7</f>
        <v>17562</v>
      </c>
      <c r="J11" s="113">
        <f>+I11+J7</f>
        <v>17790</v>
      </c>
      <c r="K11" s="113">
        <f>+J11+K7</f>
        <v>18018</v>
      </c>
    </row>
    <row r="12" spans="1:13" x14ac:dyDescent="0.2">
      <c r="A12" s="91">
        <f t="shared" si="0"/>
        <v>6</v>
      </c>
      <c r="B12" t="str">
        <f>+Input!L6</f>
        <v>Surcharge only revenue</v>
      </c>
      <c r="C12" s="93">
        <f>+M27</f>
        <v>11572658</v>
      </c>
      <c r="D12" s="93"/>
      <c r="E12" s="93"/>
      <c r="F12" s="93"/>
      <c r="G12" s="142"/>
      <c r="H12" s="175"/>
      <c r="I12" s="93"/>
      <c r="J12" s="93"/>
      <c r="K12" s="93"/>
    </row>
    <row r="13" spans="1:13" x14ac:dyDescent="0.2">
      <c r="A13" s="91">
        <f t="shared" si="0"/>
        <v>7</v>
      </c>
      <c r="B13" s="89" t="s">
        <v>110</v>
      </c>
      <c r="C13" s="162">
        <f>+F28/C11/36</f>
        <v>1.8373139806473138</v>
      </c>
      <c r="D13" s="135">
        <f>+D11*$C$13*12</f>
        <v>372122.22438438435</v>
      </c>
      <c r="E13" s="135">
        <f>+E11*$C$13*12</f>
        <v>377149.11543543538</v>
      </c>
      <c r="F13" s="135">
        <f>+F11*$C$13*12</f>
        <v>382176.00648648641</v>
      </c>
      <c r="G13" s="142"/>
      <c r="H13" s="162">
        <f>+'Surcharge 1'!I20</f>
        <v>4.7220792554612618</v>
      </c>
      <c r="I13" s="135">
        <f>+I11*$H$13*12</f>
        <v>995149.87061292818</v>
      </c>
      <c r="J13" s="135">
        <f>+J11*$H$13*12</f>
        <v>1008069.4794558701</v>
      </c>
      <c r="K13" s="135">
        <f>+K11*$H$13*12</f>
        <v>1020989.0882988123</v>
      </c>
      <c r="M13" s="133">
        <f>SUM(D13:L13)</f>
        <v>4155660.5067531718</v>
      </c>
    </row>
    <row r="14" spans="1:13" x14ac:dyDescent="0.2">
      <c r="A14" s="91">
        <f t="shared" si="0"/>
        <v>8</v>
      </c>
      <c r="B14" t="s">
        <v>96</v>
      </c>
      <c r="C14" s="140"/>
      <c r="D14" s="135">
        <f>+D13</f>
        <v>372122.22438438435</v>
      </c>
      <c r="E14" s="93">
        <f>+D14+E13</f>
        <v>749271.33981981967</v>
      </c>
      <c r="F14" s="93">
        <f>+E14+F13</f>
        <v>1131447.3463063061</v>
      </c>
      <c r="G14" s="142"/>
      <c r="H14" s="175"/>
      <c r="I14" s="93">
        <f>+F14+I13</f>
        <v>2126597.216919234</v>
      </c>
      <c r="J14" s="93">
        <f>+I14+J13</f>
        <v>3134666.6963751041</v>
      </c>
      <c r="K14" s="93">
        <f>+J14+K13</f>
        <v>4155655.7846739162</v>
      </c>
    </row>
    <row r="15" spans="1:13" x14ac:dyDescent="0.2">
      <c r="A15" s="91">
        <f t="shared" si="0"/>
        <v>9</v>
      </c>
      <c r="C15" s="140"/>
      <c r="D15" s="135"/>
      <c r="E15" s="93"/>
      <c r="F15" s="93"/>
      <c r="G15" s="142"/>
      <c r="H15" s="175"/>
      <c r="I15" s="93"/>
      <c r="J15" s="93"/>
      <c r="K15" s="93"/>
      <c r="M15" s="93"/>
    </row>
    <row r="16" spans="1:13" x14ac:dyDescent="0.2">
      <c r="A16" s="91">
        <f t="shared" si="0"/>
        <v>10</v>
      </c>
      <c r="B16" s="89" t="s">
        <v>98</v>
      </c>
      <c r="C16" s="140"/>
      <c r="D16" s="135">
        <f t="shared" ref="D16:F17" si="1">+D13+D8</f>
        <v>1529388.0243843845</v>
      </c>
      <c r="E16" s="135">
        <f t="shared" si="1"/>
        <v>1534414.9154354355</v>
      </c>
      <c r="F16" s="135">
        <f t="shared" si="1"/>
        <v>1539441.8064864865</v>
      </c>
      <c r="G16" s="142"/>
      <c r="H16" s="175"/>
      <c r="I16" s="135">
        <f t="shared" ref="I16:K17" si="2">+I13+I8</f>
        <v>2152415.6706129285</v>
      </c>
      <c r="J16" s="135">
        <f t="shared" si="2"/>
        <v>2165335.2794558704</v>
      </c>
      <c r="K16" s="135">
        <f t="shared" si="2"/>
        <v>2178254.8882988123</v>
      </c>
    </row>
    <row r="17" spans="1:13" s="89" customFormat="1" x14ac:dyDescent="0.2">
      <c r="A17" s="153">
        <f t="shared" si="0"/>
        <v>11</v>
      </c>
      <c r="B17" s="89" t="str">
        <f>+B14</f>
        <v>Accumulated Balance</v>
      </c>
      <c r="C17" s="168"/>
      <c r="D17" s="169">
        <f t="shared" si="1"/>
        <v>1529388.0243843845</v>
      </c>
      <c r="E17" s="169">
        <f t="shared" si="1"/>
        <v>3063802.9398198198</v>
      </c>
      <c r="F17" s="169">
        <f t="shared" si="1"/>
        <v>4603244.7463063067</v>
      </c>
      <c r="G17" s="170"/>
      <c r="H17" s="176"/>
      <c r="I17" s="169">
        <f t="shared" si="2"/>
        <v>6755660.4169192342</v>
      </c>
      <c r="J17" s="169">
        <f t="shared" si="2"/>
        <v>8920995.6963751037</v>
      </c>
      <c r="K17" s="169">
        <f t="shared" si="2"/>
        <v>11099250.584673915</v>
      </c>
      <c r="L17" s="171"/>
      <c r="M17" s="171"/>
    </row>
    <row r="18" spans="1:13" x14ac:dyDescent="0.2">
      <c r="A18" s="91">
        <f t="shared" si="0"/>
        <v>12</v>
      </c>
      <c r="C18" s="93"/>
      <c r="D18" s="135"/>
      <c r="E18" s="135"/>
      <c r="F18" s="135"/>
      <c r="G18" s="142"/>
      <c r="H18" s="175"/>
      <c r="I18" s="135"/>
      <c r="J18" s="135"/>
      <c r="K18" s="135"/>
      <c r="L18" s="93"/>
      <c r="M18" s="93"/>
    </row>
    <row r="19" spans="1:13" x14ac:dyDescent="0.2">
      <c r="A19" s="91">
        <f t="shared" si="0"/>
        <v>13</v>
      </c>
      <c r="B19" s="167" t="s">
        <v>95</v>
      </c>
      <c r="C19" s="93"/>
      <c r="D19" s="135"/>
      <c r="E19" s="135"/>
      <c r="F19" s="135"/>
      <c r="G19" s="142"/>
      <c r="H19" s="175"/>
      <c r="I19" s="135"/>
      <c r="J19" s="135"/>
      <c r="K19" s="135"/>
      <c r="L19" s="93"/>
      <c r="M19" s="93"/>
    </row>
    <row r="20" spans="1:13" x14ac:dyDescent="0.2">
      <c r="A20" s="91">
        <f t="shared" si="0"/>
        <v>14</v>
      </c>
      <c r="B20" s="127" t="s">
        <v>59</v>
      </c>
      <c r="C20" s="93"/>
      <c r="D20" s="93">
        <v>258762</v>
      </c>
      <c r="E20" s="93">
        <v>215635</v>
      </c>
      <c r="F20" s="93"/>
      <c r="G20" s="143"/>
      <c r="H20" s="177"/>
      <c r="I20" s="93"/>
      <c r="J20" s="93"/>
      <c r="K20" s="93"/>
      <c r="L20" s="93"/>
      <c r="M20" s="93">
        <f t="shared" ref="M20:M27" si="3">SUM(D20:L20)</f>
        <v>474397</v>
      </c>
    </row>
    <row r="21" spans="1:13" x14ac:dyDescent="0.2">
      <c r="A21" s="91">
        <f t="shared" si="0"/>
        <v>15</v>
      </c>
      <c r="B21" s="127" t="s">
        <v>56</v>
      </c>
      <c r="C21" s="93"/>
      <c r="D21" s="93"/>
      <c r="E21" s="93">
        <v>150000</v>
      </c>
      <c r="F21" s="93">
        <v>100000</v>
      </c>
      <c r="G21" s="143"/>
      <c r="H21" s="177"/>
      <c r="I21" s="93">
        <v>50000</v>
      </c>
      <c r="J21" s="93">
        <v>50000</v>
      </c>
      <c r="K21" s="93">
        <v>81270</v>
      </c>
      <c r="L21" s="93"/>
      <c r="M21" s="93">
        <f t="shared" si="3"/>
        <v>431270</v>
      </c>
    </row>
    <row r="22" spans="1:13" x14ac:dyDescent="0.2">
      <c r="A22" s="91">
        <f t="shared" si="0"/>
        <v>16</v>
      </c>
      <c r="B22" s="127" t="s">
        <v>63</v>
      </c>
      <c r="C22" s="93"/>
      <c r="D22" s="93"/>
      <c r="E22" s="93"/>
      <c r="F22" s="93">
        <v>301889</v>
      </c>
      <c r="G22" s="143"/>
      <c r="H22" s="177"/>
      <c r="I22" s="93"/>
      <c r="J22" s="93"/>
      <c r="K22" s="93"/>
      <c r="L22" s="93"/>
      <c r="M22" s="93">
        <f t="shared" si="3"/>
        <v>301889</v>
      </c>
    </row>
    <row r="23" spans="1:13" x14ac:dyDescent="0.2">
      <c r="A23" s="91">
        <f t="shared" si="0"/>
        <v>17</v>
      </c>
      <c r="B23" s="127" t="s">
        <v>60</v>
      </c>
      <c r="C23" s="93"/>
      <c r="D23" s="93"/>
      <c r="E23" s="93"/>
      <c r="F23" s="93">
        <v>75000</v>
      </c>
      <c r="G23" s="143"/>
      <c r="H23" s="177"/>
      <c r="I23" s="93"/>
      <c r="J23" s="93"/>
      <c r="K23" s="93"/>
      <c r="L23" s="93"/>
      <c r="M23" s="93">
        <f t="shared" si="3"/>
        <v>75000</v>
      </c>
    </row>
    <row r="24" spans="1:13" x14ac:dyDescent="0.2">
      <c r="A24" s="91">
        <f t="shared" si="0"/>
        <v>18</v>
      </c>
      <c r="B24" s="127" t="s">
        <v>61</v>
      </c>
      <c r="C24" s="93"/>
      <c r="D24" s="93"/>
      <c r="E24" s="93"/>
      <c r="F24" s="93"/>
      <c r="G24" s="143"/>
      <c r="H24" s="177"/>
      <c r="I24" s="146">
        <v>4600000</v>
      </c>
      <c r="J24" s="146">
        <v>3000000</v>
      </c>
      <c r="K24" s="146">
        <v>1025400</v>
      </c>
      <c r="L24" s="93"/>
      <c r="M24" s="93">
        <f t="shared" si="3"/>
        <v>8625400</v>
      </c>
    </row>
    <row r="25" spans="1:13" x14ac:dyDescent="0.2">
      <c r="A25" s="91">
        <f t="shared" si="0"/>
        <v>19</v>
      </c>
      <c r="B25" s="127" t="s">
        <v>57</v>
      </c>
      <c r="C25" s="93"/>
      <c r="D25" s="93"/>
      <c r="E25" s="93"/>
      <c r="F25" s="93"/>
      <c r="G25" s="143"/>
      <c r="H25" s="177"/>
      <c r="I25" s="146"/>
      <c r="J25" s="146">
        <v>100000</v>
      </c>
      <c r="K25" s="146">
        <v>762540</v>
      </c>
      <c r="L25" s="93"/>
      <c r="M25" s="93">
        <f t="shared" si="3"/>
        <v>862540</v>
      </c>
    </row>
    <row r="26" spans="1:13" x14ac:dyDescent="0.2">
      <c r="A26" s="91">
        <f t="shared" si="0"/>
        <v>20</v>
      </c>
      <c r="B26" s="127" t="s">
        <v>62</v>
      </c>
      <c r="C26" s="93"/>
      <c r="D26" s="93"/>
      <c r="E26" s="93"/>
      <c r="F26" s="93"/>
      <c r="G26" s="143"/>
      <c r="H26" s="177"/>
      <c r="I26" s="146">
        <v>400000</v>
      </c>
      <c r="J26" s="146">
        <v>300000</v>
      </c>
      <c r="K26" s="146">
        <v>102162</v>
      </c>
      <c r="L26" s="93"/>
      <c r="M26" s="93">
        <f t="shared" si="3"/>
        <v>802162</v>
      </c>
    </row>
    <row r="27" spans="1:13" x14ac:dyDescent="0.2">
      <c r="A27" s="91">
        <f t="shared" si="0"/>
        <v>21</v>
      </c>
      <c r="B27" s="134" t="s">
        <v>97</v>
      </c>
      <c r="C27" s="128"/>
      <c r="D27" s="128">
        <f>SUM(D20:D26)</f>
        <v>258762</v>
      </c>
      <c r="E27" s="128">
        <f>SUM(E20:E26)</f>
        <v>365635</v>
      </c>
      <c r="F27" s="128">
        <f>SUM(F20:F26)</f>
        <v>476889</v>
      </c>
      <c r="G27" s="144"/>
      <c r="H27" s="178"/>
      <c r="I27" s="128">
        <f>SUM(I20:I26)</f>
        <v>5050000</v>
      </c>
      <c r="J27" s="128">
        <f>SUM(J20:J26)</f>
        <v>3450000</v>
      </c>
      <c r="K27" s="128">
        <f>SUM(K20:K26)</f>
        <v>1971372</v>
      </c>
      <c r="L27" s="93"/>
      <c r="M27" s="133">
        <f t="shared" si="3"/>
        <v>11572658</v>
      </c>
    </row>
    <row r="28" spans="1:13" x14ac:dyDescent="0.2">
      <c r="A28" s="91">
        <f t="shared" si="0"/>
        <v>22</v>
      </c>
      <c r="B28" s="127" t="s">
        <v>96</v>
      </c>
      <c r="C28" s="130"/>
      <c r="D28" s="136">
        <f>+D27</f>
        <v>258762</v>
      </c>
      <c r="E28" s="136">
        <f>+D28+E27</f>
        <v>624397</v>
      </c>
      <c r="F28" s="136">
        <f>+E28+F27</f>
        <v>1101286</v>
      </c>
      <c r="G28" s="159"/>
      <c r="H28" s="179"/>
      <c r="I28" s="136">
        <f>+F28+I27</f>
        <v>6151286</v>
      </c>
      <c r="J28" s="136">
        <f>+I28+J27</f>
        <v>9601286</v>
      </c>
      <c r="K28" s="136">
        <f>+J28+K27</f>
        <v>11572658</v>
      </c>
      <c r="L28" s="93"/>
      <c r="M28" s="133"/>
    </row>
    <row r="29" spans="1:13" x14ac:dyDescent="0.2">
      <c r="A29" s="91">
        <f t="shared" si="0"/>
        <v>23</v>
      </c>
      <c r="B29" s="127"/>
      <c r="C29" s="130"/>
      <c r="D29" s="130"/>
      <c r="E29" s="130"/>
      <c r="F29" s="130"/>
      <c r="G29" s="145"/>
      <c r="H29" s="180"/>
      <c r="I29" s="130"/>
      <c r="J29" s="130"/>
      <c r="K29" s="130"/>
      <c r="L29" s="93"/>
      <c r="M29" s="197">
        <f>SUM(H20:K26)</f>
        <v>10471372</v>
      </c>
    </row>
    <row r="30" spans="1:13" x14ac:dyDescent="0.2">
      <c r="A30" s="91">
        <f t="shared" si="0"/>
        <v>24</v>
      </c>
      <c r="B30" s="134" t="s">
        <v>108</v>
      </c>
      <c r="C30" s="130"/>
      <c r="D30" s="130">
        <f>+D16-D27</f>
        <v>1270626.0243843845</v>
      </c>
      <c r="E30" s="130">
        <f>+E16-E27</f>
        <v>1168779.9154354355</v>
      </c>
      <c r="F30" s="130">
        <f>+F16-F27</f>
        <v>1062552.8064864865</v>
      </c>
      <c r="G30" s="145"/>
      <c r="H30" s="180"/>
      <c r="I30" s="130">
        <f>+I16-I27</f>
        <v>-2897584.3293870715</v>
      </c>
      <c r="J30" s="130">
        <f>+J16-J27</f>
        <v>-1284664.7205441296</v>
      </c>
      <c r="K30" s="130">
        <f>+K16-K27</f>
        <v>206882.88829881232</v>
      </c>
      <c r="L30" s="93"/>
      <c r="M30" s="133"/>
    </row>
    <row r="31" spans="1:13" x14ac:dyDescent="0.2">
      <c r="A31" s="91">
        <f t="shared" si="0"/>
        <v>25</v>
      </c>
      <c r="B31" s="127" t="str">
        <f>+B28</f>
        <v>Accumulated Balance</v>
      </c>
      <c r="C31" s="130"/>
      <c r="D31" s="130">
        <f>+D30</f>
        <v>1270626.0243843845</v>
      </c>
      <c r="E31" s="130">
        <f>+E30+D31</f>
        <v>2439405.9398198202</v>
      </c>
      <c r="F31" s="130">
        <f>+F30+E31</f>
        <v>3501958.7463063067</v>
      </c>
      <c r="G31" s="145"/>
      <c r="H31" s="180"/>
      <c r="I31" s="130">
        <f>+I30+F31</f>
        <v>604374.41691923514</v>
      </c>
      <c r="J31" s="130">
        <f>+J30+I31</f>
        <v>-680290.30362489447</v>
      </c>
      <c r="K31" s="130">
        <f>+K30+J31</f>
        <v>-473407.41532608215</v>
      </c>
      <c r="L31" s="93"/>
      <c r="M31" s="133"/>
    </row>
    <row r="32" spans="1:13" x14ac:dyDescent="0.2">
      <c r="A32" s="91">
        <f t="shared" si="0"/>
        <v>26</v>
      </c>
      <c r="B32" s="127"/>
      <c r="C32" s="130"/>
      <c r="D32" s="130"/>
      <c r="E32" s="130"/>
      <c r="F32" s="130"/>
      <c r="G32" s="145"/>
      <c r="H32" s="180"/>
      <c r="I32" s="130"/>
      <c r="J32" s="130"/>
      <c r="K32" s="130"/>
      <c r="L32" s="93"/>
      <c r="M32" s="133"/>
    </row>
    <row r="33" spans="1:13" x14ac:dyDescent="0.2">
      <c r="A33" s="91">
        <f t="shared" si="0"/>
        <v>27</v>
      </c>
      <c r="B33" t="s">
        <v>109</v>
      </c>
      <c r="D33" s="93">
        <f t="shared" ref="D33:F34" si="4">+D13-D27</f>
        <v>113360.22438438435</v>
      </c>
      <c r="E33" s="93">
        <f t="shared" si="4"/>
        <v>11514.115435435378</v>
      </c>
      <c r="F33" s="93">
        <f t="shared" si="4"/>
        <v>-94712.993513513589</v>
      </c>
      <c r="G33" s="145"/>
      <c r="H33" s="180"/>
      <c r="I33" s="130"/>
      <c r="J33" s="130"/>
      <c r="K33" s="130"/>
      <c r="L33" s="93"/>
      <c r="M33" s="93"/>
    </row>
    <row r="34" spans="1:13" x14ac:dyDescent="0.2">
      <c r="D34" s="93">
        <f t="shared" si="4"/>
        <v>113360.22438438435</v>
      </c>
      <c r="E34" s="93">
        <f t="shared" si="4"/>
        <v>124874.33981981967</v>
      </c>
      <c r="F34" s="93">
        <f t="shared" si="4"/>
        <v>30161.346306306077</v>
      </c>
      <c r="G34" s="130"/>
      <c r="H34" s="180"/>
      <c r="I34" s="130"/>
      <c r="J34" s="130"/>
      <c r="K34" s="130"/>
      <c r="L34" s="93"/>
      <c r="M34" s="133"/>
    </row>
    <row r="35" spans="1:13" x14ac:dyDescent="0.2">
      <c r="B35" s="127"/>
      <c r="C35" s="130"/>
      <c r="D35" s="130"/>
      <c r="E35" s="130"/>
      <c r="F35" s="130"/>
      <c r="G35" s="130"/>
      <c r="H35" s="180"/>
      <c r="I35" s="130"/>
      <c r="J35" s="130"/>
      <c r="K35" s="130"/>
      <c r="L35" s="93"/>
      <c r="M35" s="133"/>
    </row>
    <row r="36" spans="1:13" x14ac:dyDescent="0.2">
      <c r="B36" s="127"/>
      <c r="C36" s="130"/>
      <c r="D36" s="130"/>
      <c r="E36" s="130"/>
      <c r="F36" s="130"/>
      <c r="G36" s="130"/>
      <c r="H36" s="180"/>
      <c r="I36" s="130"/>
      <c r="J36" s="130"/>
      <c r="K36" s="130"/>
      <c r="L36" s="93"/>
      <c r="M36" s="133"/>
    </row>
  </sheetData>
  <mergeCells count="1">
    <mergeCell ref="D3:I3"/>
  </mergeCells>
  <pageMargins left="0.17" right="0.22" top="0.31" bottom="0.37" header="0.18" footer="0.17"/>
  <pageSetup scale="98" orientation="landscape" r:id="rId1"/>
  <headerFooter>
    <oddFooter>&amp;C&amp;D&amp;R&amp;A]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82"/>
  <sheetViews>
    <sheetView showGridLines="0" topLeftCell="A13" zoomScale="90" zoomScaleNormal="90" zoomScaleSheetLayoutView="90" workbookViewId="0">
      <selection activeCell="F9" sqref="F9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2" customWidth="1"/>
    <col min="6" max="6" width="16" style="1" bestFit="1" customWidth="1"/>
    <col min="7" max="8" width="15.140625" style="1" customWidth="1"/>
    <col min="9" max="9" width="13.28515625" style="1" customWidth="1"/>
    <col min="10" max="10" width="13.5703125" style="68" bestFit="1" customWidth="1"/>
    <col min="11" max="16384" width="9.140625" style="2"/>
  </cols>
  <sheetData>
    <row r="4" spans="2:10" ht="15.75" x14ac:dyDescent="0.25">
      <c r="C4" s="13"/>
      <c r="D4" s="13"/>
      <c r="E4" s="54"/>
      <c r="F4" s="13"/>
      <c r="G4" s="13"/>
      <c r="H4" s="13"/>
      <c r="I4" s="13"/>
      <c r="J4" s="65"/>
    </row>
    <row r="5" spans="2:10" ht="19.5" x14ac:dyDescent="0.35">
      <c r="C5" s="47" t="s">
        <v>21</v>
      </c>
      <c r="D5" s="16"/>
      <c r="E5" s="55"/>
      <c r="F5" s="13"/>
      <c r="G5" s="13"/>
      <c r="H5" s="13"/>
      <c r="I5" s="13"/>
      <c r="J5" s="65"/>
    </row>
    <row r="6" spans="2:10" ht="15.75" x14ac:dyDescent="0.25">
      <c r="C6" s="44" t="s">
        <v>22</v>
      </c>
      <c r="D6" s="16"/>
      <c r="E6" s="55"/>
      <c r="F6" s="13"/>
      <c r="G6" s="13"/>
      <c r="H6" s="45">
        <f ca="1">NOW()</f>
        <v>41080.595506365738</v>
      </c>
      <c r="I6" s="13"/>
      <c r="J6" s="65"/>
    </row>
    <row r="7" spans="2:10" ht="15.75" x14ac:dyDescent="0.25">
      <c r="B7" s="4"/>
      <c r="C7" s="17"/>
      <c r="D7" s="16"/>
      <c r="E7" s="55" t="s">
        <v>23</v>
      </c>
      <c r="F7" s="13"/>
      <c r="G7" s="13"/>
      <c r="H7" s="13"/>
      <c r="I7" s="18"/>
      <c r="J7" s="66"/>
    </row>
    <row r="8" spans="2:10" ht="15.75" x14ac:dyDescent="0.25">
      <c r="B8" s="4"/>
      <c r="C8" s="19"/>
      <c r="D8" s="20"/>
      <c r="E8" s="56"/>
      <c r="F8" s="22" t="s">
        <v>7</v>
      </c>
      <c r="G8" s="63"/>
      <c r="H8" s="13"/>
      <c r="I8" s="70" t="s">
        <v>18</v>
      </c>
      <c r="J8" s="66"/>
    </row>
    <row r="9" spans="2:10" ht="15.75" x14ac:dyDescent="0.25">
      <c r="B9" s="4"/>
      <c r="C9" s="24"/>
      <c r="D9" s="15" t="s">
        <v>5</v>
      </c>
      <c r="E9" s="54"/>
      <c r="F9" s="84">
        <f>+'RVW Pipeline'!M29</f>
        <v>10471372</v>
      </c>
      <c r="G9" s="25" t="s">
        <v>17</v>
      </c>
      <c r="H9" s="13"/>
      <c r="I9" s="71">
        <f>+Loan_Amount/I16</f>
        <v>628.91123123123123</v>
      </c>
      <c r="J9" s="66"/>
    </row>
    <row r="10" spans="2:10" ht="15.75" x14ac:dyDescent="0.25">
      <c r="B10" s="4"/>
      <c r="C10" s="24"/>
      <c r="D10" s="15" t="s">
        <v>24</v>
      </c>
      <c r="E10" s="54"/>
      <c r="F10" s="85">
        <v>3.5000000000000003E-2</v>
      </c>
      <c r="G10" s="72">
        <v>0</v>
      </c>
      <c r="H10" s="13"/>
      <c r="I10" s="78">
        <f>+Total_Cost/I16</f>
        <v>809.27578667132605</v>
      </c>
      <c r="J10" s="66"/>
    </row>
    <row r="11" spans="2:10" ht="15.75" x14ac:dyDescent="0.25">
      <c r="B11" s="4"/>
      <c r="C11" s="24"/>
      <c r="D11" s="15" t="s">
        <v>0</v>
      </c>
      <c r="E11" s="54"/>
      <c r="F11" s="86">
        <f>+Input!F18</f>
        <v>15</v>
      </c>
      <c r="G11" s="64">
        <f>+G10*G8</f>
        <v>0</v>
      </c>
      <c r="H11" s="27"/>
      <c r="I11" s="28"/>
      <c r="J11" s="66"/>
    </row>
    <row r="12" spans="2:10" ht="15.75" x14ac:dyDescent="0.25">
      <c r="B12" s="4"/>
      <c r="C12" s="24"/>
      <c r="D12" s="15" t="s">
        <v>6</v>
      </c>
      <c r="E12" s="54"/>
      <c r="F12" s="75">
        <v>40878</v>
      </c>
      <c r="G12" s="26"/>
      <c r="H12" s="27"/>
      <c r="I12" s="28"/>
      <c r="J12" s="66"/>
    </row>
    <row r="13" spans="2:10" ht="15.75" x14ac:dyDescent="0.25">
      <c r="B13" s="4"/>
      <c r="C13" s="29"/>
      <c r="D13" s="30"/>
      <c r="E13" s="57"/>
      <c r="F13" s="32"/>
      <c r="G13" s="33"/>
      <c r="H13" s="27"/>
      <c r="I13" s="28"/>
      <c r="J13" s="66"/>
    </row>
    <row r="14" spans="2:10" ht="15.75" x14ac:dyDescent="0.25">
      <c r="B14" s="4"/>
      <c r="C14" s="18"/>
      <c r="D14" s="15"/>
      <c r="E14" s="54"/>
      <c r="F14" s="34"/>
      <c r="G14" s="13"/>
      <c r="H14" s="27"/>
      <c r="I14" s="28"/>
      <c r="J14" s="66"/>
    </row>
    <row r="15" spans="2:10" ht="15.75" x14ac:dyDescent="0.25">
      <c r="B15" s="4"/>
      <c r="C15" s="19"/>
      <c r="D15" s="20"/>
      <c r="E15" s="56"/>
      <c r="F15" s="21"/>
      <c r="G15" s="21"/>
      <c r="H15" s="21"/>
      <c r="I15" s="23"/>
      <c r="J15" s="66"/>
    </row>
    <row r="16" spans="2:10" ht="15.75" x14ac:dyDescent="0.25">
      <c r="B16" s="4"/>
      <c r="C16" s="24"/>
      <c r="D16" s="15" t="s">
        <v>4</v>
      </c>
      <c r="E16" s="54"/>
      <c r="F16" s="35">
        <f>IF(Values_Entered,Monthly_Payment,"")</f>
        <v>74858.010267097663</v>
      </c>
      <c r="G16" s="13"/>
      <c r="H16" s="46" t="s">
        <v>15</v>
      </c>
      <c r="I16" s="83">
        <f>+Input!G20</f>
        <v>16650</v>
      </c>
      <c r="J16" s="66"/>
    </row>
    <row r="17" spans="2:10" ht="15.75" x14ac:dyDescent="0.25">
      <c r="B17" s="4"/>
      <c r="C17" s="24"/>
      <c r="D17" s="15" t="s">
        <v>1</v>
      </c>
      <c r="E17" s="54"/>
      <c r="F17" s="28">
        <f>IF(Values_Entered,Loan_Years*12,"")</f>
        <v>180</v>
      </c>
      <c r="G17" s="13"/>
      <c r="H17" s="46" t="s">
        <v>4</v>
      </c>
      <c r="I17" s="49">
        <f>+F16/I16</f>
        <v>4.4959765926184785</v>
      </c>
      <c r="J17" s="66"/>
    </row>
    <row r="18" spans="2:10" ht="15.75" x14ac:dyDescent="0.25">
      <c r="B18" s="4"/>
      <c r="C18" s="24"/>
      <c r="D18" s="15" t="s">
        <v>2</v>
      </c>
      <c r="E18" s="54"/>
      <c r="F18" s="35">
        <f>IF(Values_Entered,Total_Cost-Loan_Amount,"")</f>
        <v>3003069.8480775785</v>
      </c>
      <c r="G18" s="13"/>
      <c r="H18" s="48"/>
      <c r="I18" s="51"/>
      <c r="J18" s="66"/>
    </row>
    <row r="19" spans="2:10" ht="15.75" x14ac:dyDescent="0.25">
      <c r="B19" s="4"/>
      <c r="C19" s="24"/>
      <c r="D19" s="15" t="s">
        <v>3</v>
      </c>
      <c r="E19" s="54"/>
      <c r="F19" s="35">
        <f>IF(Values_Entered,Monthly_Payment*Number_of_Payments,"")</f>
        <v>13474441.848077578</v>
      </c>
      <c r="G19" s="13"/>
      <c r="H19" s="46" t="s">
        <v>19</v>
      </c>
      <c r="I19" s="49">
        <f>+I17*0.05029</f>
        <v>0.2261026628427833</v>
      </c>
    </row>
    <row r="20" spans="2:10" ht="18.75" x14ac:dyDescent="0.3">
      <c r="B20" s="4"/>
      <c r="C20" s="29"/>
      <c r="D20" s="30"/>
      <c r="E20" s="57"/>
      <c r="F20" s="32"/>
      <c r="G20" s="31"/>
      <c r="H20" s="31" t="s">
        <v>16</v>
      </c>
      <c r="I20" s="50">
        <f>+I19+I17</f>
        <v>4.7220792554612618</v>
      </c>
    </row>
    <row r="21" spans="2:10" ht="15.75" x14ac:dyDescent="0.25">
      <c r="C21" s="13"/>
      <c r="D21" s="15"/>
      <c r="E21" s="54"/>
      <c r="F21" s="34"/>
      <c r="G21" s="13"/>
      <c r="H21" s="13"/>
      <c r="I21" s="13"/>
    </row>
    <row r="22" spans="2:10" s="3" customFormat="1" ht="29.25" customHeight="1" x14ac:dyDescent="0.25">
      <c r="C22" s="36" t="s">
        <v>8</v>
      </c>
      <c r="D22" s="37" t="s">
        <v>9</v>
      </c>
      <c r="E22" s="58" t="s">
        <v>10</v>
      </c>
      <c r="F22" s="38" t="s">
        <v>14</v>
      </c>
      <c r="G22" s="38" t="s">
        <v>11</v>
      </c>
      <c r="H22" s="38" t="s">
        <v>12</v>
      </c>
      <c r="I22" s="39" t="s">
        <v>13</v>
      </c>
      <c r="J22" s="69" t="s">
        <v>20</v>
      </c>
    </row>
    <row r="23" spans="2:10" s="3" customFormat="1" ht="15.75" x14ac:dyDescent="0.25">
      <c r="C23" s="40">
        <f>IF(Loan_Not_Paid*Values_Entered,Payment_Number,"")</f>
        <v>1</v>
      </c>
      <c r="D23" s="41">
        <f t="shared" ref="D23:D86" si="0">IF(Loan_Not_Paid*Values_Entered,Payment_Date,"")</f>
        <v>40909</v>
      </c>
      <c r="E23" s="59">
        <f t="shared" ref="E23:E86" si="1">IF(Loan_Not_Paid*Values_Entered,Beginning_Balance,"")</f>
        <v>10471372</v>
      </c>
      <c r="F23" s="42">
        <f t="shared" ref="F23:F86" si="2">IF(Loan_Not_Paid*Values_Entered,Monthly_Payment,"")</f>
        <v>74858.010267097663</v>
      </c>
      <c r="G23" s="42">
        <f t="shared" ref="G23:G86" si="3">IF(Loan_Not_Paid*Values_Entered,Principal,"")</f>
        <v>44316.508600430992</v>
      </c>
      <c r="H23" s="42">
        <f t="shared" ref="H23:H86" si="4">IF(Loan_Not_Paid*Values_Entered,Interest,"")</f>
        <v>30541.501666666667</v>
      </c>
      <c r="I23" s="52">
        <f t="shared" ref="I23:I86" si="5">IF(Loan_Not_Paid*Values_Entered,Ending_Balance,"")</f>
        <v>10427055.491399569</v>
      </c>
      <c r="J23" s="67">
        <v>0</v>
      </c>
    </row>
    <row r="24" spans="2:10" s="3" customFormat="1" ht="15.75" x14ac:dyDescent="0.25">
      <c r="C24" s="40">
        <f t="shared" ref="C24:C87" si="6">IF(Loan_Not_Paid*Values_Entered,Payment_Number,"")</f>
        <v>2</v>
      </c>
      <c r="D24" s="41">
        <f t="shared" si="0"/>
        <v>40940</v>
      </c>
      <c r="E24" s="59">
        <f t="shared" si="1"/>
        <v>10427055.491399569</v>
      </c>
      <c r="F24" s="43">
        <f t="shared" si="2"/>
        <v>74858.010267097663</v>
      </c>
      <c r="G24" s="43">
        <f t="shared" si="3"/>
        <v>44445.765083848913</v>
      </c>
      <c r="H24" s="43">
        <f t="shared" si="4"/>
        <v>30412.24518324875</v>
      </c>
      <c r="I24" s="52">
        <f t="shared" si="5"/>
        <v>10382609.72631572</v>
      </c>
      <c r="J24" s="67">
        <f>+I$20*C23</f>
        <v>4.7220792554612618</v>
      </c>
    </row>
    <row r="25" spans="2:10" s="3" customFormat="1" ht="15.75" x14ac:dyDescent="0.25">
      <c r="C25" s="40">
        <f t="shared" si="6"/>
        <v>3</v>
      </c>
      <c r="D25" s="41">
        <f t="shared" si="0"/>
        <v>40969</v>
      </c>
      <c r="E25" s="59">
        <f t="shared" si="1"/>
        <v>10382609.72631572</v>
      </c>
      <c r="F25" s="43">
        <f t="shared" si="2"/>
        <v>74858.010267097663</v>
      </c>
      <c r="G25" s="43">
        <f t="shared" si="3"/>
        <v>44575.398565343472</v>
      </c>
      <c r="H25" s="43">
        <f t="shared" si="4"/>
        <v>30282.611701754184</v>
      </c>
      <c r="I25" s="52">
        <f t="shared" si="5"/>
        <v>10338034.327750375</v>
      </c>
      <c r="J25" s="67">
        <f t="shared" ref="J25:J88" si="7">+I$20*C24</f>
        <v>9.4441585109225237</v>
      </c>
    </row>
    <row r="26" spans="2:10" s="3" customFormat="1" ht="15.75" x14ac:dyDescent="0.25">
      <c r="C26" s="40">
        <f t="shared" si="6"/>
        <v>4</v>
      </c>
      <c r="D26" s="41">
        <f t="shared" si="0"/>
        <v>41000</v>
      </c>
      <c r="E26" s="59">
        <f t="shared" si="1"/>
        <v>10338034.327750375</v>
      </c>
      <c r="F26" s="43">
        <f t="shared" si="2"/>
        <v>74858.010267097663</v>
      </c>
      <c r="G26" s="43">
        <f t="shared" si="3"/>
        <v>44705.410144492387</v>
      </c>
      <c r="H26" s="43">
        <f t="shared" si="4"/>
        <v>30152.600122605269</v>
      </c>
      <c r="I26" s="52">
        <f t="shared" si="5"/>
        <v>10293328.917605884</v>
      </c>
      <c r="J26" s="67">
        <f t="shared" si="7"/>
        <v>14.166237766383786</v>
      </c>
    </row>
    <row r="27" spans="2:10" s="3" customFormat="1" ht="15.75" x14ac:dyDescent="0.25">
      <c r="C27" s="40">
        <f t="shared" si="6"/>
        <v>5</v>
      </c>
      <c r="D27" s="41">
        <f t="shared" si="0"/>
        <v>41030</v>
      </c>
      <c r="E27" s="59">
        <f t="shared" si="1"/>
        <v>10293328.917605884</v>
      </c>
      <c r="F27" s="43">
        <f t="shared" si="2"/>
        <v>74858.010267097663</v>
      </c>
      <c r="G27" s="43">
        <f t="shared" si="3"/>
        <v>44835.800924080489</v>
      </c>
      <c r="H27" s="43">
        <f t="shared" si="4"/>
        <v>30022.209343017159</v>
      </c>
      <c r="I27" s="52">
        <f t="shared" si="5"/>
        <v>10248493.116681803</v>
      </c>
      <c r="J27" s="67">
        <f t="shared" si="7"/>
        <v>18.888317021845047</v>
      </c>
    </row>
    <row r="28" spans="2:10" s="3" customFormat="1" ht="15.75" x14ac:dyDescent="0.25">
      <c r="C28" s="40">
        <f t="shared" si="6"/>
        <v>6</v>
      </c>
      <c r="D28" s="41">
        <f t="shared" si="0"/>
        <v>41061</v>
      </c>
      <c r="E28" s="59">
        <f t="shared" si="1"/>
        <v>10248493.116681803</v>
      </c>
      <c r="F28" s="43">
        <f t="shared" si="2"/>
        <v>74858.010267097663</v>
      </c>
      <c r="G28" s="43">
        <f t="shared" si="3"/>
        <v>44966.572010109056</v>
      </c>
      <c r="H28" s="43">
        <f t="shared" si="4"/>
        <v>29891.438256988593</v>
      </c>
      <c r="I28" s="52">
        <f t="shared" si="5"/>
        <v>10203526.544671698</v>
      </c>
      <c r="J28" s="67">
        <f t="shared" si="7"/>
        <v>23.610396277306307</v>
      </c>
    </row>
    <row r="29" spans="2:10" ht="15.75" x14ac:dyDescent="0.25">
      <c r="C29" s="40">
        <f t="shared" si="6"/>
        <v>7</v>
      </c>
      <c r="D29" s="41">
        <f t="shared" si="0"/>
        <v>41091</v>
      </c>
      <c r="E29" s="59">
        <f t="shared" si="1"/>
        <v>10203526.544671698</v>
      </c>
      <c r="F29" s="43">
        <f t="shared" si="2"/>
        <v>74858.010267097663</v>
      </c>
      <c r="G29" s="43">
        <f t="shared" si="3"/>
        <v>45097.724511805209</v>
      </c>
      <c r="H29" s="43">
        <f t="shared" si="4"/>
        <v>29760.285755292447</v>
      </c>
      <c r="I29" s="52">
        <f t="shared" si="5"/>
        <v>10158428.820159886</v>
      </c>
      <c r="J29" s="67">
        <f t="shared" si="7"/>
        <v>28.332475532767571</v>
      </c>
    </row>
    <row r="30" spans="2:10" ht="15.75" x14ac:dyDescent="0.25">
      <c r="C30" s="40">
        <f t="shared" si="6"/>
        <v>8</v>
      </c>
      <c r="D30" s="41">
        <f t="shared" si="0"/>
        <v>41122</v>
      </c>
      <c r="E30" s="59">
        <f t="shared" si="1"/>
        <v>10158428.820159886</v>
      </c>
      <c r="F30" s="43">
        <f t="shared" si="2"/>
        <v>74858.010267097663</v>
      </c>
      <c r="G30" s="43">
        <f t="shared" si="3"/>
        <v>45229.259541631312</v>
      </c>
      <c r="H30" s="43">
        <f t="shared" si="4"/>
        <v>29628.75072546634</v>
      </c>
      <c r="I30" s="52">
        <f t="shared" si="5"/>
        <v>10113199.560618259</v>
      </c>
      <c r="J30" s="67">
        <f t="shared" si="7"/>
        <v>33.054554788228835</v>
      </c>
    </row>
    <row r="31" spans="2:10" ht="15.75" x14ac:dyDescent="0.25">
      <c r="C31" s="40">
        <f t="shared" si="6"/>
        <v>9</v>
      </c>
      <c r="D31" s="41">
        <f t="shared" si="0"/>
        <v>41153</v>
      </c>
      <c r="E31" s="59">
        <f t="shared" si="1"/>
        <v>10113199.560618259</v>
      </c>
      <c r="F31" s="43">
        <f t="shared" si="2"/>
        <v>74858.010267097663</v>
      </c>
      <c r="G31" s="43">
        <f t="shared" si="3"/>
        <v>45361.178215294407</v>
      </c>
      <c r="H31" s="43">
        <f t="shared" si="4"/>
        <v>29496.832051803256</v>
      </c>
      <c r="I31" s="52">
        <f t="shared" si="5"/>
        <v>10067838.382402962</v>
      </c>
      <c r="J31" s="67">
        <f t="shared" si="7"/>
        <v>37.776634043690095</v>
      </c>
    </row>
    <row r="32" spans="2:10" ht="15.75" x14ac:dyDescent="0.25">
      <c r="C32" s="40">
        <f t="shared" si="6"/>
        <v>10</v>
      </c>
      <c r="D32" s="41">
        <f t="shared" si="0"/>
        <v>41183</v>
      </c>
      <c r="E32" s="59">
        <f t="shared" si="1"/>
        <v>10067838.382402962</v>
      </c>
      <c r="F32" s="43">
        <f t="shared" si="2"/>
        <v>74858.010267097663</v>
      </c>
      <c r="G32" s="43">
        <f t="shared" si="3"/>
        <v>45493.481651755683</v>
      </c>
      <c r="H32" s="43">
        <f t="shared" si="4"/>
        <v>29364.52861534198</v>
      </c>
      <c r="I32" s="52">
        <f t="shared" si="5"/>
        <v>10022344.900751207</v>
      </c>
      <c r="J32" s="67">
        <f t="shared" si="7"/>
        <v>42.498713299151355</v>
      </c>
    </row>
    <row r="33" spans="3:10" ht="15.75" x14ac:dyDescent="0.25">
      <c r="C33" s="40">
        <f t="shared" si="6"/>
        <v>11</v>
      </c>
      <c r="D33" s="41">
        <f t="shared" si="0"/>
        <v>41214</v>
      </c>
      <c r="E33" s="59">
        <f t="shared" si="1"/>
        <v>10022344.900751207</v>
      </c>
      <c r="F33" s="43">
        <f t="shared" si="2"/>
        <v>74858.010267097663</v>
      </c>
      <c r="G33" s="43">
        <f t="shared" si="3"/>
        <v>45626.170973239969</v>
      </c>
      <c r="H33" s="43">
        <f t="shared" si="4"/>
        <v>29231.839293857687</v>
      </c>
      <c r="I33" s="52">
        <f t="shared" si="5"/>
        <v>9976718.7297779657</v>
      </c>
      <c r="J33" s="67">
        <f t="shared" si="7"/>
        <v>47.220792554612615</v>
      </c>
    </row>
    <row r="34" spans="3:10" ht="15.75" x14ac:dyDescent="0.25">
      <c r="C34" s="40">
        <f t="shared" si="6"/>
        <v>12</v>
      </c>
      <c r="D34" s="41">
        <f t="shared" si="0"/>
        <v>41244</v>
      </c>
      <c r="E34" s="59">
        <f t="shared" si="1"/>
        <v>9976718.7297779657</v>
      </c>
      <c r="F34" s="43">
        <f t="shared" si="2"/>
        <v>74858.010267097663</v>
      </c>
      <c r="G34" s="43">
        <f t="shared" si="3"/>
        <v>45759.247305245248</v>
      </c>
      <c r="H34" s="43">
        <f t="shared" si="4"/>
        <v>29098.762961852408</v>
      </c>
      <c r="I34" s="52">
        <f t="shared" si="5"/>
        <v>9930959.4824727215</v>
      </c>
      <c r="J34" s="67">
        <f t="shared" si="7"/>
        <v>51.942871810073882</v>
      </c>
    </row>
    <row r="35" spans="3:10" ht="15.75" x14ac:dyDescent="0.25">
      <c r="C35" s="40">
        <f t="shared" si="6"/>
        <v>13</v>
      </c>
      <c r="D35" s="41">
        <f t="shared" si="0"/>
        <v>41275</v>
      </c>
      <c r="E35" s="94">
        <f t="shared" si="1"/>
        <v>9930959.4824727215</v>
      </c>
      <c r="F35" s="43">
        <f t="shared" si="2"/>
        <v>74858.010267097663</v>
      </c>
      <c r="G35" s="43">
        <f t="shared" si="3"/>
        <v>45892.71177655222</v>
      </c>
      <c r="H35" s="43">
        <f t="shared" si="4"/>
        <v>28965.29849054544</v>
      </c>
      <c r="I35" s="52">
        <f t="shared" si="5"/>
        <v>9885066.7706961706</v>
      </c>
      <c r="J35" s="67">
        <f t="shared" si="7"/>
        <v>56.664951065535142</v>
      </c>
    </row>
    <row r="36" spans="3:10" ht="15.75" x14ac:dyDescent="0.25">
      <c r="C36" s="40">
        <f t="shared" si="6"/>
        <v>14</v>
      </c>
      <c r="D36" s="41">
        <f t="shared" si="0"/>
        <v>41306</v>
      </c>
      <c r="E36" s="59">
        <f t="shared" si="1"/>
        <v>9885066.7706961706</v>
      </c>
      <c r="F36" s="43">
        <f t="shared" si="2"/>
        <v>74858.010267097663</v>
      </c>
      <c r="G36" s="43">
        <f t="shared" si="3"/>
        <v>46026.565519233831</v>
      </c>
      <c r="H36" s="43">
        <f t="shared" si="4"/>
        <v>28831.444747863832</v>
      </c>
      <c r="I36" s="52">
        <f t="shared" si="5"/>
        <v>9839040.2051769365</v>
      </c>
      <c r="J36" s="67">
        <f t="shared" si="7"/>
        <v>61.387030320996402</v>
      </c>
    </row>
    <row r="37" spans="3:10" ht="15.75" x14ac:dyDescent="0.25">
      <c r="C37" s="40">
        <f t="shared" si="6"/>
        <v>15</v>
      </c>
      <c r="D37" s="41">
        <f t="shared" si="0"/>
        <v>41334</v>
      </c>
      <c r="E37" s="59">
        <f t="shared" si="1"/>
        <v>9839040.2051769365</v>
      </c>
      <c r="F37" s="43">
        <f t="shared" si="2"/>
        <v>74858.010267097663</v>
      </c>
      <c r="G37" s="43">
        <f t="shared" si="3"/>
        <v>46160.80966866493</v>
      </c>
      <c r="H37" s="43">
        <f t="shared" si="4"/>
        <v>28697.200598432733</v>
      </c>
      <c r="I37" s="52">
        <f t="shared" si="5"/>
        <v>9792879.3955082688</v>
      </c>
      <c r="J37" s="67">
        <f t="shared" si="7"/>
        <v>66.109109576457669</v>
      </c>
    </row>
    <row r="38" spans="3:10" ht="15.75" x14ac:dyDescent="0.25">
      <c r="C38" s="40">
        <f t="shared" si="6"/>
        <v>16</v>
      </c>
      <c r="D38" s="41">
        <f t="shared" si="0"/>
        <v>41365</v>
      </c>
      <c r="E38" s="59">
        <f t="shared" si="1"/>
        <v>9792879.3955082688</v>
      </c>
      <c r="F38" s="43">
        <f t="shared" si="2"/>
        <v>74858.010267097663</v>
      </c>
      <c r="G38" s="43">
        <f t="shared" si="3"/>
        <v>46295.445363531864</v>
      </c>
      <c r="H38" s="43">
        <f t="shared" si="4"/>
        <v>28562.564903565792</v>
      </c>
      <c r="I38" s="52">
        <f t="shared" si="5"/>
        <v>9746583.9501447417</v>
      </c>
      <c r="J38" s="67">
        <f t="shared" si="7"/>
        <v>70.831188831918922</v>
      </c>
    </row>
    <row r="39" spans="3:10" ht="15.75" x14ac:dyDescent="0.25">
      <c r="C39" s="40">
        <f t="shared" si="6"/>
        <v>17</v>
      </c>
      <c r="D39" s="41">
        <f t="shared" si="0"/>
        <v>41395</v>
      </c>
      <c r="E39" s="59">
        <f t="shared" si="1"/>
        <v>9746583.9501447417</v>
      </c>
      <c r="F39" s="43">
        <f t="shared" si="2"/>
        <v>74858.010267097663</v>
      </c>
      <c r="G39" s="43">
        <f t="shared" si="3"/>
        <v>46430.473745842173</v>
      </c>
      <c r="H39" s="43">
        <f t="shared" si="4"/>
        <v>28427.536521255493</v>
      </c>
      <c r="I39" s="52">
        <f t="shared" si="5"/>
        <v>9700153.4763989002</v>
      </c>
      <c r="J39" s="67">
        <f t="shared" si="7"/>
        <v>75.553268087380189</v>
      </c>
    </row>
    <row r="40" spans="3:10" ht="15.75" x14ac:dyDescent="0.25">
      <c r="C40" s="40">
        <f t="shared" si="6"/>
        <v>18</v>
      </c>
      <c r="D40" s="41">
        <f t="shared" si="0"/>
        <v>41426</v>
      </c>
      <c r="E40" s="59">
        <f t="shared" si="1"/>
        <v>9700153.4763989002</v>
      </c>
      <c r="F40" s="43">
        <f t="shared" si="2"/>
        <v>74858.010267097663</v>
      </c>
      <c r="G40" s="43">
        <f t="shared" si="3"/>
        <v>46565.895960934206</v>
      </c>
      <c r="H40" s="43">
        <f t="shared" si="4"/>
        <v>28292.11430616345</v>
      </c>
      <c r="I40" s="52">
        <f t="shared" si="5"/>
        <v>9653587.5804379657</v>
      </c>
      <c r="J40" s="67">
        <f t="shared" si="7"/>
        <v>80.275347342841457</v>
      </c>
    </row>
    <row r="41" spans="3:10" ht="15.75" x14ac:dyDescent="0.25">
      <c r="C41" s="40">
        <f t="shared" si="6"/>
        <v>19</v>
      </c>
      <c r="D41" s="41">
        <f t="shared" si="0"/>
        <v>41456</v>
      </c>
      <c r="E41" s="59">
        <f t="shared" si="1"/>
        <v>9653587.5804379657</v>
      </c>
      <c r="F41" s="43">
        <f t="shared" si="2"/>
        <v>74858.010267097663</v>
      </c>
      <c r="G41" s="43">
        <f t="shared" si="3"/>
        <v>46701.713157486935</v>
      </c>
      <c r="H41" s="43">
        <f t="shared" si="4"/>
        <v>28156.297109610729</v>
      </c>
      <c r="I41" s="52">
        <f t="shared" si="5"/>
        <v>9606885.8672804758</v>
      </c>
      <c r="J41" s="67">
        <f t="shared" si="7"/>
        <v>84.99742659830271</v>
      </c>
    </row>
    <row r="42" spans="3:10" ht="15.75" x14ac:dyDescent="0.25">
      <c r="C42" s="40">
        <f t="shared" si="6"/>
        <v>20</v>
      </c>
      <c r="D42" s="41">
        <f t="shared" si="0"/>
        <v>41487</v>
      </c>
      <c r="E42" s="59">
        <f t="shared" si="1"/>
        <v>9606885.8672804758</v>
      </c>
      <c r="F42" s="43">
        <f t="shared" si="2"/>
        <v>74858.010267097663</v>
      </c>
      <c r="G42" s="43">
        <f t="shared" si="3"/>
        <v>46837.926487529599</v>
      </c>
      <c r="H42" s="43">
        <f t="shared" si="4"/>
        <v>28020.083779568049</v>
      </c>
      <c r="I42" s="52">
        <f t="shared" si="5"/>
        <v>9560047.9407929499</v>
      </c>
      <c r="J42" s="67">
        <f t="shared" si="7"/>
        <v>89.719505853763977</v>
      </c>
    </row>
    <row r="43" spans="3:10" ht="15.75" x14ac:dyDescent="0.25">
      <c r="C43" s="40">
        <f t="shared" si="6"/>
        <v>21</v>
      </c>
      <c r="D43" s="41">
        <f t="shared" si="0"/>
        <v>41518</v>
      </c>
      <c r="E43" s="59">
        <f t="shared" si="1"/>
        <v>9560047.9407929499</v>
      </c>
      <c r="F43" s="43">
        <f t="shared" si="2"/>
        <v>74858.010267097663</v>
      </c>
      <c r="G43" s="43">
        <f t="shared" si="3"/>
        <v>46974.537106451564</v>
      </c>
      <c r="H43" s="43">
        <f t="shared" si="4"/>
        <v>27883.473160646095</v>
      </c>
      <c r="I43" s="52">
        <f t="shared" si="5"/>
        <v>9513073.4036864955</v>
      </c>
      <c r="J43" s="67">
        <f t="shared" si="7"/>
        <v>94.44158510922523</v>
      </c>
    </row>
    <row r="44" spans="3:10" ht="15.75" x14ac:dyDescent="0.25">
      <c r="C44" s="40">
        <f t="shared" si="6"/>
        <v>22</v>
      </c>
      <c r="D44" s="41">
        <f t="shared" si="0"/>
        <v>41548</v>
      </c>
      <c r="E44" s="59">
        <f t="shared" si="1"/>
        <v>9513073.4036864955</v>
      </c>
      <c r="F44" s="43">
        <f t="shared" si="2"/>
        <v>74858.010267097663</v>
      </c>
      <c r="G44" s="43">
        <f t="shared" si="3"/>
        <v>47111.546173012051</v>
      </c>
      <c r="H44" s="43">
        <f t="shared" si="4"/>
        <v>27746.464094085612</v>
      </c>
      <c r="I44" s="52">
        <f t="shared" si="5"/>
        <v>9465961.8575134873</v>
      </c>
      <c r="J44" s="67">
        <f t="shared" si="7"/>
        <v>99.163664364686497</v>
      </c>
    </row>
    <row r="45" spans="3:10" ht="15.75" x14ac:dyDescent="0.25">
      <c r="C45" s="40">
        <f t="shared" si="6"/>
        <v>23</v>
      </c>
      <c r="D45" s="41">
        <f t="shared" si="0"/>
        <v>41579</v>
      </c>
      <c r="E45" s="59">
        <f t="shared" si="1"/>
        <v>9465961.8575134873</v>
      </c>
      <c r="F45" s="43">
        <f t="shared" si="2"/>
        <v>74858.010267097663</v>
      </c>
      <c r="G45" s="43">
        <f t="shared" si="3"/>
        <v>47248.954849349997</v>
      </c>
      <c r="H45" s="43">
        <f t="shared" si="4"/>
        <v>27609.055417747662</v>
      </c>
      <c r="I45" s="52">
        <f t="shared" si="5"/>
        <v>9418712.9026641324</v>
      </c>
      <c r="J45" s="67">
        <f t="shared" si="7"/>
        <v>103.88574362014776</v>
      </c>
    </row>
    <row r="46" spans="3:10" ht="15.75" x14ac:dyDescent="0.25">
      <c r="C46" s="40">
        <f t="shared" si="6"/>
        <v>24</v>
      </c>
      <c r="D46" s="41">
        <f t="shared" si="0"/>
        <v>41609</v>
      </c>
      <c r="E46" s="59">
        <f t="shared" si="1"/>
        <v>9418712.9026641324</v>
      </c>
      <c r="F46" s="43">
        <f t="shared" si="2"/>
        <v>74858.010267097663</v>
      </c>
      <c r="G46" s="43">
        <f t="shared" si="3"/>
        <v>47386.764300993942</v>
      </c>
      <c r="H46" s="43">
        <f t="shared" si="4"/>
        <v>27471.245966103721</v>
      </c>
      <c r="I46" s="52">
        <f t="shared" si="5"/>
        <v>9371326.1383631416</v>
      </c>
      <c r="J46" s="67">
        <f t="shared" si="7"/>
        <v>108.60782287560902</v>
      </c>
    </row>
    <row r="47" spans="3:10" ht="15.75" x14ac:dyDescent="0.25">
      <c r="C47" s="40">
        <f t="shared" si="6"/>
        <v>25</v>
      </c>
      <c r="D47" s="41">
        <f t="shared" si="0"/>
        <v>41640</v>
      </c>
      <c r="E47" s="94">
        <f t="shared" si="1"/>
        <v>9371326.1383631416</v>
      </c>
      <c r="F47" s="43">
        <f t="shared" si="2"/>
        <v>74858.010267097663</v>
      </c>
      <c r="G47" s="43">
        <f t="shared" si="3"/>
        <v>47524.975696871828</v>
      </c>
      <c r="H47" s="43">
        <f t="shared" si="4"/>
        <v>27333.03457022582</v>
      </c>
      <c r="I47" s="52">
        <f t="shared" si="5"/>
        <v>9323801.1626662668</v>
      </c>
      <c r="J47" s="67">
        <f t="shared" si="7"/>
        <v>113.32990213107028</v>
      </c>
    </row>
    <row r="48" spans="3:10" ht="15.75" x14ac:dyDescent="0.25">
      <c r="C48" s="40">
        <f t="shared" si="6"/>
        <v>26</v>
      </c>
      <c r="D48" s="41">
        <f t="shared" si="0"/>
        <v>41671</v>
      </c>
      <c r="E48" s="59">
        <f t="shared" si="1"/>
        <v>9323801.1626662668</v>
      </c>
      <c r="F48" s="43">
        <f t="shared" si="2"/>
        <v>74858.010267097663</v>
      </c>
      <c r="G48" s="43">
        <f t="shared" si="3"/>
        <v>47663.590209321039</v>
      </c>
      <c r="H48" s="43">
        <f t="shared" si="4"/>
        <v>27194.420057776606</v>
      </c>
      <c r="I48" s="52">
        <f t="shared" si="5"/>
        <v>9276137.5724569466</v>
      </c>
      <c r="J48" s="67">
        <f t="shared" si="7"/>
        <v>118.05198138653155</v>
      </c>
    </row>
    <row r="49" spans="3:10" ht="15.75" x14ac:dyDescent="0.25">
      <c r="C49" s="40">
        <f t="shared" si="6"/>
        <v>27</v>
      </c>
      <c r="D49" s="41">
        <f t="shared" si="0"/>
        <v>41699</v>
      </c>
      <c r="E49" s="59">
        <f t="shared" si="1"/>
        <v>9276137.5724569466</v>
      </c>
      <c r="F49" s="43">
        <f t="shared" si="2"/>
        <v>74858.010267097663</v>
      </c>
      <c r="G49" s="43">
        <f t="shared" si="3"/>
        <v>47802.609014098227</v>
      </c>
      <c r="H49" s="43">
        <f t="shared" si="4"/>
        <v>27055.401252999422</v>
      </c>
      <c r="I49" s="52">
        <f t="shared" si="5"/>
        <v>9228334.9634428453</v>
      </c>
      <c r="J49" s="67">
        <f t="shared" si="7"/>
        <v>122.7740606419928</v>
      </c>
    </row>
    <row r="50" spans="3:10" ht="15.75" x14ac:dyDescent="0.25">
      <c r="C50" s="40">
        <f t="shared" si="6"/>
        <v>28</v>
      </c>
      <c r="D50" s="41">
        <f t="shared" si="0"/>
        <v>41730</v>
      </c>
      <c r="E50" s="59">
        <f t="shared" si="1"/>
        <v>9228334.9634428453</v>
      </c>
      <c r="F50" s="43">
        <f t="shared" si="2"/>
        <v>74858.010267097663</v>
      </c>
      <c r="G50" s="43">
        <f t="shared" si="3"/>
        <v>47942.033290389343</v>
      </c>
      <c r="H50" s="43">
        <f t="shared" si="4"/>
        <v>26915.976976708305</v>
      </c>
      <c r="I50" s="52">
        <f t="shared" si="5"/>
        <v>9180392.9301524591</v>
      </c>
      <c r="J50" s="67">
        <f t="shared" si="7"/>
        <v>127.49613989745407</v>
      </c>
    </row>
    <row r="51" spans="3:10" ht="15.75" x14ac:dyDescent="0.25">
      <c r="C51" s="40">
        <f t="shared" si="6"/>
        <v>29</v>
      </c>
      <c r="D51" s="41">
        <f t="shared" si="0"/>
        <v>41760</v>
      </c>
      <c r="E51" s="59">
        <f t="shared" si="1"/>
        <v>9180392.9301524591</v>
      </c>
      <c r="F51" s="43">
        <f t="shared" si="2"/>
        <v>74858.010267097663</v>
      </c>
      <c r="G51" s="43">
        <f t="shared" si="3"/>
        <v>48081.864220819647</v>
      </c>
      <c r="H51" s="43">
        <f t="shared" si="4"/>
        <v>26776.146046278001</v>
      </c>
      <c r="I51" s="52">
        <f t="shared" si="5"/>
        <v>9132311.0659316387</v>
      </c>
      <c r="J51" s="67">
        <f t="shared" si="7"/>
        <v>132.21821915291534</v>
      </c>
    </row>
    <row r="52" spans="3:10" ht="15.75" x14ac:dyDescent="0.25">
      <c r="C52" s="40">
        <f t="shared" si="6"/>
        <v>30</v>
      </c>
      <c r="D52" s="41">
        <f t="shared" si="0"/>
        <v>41791</v>
      </c>
      <c r="E52" s="59">
        <f t="shared" si="1"/>
        <v>9132311.0659316387</v>
      </c>
      <c r="F52" s="43">
        <f t="shared" si="2"/>
        <v>74858.010267097663</v>
      </c>
      <c r="G52" s="43">
        <f t="shared" si="3"/>
        <v>48222.102991463711</v>
      </c>
      <c r="H52" s="43">
        <f t="shared" si="4"/>
        <v>26635.907275633948</v>
      </c>
      <c r="I52" s="52">
        <f t="shared" si="5"/>
        <v>9084088.9629401751</v>
      </c>
      <c r="J52" s="67">
        <f t="shared" si="7"/>
        <v>136.94029840837661</v>
      </c>
    </row>
    <row r="53" spans="3:10" ht="15.75" x14ac:dyDescent="0.25">
      <c r="C53" s="40">
        <f t="shared" si="6"/>
        <v>31</v>
      </c>
      <c r="D53" s="41">
        <f t="shared" si="0"/>
        <v>41821</v>
      </c>
      <c r="E53" s="59">
        <f t="shared" si="1"/>
        <v>9084088.9629401751</v>
      </c>
      <c r="F53" s="43">
        <f t="shared" si="2"/>
        <v>74858.010267097663</v>
      </c>
      <c r="G53" s="43">
        <f t="shared" si="3"/>
        <v>48362.750791855477</v>
      </c>
      <c r="H53" s="43">
        <f t="shared" si="4"/>
        <v>26495.259475242183</v>
      </c>
      <c r="I53" s="52">
        <f t="shared" si="5"/>
        <v>9035726.2121483162</v>
      </c>
      <c r="J53" s="67">
        <f t="shared" si="7"/>
        <v>141.66237766383784</v>
      </c>
    </row>
    <row r="54" spans="3:10" ht="15.75" x14ac:dyDescent="0.25">
      <c r="C54" s="40">
        <f t="shared" si="6"/>
        <v>32</v>
      </c>
      <c r="D54" s="41">
        <f t="shared" si="0"/>
        <v>41852</v>
      </c>
      <c r="E54" s="59">
        <f t="shared" si="1"/>
        <v>9035726.2121483162</v>
      </c>
      <c r="F54" s="43">
        <f t="shared" si="2"/>
        <v>74858.010267097663</v>
      </c>
      <c r="G54" s="43">
        <f t="shared" si="3"/>
        <v>48503.808814998396</v>
      </c>
      <c r="H54" s="43">
        <f t="shared" si="4"/>
        <v>26354.201452099267</v>
      </c>
      <c r="I54" s="52">
        <f t="shared" si="5"/>
        <v>8987222.4033333249</v>
      </c>
      <c r="J54" s="67">
        <f t="shared" si="7"/>
        <v>146.38445691929911</v>
      </c>
    </row>
    <row r="55" spans="3:10" ht="15.75" x14ac:dyDescent="0.25">
      <c r="C55" s="40">
        <f t="shared" si="6"/>
        <v>33</v>
      </c>
      <c r="D55" s="41">
        <f t="shared" si="0"/>
        <v>41883</v>
      </c>
      <c r="E55" s="59">
        <f t="shared" si="1"/>
        <v>8987222.4033333249</v>
      </c>
      <c r="F55" s="43">
        <f t="shared" si="2"/>
        <v>74858.010267097663</v>
      </c>
      <c r="G55" s="43">
        <f t="shared" si="3"/>
        <v>48645.278257375467</v>
      </c>
      <c r="H55" s="43">
        <f t="shared" si="4"/>
        <v>26212.732009722189</v>
      </c>
      <c r="I55" s="52">
        <f t="shared" si="5"/>
        <v>8938577.1250759494</v>
      </c>
      <c r="J55" s="67">
        <f t="shared" si="7"/>
        <v>151.10653617476038</v>
      </c>
    </row>
    <row r="56" spans="3:10" ht="15.75" x14ac:dyDescent="0.25">
      <c r="C56" s="40">
        <f t="shared" si="6"/>
        <v>34</v>
      </c>
      <c r="D56" s="41">
        <f t="shared" si="0"/>
        <v>41913</v>
      </c>
      <c r="E56" s="59">
        <f t="shared" si="1"/>
        <v>8938577.1250759494</v>
      </c>
      <c r="F56" s="43">
        <f t="shared" si="2"/>
        <v>74858.010267097663</v>
      </c>
      <c r="G56" s="43">
        <f t="shared" si="3"/>
        <v>48787.16031895949</v>
      </c>
      <c r="H56" s="43">
        <f t="shared" si="4"/>
        <v>26070.849948138177</v>
      </c>
      <c r="I56" s="52">
        <f t="shared" si="5"/>
        <v>8889789.9647569899</v>
      </c>
      <c r="J56" s="67">
        <f t="shared" si="7"/>
        <v>155.82861543022165</v>
      </c>
    </row>
    <row r="57" spans="3:10" ht="15.75" x14ac:dyDescent="0.25">
      <c r="C57" s="40">
        <f t="shared" si="6"/>
        <v>35</v>
      </c>
      <c r="D57" s="41">
        <f t="shared" si="0"/>
        <v>41944</v>
      </c>
      <c r="E57" s="59">
        <f t="shared" si="1"/>
        <v>8889789.9647569899</v>
      </c>
      <c r="F57" s="43">
        <f t="shared" si="2"/>
        <v>74858.010267097663</v>
      </c>
      <c r="G57" s="43">
        <f t="shared" si="3"/>
        <v>48929.456203223112</v>
      </c>
      <c r="H57" s="43">
        <f t="shared" si="4"/>
        <v>25928.554063874537</v>
      </c>
      <c r="I57" s="52">
        <f t="shared" si="5"/>
        <v>8840860.5085537657</v>
      </c>
      <c r="J57" s="67">
        <f t="shared" si="7"/>
        <v>160.55069468568291</v>
      </c>
    </row>
    <row r="58" spans="3:10" ht="15.75" x14ac:dyDescent="0.25">
      <c r="C58" s="40">
        <f t="shared" si="6"/>
        <v>36</v>
      </c>
      <c r="D58" s="41">
        <f t="shared" si="0"/>
        <v>41974</v>
      </c>
      <c r="E58" s="59">
        <f t="shared" si="1"/>
        <v>8840860.5085537657</v>
      </c>
      <c r="F58" s="43">
        <f t="shared" si="2"/>
        <v>74858.010267097663</v>
      </c>
      <c r="G58" s="43">
        <f t="shared" si="3"/>
        <v>49072.167117149169</v>
      </c>
      <c r="H58" s="43">
        <f t="shared" si="4"/>
        <v>25785.843149948472</v>
      </c>
      <c r="I58" s="52">
        <f t="shared" si="5"/>
        <v>8791788.3414366171</v>
      </c>
      <c r="J58" s="67">
        <f t="shared" si="7"/>
        <v>165.27277394114415</v>
      </c>
    </row>
    <row r="59" spans="3:10" ht="15.75" x14ac:dyDescent="0.25">
      <c r="C59" s="40">
        <f t="shared" si="6"/>
        <v>37</v>
      </c>
      <c r="D59" s="41">
        <f t="shared" si="0"/>
        <v>42005</v>
      </c>
      <c r="E59" s="94">
        <f t="shared" si="1"/>
        <v>8791788.3414366171</v>
      </c>
      <c r="F59" s="43">
        <f t="shared" si="2"/>
        <v>74858.010267097663</v>
      </c>
      <c r="G59" s="43">
        <f t="shared" si="3"/>
        <v>49215.294271240869</v>
      </c>
      <c r="H59" s="43">
        <f t="shared" si="4"/>
        <v>25642.715995856797</v>
      </c>
      <c r="I59" s="52">
        <f t="shared" si="5"/>
        <v>8742573.0471653771</v>
      </c>
      <c r="J59" s="67">
        <f t="shared" si="7"/>
        <v>169.99485319660542</v>
      </c>
    </row>
    <row r="60" spans="3:10" ht="15.75" x14ac:dyDescent="0.25">
      <c r="C60" s="40">
        <f t="shared" si="6"/>
        <v>38</v>
      </c>
      <c r="D60" s="41">
        <f t="shared" si="0"/>
        <v>42036</v>
      </c>
      <c r="E60" s="59">
        <f t="shared" si="1"/>
        <v>8742573.0471653771</v>
      </c>
      <c r="F60" s="43">
        <f t="shared" si="2"/>
        <v>74858.010267097663</v>
      </c>
      <c r="G60" s="43">
        <f t="shared" si="3"/>
        <v>49358.838879531992</v>
      </c>
      <c r="H60" s="43">
        <f t="shared" si="4"/>
        <v>25499.171387565675</v>
      </c>
      <c r="I60" s="52">
        <f t="shared" si="5"/>
        <v>8693214.2082858458</v>
      </c>
      <c r="J60" s="67">
        <f t="shared" si="7"/>
        <v>174.71693245206669</v>
      </c>
    </row>
    <row r="61" spans="3:10" ht="15.75" x14ac:dyDescent="0.25">
      <c r="C61" s="40">
        <f t="shared" si="6"/>
        <v>39</v>
      </c>
      <c r="D61" s="41">
        <f t="shared" si="0"/>
        <v>42064</v>
      </c>
      <c r="E61" s="59">
        <f t="shared" si="1"/>
        <v>8693214.2082858458</v>
      </c>
      <c r="F61" s="43">
        <f t="shared" si="2"/>
        <v>74858.010267097663</v>
      </c>
      <c r="G61" s="43">
        <f t="shared" si="3"/>
        <v>49502.802159597282</v>
      </c>
      <c r="H61" s="43">
        <f t="shared" si="4"/>
        <v>25355.20810750037</v>
      </c>
      <c r="I61" s="52">
        <f t="shared" si="5"/>
        <v>8643711.406126244</v>
      </c>
      <c r="J61" s="67">
        <f t="shared" si="7"/>
        <v>179.43901170752795</v>
      </c>
    </row>
    <row r="62" spans="3:10" ht="15.75" x14ac:dyDescent="0.25">
      <c r="C62" s="40">
        <f t="shared" si="6"/>
        <v>40</v>
      </c>
      <c r="D62" s="41">
        <f t="shared" si="0"/>
        <v>42095</v>
      </c>
      <c r="E62" s="59">
        <f t="shared" si="1"/>
        <v>8643711.406126244</v>
      </c>
      <c r="F62" s="43">
        <f t="shared" si="2"/>
        <v>74858.010267097663</v>
      </c>
      <c r="G62" s="43">
        <f t="shared" si="3"/>
        <v>49647.185332562782</v>
      </c>
      <c r="H62" s="43">
        <f t="shared" si="4"/>
        <v>25210.824934534878</v>
      </c>
      <c r="I62" s="52">
        <f t="shared" si="5"/>
        <v>8594064.2207936831</v>
      </c>
      <c r="J62" s="67">
        <f t="shared" si="7"/>
        <v>184.16109096298922</v>
      </c>
    </row>
    <row r="63" spans="3:10" ht="15.75" x14ac:dyDescent="0.25">
      <c r="C63" s="40">
        <f t="shared" si="6"/>
        <v>41</v>
      </c>
      <c r="D63" s="41">
        <f t="shared" si="0"/>
        <v>42125</v>
      </c>
      <c r="E63" s="59">
        <f t="shared" si="1"/>
        <v>8594064.2207936831</v>
      </c>
      <c r="F63" s="43">
        <f t="shared" si="2"/>
        <v>74858.010267097663</v>
      </c>
      <c r="G63" s="43">
        <f t="shared" si="3"/>
        <v>49791.989623116089</v>
      </c>
      <c r="H63" s="43">
        <f t="shared" si="4"/>
        <v>25066.02064398157</v>
      </c>
      <c r="I63" s="52">
        <f t="shared" si="5"/>
        <v>8544272.2311705686</v>
      </c>
      <c r="J63" s="67">
        <f t="shared" si="7"/>
        <v>188.88317021845046</v>
      </c>
    </row>
    <row r="64" spans="3:10" ht="15.75" x14ac:dyDescent="0.25">
      <c r="C64" s="40">
        <f t="shared" si="6"/>
        <v>42</v>
      </c>
      <c r="D64" s="41">
        <f t="shared" si="0"/>
        <v>42156</v>
      </c>
      <c r="E64" s="59">
        <f t="shared" si="1"/>
        <v>8544272.2311705686</v>
      </c>
      <c r="F64" s="43">
        <f t="shared" si="2"/>
        <v>74858.010267097663</v>
      </c>
      <c r="G64" s="43">
        <f t="shared" si="3"/>
        <v>49937.216259516841</v>
      </c>
      <c r="H64" s="43">
        <f t="shared" si="4"/>
        <v>24920.794007580815</v>
      </c>
      <c r="I64" s="52">
        <f t="shared" si="5"/>
        <v>8494335.0149110481</v>
      </c>
      <c r="J64" s="67">
        <f t="shared" si="7"/>
        <v>193.60524947391173</v>
      </c>
    </row>
    <row r="65" spans="3:10" ht="15.75" x14ac:dyDescent="0.25">
      <c r="C65" s="40">
        <f t="shared" si="6"/>
        <v>43</v>
      </c>
      <c r="D65" s="41">
        <f t="shared" si="0"/>
        <v>42186</v>
      </c>
      <c r="E65" s="59">
        <f t="shared" si="1"/>
        <v>8494335.0149110481</v>
      </c>
      <c r="F65" s="43">
        <f t="shared" si="2"/>
        <v>74858.010267097663</v>
      </c>
      <c r="G65" s="43">
        <f t="shared" si="3"/>
        <v>50082.8664736071</v>
      </c>
      <c r="H65" s="43">
        <f t="shared" si="4"/>
        <v>24775.143793490559</v>
      </c>
      <c r="I65" s="52">
        <f t="shared" si="5"/>
        <v>8444252.1484374404</v>
      </c>
      <c r="J65" s="67">
        <f t="shared" si="7"/>
        <v>198.32732872937299</v>
      </c>
    </row>
    <row r="66" spans="3:10" ht="15.75" x14ac:dyDescent="0.25">
      <c r="C66" s="40">
        <f t="shared" si="6"/>
        <v>44</v>
      </c>
      <c r="D66" s="41">
        <f t="shared" si="0"/>
        <v>42217</v>
      </c>
      <c r="E66" s="59">
        <f t="shared" si="1"/>
        <v>8444252.1484374404</v>
      </c>
      <c r="F66" s="43">
        <f t="shared" si="2"/>
        <v>74858.010267097663</v>
      </c>
      <c r="G66" s="43">
        <f t="shared" si="3"/>
        <v>50228.941500821791</v>
      </c>
      <c r="H66" s="43">
        <f t="shared" si="4"/>
        <v>24629.068766275876</v>
      </c>
      <c r="I66" s="52">
        <f t="shared" si="5"/>
        <v>8394023.206936622</v>
      </c>
      <c r="J66" s="67">
        <f t="shared" si="7"/>
        <v>203.04940798483426</v>
      </c>
    </row>
    <row r="67" spans="3:10" ht="15.75" x14ac:dyDescent="0.25">
      <c r="C67" s="40">
        <f t="shared" si="6"/>
        <v>45</v>
      </c>
      <c r="D67" s="41">
        <f t="shared" si="0"/>
        <v>42248</v>
      </c>
      <c r="E67" s="59">
        <f t="shared" si="1"/>
        <v>8394023.206936622</v>
      </c>
      <c r="F67" s="43">
        <f t="shared" si="2"/>
        <v>74858.010267097663</v>
      </c>
      <c r="G67" s="43">
        <f t="shared" si="3"/>
        <v>50375.442580199189</v>
      </c>
      <c r="H67" s="43">
        <f t="shared" si="4"/>
        <v>24482.56768689847</v>
      </c>
      <c r="I67" s="52">
        <f t="shared" si="5"/>
        <v>8343647.7643564222</v>
      </c>
      <c r="J67" s="67">
        <f t="shared" si="7"/>
        <v>207.77148724029553</v>
      </c>
    </row>
    <row r="68" spans="3:10" ht="15.75" x14ac:dyDescent="0.25">
      <c r="C68" s="40">
        <f t="shared" si="6"/>
        <v>46</v>
      </c>
      <c r="D68" s="41">
        <f t="shared" si="0"/>
        <v>42278</v>
      </c>
      <c r="E68" s="59">
        <f t="shared" si="1"/>
        <v>8343647.7643564222</v>
      </c>
      <c r="F68" s="43">
        <f t="shared" si="2"/>
        <v>74858.010267097663</v>
      </c>
      <c r="G68" s="43">
        <f t="shared" si="3"/>
        <v>50522.37095439143</v>
      </c>
      <c r="H68" s="43">
        <f t="shared" si="4"/>
        <v>24335.639312706226</v>
      </c>
      <c r="I68" s="52">
        <f t="shared" si="5"/>
        <v>8293125.3934020307</v>
      </c>
      <c r="J68" s="67">
        <f t="shared" si="7"/>
        <v>212.4935664957568</v>
      </c>
    </row>
    <row r="69" spans="3:10" ht="15.75" x14ac:dyDescent="0.25">
      <c r="C69" s="40">
        <f t="shared" si="6"/>
        <v>47</v>
      </c>
      <c r="D69" s="41">
        <f t="shared" si="0"/>
        <v>42309</v>
      </c>
      <c r="E69" s="59">
        <f t="shared" si="1"/>
        <v>8293125.3934020307</v>
      </c>
      <c r="F69" s="43">
        <f t="shared" si="2"/>
        <v>74858.010267097663</v>
      </c>
      <c r="G69" s="43">
        <f t="shared" si="3"/>
        <v>50669.727869675073</v>
      </c>
      <c r="H69" s="43">
        <f t="shared" si="4"/>
        <v>24188.282397422583</v>
      </c>
      <c r="I69" s="52">
        <f t="shared" si="5"/>
        <v>8242455.6655323533</v>
      </c>
      <c r="J69" s="67">
        <f t="shared" si="7"/>
        <v>217.21564575121803</v>
      </c>
    </row>
    <row r="70" spans="3:10" ht="15.75" x14ac:dyDescent="0.25">
      <c r="C70" s="40">
        <f t="shared" si="6"/>
        <v>48</v>
      </c>
      <c r="D70" s="41">
        <f t="shared" si="0"/>
        <v>42339</v>
      </c>
      <c r="E70" s="59">
        <f t="shared" si="1"/>
        <v>8242455.6655323533</v>
      </c>
      <c r="F70" s="43">
        <f t="shared" si="2"/>
        <v>74858.010267097663</v>
      </c>
      <c r="G70" s="43">
        <f t="shared" si="3"/>
        <v>50817.514575961635</v>
      </c>
      <c r="H70" s="43">
        <f t="shared" si="4"/>
        <v>24040.495691136031</v>
      </c>
      <c r="I70" s="52">
        <f t="shared" si="5"/>
        <v>8191638.1509563969</v>
      </c>
      <c r="J70" s="67">
        <f t="shared" si="7"/>
        <v>221.9377250066793</v>
      </c>
    </row>
    <row r="71" spans="3:10" ht="15.75" x14ac:dyDescent="0.25">
      <c r="C71" s="40">
        <f t="shared" si="6"/>
        <v>49</v>
      </c>
      <c r="D71" s="41">
        <f t="shared" si="0"/>
        <v>42370</v>
      </c>
      <c r="E71" s="94">
        <f t="shared" si="1"/>
        <v>8191638.1509563969</v>
      </c>
      <c r="F71" s="43">
        <f t="shared" si="2"/>
        <v>74858.010267097663</v>
      </c>
      <c r="G71" s="43">
        <f t="shared" si="3"/>
        <v>50965.732326808182</v>
      </c>
      <c r="H71" s="43">
        <f t="shared" si="4"/>
        <v>23892.277940289478</v>
      </c>
      <c r="I71" s="52">
        <f t="shared" si="5"/>
        <v>8140672.4186295895</v>
      </c>
      <c r="J71" s="67">
        <f t="shared" si="7"/>
        <v>226.65980426214057</v>
      </c>
    </row>
    <row r="72" spans="3:10" ht="15.75" x14ac:dyDescent="0.25">
      <c r="C72" s="40">
        <f t="shared" si="6"/>
        <v>50</v>
      </c>
      <c r="D72" s="41">
        <f t="shared" si="0"/>
        <v>42401</v>
      </c>
      <c r="E72" s="59">
        <f t="shared" si="1"/>
        <v>8140672.4186295895</v>
      </c>
      <c r="F72" s="43">
        <f t="shared" si="2"/>
        <v>74858.010267097663</v>
      </c>
      <c r="G72" s="43">
        <f t="shared" si="3"/>
        <v>51114.38237942804</v>
      </c>
      <c r="H72" s="43">
        <f t="shared" si="4"/>
        <v>23743.62788766962</v>
      </c>
      <c r="I72" s="52">
        <f t="shared" si="5"/>
        <v>8089558.0362501629</v>
      </c>
      <c r="J72" s="67">
        <f t="shared" si="7"/>
        <v>231.38188351760184</v>
      </c>
    </row>
    <row r="73" spans="3:10" ht="15.75" x14ac:dyDescent="0.25">
      <c r="C73" s="40">
        <f t="shared" si="6"/>
        <v>51</v>
      </c>
      <c r="D73" s="41">
        <f t="shared" si="0"/>
        <v>42430</v>
      </c>
      <c r="E73" s="59">
        <f t="shared" si="1"/>
        <v>8089558.0362501629</v>
      </c>
      <c r="F73" s="43">
        <f t="shared" si="2"/>
        <v>74858.010267097663</v>
      </c>
      <c r="G73" s="43">
        <f t="shared" si="3"/>
        <v>51263.465994701372</v>
      </c>
      <c r="H73" s="43">
        <f t="shared" si="4"/>
        <v>23594.544272396288</v>
      </c>
      <c r="I73" s="52">
        <f t="shared" si="5"/>
        <v>8038294.5702554546</v>
      </c>
      <c r="J73" s="67">
        <f t="shared" si="7"/>
        <v>236.1039627730631</v>
      </c>
    </row>
    <row r="74" spans="3:10" ht="15.75" x14ac:dyDescent="0.25">
      <c r="C74" s="40">
        <f t="shared" si="6"/>
        <v>52</v>
      </c>
      <c r="D74" s="41">
        <f t="shared" si="0"/>
        <v>42461</v>
      </c>
      <c r="E74" s="59">
        <f t="shared" si="1"/>
        <v>8038294.5702554546</v>
      </c>
      <c r="F74" s="43">
        <f t="shared" si="2"/>
        <v>74858.010267097663</v>
      </c>
      <c r="G74" s="43">
        <f t="shared" si="3"/>
        <v>51412.984437185914</v>
      </c>
      <c r="H74" s="43">
        <f t="shared" si="4"/>
        <v>23445.025829911745</v>
      </c>
      <c r="I74" s="52">
        <f t="shared" si="5"/>
        <v>7986881.5858182712</v>
      </c>
      <c r="J74" s="67">
        <f t="shared" si="7"/>
        <v>240.82604202852434</v>
      </c>
    </row>
    <row r="75" spans="3:10" ht="15.75" x14ac:dyDescent="0.25">
      <c r="C75" s="40">
        <f t="shared" si="6"/>
        <v>53</v>
      </c>
      <c r="D75" s="41">
        <f t="shared" si="0"/>
        <v>42491</v>
      </c>
      <c r="E75" s="59">
        <f t="shared" si="1"/>
        <v>7986881.5858182712</v>
      </c>
      <c r="F75" s="43">
        <f t="shared" si="2"/>
        <v>74858.010267097663</v>
      </c>
      <c r="G75" s="43">
        <f t="shared" si="3"/>
        <v>51562.938975127705</v>
      </c>
      <c r="H75" s="43">
        <f t="shared" si="4"/>
        <v>23295.071291969951</v>
      </c>
      <c r="I75" s="52">
        <f t="shared" si="5"/>
        <v>7935318.6468431437</v>
      </c>
      <c r="J75" s="67">
        <f t="shared" si="7"/>
        <v>245.54812128398561</v>
      </c>
    </row>
    <row r="76" spans="3:10" ht="15.75" x14ac:dyDescent="0.25">
      <c r="C76" s="40">
        <f t="shared" si="6"/>
        <v>54</v>
      </c>
      <c r="D76" s="41">
        <f t="shared" si="0"/>
        <v>42522</v>
      </c>
      <c r="E76" s="59">
        <f t="shared" si="1"/>
        <v>7935318.6468431437</v>
      </c>
      <c r="F76" s="43">
        <f t="shared" si="2"/>
        <v>74858.010267097663</v>
      </c>
      <c r="G76" s="43">
        <f t="shared" si="3"/>
        <v>51713.330880471825</v>
      </c>
      <c r="H76" s="43">
        <f t="shared" si="4"/>
        <v>23144.67938662583</v>
      </c>
      <c r="I76" s="52">
        <f t="shared" si="5"/>
        <v>7883605.315962676</v>
      </c>
      <c r="J76" s="67">
        <f t="shared" si="7"/>
        <v>250.27020053944688</v>
      </c>
    </row>
    <row r="77" spans="3:10" ht="15.75" x14ac:dyDescent="0.25">
      <c r="C77" s="40">
        <f t="shared" si="6"/>
        <v>55</v>
      </c>
      <c r="D77" s="41">
        <f t="shared" si="0"/>
        <v>42552</v>
      </c>
      <c r="E77" s="59">
        <f t="shared" si="1"/>
        <v>7883605.315962676</v>
      </c>
      <c r="F77" s="43">
        <f t="shared" si="2"/>
        <v>74858.010267097663</v>
      </c>
      <c r="G77" s="43">
        <f t="shared" si="3"/>
        <v>51864.161428873209</v>
      </c>
      <c r="H77" s="43">
        <f t="shared" si="4"/>
        <v>22993.84883822445</v>
      </c>
      <c r="I77" s="52">
        <f t="shared" si="5"/>
        <v>7831741.1545337988</v>
      </c>
      <c r="J77" s="67">
        <f t="shared" si="7"/>
        <v>254.99227979490814</v>
      </c>
    </row>
    <row r="78" spans="3:10" ht="15.75" x14ac:dyDescent="0.25">
      <c r="C78" s="40">
        <f t="shared" si="6"/>
        <v>56</v>
      </c>
      <c r="D78" s="41">
        <f t="shared" si="0"/>
        <v>42583</v>
      </c>
      <c r="E78" s="59">
        <f t="shared" si="1"/>
        <v>7831741.1545337988</v>
      </c>
      <c r="F78" s="43">
        <f t="shared" si="2"/>
        <v>74858.010267097663</v>
      </c>
      <c r="G78" s="43">
        <f t="shared" si="3"/>
        <v>52015.431899707415</v>
      </c>
      <c r="H78" s="43">
        <f t="shared" si="4"/>
        <v>22842.578367390241</v>
      </c>
      <c r="I78" s="52">
        <f t="shared" si="5"/>
        <v>7779725.7226340948</v>
      </c>
      <c r="J78" s="67">
        <f t="shared" si="7"/>
        <v>259.71435905036941</v>
      </c>
    </row>
    <row r="79" spans="3:10" ht="15.75" x14ac:dyDescent="0.25">
      <c r="C79" s="40">
        <f t="shared" si="6"/>
        <v>57</v>
      </c>
      <c r="D79" s="41">
        <f t="shared" si="0"/>
        <v>42614</v>
      </c>
      <c r="E79" s="59">
        <f t="shared" si="1"/>
        <v>7779725.7226340948</v>
      </c>
      <c r="F79" s="43">
        <f t="shared" si="2"/>
        <v>74858.010267097663</v>
      </c>
      <c r="G79" s="43">
        <f t="shared" si="3"/>
        <v>52167.143576081566</v>
      </c>
      <c r="H79" s="43">
        <f t="shared" si="4"/>
        <v>22690.86669101609</v>
      </c>
      <c r="I79" s="52">
        <f t="shared" si="5"/>
        <v>7727558.5790580083</v>
      </c>
      <c r="J79" s="67">
        <f t="shared" si="7"/>
        <v>264.43643830583068</v>
      </c>
    </row>
    <row r="80" spans="3:10" ht="15.75" x14ac:dyDescent="0.25">
      <c r="C80" s="40">
        <f t="shared" si="6"/>
        <v>58</v>
      </c>
      <c r="D80" s="41">
        <f t="shared" si="0"/>
        <v>42644</v>
      </c>
      <c r="E80" s="59">
        <f t="shared" si="1"/>
        <v>7727558.5790580083</v>
      </c>
      <c r="F80" s="43">
        <f t="shared" si="2"/>
        <v>74858.010267097663</v>
      </c>
      <c r="G80" s="43">
        <f t="shared" si="3"/>
        <v>52319.297744845135</v>
      </c>
      <c r="H80" s="43">
        <f t="shared" si="4"/>
        <v>22538.712522252521</v>
      </c>
      <c r="I80" s="52">
        <f t="shared" si="5"/>
        <v>7675239.2813131642</v>
      </c>
      <c r="J80" s="67">
        <f t="shared" si="7"/>
        <v>269.15851756129194</v>
      </c>
    </row>
    <row r="81" spans="3:10" ht="15.75" x14ac:dyDescent="0.25">
      <c r="C81" s="40">
        <f t="shared" si="6"/>
        <v>59</v>
      </c>
      <c r="D81" s="41">
        <f t="shared" si="0"/>
        <v>42675</v>
      </c>
      <c r="E81" s="59">
        <f t="shared" si="1"/>
        <v>7675239.2813131642</v>
      </c>
      <c r="F81" s="43">
        <f t="shared" si="2"/>
        <v>74858.010267097663</v>
      </c>
      <c r="G81" s="43">
        <f t="shared" si="3"/>
        <v>52471.895696600935</v>
      </c>
      <c r="H81" s="43">
        <f t="shared" si="4"/>
        <v>22386.11457049672</v>
      </c>
      <c r="I81" s="52">
        <f t="shared" si="5"/>
        <v>7622767.3856165605</v>
      </c>
      <c r="J81" s="67">
        <f t="shared" si="7"/>
        <v>273.88059681675321</v>
      </c>
    </row>
    <row r="82" spans="3:10" ht="15.75" x14ac:dyDescent="0.25">
      <c r="C82" s="40">
        <f t="shared" si="6"/>
        <v>60</v>
      </c>
      <c r="D82" s="41">
        <f t="shared" si="0"/>
        <v>42705</v>
      </c>
      <c r="E82" s="59">
        <f t="shared" si="1"/>
        <v>7622767.3856165605</v>
      </c>
      <c r="F82" s="43">
        <f t="shared" si="2"/>
        <v>74858.010267097663</v>
      </c>
      <c r="G82" s="43">
        <f t="shared" si="3"/>
        <v>52624.938725716012</v>
      </c>
      <c r="H82" s="43">
        <f t="shared" si="4"/>
        <v>22233.071541381632</v>
      </c>
      <c r="I82" s="52">
        <f t="shared" si="5"/>
        <v>7570142.4468908478</v>
      </c>
      <c r="J82" s="67">
        <f t="shared" si="7"/>
        <v>278.60267607221442</v>
      </c>
    </row>
    <row r="83" spans="3:10" ht="15.75" x14ac:dyDescent="0.25">
      <c r="C83" s="40">
        <f t="shared" si="6"/>
        <v>61</v>
      </c>
      <c r="D83" s="41">
        <f t="shared" si="0"/>
        <v>42736</v>
      </c>
      <c r="E83" s="94">
        <f t="shared" si="1"/>
        <v>7570142.4468908478</v>
      </c>
      <c r="F83" s="43">
        <f t="shared" si="2"/>
        <v>74858.010267097663</v>
      </c>
      <c r="G83" s="43">
        <f t="shared" si="3"/>
        <v>52778.428130332686</v>
      </c>
      <c r="H83" s="43">
        <f t="shared" si="4"/>
        <v>22079.582136764962</v>
      </c>
      <c r="I83" s="52">
        <f t="shared" si="5"/>
        <v>7517364.0187605154</v>
      </c>
      <c r="J83" s="67">
        <f t="shared" si="7"/>
        <v>283.32475532767569</v>
      </c>
    </row>
    <row r="84" spans="3:10" ht="15.75" x14ac:dyDescent="0.25">
      <c r="C84" s="40">
        <f t="shared" si="6"/>
        <v>62</v>
      </c>
      <c r="D84" s="41">
        <f t="shared" si="0"/>
        <v>42767</v>
      </c>
      <c r="E84" s="59">
        <f t="shared" si="1"/>
        <v>7517364.0187605154</v>
      </c>
      <c r="F84" s="43">
        <f t="shared" si="2"/>
        <v>74858.010267097663</v>
      </c>
      <c r="G84" s="43">
        <f t="shared" si="3"/>
        <v>52932.365212379504</v>
      </c>
      <c r="H84" s="43">
        <f t="shared" si="4"/>
        <v>21925.645054718163</v>
      </c>
      <c r="I84" s="52">
        <f t="shared" si="5"/>
        <v>7464431.6535481364</v>
      </c>
      <c r="J84" s="67">
        <f t="shared" si="7"/>
        <v>288.04683458313696</v>
      </c>
    </row>
    <row r="85" spans="3:10" ht="15.75" x14ac:dyDescent="0.25">
      <c r="C85" s="40">
        <f t="shared" si="6"/>
        <v>63</v>
      </c>
      <c r="D85" s="41">
        <f t="shared" si="0"/>
        <v>42795</v>
      </c>
      <c r="E85" s="59">
        <f t="shared" si="1"/>
        <v>7464431.6535481364</v>
      </c>
      <c r="F85" s="43">
        <f t="shared" si="2"/>
        <v>74858.010267097663</v>
      </c>
      <c r="G85" s="43">
        <f t="shared" si="3"/>
        <v>53086.751277582269</v>
      </c>
      <c r="H85" s="43">
        <f t="shared" si="4"/>
        <v>21771.258989515383</v>
      </c>
      <c r="I85" s="52">
        <f t="shared" si="5"/>
        <v>7411344.902270548</v>
      </c>
      <c r="J85" s="67">
        <f t="shared" si="7"/>
        <v>292.76891383859822</v>
      </c>
    </row>
    <row r="86" spans="3:10" ht="15.75" x14ac:dyDescent="0.25">
      <c r="C86" s="40">
        <f t="shared" si="6"/>
        <v>64</v>
      </c>
      <c r="D86" s="41">
        <f t="shared" si="0"/>
        <v>42826</v>
      </c>
      <c r="E86" s="59">
        <f t="shared" si="1"/>
        <v>7411344.902270548</v>
      </c>
      <c r="F86" s="43">
        <f t="shared" si="2"/>
        <v>74858.010267097663</v>
      </c>
      <c r="G86" s="43">
        <f t="shared" si="3"/>
        <v>53241.587635475225</v>
      </c>
      <c r="H86" s="43">
        <f t="shared" si="4"/>
        <v>21616.422631622438</v>
      </c>
      <c r="I86" s="52">
        <f t="shared" si="5"/>
        <v>7358103.3146350812</v>
      </c>
      <c r="J86" s="67">
        <f t="shared" si="7"/>
        <v>297.49099309405949</v>
      </c>
    </row>
    <row r="87" spans="3:10" ht="15.75" x14ac:dyDescent="0.25">
      <c r="C87" s="40">
        <f t="shared" si="6"/>
        <v>65</v>
      </c>
      <c r="D87" s="41">
        <f t="shared" ref="D87:D150" si="8">IF(Loan_Not_Paid*Values_Entered,Payment_Date,"")</f>
        <v>42856</v>
      </c>
      <c r="E87" s="59">
        <f t="shared" ref="E87:E150" si="9">IF(Loan_Not_Paid*Values_Entered,Beginning_Balance,"")</f>
        <v>7358103.3146350812</v>
      </c>
      <c r="F87" s="43">
        <f t="shared" ref="F87:F150" si="10">IF(Loan_Not_Paid*Values_Entered,Monthly_Payment,"")</f>
        <v>74858.010267097663</v>
      </c>
      <c r="G87" s="43">
        <f t="shared" ref="G87:G150" si="11">IF(Loan_Not_Paid*Values_Entered,Principal,"")</f>
        <v>53396.875599412029</v>
      </c>
      <c r="H87" s="43">
        <f t="shared" ref="H87:H150" si="12">IF(Loan_Not_Paid*Values_Entered,Interest,"")</f>
        <v>21461.134667685637</v>
      </c>
      <c r="I87" s="52">
        <f t="shared" ref="I87:I150" si="13">IF(Loan_Not_Paid*Values_Entered,Ending_Balance,"")</f>
        <v>7304706.4390356708</v>
      </c>
      <c r="J87" s="67">
        <f t="shared" si="7"/>
        <v>302.21307234952076</v>
      </c>
    </row>
    <row r="88" spans="3:10" ht="15.75" x14ac:dyDescent="0.25">
      <c r="C88" s="40">
        <f t="shared" ref="C88:C151" si="14">IF(Loan_Not_Paid*Values_Entered,Payment_Number,"")</f>
        <v>66</v>
      </c>
      <c r="D88" s="41">
        <f t="shared" si="8"/>
        <v>42887</v>
      </c>
      <c r="E88" s="59">
        <f t="shared" si="9"/>
        <v>7304706.4390356708</v>
      </c>
      <c r="F88" s="43">
        <f t="shared" si="10"/>
        <v>74858.010267097663</v>
      </c>
      <c r="G88" s="43">
        <f t="shared" si="11"/>
        <v>53552.616486576975</v>
      </c>
      <c r="H88" s="43">
        <f t="shared" si="12"/>
        <v>21305.393780520684</v>
      </c>
      <c r="I88" s="52">
        <f t="shared" si="13"/>
        <v>7251153.8225490917</v>
      </c>
      <c r="J88" s="67">
        <f t="shared" si="7"/>
        <v>306.93515160498202</v>
      </c>
    </row>
    <row r="89" spans="3:10" ht="15.75" x14ac:dyDescent="0.25">
      <c r="C89" s="40">
        <f t="shared" si="14"/>
        <v>67</v>
      </c>
      <c r="D89" s="41">
        <f t="shared" si="8"/>
        <v>42917</v>
      </c>
      <c r="E89" s="59">
        <f t="shared" si="9"/>
        <v>7251153.8225490917</v>
      </c>
      <c r="F89" s="43">
        <f t="shared" si="10"/>
        <v>74858.010267097663</v>
      </c>
      <c r="G89" s="43">
        <f t="shared" si="11"/>
        <v>53708.811617996158</v>
      </c>
      <c r="H89" s="43">
        <f t="shared" si="12"/>
        <v>21149.198649101501</v>
      </c>
      <c r="I89" s="52">
        <f t="shared" si="13"/>
        <v>7197445.0109310951</v>
      </c>
      <c r="J89" s="67">
        <f t="shared" ref="J89:J152" si="15">+I$20*C88</f>
        <v>311.65723086044329</v>
      </c>
    </row>
    <row r="90" spans="3:10" ht="15.75" x14ac:dyDescent="0.25">
      <c r="C90" s="40">
        <f t="shared" si="14"/>
        <v>68</v>
      </c>
      <c r="D90" s="41">
        <f t="shared" si="8"/>
        <v>42948</v>
      </c>
      <c r="E90" s="59">
        <f t="shared" si="9"/>
        <v>7197445.0109310951</v>
      </c>
      <c r="F90" s="43">
        <f t="shared" si="10"/>
        <v>74858.010267097663</v>
      </c>
      <c r="G90" s="43">
        <f t="shared" si="11"/>
        <v>53865.462318548642</v>
      </c>
      <c r="H90" s="43">
        <f t="shared" si="12"/>
        <v>20992.54794854901</v>
      </c>
      <c r="I90" s="52">
        <f t="shared" si="13"/>
        <v>7143579.548612548</v>
      </c>
      <c r="J90" s="67">
        <f t="shared" si="15"/>
        <v>316.37931011590456</v>
      </c>
    </row>
    <row r="91" spans="3:10" ht="15.75" x14ac:dyDescent="0.25">
      <c r="C91" s="40">
        <f t="shared" si="14"/>
        <v>69</v>
      </c>
      <c r="D91" s="41">
        <f t="shared" si="8"/>
        <v>42979</v>
      </c>
      <c r="E91" s="59">
        <f t="shared" si="9"/>
        <v>7143579.548612548</v>
      </c>
      <c r="F91" s="43">
        <f t="shared" si="10"/>
        <v>74858.010267097663</v>
      </c>
      <c r="G91" s="43">
        <f t="shared" si="11"/>
        <v>54022.569916977744</v>
      </c>
      <c r="H91" s="43">
        <f t="shared" si="12"/>
        <v>20835.440350119912</v>
      </c>
      <c r="I91" s="52">
        <f t="shared" si="13"/>
        <v>7089556.9786955696</v>
      </c>
      <c r="J91" s="67">
        <f t="shared" si="15"/>
        <v>321.10138937136583</v>
      </c>
    </row>
    <row r="92" spans="3:10" ht="15.75" x14ac:dyDescent="0.25">
      <c r="C92" s="40">
        <f t="shared" si="14"/>
        <v>70</v>
      </c>
      <c r="D92" s="41">
        <f t="shared" si="8"/>
        <v>43009</v>
      </c>
      <c r="E92" s="59">
        <f t="shared" si="9"/>
        <v>7089556.9786955696</v>
      </c>
      <c r="F92" s="43">
        <f t="shared" si="10"/>
        <v>74858.010267097663</v>
      </c>
      <c r="G92" s="43">
        <f t="shared" si="11"/>
        <v>54180.135745902262</v>
      </c>
      <c r="H92" s="43">
        <f t="shared" si="12"/>
        <v>20677.874521195397</v>
      </c>
      <c r="I92" s="52">
        <f t="shared" si="13"/>
        <v>7035376.8429496707</v>
      </c>
      <c r="J92" s="67">
        <f t="shared" si="15"/>
        <v>325.82346862682709</v>
      </c>
    </row>
    <row r="93" spans="3:10" ht="15.75" x14ac:dyDescent="0.25">
      <c r="C93" s="40">
        <f t="shared" si="14"/>
        <v>71</v>
      </c>
      <c r="D93" s="41">
        <f t="shared" si="8"/>
        <v>43040</v>
      </c>
      <c r="E93" s="59">
        <f t="shared" si="9"/>
        <v>7035376.8429496707</v>
      </c>
      <c r="F93" s="43">
        <f t="shared" si="10"/>
        <v>74858.010267097663</v>
      </c>
      <c r="G93" s="43">
        <f t="shared" si="11"/>
        <v>54338.161141827804</v>
      </c>
      <c r="H93" s="43">
        <f t="shared" si="12"/>
        <v>20519.849125269848</v>
      </c>
      <c r="I93" s="52">
        <f t="shared" si="13"/>
        <v>6981038.6818078374</v>
      </c>
      <c r="J93" s="67">
        <f t="shared" si="15"/>
        <v>330.5455478822883</v>
      </c>
    </row>
    <row r="94" spans="3:10" ht="15.75" x14ac:dyDescent="0.25">
      <c r="C94" s="40">
        <f t="shared" si="14"/>
        <v>72</v>
      </c>
      <c r="D94" s="41">
        <f t="shared" si="8"/>
        <v>43070</v>
      </c>
      <c r="E94" s="59">
        <f t="shared" si="9"/>
        <v>6981038.6818078374</v>
      </c>
      <c r="F94" s="43">
        <f t="shared" si="10"/>
        <v>74858.010267097663</v>
      </c>
      <c r="G94" s="43">
        <f t="shared" si="11"/>
        <v>54496.647445158153</v>
      </c>
      <c r="H94" s="43">
        <f t="shared" si="12"/>
        <v>20361.362821939518</v>
      </c>
      <c r="I94" s="52">
        <f t="shared" si="13"/>
        <v>6926542.0343626831</v>
      </c>
      <c r="J94" s="67">
        <f t="shared" si="15"/>
        <v>335.26762713774957</v>
      </c>
    </row>
    <row r="95" spans="3:10" ht="15.75" x14ac:dyDescent="0.25">
      <c r="C95" s="40">
        <f t="shared" si="14"/>
        <v>73</v>
      </c>
      <c r="D95" s="41">
        <f t="shared" si="8"/>
        <v>43101</v>
      </c>
      <c r="E95" s="94">
        <f t="shared" si="9"/>
        <v>6926542.0343626831</v>
      </c>
      <c r="F95" s="43">
        <f t="shared" si="10"/>
        <v>74858.010267097663</v>
      </c>
      <c r="G95" s="43">
        <f t="shared" si="11"/>
        <v>54655.596000206526</v>
      </c>
      <c r="H95" s="43">
        <f t="shared" si="12"/>
        <v>20202.414266891137</v>
      </c>
      <c r="I95" s="52">
        <f t="shared" si="13"/>
        <v>6871886.4383624718</v>
      </c>
      <c r="J95" s="67">
        <f t="shared" si="15"/>
        <v>339.98970639321084</v>
      </c>
    </row>
    <row r="96" spans="3:10" ht="15.75" x14ac:dyDescent="0.25">
      <c r="C96" s="40">
        <f t="shared" si="14"/>
        <v>74</v>
      </c>
      <c r="D96" s="41">
        <f t="shared" si="8"/>
        <v>43132</v>
      </c>
      <c r="E96" s="59">
        <f t="shared" si="9"/>
        <v>6871886.4383624718</v>
      </c>
      <c r="F96" s="43">
        <f t="shared" si="10"/>
        <v>74858.010267097663</v>
      </c>
      <c r="G96" s="43">
        <f t="shared" si="11"/>
        <v>54815.008155207128</v>
      </c>
      <c r="H96" s="43">
        <f t="shared" si="12"/>
        <v>20043.002111890535</v>
      </c>
      <c r="I96" s="52">
        <f t="shared" si="13"/>
        <v>6817071.4302072674</v>
      </c>
      <c r="J96" s="67">
        <f t="shared" si="15"/>
        <v>344.71178564867211</v>
      </c>
    </row>
    <row r="97" spans="3:10" ht="15.75" x14ac:dyDescent="0.25">
      <c r="C97" s="40">
        <f t="shared" si="14"/>
        <v>75</v>
      </c>
      <c r="D97" s="41">
        <f t="shared" si="8"/>
        <v>43160</v>
      </c>
      <c r="E97" s="59">
        <f t="shared" si="9"/>
        <v>6817071.4302072674</v>
      </c>
      <c r="F97" s="43">
        <f t="shared" si="10"/>
        <v>74858.010267097663</v>
      </c>
      <c r="G97" s="43">
        <f t="shared" si="11"/>
        <v>54974.885262326468</v>
      </c>
      <c r="H97" s="43">
        <f t="shared" si="12"/>
        <v>19883.12500477118</v>
      </c>
      <c r="I97" s="52">
        <f t="shared" si="13"/>
        <v>6762096.5449449383</v>
      </c>
      <c r="J97" s="67">
        <f t="shared" si="15"/>
        <v>349.43386490413337</v>
      </c>
    </row>
    <row r="98" spans="3:10" ht="15.75" x14ac:dyDescent="0.25">
      <c r="C98" s="40">
        <f t="shared" si="14"/>
        <v>76</v>
      </c>
      <c r="D98" s="41">
        <f t="shared" si="8"/>
        <v>43191</v>
      </c>
      <c r="E98" s="59">
        <f t="shared" si="9"/>
        <v>6762096.5449449383</v>
      </c>
      <c r="F98" s="43">
        <f t="shared" si="10"/>
        <v>74858.010267097663</v>
      </c>
      <c r="G98" s="43">
        <f t="shared" si="11"/>
        <v>55135.228677674932</v>
      </c>
      <c r="H98" s="43">
        <f t="shared" si="12"/>
        <v>19722.781589422728</v>
      </c>
      <c r="I98" s="52">
        <f t="shared" si="13"/>
        <v>6706961.316267265</v>
      </c>
      <c r="J98" s="67">
        <f t="shared" si="15"/>
        <v>354.15594415959464</v>
      </c>
    </row>
    <row r="99" spans="3:10" ht="15.75" x14ac:dyDescent="0.25">
      <c r="C99" s="40">
        <f t="shared" si="14"/>
        <v>77</v>
      </c>
      <c r="D99" s="41">
        <f t="shared" si="8"/>
        <v>43221</v>
      </c>
      <c r="E99" s="59">
        <f t="shared" si="9"/>
        <v>6706961.316267265</v>
      </c>
      <c r="F99" s="43">
        <f t="shared" si="10"/>
        <v>74858.010267097663</v>
      </c>
      <c r="G99" s="43">
        <f t="shared" si="11"/>
        <v>55296.039761318149</v>
      </c>
      <c r="H99" s="43">
        <f t="shared" si="12"/>
        <v>19561.970505779514</v>
      </c>
      <c r="I99" s="52">
        <f t="shared" si="13"/>
        <v>6651665.2765059499</v>
      </c>
      <c r="J99" s="67">
        <f t="shared" si="15"/>
        <v>358.87802341505591</v>
      </c>
    </row>
    <row r="100" spans="3:10" ht="15.75" x14ac:dyDescent="0.25">
      <c r="C100" s="40">
        <f t="shared" si="14"/>
        <v>78</v>
      </c>
      <c r="D100" s="41">
        <f t="shared" si="8"/>
        <v>43252</v>
      </c>
      <c r="E100" s="59">
        <f t="shared" si="9"/>
        <v>6651665.2765059499</v>
      </c>
      <c r="F100" s="43">
        <f t="shared" si="10"/>
        <v>74858.010267097663</v>
      </c>
      <c r="G100" s="43">
        <f t="shared" si="11"/>
        <v>55457.319877288668</v>
      </c>
      <c r="H100" s="43">
        <f t="shared" si="12"/>
        <v>19400.690389808999</v>
      </c>
      <c r="I100" s="52">
        <f t="shared" si="13"/>
        <v>6596207.9566286579</v>
      </c>
      <c r="J100" s="67">
        <f t="shared" si="15"/>
        <v>363.60010267051717</v>
      </c>
    </row>
    <row r="101" spans="3:10" ht="15.75" x14ac:dyDescent="0.25">
      <c r="C101" s="40">
        <f t="shared" si="14"/>
        <v>79</v>
      </c>
      <c r="D101" s="41">
        <f t="shared" si="8"/>
        <v>43282</v>
      </c>
      <c r="E101" s="59">
        <f t="shared" si="9"/>
        <v>6596207.9566286579</v>
      </c>
      <c r="F101" s="43">
        <f t="shared" si="10"/>
        <v>74858.010267097663</v>
      </c>
      <c r="G101" s="43">
        <f t="shared" si="11"/>
        <v>55619.070393597416</v>
      </c>
      <c r="H101" s="43">
        <f t="shared" si="12"/>
        <v>19238.939873500236</v>
      </c>
      <c r="I101" s="52">
        <f t="shared" si="13"/>
        <v>6540588.8862350574</v>
      </c>
      <c r="J101" s="67">
        <f t="shared" si="15"/>
        <v>368.32218192597844</v>
      </c>
    </row>
    <row r="102" spans="3:10" ht="15.75" x14ac:dyDescent="0.25">
      <c r="C102" s="40">
        <f t="shared" si="14"/>
        <v>80</v>
      </c>
      <c r="D102" s="41">
        <f t="shared" si="8"/>
        <v>43313</v>
      </c>
      <c r="E102" s="59">
        <f t="shared" si="9"/>
        <v>6540588.8862350574</v>
      </c>
      <c r="F102" s="43">
        <f t="shared" si="10"/>
        <v>74858.010267097663</v>
      </c>
      <c r="G102" s="43">
        <f t="shared" si="11"/>
        <v>55781.29268224541</v>
      </c>
      <c r="H102" s="43">
        <f t="shared" si="12"/>
        <v>19076.717584852249</v>
      </c>
      <c r="I102" s="52">
        <f t="shared" si="13"/>
        <v>6484807.5935528167</v>
      </c>
      <c r="J102" s="67">
        <f t="shared" si="15"/>
        <v>373.04426118143971</v>
      </c>
    </row>
    <row r="103" spans="3:10" ht="15.75" x14ac:dyDescent="0.25">
      <c r="C103" s="40">
        <f t="shared" si="14"/>
        <v>81</v>
      </c>
      <c r="D103" s="41">
        <f t="shared" si="8"/>
        <v>43344</v>
      </c>
      <c r="E103" s="59">
        <f t="shared" si="9"/>
        <v>6484807.5935528167</v>
      </c>
      <c r="F103" s="43">
        <f t="shared" si="10"/>
        <v>74858.010267097663</v>
      </c>
      <c r="G103" s="43">
        <f t="shared" si="11"/>
        <v>55943.988119235299</v>
      </c>
      <c r="H103" s="43">
        <f t="shared" si="12"/>
        <v>18914.022147862364</v>
      </c>
      <c r="I103" s="52">
        <f t="shared" si="13"/>
        <v>6428863.6054335861</v>
      </c>
      <c r="J103" s="67">
        <f t="shared" si="15"/>
        <v>377.76634043690092</v>
      </c>
    </row>
    <row r="104" spans="3:10" ht="15.75" x14ac:dyDescent="0.25">
      <c r="C104" s="40">
        <f t="shared" si="14"/>
        <v>82</v>
      </c>
      <c r="D104" s="41">
        <f t="shared" si="8"/>
        <v>43374</v>
      </c>
      <c r="E104" s="59">
        <f t="shared" si="9"/>
        <v>6428863.6054335861</v>
      </c>
      <c r="F104" s="43">
        <f t="shared" si="10"/>
        <v>74858.010267097663</v>
      </c>
      <c r="G104" s="43">
        <f t="shared" si="11"/>
        <v>56107.158084583061</v>
      </c>
      <c r="H104" s="43">
        <f t="shared" si="12"/>
        <v>18750.852182514598</v>
      </c>
      <c r="I104" s="52">
        <f t="shared" si="13"/>
        <v>6372756.4473490026</v>
      </c>
      <c r="J104" s="67">
        <f t="shared" si="15"/>
        <v>382.48841969236219</v>
      </c>
    </row>
    <row r="105" spans="3:10" ht="15.75" x14ac:dyDescent="0.25">
      <c r="C105" s="40">
        <f t="shared" si="14"/>
        <v>83</v>
      </c>
      <c r="D105" s="41">
        <f t="shared" si="8"/>
        <v>43405</v>
      </c>
      <c r="E105" s="59">
        <f t="shared" si="9"/>
        <v>6372756.4473490026</v>
      </c>
      <c r="F105" s="43">
        <f t="shared" si="10"/>
        <v>74858.010267097663</v>
      </c>
      <c r="G105" s="43">
        <f t="shared" si="11"/>
        <v>56270.803962329759</v>
      </c>
      <c r="H105" s="43">
        <f t="shared" si="12"/>
        <v>18587.206304767893</v>
      </c>
      <c r="I105" s="52">
        <f t="shared" si="13"/>
        <v>6316485.6433866667</v>
      </c>
      <c r="J105" s="67">
        <f t="shared" si="15"/>
        <v>387.21049894782345</v>
      </c>
    </row>
    <row r="106" spans="3:10" ht="15.75" x14ac:dyDescent="0.25">
      <c r="C106" s="40">
        <f t="shared" si="14"/>
        <v>84</v>
      </c>
      <c r="D106" s="41">
        <f t="shared" si="8"/>
        <v>43435</v>
      </c>
      <c r="E106" s="59">
        <f t="shared" si="9"/>
        <v>6316485.6433866667</v>
      </c>
      <c r="F106" s="43">
        <f t="shared" si="10"/>
        <v>74858.010267097663</v>
      </c>
      <c r="G106" s="43">
        <f t="shared" si="11"/>
        <v>56434.927140553227</v>
      </c>
      <c r="H106" s="43">
        <f t="shared" si="12"/>
        <v>18423.083126544432</v>
      </c>
      <c r="I106" s="52">
        <f t="shared" si="13"/>
        <v>6260050.7162461178</v>
      </c>
      <c r="J106" s="67">
        <f t="shared" si="15"/>
        <v>391.93257820328472</v>
      </c>
    </row>
    <row r="107" spans="3:10" ht="15.75" x14ac:dyDescent="0.25">
      <c r="C107" s="40">
        <f t="shared" si="14"/>
        <v>85</v>
      </c>
      <c r="D107" s="41">
        <f t="shared" si="8"/>
        <v>43466</v>
      </c>
      <c r="E107" s="94">
        <f t="shared" si="9"/>
        <v>6260050.7162461178</v>
      </c>
      <c r="F107" s="43">
        <f t="shared" si="10"/>
        <v>74858.010267097663</v>
      </c>
      <c r="G107" s="43">
        <f t="shared" si="11"/>
        <v>56599.52901137984</v>
      </c>
      <c r="H107" s="43">
        <f t="shared" si="12"/>
        <v>18258.481255717816</v>
      </c>
      <c r="I107" s="52">
        <f t="shared" si="13"/>
        <v>6203451.187234736</v>
      </c>
      <c r="J107" s="67">
        <f t="shared" si="15"/>
        <v>396.65465745874599</v>
      </c>
    </row>
    <row r="108" spans="3:10" ht="15.75" x14ac:dyDescent="0.25">
      <c r="C108" s="40">
        <f t="shared" si="14"/>
        <v>86</v>
      </c>
      <c r="D108" s="41">
        <f t="shared" si="8"/>
        <v>43497</v>
      </c>
      <c r="E108" s="59">
        <f t="shared" si="9"/>
        <v>6203451.187234736</v>
      </c>
      <c r="F108" s="43">
        <f t="shared" si="10"/>
        <v>74858.010267097663</v>
      </c>
      <c r="G108" s="43">
        <f t="shared" si="11"/>
        <v>56764.610970996364</v>
      </c>
      <c r="H108" s="43">
        <f t="shared" si="12"/>
        <v>18093.399296101292</v>
      </c>
      <c r="I108" s="52">
        <f t="shared" si="13"/>
        <v>6146686.5762637453</v>
      </c>
      <c r="J108" s="67">
        <f t="shared" si="15"/>
        <v>401.37673671420725</v>
      </c>
    </row>
    <row r="109" spans="3:10" ht="15.75" x14ac:dyDescent="0.25">
      <c r="C109" s="40">
        <f t="shared" si="14"/>
        <v>87</v>
      </c>
      <c r="D109" s="41">
        <f t="shared" si="8"/>
        <v>43525</v>
      </c>
      <c r="E109" s="59">
        <f t="shared" si="9"/>
        <v>6146686.5762637453</v>
      </c>
      <c r="F109" s="43">
        <f t="shared" si="10"/>
        <v>74858.010267097663</v>
      </c>
      <c r="G109" s="43">
        <f t="shared" si="11"/>
        <v>56930.174419661766</v>
      </c>
      <c r="H109" s="43">
        <f t="shared" si="12"/>
        <v>17927.835847435887</v>
      </c>
      <c r="I109" s="52">
        <f t="shared" si="13"/>
        <v>6089756.4018440768</v>
      </c>
      <c r="J109" s="67">
        <f t="shared" si="15"/>
        <v>406.09881596966852</v>
      </c>
    </row>
    <row r="110" spans="3:10" ht="15.75" x14ac:dyDescent="0.25">
      <c r="C110" s="40">
        <f t="shared" si="14"/>
        <v>88</v>
      </c>
      <c r="D110" s="41">
        <f t="shared" si="8"/>
        <v>43556</v>
      </c>
      <c r="E110" s="59">
        <f t="shared" si="9"/>
        <v>6089756.4018440768</v>
      </c>
      <c r="F110" s="43">
        <f t="shared" si="10"/>
        <v>74858.010267097663</v>
      </c>
      <c r="G110" s="43">
        <f t="shared" si="11"/>
        <v>57096.220761719109</v>
      </c>
      <c r="H110" s="43">
        <f t="shared" si="12"/>
        <v>17761.789505378543</v>
      </c>
      <c r="I110" s="52">
        <f t="shared" si="13"/>
        <v>6032660.1810823632</v>
      </c>
      <c r="J110" s="67">
        <f t="shared" si="15"/>
        <v>410.82089522512979</v>
      </c>
    </row>
    <row r="111" spans="3:10" ht="15.75" x14ac:dyDescent="0.25">
      <c r="C111" s="40">
        <f t="shared" si="14"/>
        <v>89</v>
      </c>
      <c r="D111" s="41">
        <f t="shared" si="8"/>
        <v>43586</v>
      </c>
      <c r="E111" s="59">
        <f t="shared" si="9"/>
        <v>6032660.1810823632</v>
      </c>
      <c r="F111" s="43">
        <f t="shared" si="10"/>
        <v>74858.010267097663</v>
      </c>
      <c r="G111" s="43">
        <f t="shared" si="11"/>
        <v>57262.751405607458</v>
      </c>
      <c r="H111" s="43">
        <f t="shared" si="12"/>
        <v>17595.258861490194</v>
      </c>
      <c r="I111" s="52">
        <f t="shared" si="13"/>
        <v>5975397.4296767507</v>
      </c>
      <c r="J111" s="67">
        <f t="shared" si="15"/>
        <v>415.54297448059106</v>
      </c>
    </row>
    <row r="112" spans="3:10" ht="15.75" x14ac:dyDescent="0.25">
      <c r="C112" s="40">
        <f t="shared" si="14"/>
        <v>90</v>
      </c>
      <c r="D112" s="41">
        <f t="shared" si="8"/>
        <v>43617</v>
      </c>
      <c r="E112" s="59">
        <f t="shared" si="9"/>
        <v>5975397.4296767507</v>
      </c>
      <c r="F112" s="43">
        <f t="shared" si="10"/>
        <v>74858.010267097663</v>
      </c>
      <c r="G112" s="43">
        <f t="shared" si="11"/>
        <v>57429.767763873817</v>
      </c>
      <c r="H112" s="43">
        <f t="shared" si="12"/>
        <v>17428.242503223839</v>
      </c>
      <c r="I112" s="52">
        <f t="shared" si="13"/>
        <v>5917967.6619128771</v>
      </c>
      <c r="J112" s="67">
        <f t="shared" si="15"/>
        <v>420.26505373605232</v>
      </c>
    </row>
    <row r="113" spans="3:10" ht="15.75" x14ac:dyDescent="0.25">
      <c r="C113" s="40">
        <f t="shared" si="14"/>
        <v>91</v>
      </c>
      <c r="D113" s="41">
        <f t="shared" si="8"/>
        <v>43647</v>
      </c>
      <c r="E113" s="59">
        <f t="shared" si="9"/>
        <v>5917967.6619128771</v>
      </c>
      <c r="F113" s="43">
        <f t="shared" si="10"/>
        <v>74858.010267097663</v>
      </c>
      <c r="G113" s="43">
        <f t="shared" si="11"/>
        <v>57597.271253185121</v>
      </c>
      <c r="H113" s="43">
        <f t="shared" si="12"/>
        <v>17260.739013912538</v>
      </c>
      <c r="I113" s="52">
        <f t="shared" si="13"/>
        <v>5860370.390659688</v>
      </c>
      <c r="J113" s="67">
        <f t="shared" si="15"/>
        <v>424.98713299151359</v>
      </c>
    </row>
    <row r="114" spans="3:10" ht="15.75" x14ac:dyDescent="0.25">
      <c r="C114" s="40">
        <f t="shared" si="14"/>
        <v>92</v>
      </c>
      <c r="D114" s="41">
        <f t="shared" si="8"/>
        <v>43678</v>
      </c>
      <c r="E114" s="59">
        <f t="shared" si="9"/>
        <v>5860370.390659688</v>
      </c>
      <c r="F114" s="43">
        <f t="shared" si="10"/>
        <v>74858.010267097663</v>
      </c>
      <c r="G114" s="43">
        <f t="shared" si="11"/>
        <v>57765.263294340235</v>
      </c>
      <c r="H114" s="43">
        <f t="shared" si="12"/>
        <v>17092.746972757417</v>
      </c>
      <c r="I114" s="52">
        <f t="shared" si="13"/>
        <v>5802605.1273653535</v>
      </c>
      <c r="J114" s="67">
        <f t="shared" si="15"/>
        <v>429.7092122469748</v>
      </c>
    </row>
    <row r="115" spans="3:10" ht="15.75" x14ac:dyDescent="0.25">
      <c r="C115" s="40">
        <f t="shared" si="14"/>
        <v>93</v>
      </c>
      <c r="D115" s="41">
        <f t="shared" si="8"/>
        <v>43709</v>
      </c>
      <c r="E115" s="59">
        <f t="shared" si="9"/>
        <v>5802605.1273653535</v>
      </c>
      <c r="F115" s="43">
        <f t="shared" si="10"/>
        <v>74858.010267097663</v>
      </c>
      <c r="G115" s="43">
        <f t="shared" si="11"/>
        <v>57933.745312282059</v>
      </c>
      <c r="H115" s="43">
        <f t="shared" si="12"/>
        <v>16924.26495481559</v>
      </c>
      <c r="I115" s="52">
        <f t="shared" si="13"/>
        <v>5744671.3820530679</v>
      </c>
      <c r="J115" s="67">
        <f t="shared" si="15"/>
        <v>434.43129150243607</v>
      </c>
    </row>
    <row r="116" spans="3:10" ht="15.75" x14ac:dyDescent="0.25">
      <c r="C116" s="40">
        <f t="shared" si="14"/>
        <v>94</v>
      </c>
      <c r="D116" s="41">
        <f t="shared" si="8"/>
        <v>43739</v>
      </c>
      <c r="E116" s="59">
        <f t="shared" si="9"/>
        <v>5744671.3820530679</v>
      </c>
      <c r="F116" s="43">
        <f t="shared" si="10"/>
        <v>74858.010267097663</v>
      </c>
      <c r="G116" s="43">
        <f t="shared" si="11"/>
        <v>58102.718736109557</v>
      </c>
      <c r="H116" s="43">
        <f t="shared" si="12"/>
        <v>16755.291530988103</v>
      </c>
      <c r="I116" s="52">
        <f t="shared" si="13"/>
        <v>5686568.6633169614</v>
      </c>
      <c r="J116" s="67">
        <f t="shared" si="15"/>
        <v>439.15337075789733</v>
      </c>
    </row>
    <row r="117" spans="3:10" ht="15.75" x14ac:dyDescent="0.25">
      <c r="C117" s="40">
        <f t="shared" si="14"/>
        <v>95</v>
      </c>
      <c r="D117" s="41">
        <f t="shared" si="8"/>
        <v>43770</v>
      </c>
      <c r="E117" s="59">
        <f t="shared" si="9"/>
        <v>5686568.6633169614</v>
      </c>
      <c r="F117" s="43">
        <f t="shared" si="10"/>
        <v>74858.010267097663</v>
      </c>
      <c r="G117" s="43">
        <f t="shared" si="11"/>
        <v>58272.184999089877</v>
      </c>
      <c r="H117" s="43">
        <f t="shared" si="12"/>
        <v>16585.825268007782</v>
      </c>
      <c r="I117" s="52">
        <f t="shared" si="13"/>
        <v>5628296.4783178633</v>
      </c>
      <c r="J117" s="67">
        <f t="shared" si="15"/>
        <v>443.8754500133586</v>
      </c>
    </row>
    <row r="118" spans="3:10" ht="15.75" x14ac:dyDescent="0.25">
      <c r="C118" s="40">
        <f t="shared" si="14"/>
        <v>96</v>
      </c>
      <c r="D118" s="41">
        <f t="shared" si="8"/>
        <v>43800</v>
      </c>
      <c r="E118" s="59">
        <f t="shared" si="9"/>
        <v>5628296.4783178633</v>
      </c>
      <c r="F118" s="43">
        <f t="shared" si="10"/>
        <v>74858.010267097663</v>
      </c>
      <c r="G118" s="43">
        <f t="shared" si="11"/>
        <v>58442.145538670549</v>
      </c>
      <c r="H118" s="43">
        <f t="shared" si="12"/>
        <v>16415.864728427103</v>
      </c>
      <c r="I118" s="52">
        <f t="shared" si="13"/>
        <v>5569854.3327792045</v>
      </c>
      <c r="J118" s="67">
        <f t="shared" si="15"/>
        <v>448.59752926881987</v>
      </c>
    </row>
    <row r="119" spans="3:10" ht="15.75" x14ac:dyDescent="0.25">
      <c r="C119" s="40">
        <f t="shared" si="14"/>
        <v>97</v>
      </c>
      <c r="D119" s="41">
        <f t="shared" si="8"/>
        <v>43831</v>
      </c>
      <c r="E119" s="94">
        <f t="shared" si="9"/>
        <v>5569854.3327792045</v>
      </c>
      <c r="F119" s="43">
        <f t="shared" si="10"/>
        <v>74858.010267097663</v>
      </c>
      <c r="G119" s="43">
        <f t="shared" si="11"/>
        <v>58612.601796491683</v>
      </c>
      <c r="H119" s="43">
        <f t="shared" si="12"/>
        <v>16245.408470605982</v>
      </c>
      <c r="I119" s="52">
        <f t="shared" si="13"/>
        <v>5511241.7309827125</v>
      </c>
      <c r="J119" s="67">
        <f t="shared" si="15"/>
        <v>453.31960852428114</v>
      </c>
    </row>
    <row r="120" spans="3:10" ht="15.75" x14ac:dyDescent="0.25">
      <c r="C120" s="40">
        <f t="shared" si="14"/>
        <v>98</v>
      </c>
      <c r="D120" s="41">
        <f t="shared" si="8"/>
        <v>43862</v>
      </c>
      <c r="E120" s="59">
        <f t="shared" si="9"/>
        <v>5511241.7309827125</v>
      </c>
      <c r="F120" s="43">
        <f t="shared" si="10"/>
        <v>74858.010267097663</v>
      </c>
      <c r="G120" s="43">
        <f t="shared" si="11"/>
        <v>58783.555218398105</v>
      </c>
      <c r="H120" s="43">
        <f t="shared" si="12"/>
        <v>16074.455048699547</v>
      </c>
      <c r="I120" s="52">
        <f t="shared" si="13"/>
        <v>5452458.1757643148</v>
      </c>
      <c r="J120" s="67">
        <f t="shared" si="15"/>
        <v>458.0416877797424</v>
      </c>
    </row>
    <row r="121" spans="3:10" ht="15.75" x14ac:dyDescent="0.25">
      <c r="C121" s="40">
        <f t="shared" si="14"/>
        <v>99</v>
      </c>
      <c r="D121" s="41">
        <f t="shared" si="8"/>
        <v>43891</v>
      </c>
      <c r="E121" s="59">
        <f t="shared" si="9"/>
        <v>5452458.1757643148</v>
      </c>
      <c r="F121" s="43">
        <f t="shared" si="10"/>
        <v>74858.010267097663</v>
      </c>
      <c r="G121" s="43">
        <f t="shared" si="11"/>
        <v>58955.007254451768</v>
      </c>
      <c r="H121" s="43">
        <f t="shared" si="12"/>
        <v>15903.003012645886</v>
      </c>
      <c r="I121" s="52">
        <f t="shared" si="13"/>
        <v>5393503.1685098596</v>
      </c>
      <c r="J121" s="67">
        <f t="shared" si="15"/>
        <v>462.76376703520367</v>
      </c>
    </row>
    <row r="122" spans="3:10" ht="15.75" x14ac:dyDescent="0.25">
      <c r="C122" s="40">
        <f t="shared" si="14"/>
        <v>100</v>
      </c>
      <c r="D122" s="41">
        <f t="shared" si="8"/>
        <v>43922</v>
      </c>
      <c r="E122" s="59">
        <f t="shared" si="9"/>
        <v>5393503.1685098596</v>
      </c>
      <c r="F122" s="43">
        <f t="shared" si="10"/>
        <v>74858.010267097663</v>
      </c>
      <c r="G122" s="43">
        <f t="shared" si="11"/>
        <v>59126.959358943917</v>
      </c>
      <c r="H122" s="43">
        <f t="shared" si="12"/>
        <v>15731.050908153733</v>
      </c>
      <c r="I122" s="52">
        <f t="shared" si="13"/>
        <v>5334376.209150916</v>
      </c>
      <c r="J122" s="67">
        <f t="shared" si="15"/>
        <v>467.48584629066494</v>
      </c>
    </row>
    <row r="123" spans="3:10" ht="15.75" x14ac:dyDescent="0.25">
      <c r="C123" s="40">
        <f t="shared" si="14"/>
        <v>101</v>
      </c>
      <c r="D123" s="41">
        <f t="shared" si="8"/>
        <v>43952</v>
      </c>
      <c r="E123" s="59">
        <f t="shared" si="9"/>
        <v>5334376.209150916</v>
      </c>
      <c r="F123" s="43">
        <f t="shared" si="10"/>
        <v>74858.010267097663</v>
      </c>
      <c r="G123" s="43">
        <f t="shared" si="11"/>
        <v>59299.412990407509</v>
      </c>
      <c r="H123" s="43">
        <f t="shared" si="12"/>
        <v>15558.597276690149</v>
      </c>
      <c r="I123" s="52">
        <f t="shared" si="13"/>
        <v>5275076.7961605117</v>
      </c>
      <c r="J123" s="67">
        <f t="shared" si="15"/>
        <v>472.20792554612621</v>
      </c>
    </row>
    <row r="124" spans="3:10" ht="15.75" x14ac:dyDescent="0.25">
      <c r="C124" s="40">
        <f t="shared" si="14"/>
        <v>102</v>
      </c>
      <c r="D124" s="41">
        <f t="shared" si="8"/>
        <v>43983</v>
      </c>
      <c r="E124" s="59">
        <f t="shared" si="9"/>
        <v>5275076.7961605117</v>
      </c>
      <c r="F124" s="43">
        <f t="shared" si="10"/>
        <v>74858.010267097663</v>
      </c>
      <c r="G124" s="43">
        <f t="shared" si="11"/>
        <v>59472.369611629532</v>
      </c>
      <c r="H124" s="43">
        <f t="shared" si="12"/>
        <v>15385.640655468125</v>
      </c>
      <c r="I124" s="52">
        <f t="shared" si="13"/>
        <v>5215604.4265488815</v>
      </c>
      <c r="J124" s="67">
        <f t="shared" si="15"/>
        <v>476.93000480158747</v>
      </c>
    </row>
    <row r="125" spans="3:10" ht="15.75" x14ac:dyDescent="0.25">
      <c r="C125" s="40">
        <f t="shared" si="14"/>
        <v>103</v>
      </c>
      <c r="D125" s="41">
        <f t="shared" si="8"/>
        <v>44013</v>
      </c>
      <c r="E125" s="59">
        <f t="shared" si="9"/>
        <v>5215604.4265488815</v>
      </c>
      <c r="F125" s="43">
        <f t="shared" si="10"/>
        <v>74858.010267097663</v>
      </c>
      <c r="G125" s="43">
        <f t="shared" si="11"/>
        <v>59645.830689663446</v>
      </c>
      <c r="H125" s="43">
        <f t="shared" si="12"/>
        <v>15212.179577434206</v>
      </c>
      <c r="I125" s="52">
        <f t="shared" si="13"/>
        <v>5155958.5958592128</v>
      </c>
      <c r="J125" s="67">
        <f t="shared" si="15"/>
        <v>481.65208405704868</v>
      </c>
    </row>
    <row r="126" spans="3:10" ht="15.75" x14ac:dyDescent="0.25">
      <c r="C126" s="40">
        <f t="shared" si="14"/>
        <v>104</v>
      </c>
      <c r="D126" s="41">
        <f t="shared" si="8"/>
        <v>44044</v>
      </c>
      <c r="E126" s="59">
        <f t="shared" si="9"/>
        <v>5155958.5958592128</v>
      </c>
      <c r="F126" s="43">
        <f t="shared" si="10"/>
        <v>74858.010267097663</v>
      </c>
      <c r="G126" s="43">
        <f t="shared" si="11"/>
        <v>59819.797695841633</v>
      </c>
      <c r="H126" s="43">
        <f t="shared" si="12"/>
        <v>15038.212571256021</v>
      </c>
      <c r="I126" s="52">
        <f t="shared" si="13"/>
        <v>5096138.7981633767</v>
      </c>
      <c r="J126" s="67">
        <f t="shared" si="15"/>
        <v>486.37416331250995</v>
      </c>
    </row>
    <row r="127" spans="3:10" s="14" customFormat="1" ht="15.75" x14ac:dyDescent="0.25">
      <c r="C127" s="40">
        <f t="shared" si="14"/>
        <v>105</v>
      </c>
      <c r="D127" s="41">
        <f t="shared" si="8"/>
        <v>44075</v>
      </c>
      <c r="E127" s="59">
        <f t="shared" si="9"/>
        <v>5096138.7981633767</v>
      </c>
      <c r="F127" s="43">
        <f t="shared" si="10"/>
        <v>74858.010267097663</v>
      </c>
      <c r="G127" s="43">
        <f t="shared" si="11"/>
        <v>59994.272105787837</v>
      </c>
      <c r="H127" s="43">
        <f t="shared" si="12"/>
        <v>14863.738161309817</v>
      </c>
      <c r="I127" s="52">
        <f t="shared" si="13"/>
        <v>5036144.5260575879</v>
      </c>
      <c r="J127" s="67">
        <f t="shared" si="15"/>
        <v>491.09624256797122</v>
      </c>
    </row>
    <row r="128" spans="3:10" s="14" customFormat="1" ht="15.75" x14ac:dyDescent="0.25">
      <c r="C128" s="40">
        <f t="shared" si="14"/>
        <v>106</v>
      </c>
      <c r="D128" s="41">
        <f t="shared" si="8"/>
        <v>44105</v>
      </c>
      <c r="E128" s="59">
        <f t="shared" si="9"/>
        <v>5036144.5260575879</v>
      </c>
      <c r="F128" s="43">
        <f t="shared" si="10"/>
        <v>74858.010267097663</v>
      </c>
      <c r="G128" s="43">
        <f t="shared" si="11"/>
        <v>60169.25539942972</v>
      </c>
      <c r="H128" s="43">
        <f t="shared" si="12"/>
        <v>14688.754867667933</v>
      </c>
      <c r="I128" s="52">
        <f t="shared" si="13"/>
        <v>4975975.2706581578</v>
      </c>
      <c r="J128" s="67">
        <f t="shared" si="15"/>
        <v>495.81832182343248</v>
      </c>
    </row>
    <row r="129" spans="3:10" s="14" customFormat="1" ht="15.75" x14ac:dyDescent="0.25">
      <c r="C129" s="40">
        <f t="shared" si="14"/>
        <v>107</v>
      </c>
      <c r="D129" s="41">
        <f t="shared" si="8"/>
        <v>44136</v>
      </c>
      <c r="E129" s="59">
        <f t="shared" si="9"/>
        <v>4975975.2706581578</v>
      </c>
      <c r="F129" s="43">
        <f t="shared" si="10"/>
        <v>74858.010267097663</v>
      </c>
      <c r="G129" s="43">
        <f t="shared" si="11"/>
        <v>60344.749061011396</v>
      </c>
      <c r="H129" s="43">
        <f t="shared" si="12"/>
        <v>14513.261206086265</v>
      </c>
      <c r="I129" s="52">
        <f t="shared" si="13"/>
        <v>4915630.5215971433</v>
      </c>
      <c r="J129" s="67">
        <f t="shared" si="15"/>
        <v>500.54040107889375</v>
      </c>
    </row>
    <row r="130" spans="3:10" s="14" customFormat="1" ht="15.75" x14ac:dyDescent="0.25">
      <c r="C130" s="40">
        <f t="shared" si="14"/>
        <v>108</v>
      </c>
      <c r="D130" s="41">
        <f t="shared" si="8"/>
        <v>44166</v>
      </c>
      <c r="E130" s="59">
        <f t="shared" si="9"/>
        <v>4915630.5215971433</v>
      </c>
      <c r="F130" s="43">
        <f t="shared" si="10"/>
        <v>74858.010267097663</v>
      </c>
      <c r="G130" s="43">
        <f t="shared" si="11"/>
        <v>60520.754579106011</v>
      </c>
      <c r="H130" s="43">
        <f t="shared" si="12"/>
        <v>14337.25568799165</v>
      </c>
      <c r="I130" s="52">
        <f t="shared" si="13"/>
        <v>4855109.7670180406</v>
      </c>
      <c r="J130" s="67">
        <f t="shared" si="15"/>
        <v>505.26248033435502</v>
      </c>
    </row>
    <row r="131" spans="3:10" s="14" customFormat="1" ht="15.75" x14ac:dyDescent="0.25">
      <c r="C131" s="40">
        <f t="shared" si="14"/>
        <v>109</v>
      </c>
      <c r="D131" s="41">
        <f t="shared" si="8"/>
        <v>44197</v>
      </c>
      <c r="E131" s="94">
        <f t="shared" si="9"/>
        <v>4855109.7670180406</v>
      </c>
      <c r="F131" s="43">
        <f t="shared" si="10"/>
        <v>74858.010267097663</v>
      </c>
      <c r="G131" s="43">
        <f t="shared" si="11"/>
        <v>60697.273446628402</v>
      </c>
      <c r="H131" s="43">
        <f t="shared" si="12"/>
        <v>14160.736820469256</v>
      </c>
      <c r="I131" s="52">
        <f t="shared" si="13"/>
        <v>4794412.4935714137</v>
      </c>
      <c r="J131" s="67">
        <f t="shared" si="15"/>
        <v>509.98455958981629</v>
      </c>
    </row>
    <row r="132" spans="3:10" s="14" customFormat="1" ht="15.75" x14ac:dyDescent="0.25">
      <c r="C132" s="40">
        <f t="shared" si="14"/>
        <v>110</v>
      </c>
      <c r="D132" s="41">
        <f t="shared" si="8"/>
        <v>44228</v>
      </c>
      <c r="E132" s="59">
        <f t="shared" si="9"/>
        <v>4794412.4935714137</v>
      </c>
      <c r="F132" s="43">
        <f t="shared" si="10"/>
        <v>74858.010267097663</v>
      </c>
      <c r="G132" s="43">
        <f t="shared" si="11"/>
        <v>60874.30716084774</v>
      </c>
      <c r="H132" s="43">
        <f t="shared" si="12"/>
        <v>13983.703106249923</v>
      </c>
      <c r="I132" s="52">
        <f t="shared" si="13"/>
        <v>4733538.1864105649</v>
      </c>
      <c r="J132" s="67">
        <f t="shared" si="15"/>
        <v>514.70663884527755</v>
      </c>
    </row>
    <row r="133" spans="3:10" s="14" customFormat="1" ht="15.75" x14ac:dyDescent="0.25">
      <c r="C133" s="40">
        <f t="shared" si="14"/>
        <v>111</v>
      </c>
      <c r="D133" s="41">
        <f t="shared" si="8"/>
        <v>44256</v>
      </c>
      <c r="E133" s="59">
        <f t="shared" si="9"/>
        <v>4733538.1864105649</v>
      </c>
      <c r="F133" s="43">
        <f t="shared" si="10"/>
        <v>74858.010267097663</v>
      </c>
      <c r="G133" s="43">
        <f t="shared" si="11"/>
        <v>61051.857223400206</v>
      </c>
      <c r="H133" s="43">
        <f t="shared" si="12"/>
        <v>13806.153043697452</v>
      </c>
      <c r="I133" s="52">
        <f t="shared" si="13"/>
        <v>4672486.3291871622</v>
      </c>
      <c r="J133" s="67">
        <f t="shared" si="15"/>
        <v>519.42871810073882</v>
      </c>
    </row>
    <row r="134" spans="3:10" s="14" customFormat="1" ht="15.75" x14ac:dyDescent="0.25">
      <c r="C134" s="40">
        <f t="shared" si="14"/>
        <v>112</v>
      </c>
      <c r="D134" s="41">
        <f t="shared" si="8"/>
        <v>44287</v>
      </c>
      <c r="E134" s="59">
        <f t="shared" si="9"/>
        <v>4672486.3291871622</v>
      </c>
      <c r="F134" s="43">
        <f t="shared" si="10"/>
        <v>74858.010267097663</v>
      </c>
      <c r="G134" s="43">
        <f t="shared" si="11"/>
        <v>61229.925140301792</v>
      </c>
      <c r="H134" s="43">
        <f t="shared" si="12"/>
        <v>13628.085126795866</v>
      </c>
      <c r="I134" s="52">
        <f t="shared" si="13"/>
        <v>4611256.4040468615</v>
      </c>
      <c r="J134" s="67">
        <f t="shared" si="15"/>
        <v>524.15079735620009</v>
      </c>
    </row>
    <row r="135" spans="3:10" s="14" customFormat="1" ht="15.75" x14ac:dyDescent="0.25">
      <c r="C135" s="40">
        <f t="shared" si="14"/>
        <v>113</v>
      </c>
      <c r="D135" s="41">
        <f t="shared" si="8"/>
        <v>44317</v>
      </c>
      <c r="E135" s="59">
        <f t="shared" si="9"/>
        <v>4611256.4040468615</v>
      </c>
      <c r="F135" s="43">
        <f t="shared" si="10"/>
        <v>74858.010267097663</v>
      </c>
      <c r="G135" s="43">
        <f t="shared" si="11"/>
        <v>61408.512421961001</v>
      </c>
      <c r="H135" s="43">
        <f t="shared" si="12"/>
        <v>13449.497845136653</v>
      </c>
      <c r="I135" s="52">
        <f t="shared" si="13"/>
        <v>4549847.8916249052</v>
      </c>
      <c r="J135" s="67">
        <f t="shared" si="15"/>
        <v>528.87287661166135</v>
      </c>
    </row>
    <row r="136" spans="3:10" s="14" customFormat="1" ht="15.75" x14ac:dyDescent="0.25">
      <c r="C136" s="40">
        <f t="shared" si="14"/>
        <v>114</v>
      </c>
      <c r="D136" s="41">
        <f t="shared" si="8"/>
        <v>44348</v>
      </c>
      <c r="E136" s="59">
        <f t="shared" si="9"/>
        <v>4549847.8916249052</v>
      </c>
      <c r="F136" s="43">
        <f t="shared" si="10"/>
        <v>74858.010267097663</v>
      </c>
      <c r="G136" s="43">
        <f t="shared" si="11"/>
        <v>61587.620583191725</v>
      </c>
      <c r="H136" s="43">
        <f t="shared" si="12"/>
        <v>13270.389683905936</v>
      </c>
      <c r="I136" s="52">
        <f t="shared" si="13"/>
        <v>4488260.2710417155</v>
      </c>
      <c r="J136" s="67">
        <f t="shared" si="15"/>
        <v>533.59495586712262</v>
      </c>
    </row>
    <row r="137" spans="3:10" s="14" customFormat="1" ht="15.75" x14ac:dyDescent="0.25">
      <c r="C137" s="40">
        <f t="shared" si="14"/>
        <v>115</v>
      </c>
      <c r="D137" s="41">
        <f t="shared" si="8"/>
        <v>44378</v>
      </c>
      <c r="E137" s="59">
        <f t="shared" si="9"/>
        <v>4488260.2710417155</v>
      </c>
      <c r="F137" s="43">
        <f t="shared" si="10"/>
        <v>74858.010267097663</v>
      </c>
      <c r="G137" s="43">
        <f t="shared" si="11"/>
        <v>61767.251143226036</v>
      </c>
      <c r="H137" s="43">
        <f t="shared" si="12"/>
        <v>13090.759123871625</v>
      </c>
      <c r="I137" s="52">
        <f t="shared" si="13"/>
        <v>4426493.0198984835</v>
      </c>
      <c r="J137" s="67">
        <f t="shared" si="15"/>
        <v>538.31703512258389</v>
      </c>
    </row>
    <row r="138" spans="3:10" s="14" customFormat="1" ht="15.75" x14ac:dyDescent="0.25">
      <c r="C138" s="40">
        <f t="shared" si="14"/>
        <v>116</v>
      </c>
      <c r="D138" s="41">
        <f t="shared" si="8"/>
        <v>44409</v>
      </c>
      <c r="E138" s="59">
        <f t="shared" si="9"/>
        <v>4426493.0198984835</v>
      </c>
      <c r="F138" s="43">
        <f t="shared" si="10"/>
        <v>74858.010267097663</v>
      </c>
      <c r="G138" s="43">
        <f t="shared" si="11"/>
        <v>61947.405625727108</v>
      </c>
      <c r="H138" s="43">
        <f t="shared" si="12"/>
        <v>12910.604641370548</v>
      </c>
      <c r="I138" s="52">
        <f t="shared" si="13"/>
        <v>4364545.6142727565</v>
      </c>
      <c r="J138" s="67">
        <f t="shared" si="15"/>
        <v>543.03911437804516</v>
      </c>
    </row>
    <row r="139" spans="3:10" s="14" customFormat="1" ht="15.75" x14ac:dyDescent="0.25">
      <c r="C139" s="40">
        <f t="shared" si="14"/>
        <v>117</v>
      </c>
      <c r="D139" s="41">
        <f t="shared" si="8"/>
        <v>44440</v>
      </c>
      <c r="E139" s="59">
        <f t="shared" si="9"/>
        <v>4364545.6142727565</v>
      </c>
      <c r="F139" s="43">
        <f t="shared" si="10"/>
        <v>74858.010267097663</v>
      </c>
      <c r="G139" s="43">
        <f t="shared" si="11"/>
        <v>62128.085558802151</v>
      </c>
      <c r="H139" s="43">
        <f t="shared" si="12"/>
        <v>12729.92470829551</v>
      </c>
      <c r="I139" s="52">
        <f t="shared" si="13"/>
        <v>4302417.5287139527</v>
      </c>
      <c r="J139" s="67">
        <f t="shared" si="15"/>
        <v>547.76119363350642</v>
      </c>
    </row>
    <row r="140" spans="3:10" s="14" customFormat="1" ht="15.75" x14ac:dyDescent="0.25">
      <c r="C140" s="40">
        <f t="shared" si="14"/>
        <v>118</v>
      </c>
      <c r="D140" s="41">
        <f t="shared" si="8"/>
        <v>44470</v>
      </c>
      <c r="E140" s="59">
        <f t="shared" si="9"/>
        <v>4302417.5287139527</v>
      </c>
      <c r="F140" s="43">
        <f t="shared" si="10"/>
        <v>74858.010267097663</v>
      </c>
      <c r="G140" s="43">
        <f t="shared" si="11"/>
        <v>62309.292475015318</v>
      </c>
      <c r="H140" s="43">
        <f t="shared" si="12"/>
        <v>12548.717792082338</v>
      </c>
      <c r="I140" s="52">
        <f t="shared" si="13"/>
        <v>4240108.2362389453</v>
      </c>
      <c r="J140" s="67">
        <f t="shared" si="15"/>
        <v>552.48327288896769</v>
      </c>
    </row>
    <row r="141" spans="3:10" s="14" customFormat="1" ht="15.75" x14ac:dyDescent="0.25">
      <c r="C141" s="40">
        <f t="shared" si="14"/>
        <v>119</v>
      </c>
      <c r="D141" s="41">
        <f t="shared" si="8"/>
        <v>44501</v>
      </c>
      <c r="E141" s="59">
        <f t="shared" si="9"/>
        <v>4240108.2362389453</v>
      </c>
      <c r="F141" s="43">
        <f t="shared" si="10"/>
        <v>74858.010267097663</v>
      </c>
      <c r="G141" s="43">
        <f t="shared" si="11"/>
        <v>62491.027911400786</v>
      </c>
      <c r="H141" s="43">
        <f t="shared" si="12"/>
        <v>12366.982355696879</v>
      </c>
      <c r="I141" s="52">
        <f t="shared" si="13"/>
        <v>4177617.2083275393</v>
      </c>
      <c r="J141" s="67">
        <f t="shared" si="15"/>
        <v>557.20535214442884</v>
      </c>
    </row>
    <row r="142" spans="3:10" s="14" customFormat="1" ht="15.75" x14ac:dyDescent="0.25">
      <c r="C142" s="40">
        <f t="shared" si="14"/>
        <v>120</v>
      </c>
      <c r="D142" s="41">
        <f t="shared" si="8"/>
        <v>44531</v>
      </c>
      <c r="E142" s="59">
        <f t="shared" si="9"/>
        <v>4177617.2083275393</v>
      </c>
      <c r="F142" s="43">
        <f t="shared" si="10"/>
        <v>74858.010267097663</v>
      </c>
      <c r="G142" s="43">
        <f t="shared" si="11"/>
        <v>62673.2934094757</v>
      </c>
      <c r="H142" s="43">
        <f t="shared" si="12"/>
        <v>12184.716857621959</v>
      </c>
      <c r="I142" s="52">
        <f t="shared" si="13"/>
        <v>4114943.9149180688</v>
      </c>
      <c r="J142" s="67">
        <f t="shared" si="15"/>
        <v>561.92743139989011</v>
      </c>
    </row>
    <row r="143" spans="3:10" s="14" customFormat="1" ht="15.75" x14ac:dyDescent="0.25">
      <c r="C143" s="40">
        <f t="shared" si="14"/>
        <v>121</v>
      </c>
      <c r="D143" s="41">
        <f t="shared" si="8"/>
        <v>44562</v>
      </c>
      <c r="E143" s="94">
        <f t="shared" si="9"/>
        <v>4114943.9149180688</v>
      </c>
      <c r="F143" s="43">
        <f t="shared" si="10"/>
        <v>74858.010267097663</v>
      </c>
      <c r="G143" s="43">
        <f t="shared" si="11"/>
        <v>62856.090515253331</v>
      </c>
      <c r="H143" s="43">
        <f t="shared" si="12"/>
        <v>12001.91975184432</v>
      </c>
      <c r="I143" s="52">
        <f t="shared" si="13"/>
        <v>4052087.8244028091</v>
      </c>
      <c r="J143" s="67">
        <f t="shared" si="15"/>
        <v>566.64951065535138</v>
      </c>
    </row>
    <row r="144" spans="3:10" s="14" customFormat="1" ht="15.75" x14ac:dyDescent="0.25">
      <c r="C144" s="40">
        <f t="shared" si="14"/>
        <v>122</v>
      </c>
      <c r="D144" s="41">
        <f t="shared" si="8"/>
        <v>44593</v>
      </c>
      <c r="E144" s="59">
        <f t="shared" si="9"/>
        <v>4052087.8244028091</v>
      </c>
      <c r="F144" s="43">
        <f t="shared" si="10"/>
        <v>74858.010267097663</v>
      </c>
      <c r="G144" s="43">
        <f t="shared" si="11"/>
        <v>63039.420779256165</v>
      </c>
      <c r="H144" s="43">
        <f t="shared" si="12"/>
        <v>11818.589487841497</v>
      </c>
      <c r="I144" s="52">
        <f t="shared" si="13"/>
        <v>3989048.4036235567</v>
      </c>
      <c r="J144" s="67">
        <f t="shared" si="15"/>
        <v>571.37158991081265</v>
      </c>
    </row>
    <row r="145" spans="3:10" s="14" customFormat="1" ht="15.75" x14ac:dyDescent="0.25">
      <c r="C145" s="40">
        <f t="shared" si="14"/>
        <v>123</v>
      </c>
      <c r="D145" s="41">
        <f t="shared" si="8"/>
        <v>44621</v>
      </c>
      <c r="E145" s="59">
        <f t="shared" si="9"/>
        <v>3989048.4036235567</v>
      </c>
      <c r="F145" s="43">
        <f t="shared" si="10"/>
        <v>74858.010267097663</v>
      </c>
      <c r="G145" s="43">
        <f t="shared" si="11"/>
        <v>63223.285756528989</v>
      </c>
      <c r="H145" s="43">
        <f t="shared" si="12"/>
        <v>11634.724510568667</v>
      </c>
      <c r="I145" s="52">
        <f t="shared" si="13"/>
        <v>3925825.117867019</v>
      </c>
      <c r="J145" s="67">
        <f t="shared" si="15"/>
        <v>576.09366916627391</v>
      </c>
    </row>
    <row r="146" spans="3:10" s="14" customFormat="1" ht="15.75" x14ac:dyDescent="0.25">
      <c r="C146" s="40">
        <f t="shared" si="14"/>
        <v>124</v>
      </c>
      <c r="D146" s="41">
        <f t="shared" si="8"/>
        <v>44652</v>
      </c>
      <c r="E146" s="59">
        <f t="shared" si="9"/>
        <v>3925825.117867019</v>
      </c>
      <c r="F146" s="43">
        <f t="shared" si="10"/>
        <v>74858.010267097663</v>
      </c>
      <c r="G146" s="43">
        <f t="shared" si="11"/>
        <v>63407.687006652202</v>
      </c>
      <c r="H146" s="43">
        <f t="shared" si="12"/>
        <v>11450.323260445457</v>
      </c>
      <c r="I146" s="52">
        <f t="shared" si="13"/>
        <v>3862417.4308603723</v>
      </c>
      <c r="J146" s="67">
        <f t="shared" si="15"/>
        <v>580.81574842173518</v>
      </c>
    </row>
    <row r="147" spans="3:10" s="14" customFormat="1" ht="15.75" x14ac:dyDescent="0.25">
      <c r="C147" s="40">
        <f t="shared" si="14"/>
        <v>125</v>
      </c>
      <c r="D147" s="41">
        <f t="shared" si="8"/>
        <v>44682</v>
      </c>
      <c r="E147" s="59">
        <f t="shared" si="9"/>
        <v>3862417.4308603723</v>
      </c>
      <c r="F147" s="43">
        <f t="shared" si="10"/>
        <v>74858.010267097663</v>
      </c>
      <c r="G147" s="43">
        <f t="shared" si="11"/>
        <v>63592.626093754945</v>
      </c>
      <c r="H147" s="43">
        <f t="shared" si="12"/>
        <v>11265.384173342722</v>
      </c>
      <c r="I147" s="52">
        <f t="shared" si="13"/>
        <v>3798824.8047666177</v>
      </c>
      <c r="J147" s="67">
        <f t="shared" si="15"/>
        <v>585.53782767719645</v>
      </c>
    </row>
    <row r="148" spans="3:10" s="14" customFormat="1" ht="15.75" x14ac:dyDescent="0.25">
      <c r="C148" s="40">
        <f t="shared" si="14"/>
        <v>126</v>
      </c>
      <c r="D148" s="41">
        <f t="shared" si="8"/>
        <v>44713</v>
      </c>
      <c r="E148" s="59">
        <f t="shared" si="9"/>
        <v>3798824.8047666177</v>
      </c>
      <c r="F148" s="43">
        <f t="shared" si="10"/>
        <v>74858.010267097663</v>
      </c>
      <c r="G148" s="43">
        <f t="shared" si="11"/>
        <v>63778.104586528389</v>
      </c>
      <c r="H148" s="43">
        <f t="shared" si="12"/>
        <v>11079.905680569271</v>
      </c>
      <c r="I148" s="52">
        <f t="shared" si="13"/>
        <v>3735046.7001800891</v>
      </c>
      <c r="J148" s="67">
        <f t="shared" si="15"/>
        <v>590.25990693265771</v>
      </c>
    </row>
    <row r="149" spans="3:10" s="14" customFormat="1" ht="15.75" x14ac:dyDescent="0.25">
      <c r="C149" s="40">
        <f t="shared" si="14"/>
        <v>127</v>
      </c>
      <c r="D149" s="41">
        <f t="shared" si="8"/>
        <v>44743</v>
      </c>
      <c r="E149" s="59">
        <f t="shared" si="9"/>
        <v>3735046.7001800891</v>
      </c>
      <c r="F149" s="43">
        <f t="shared" si="10"/>
        <v>74858.010267097663</v>
      </c>
      <c r="G149" s="43">
        <f t="shared" si="11"/>
        <v>63964.124058239104</v>
      </c>
      <c r="H149" s="43">
        <f t="shared" si="12"/>
        <v>10893.886208858563</v>
      </c>
      <c r="I149" s="52">
        <f t="shared" si="13"/>
        <v>3671082.5761218444</v>
      </c>
      <c r="J149" s="67">
        <f t="shared" si="15"/>
        <v>594.98198618811898</v>
      </c>
    </row>
    <row r="150" spans="3:10" s="14" customFormat="1" ht="15.75" x14ac:dyDescent="0.25">
      <c r="C150" s="40">
        <f t="shared" si="14"/>
        <v>128</v>
      </c>
      <c r="D150" s="41">
        <f t="shared" si="8"/>
        <v>44774</v>
      </c>
      <c r="E150" s="59">
        <f t="shared" si="9"/>
        <v>3671082.5761218444</v>
      </c>
      <c r="F150" s="43">
        <f t="shared" si="10"/>
        <v>74858.010267097663</v>
      </c>
      <c r="G150" s="43">
        <f t="shared" si="11"/>
        <v>64150.686086742287</v>
      </c>
      <c r="H150" s="43">
        <f t="shared" si="12"/>
        <v>10707.324180355365</v>
      </c>
      <c r="I150" s="52">
        <f t="shared" si="13"/>
        <v>3606931.8900351096</v>
      </c>
      <c r="J150" s="67">
        <f t="shared" si="15"/>
        <v>599.70406544358025</v>
      </c>
    </row>
    <row r="151" spans="3:10" s="14" customFormat="1" ht="15.75" x14ac:dyDescent="0.25">
      <c r="C151" s="40">
        <f t="shared" si="14"/>
        <v>129</v>
      </c>
      <c r="D151" s="41">
        <f t="shared" ref="D151:D214" si="16">IF(Loan_Not_Paid*Values_Entered,Payment_Date,"")</f>
        <v>44805</v>
      </c>
      <c r="E151" s="59">
        <f t="shared" ref="E151:E214" si="17">IF(Loan_Not_Paid*Values_Entered,Beginning_Balance,"")</f>
        <v>3606931.8900351096</v>
      </c>
      <c r="F151" s="43">
        <f t="shared" ref="F151:F214" si="18">IF(Loan_Not_Paid*Values_Entered,Monthly_Payment,"")</f>
        <v>74858.010267097663</v>
      </c>
      <c r="G151" s="43">
        <f t="shared" ref="G151:G214" si="19">IF(Loan_Not_Paid*Values_Entered,Principal,"")</f>
        <v>64337.792254495289</v>
      </c>
      <c r="H151" s="43">
        <f t="shared" ref="H151:H214" si="20">IF(Loan_Not_Paid*Values_Entered,Interest,"")</f>
        <v>10520.218012602367</v>
      </c>
      <c r="I151" s="52">
        <f t="shared" ref="I151:I214" si="21">IF(Loan_Not_Paid*Values_Entered,Ending_Balance,"")</f>
        <v>3542594.0977806132</v>
      </c>
      <c r="J151" s="67">
        <f t="shared" si="15"/>
        <v>604.42614469904152</v>
      </c>
    </row>
    <row r="152" spans="3:10" s="14" customFormat="1" ht="15.75" x14ac:dyDescent="0.25">
      <c r="C152" s="40">
        <f t="shared" ref="C152:C215" si="22">IF(Loan_Not_Paid*Values_Entered,Payment_Number,"")</f>
        <v>130</v>
      </c>
      <c r="D152" s="41">
        <f t="shared" si="16"/>
        <v>44835</v>
      </c>
      <c r="E152" s="59">
        <f t="shared" si="17"/>
        <v>3542594.0977806132</v>
      </c>
      <c r="F152" s="43">
        <f t="shared" si="18"/>
        <v>74858.010267097663</v>
      </c>
      <c r="G152" s="43">
        <f t="shared" si="19"/>
        <v>64525.444148570903</v>
      </c>
      <c r="H152" s="43">
        <f t="shared" si="20"/>
        <v>10332.566118526756</v>
      </c>
      <c r="I152" s="52">
        <f t="shared" si="21"/>
        <v>3478068.6536320467</v>
      </c>
      <c r="J152" s="67">
        <f t="shared" si="15"/>
        <v>609.14822395450278</v>
      </c>
    </row>
    <row r="153" spans="3:10" s="14" customFormat="1" ht="15.75" x14ac:dyDescent="0.25">
      <c r="C153" s="40">
        <f t="shared" si="22"/>
        <v>131</v>
      </c>
      <c r="D153" s="41">
        <f t="shared" si="16"/>
        <v>44866</v>
      </c>
      <c r="E153" s="59">
        <f t="shared" si="17"/>
        <v>3478068.6536320467</v>
      </c>
      <c r="F153" s="43">
        <f t="shared" si="18"/>
        <v>74858.010267097663</v>
      </c>
      <c r="G153" s="43">
        <f t="shared" si="19"/>
        <v>64713.643360670889</v>
      </c>
      <c r="H153" s="43">
        <f t="shared" si="20"/>
        <v>10144.366906426756</v>
      </c>
      <c r="I153" s="52">
        <f t="shared" si="21"/>
        <v>3413355.0102713723</v>
      </c>
      <c r="J153" s="67">
        <f t="shared" ref="J153:J210" si="23">+I$20*C152</f>
        <v>613.87030320996405</v>
      </c>
    </row>
    <row r="154" spans="3:10" s="14" customFormat="1" ht="15.75" x14ac:dyDescent="0.25">
      <c r="C154" s="40">
        <f t="shared" si="22"/>
        <v>132</v>
      </c>
      <c r="D154" s="41">
        <f t="shared" si="16"/>
        <v>44896</v>
      </c>
      <c r="E154" s="59">
        <f t="shared" si="17"/>
        <v>3413355.0102713723</v>
      </c>
      <c r="F154" s="43">
        <f t="shared" si="18"/>
        <v>74858.010267097663</v>
      </c>
      <c r="G154" s="43">
        <f t="shared" si="19"/>
        <v>64902.391487139525</v>
      </c>
      <c r="H154" s="43">
        <f t="shared" si="20"/>
        <v>9955.6187799581348</v>
      </c>
      <c r="I154" s="52">
        <f t="shared" si="21"/>
        <v>3348452.6187842339</v>
      </c>
      <c r="J154" s="67">
        <f t="shared" si="23"/>
        <v>618.59238246542532</v>
      </c>
    </row>
    <row r="155" spans="3:10" s="14" customFormat="1" ht="15.75" x14ac:dyDescent="0.25">
      <c r="C155" s="40">
        <f t="shared" si="22"/>
        <v>133</v>
      </c>
      <c r="D155" s="41">
        <f t="shared" si="16"/>
        <v>44927</v>
      </c>
      <c r="E155" s="94">
        <f t="shared" si="17"/>
        <v>3348452.6187842339</v>
      </c>
      <c r="F155" s="43">
        <f t="shared" si="18"/>
        <v>74858.010267097663</v>
      </c>
      <c r="G155" s="43">
        <f t="shared" si="19"/>
        <v>65091.690128977018</v>
      </c>
      <c r="H155" s="43">
        <f t="shared" si="20"/>
        <v>9766.3201381206436</v>
      </c>
      <c r="I155" s="52">
        <f t="shared" si="21"/>
        <v>3283360.9286552574</v>
      </c>
      <c r="J155" s="67">
        <f t="shared" si="23"/>
        <v>623.31446172088658</v>
      </c>
    </row>
    <row r="156" spans="3:10" s="14" customFormat="1" ht="15.75" x14ac:dyDescent="0.25">
      <c r="C156" s="40">
        <f t="shared" si="22"/>
        <v>134</v>
      </c>
      <c r="D156" s="41">
        <f t="shared" si="16"/>
        <v>44958</v>
      </c>
      <c r="E156" s="59">
        <f t="shared" si="17"/>
        <v>3283360.9286552574</v>
      </c>
      <c r="F156" s="43">
        <f t="shared" si="18"/>
        <v>74858.010267097663</v>
      </c>
      <c r="G156" s="43">
        <f t="shared" si="19"/>
        <v>65281.54089185319</v>
      </c>
      <c r="H156" s="43">
        <f t="shared" si="20"/>
        <v>9576.46937524446</v>
      </c>
      <c r="I156" s="52">
        <f t="shared" si="21"/>
        <v>3218079.3877634052</v>
      </c>
      <c r="J156" s="67">
        <f t="shared" si="23"/>
        <v>628.03654097634785</v>
      </c>
    </row>
    <row r="157" spans="3:10" s="14" customFormat="1" ht="15.75" x14ac:dyDescent="0.25">
      <c r="C157" s="40">
        <f t="shared" si="22"/>
        <v>135</v>
      </c>
      <c r="D157" s="41">
        <f t="shared" si="16"/>
        <v>44986</v>
      </c>
      <c r="E157" s="59">
        <f t="shared" si="17"/>
        <v>3218079.3877634052</v>
      </c>
      <c r="F157" s="43">
        <f t="shared" si="18"/>
        <v>74858.010267097663</v>
      </c>
      <c r="G157" s="43">
        <f t="shared" si="19"/>
        <v>65471.945386121093</v>
      </c>
      <c r="H157" s="43">
        <f t="shared" si="20"/>
        <v>9386.0648809765553</v>
      </c>
      <c r="I157" s="52">
        <f t="shared" si="21"/>
        <v>3152607.4423772786</v>
      </c>
      <c r="J157" s="67">
        <f t="shared" si="23"/>
        <v>632.75862023180912</v>
      </c>
    </row>
    <row r="158" spans="3:10" s="14" customFormat="1" ht="15.75" x14ac:dyDescent="0.25">
      <c r="C158" s="40">
        <f t="shared" si="22"/>
        <v>136</v>
      </c>
      <c r="D158" s="41">
        <f t="shared" si="16"/>
        <v>45017</v>
      </c>
      <c r="E158" s="59">
        <f t="shared" si="17"/>
        <v>3152607.4423772786</v>
      </c>
      <c r="F158" s="43">
        <f t="shared" si="18"/>
        <v>74858.010267097663</v>
      </c>
      <c r="G158" s="43">
        <f t="shared" si="19"/>
        <v>65662.905226830626</v>
      </c>
      <c r="H158" s="43">
        <f t="shared" si="20"/>
        <v>9195.1050402670353</v>
      </c>
      <c r="I158" s="52">
        <f t="shared" si="21"/>
        <v>3086944.5371504501</v>
      </c>
      <c r="J158" s="67">
        <f t="shared" si="23"/>
        <v>637.48069948727039</v>
      </c>
    </row>
    <row r="159" spans="3:10" s="14" customFormat="1" ht="15.75" x14ac:dyDescent="0.25">
      <c r="C159" s="40">
        <f t="shared" si="22"/>
        <v>137</v>
      </c>
      <c r="D159" s="41">
        <f t="shared" si="16"/>
        <v>45047</v>
      </c>
      <c r="E159" s="59">
        <f t="shared" si="17"/>
        <v>3086944.5371504501</v>
      </c>
      <c r="F159" s="43">
        <f t="shared" si="18"/>
        <v>74858.010267097663</v>
      </c>
      <c r="G159" s="43">
        <f t="shared" si="19"/>
        <v>65854.422033742216</v>
      </c>
      <c r="H159" s="43">
        <f t="shared" si="20"/>
        <v>9003.5882333554455</v>
      </c>
      <c r="I159" s="52">
        <f t="shared" si="21"/>
        <v>3021090.1151167061</v>
      </c>
      <c r="J159" s="67">
        <f t="shared" si="23"/>
        <v>642.20277874273165</v>
      </c>
    </row>
    <row r="160" spans="3:10" s="14" customFormat="1" ht="15.75" x14ac:dyDescent="0.25">
      <c r="C160" s="40">
        <f t="shared" si="22"/>
        <v>138</v>
      </c>
      <c r="D160" s="41">
        <f t="shared" si="16"/>
        <v>45078</v>
      </c>
      <c r="E160" s="59">
        <f t="shared" si="17"/>
        <v>3021090.1151167061</v>
      </c>
      <c r="F160" s="43">
        <f t="shared" si="18"/>
        <v>74858.010267097663</v>
      </c>
      <c r="G160" s="43">
        <f t="shared" si="19"/>
        <v>66046.497431340627</v>
      </c>
      <c r="H160" s="43">
        <f t="shared" si="20"/>
        <v>8811.512835757032</v>
      </c>
      <c r="I160" s="52">
        <f t="shared" si="21"/>
        <v>2955043.6176853683</v>
      </c>
      <c r="J160" s="67">
        <f t="shared" si="23"/>
        <v>646.92485799819292</v>
      </c>
    </row>
    <row r="161" spans="3:10" s="14" customFormat="1" ht="15.75" x14ac:dyDescent="0.25">
      <c r="C161" s="40">
        <f t="shared" si="22"/>
        <v>139</v>
      </c>
      <c r="D161" s="41">
        <f t="shared" si="16"/>
        <v>45108</v>
      </c>
      <c r="E161" s="59">
        <f t="shared" si="17"/>
        <v>2955043.6176853683</v>
      </c>
      <c r="F161" s="43">
        <f t="shared" si="18"/>
        <v>74858.010267097663</v>
      </c>
      <c r="G161" s="43">
        <f t="shared" si="19"/>
        <v>66239.1330488487</v>
      </c>
      <c r="H161" s="43">
        <f t="shared" si="20"/>
        <v>8618.8772182489538</v>
      </c>
      <c r="I161" s="52">
        <f t="shared" si="21"/>
        <v>2888804.4846365191</v>
      </c>
      <c r="J161" s="67">
        <f t="shared" si="23"/>
        <v>651.64693725365419</v>
      </c>
    </row>
    <row r="162" spans="3:10" s="14" customFormat="1" ht="15.75" x14ac:dyDescent="0.25">
      <c r="C162" s="40">
        <f t="shared" si="22"/>
        <v>140</v>
      </c>
      <c r="D162" s="41">
        <f t="shared" si="16"/>
        <v>45139</v>
      </c>
      <c r="E162" s="59">
        <f t="shared" si="17"/>
        <v>2888804.4846365191</v>
      </c>
      <c r="F162" s="43">
        <f t="shared" si="18"/>
        <v>74858.010267097663</v>
      </c>
      <c r="G162" s="43">
        <f t="shared" si="19"/>
        <v>66432.330520241187</v>
      </c>
      <c r="H162" s="43">
        <f t="shared" si="20"/>
        <v>8425.6797468564782</v>
      </c>
      <c r="I162" s="52">
        <f t="shared" si="21"/>
        <v>2822372.1541162767</v>
      </c>
      <c r="J162" s="67">
        <f t="shared" si="23"/>
        <v>656.36901650911534</v>
      </c>
    </row>
    <row r="163" spans="3:10" s="14" customFormat="1" ht="15.75" x14ac:dyDescent="0.25">
      <c r="C163" s="40">
        <f t="shared" si="22"/>
        <v>141</v>
      </c>
      <c r="D163" s="41">
        <f t="shared" si="16"/>
        <v>45170</v>
      </c>
      <c r="E163" s="59">
        <f t="shared" si="17"/>
        <v>2822372.1541162767</v>
      </c>
      <c r="F163" s="43">
        <f t="shared" si="18"/>
        <v>74858.010267097663</v>
      </c>
      <c r="G163" s="43">
        <f t="shared" si="19"/>
        <v>66626.091484258548</v>
      </c>
      <c r="H163" s="43">
        <f t="shared" si="20"/>
        <v>8231.9187828391077</v>
      </c>
      <c r="I163" s="52">
        <f t="shared" si="21"/>
        <v>2755746.0626320206</v>
      </c>
      <c r="J163" s="67">
        <f t="shared" si="23"/>
        <v>661.09109576457661</v>
      </c>
    </row>
    <row r="164" spans="3:10" s="14" customFormat="1" ht="15.75" x14ac:dyDescent="0.25">
      <c r="C164" s="40">
        <f t="shared" si="22"/>
        <v>142</v>
      </c>
      <c r="D164" s="41">
        <f t="shared" si="16"/>
        <v>45200</v>
      </c>
      <c r="E164" s="59">
        <f t="shared" si="17"/>
        <v>2755746.0626320206</v>
      </c>
      <c r="F164" s="43">
        <f t="shared" si="18"/>
        <v>74858.010267097663</v>
      </c>
      <c r="G164" s="43">
        <f t="shared" si="19"/>
        <v>66820.417584420968</v>
      </c>
      <c r="H164" s="43">
        <f t="shared" si="20"/>
        <v>8037.5926826766863</v>
      </c>
      <c r="I164" s="52">
        <f t="shared" si="21"/>
        <v>2688925.6450476013</v>
      </c>
      <c r="J164" s="67">
        <f t="shared" si="23"/>
        <v>665.81317502003787</v>
      </c>
    </row>
    <row r="165" spans="3:10" s="14" customFormat="1" ht="15.75" x14ac:dyDescent="0.25">
      <c r="C165" s="40">
        <f t="shared" si="22"/>
        <v>143</v>
      </c>
      <c r="D165" s="41">
        <f t="shared" si="16"/>
        <v>45231</v>
      </c>
      <c r="E165" s="59">
        <f t="shared" si="17"/>
        <v>2688925.6450476013</v>
      </c>
      <c r="F165" s="43">
        <f t="shared" si="18"/>
        <v>74858.010267097663</v>
      </c>
      <c r="G165" s="43">
        <f t="shared" si="19"/>
        <v>67015.31046904219</v>
      </c>
      <c r="H165" s="43">
        <f t="shared" si="20"/>
        <v>7842.6997980554597</v>
      </c>
      <c r="I165" s="52">
        <f t="shared" si="21"/>
        <v>2621910.3345785532</v>
      </c>
      <c r="J165" s="67">
        <f t="shared" si="23"/>
        <v>670.53525427549914</v>
      </c>
    </row>
    <row r="166" spans="3:10" s="14" customFormat="1" ht="15.75" x14ac:dyDescent="0.25">
      <c r="C166" s="40">
        <f t="shared" si="22"/>
        <v>144</v>
      </c>
      <c r="D166" s="41">
        <f t="shared" si="16"/>
        <v>45261</v>
      </c>
      <c r="E166" s="59">
        <f t="shared" si="17"/>
        <v>2621910.3345785532</v>
      </c>
      <c r="F166" s="43">
        <f t="shared" si="18"/>
        <v>74858.010267097663</v>
      </c>
      <c r="G166" s="43">
        <f t="shared" si="19"/>
        <v>67210.771791243576</v>
      </c>
      <c r="H166" s="43">
        <f t="shared" si="20"/>
        <v>7647.2384758540857</v>
      </c>
      <c r="I166" s="52">
        <f t="shared" si="21"/>
        <v>2554699.5627873149</v>
      </c>
      <c r="J166" s="67">
        <f t="shared" si="23"/>
        <v>675.25733353096041</v>
      </c>
    </row>
    <row r="167" spans="3:10" s="14" customFormat="1" ht="15.75" x14ac:dyDescent="0.25">
      <c r="C167" s="40">
        <f t="shared" si="22"/>
        <v>145</v>
      </c>
      <c r="D167" s="41">
        <f t="shared" si="16"/>
        <v>45292</v>
      </c>
      <c r="E167" s="94">
        <f t="shared" si="17"/>
        <v>2554699.5627873149</v>
      </c>
      <c r="F167" s="43">
        <f t="shared" si="18"/>
        <v>74858.010267097663</v>
      </c>
      <c r="G167" s="43">
        <f t="shared" si="19"/>
        <v>67406.803208968035</v>
      </c>
      <c r="H167" s="43">
        <f t="shared" si="20"/>
        <v>7451.2070581296257</v>
      </c>
      <c r="I167" s="52">
        <f t="shared" si="21"/>
        <v>2487292.7595783528</v>
      </c>
      <c r="J167" s="67">
        <f t="shared" si="23"/>
        <v>679.97941278642168</v>
      </c>
    </row>
    <row r="168" spans="3:10" s="14" customFormat="1" ht="15.75" x14ac:dyDescent="0.25">
      <c r="C168" s="40">
        <f t="shared" si="22"/>
        <v>146</v>
      </c>
      <c r="D168" s="41">
        <f t="shared" si="16"/>
        <v>45323</v>
      </c>
      <c r="E168" s="59">
        <f t="shared" si="17"/>
        <v>2487292.7595783528</v>
      </c>
      <c r="F168" s="43">
        <f t="shared" si="18"/>
        <v>74858.010267097663</v>
      </c>
      <c r="G168" s="43">
        <f t="shared" si="19"/>
        <v>67603.406384994189</v>
      </c>
      <c r="H168" s="43">
        <f t="shared" si="20"/>
        <v>7254.6038821034699</v>
      </c>
      <c r="I168" s="52">
        <f t="shared" si="21"/>
        <v>2419689.3531933557</v>
      </c>
      <c r="J168" s="67">
        <f t="shared" si="23"/>
        <v>684.70149204188294</v>
      </c>
    </row>
    <row r="169" spans="3:10" s="14" customFormat="1" ht="15.75" x14ac:dyDescent="0.25">
      <c r="C169" s="40">
        <f t="shared" si="22"/>
        <v>147</v>
      </c>
      <c r="D169" s="41">
        <f t="shared" si="16"/>
        <v>45352</v>
      </c>
      <c r="E169" s="59">
        <f t="shared" si="17"/>
        <v>2419689.3531933557</v>
      </c>
      <c r="F169" s="43">
        <f t="shared" si="18"/>
        <v>74858.010267097663</v>
      </c>
      <c r="G169" s="43">
        <f t="shared" si="19"/>
        <v>67800.582986950423</v>
      </c>
      <c r="H169" s="43">
        <f t="shared" si="20"/>
        <v>7057.4272801472362</v>
      </c>
      <c r="I169" s="52">
        <f t="shared" si="21"/>
        <v>2351888.7702064011</v>
      </c>
      <c r="J169" s="67">
        <f t="shared" si="23"/>
        <v>689.42357129734421</v>
      </c>
    </row>
    <row r="170" spans="3:10" s="14" customFormat="1" ht="15.75" x14ac:dyDescent="0.25">
      <c r="C170" s="40">
        <f t="shared" si="22"/>
        <v>148</v>
      </c>
      <c r="D170" s="41">
        <f t="shared" si="16"/>
        <v>45383</v>
      </c>
      <c r="E170" s="59">
        <f t="shared" si="17"/>
        <v>2351888.7702064011</v>
      </c>
      <c r="F170" s="43">
        <f t="shared" si="18"/>
        <v>74858.010267097663</v>
      </c>
      <c r="G170" s="43">
        <f t="shared" si="19"/>
        <v>67998.334687329028</v>
      </c>
      <c r="H170" s="43">
        <f t="shared" si="20"/>
        <v>6859.675579768631</v>
      </c>
      <c r="I170" s="52">
        <f t="shared" si="21"/>
        <v>2283890.435519075</v>
      </c>
      <c r="J170" s="67">
        <f t="shared" si="23"/>
        <v>694.14565055280548</v>
      </c>
    </row>
    <row r="171" spans="3:10" s="14" customFormat="1" ht="15.75" x14ac:dyDescent="0.25">
      <c r="C171" s="40">
        <f t="shared" si="22"/>
        <v>149</v>
      </c>
      <c r="D171" s="41">
        <f t="shared" si="16"/>
        <v>45413</v>
      </c>
      <c r="E171" s="59">
        <f t="shared" si="17"/>
        <v>2283890.435519075</v>
      </c>
      <c r="F171" s="43">
        <f t="shared" si="18"/>
        <v>74858.010267097663</v>
      </c>
      <c r="G171" s="43">
        <f t="shared" si="19"/>
        <v>68196.663163500401</v>
      </c>
      <c r="H171" s="43">
        <f t="shared" si="20"/>
        <v>6661.3471035972561</v>
      </c>
      <c r="I171" s="52">
        <f t="shared" si="21"/>
        <v>2215693.7723555714</v>
      </c>
      <c r="J171" s="67">
        <f t="shared" si="23"/>
        <v>698.86772980826674</v>
      </c>
    </row>
    <row r="172" spans="3:10" s="14" customFormat="1" ht="15.75" x14ac:dyDescent="0.25">
      <c r="C172" s="40">
        <f t="shared" si="22"/>
        <v>150</v>
      </c>
      <c r="D172" s="41">
        <f t="shared" si="16"/>
        <v>45444</v>
      </c>
      <c r="E172" s="59">
        <f t="shared" si="17"/>
        <v>2215693.7723555714</v>
      </c>
      <c r="F172" s="43">
        <f t="shared" si="18"/>
        <v>74858.010267097663</v>
      </c>
      <c r="G172" s="43">
        <f t="shared" si="19"/>
        <v>68395.570097727279</v>
      </c>
      <c r="H172" s="43">
        <f t="shared" si="20"/>
        <v>6462.4401693703776</v>
      </c>
      <c r="I172" s="52">
        <f t="shared" si="21"/>
        <v>2147298.2022578511</v>
      </c>
      <c r="J172" s="67">
        <f t="shared" si="23"/>
        <v>703.58980906372801</v>
      </c>
    </row>
    <row r="173" spans="3:10" s="14" customFormat="1" ht="15.75" x14ac:dyDescent="0.25">
      <c r="C173" s="40">
        <f t="shared" si="22"/>
        <v>151</v>
      </c>
      <c r="D173" s="41">
        <f t="shared" si="16"/>
        <v>45474</v>
      </c>
      <c r="E173" s="59">
        <f t="shared" si="17"/>
        <v>2147298.2022578511</v>
      </c>
      <c r="F173" s="43">
        <f t="shared" si="18"/>
        <v>74858.010267097663</v>
      </c>
      <c r="G173" s="43">
        <f t="shared" si="19"/>
        <v>68595.057177178984</v>
      </c>
      <c r="H173" s="43">
        <f t="shared" si="20"/>
        <v>6262.953089918673</v>
      </c>
      <c r="I173" s="52">
        <f t="shared" si="21"/>
        <v>2078703.1450806651</v>
      </c>
      <c r="J173" s="67">
        <f t="shared" si="23"/>
        <v>708.31188831918928</v>
      </c>
    </row>
    <row r="174" spans="3:10" s="14" customFormat="1" ht="15.75" x14ac:dyDescent="0.25">
      <c r="C174" s="40">
        <f t="shared" si="22"/>
        <v>152</v>
      </c>
      <c r="D174" s="41">
        <f t="shared" si="16"/>
        <v>45505</v>
      </c>
      <c r="E174" s="59">
        <f t="shared" si="17"/>
        <v>2078703.1450806651</v>
      </c>
      <c r="F174" s="43">
        <f t="shared" si="18"/>
        <v>74858.010267097663</v>
      </c>
      <c r="G174" s="43">
        <f t="shared" si="19"/>
        <v>68795.126093945757</v>
      </c>
      <c r="H174" s="43">
        <f t="shared" si="20"/>
        <v>6062.8841731519015</v>
      </c>
      <c r="I174" s="52">
        <f t="shared" si="21"/>
        <v>2009908.0189867262</v>
      </c>
      <c r="J174" s="67">
        <f t="shared" si="23"/>
        <v>713.03396757465055</v>
      </c>
    </row>
    <row r="175" spans="3:10" s="14" customFormat="1" ht="15.75" x14ac:dyDescent="0.25">
      <c r="C175" s="40">
        <f t="shared" si="22"/>
        <v>153</v>
      </c>
      <c r="D175" s="41">
        <f t="shared" si="16"/>
        <v>45536</v>
      </c>
      <c r="E175" s="59">
        <f t="shared" si="17"/>
        <v>2009908.0189867262</v>
      </c>
      <c r="F175" s="43">
        <f t="shared" si="18"/>
        <v>74858.010267097663</v>
      </c>
      <c r="G175" s="43">
        <f t="shared" si="19"/>
        <v>68995.778545053094</v>
      </c>
      <c r="H175" s="43">
        <f t="shared" si="20"/>
        <v>5862.2317220445602</v>
      </c>
      <c r="I175" s="52">
        <f t="shared" si="21"/>
        <v>1940912.2404416669</v>
      </c>
      <c r="J175" s="67">
        <f t="shared" si="23"/>
        <v>717.75604683011181</v>
      </c>
    </row>
    <row r="176" spans="3:10" s="14" customFormat="1" ht="15.75" x14ac:dyDescent="0.25">
      <c r="C176" s="40">
        <f t="shared" si="22"/>
        <v>154</v>
      </c>
      <c r="D176" s="41">
        <f t="shared" si="16"/>
        <v>45566</v>
      </c>
      <c r="E176" s="59">
        <f t="shared" si="17"/>
        <v>1940912.2404416669</v>
      </c>
      <c r="F176" s="43">
        <f t="shared" si="18"/>
        <v>74858.010267097663</v>
      </c>
      <c r="G176" s="43">
        <f t="shared" si="19"/>
        <v>69197.016232476162</v>
      </c>
      <c r="H176" s="43">
        <f t="shared" si="20"/>
        <v>5660.9940346214889</v>
      </c>
      <c r="I176" s="52">
        <f t="shared" si="21"/>
        <v>1871715.2242091931</v>
      </c>
      <c r="J176" s="67">
        <f t="shared" si="23"/>
        <v>722.47812608557308</v>
      </c>
    </row>
    <row r="177" spans="3:10" s="14" customFormat="1" ht="15.75" x14ac:dyDescent="0.25">
      <c r="C177" s="40">
        <f t="shared" si="22"/>
        <v>155</v>
      </c>
      <c r="D177" s="41">
        <f t="shared" si="16"/>
        <v>45597</v>
      </c>
      <c r="E177" s="59">
        <f t="shared" si="17"/>
        <v>1871715.2242091931</v>
      </c>
      <c r="F177" s="43">
        <f t="shared" si="18"/>
        <v>74858.010267097663</v>
      </c>
      <c r="G177" s="43">
        <f t="shared" si="19"/>
        <v>69398.840863154226</v>
      </c>
      <c r="H177" s="43">
        <f t="shared" si="20"/>
        <v>5459.1694039434333</v>
      </c>
      <c r="I177" s="52">
        <f t="shared" si="21"/>
        <v>1802316.3833460361</v>
      </c>
      <c r="J177" s="67">
        <f t="shared" si="23"/>
        <v>727.20020534103435</v>
      </c>
    </row>
    <row r="178" spans="3:10" s="14" customFormat="1" ht="15.75" x14ac:dyDescent="0.25">
      <c r="C178" s="40">
        <f t="shared" si="22"/>
        <v>156</v>
      </c>
      <c r="D178" s="41">
        <f t="shared" si="16"/>
        <v>45627</v>
      </c>
      <c r="E178" s="59">
        <f t="shared" si="17"/>
        <v>1802316.3833460361</v>
      </c>
      <c r="F178" s="43">
        <f t="shared" si="18"/>
        <v>74858.010267097663</v>
      </c>
      <c r="G178" s="43">
        <f t="shared" si="19"/>
        <v>69601.254149005093</v>
      </c>
      <c r="H178" s="43">
        <f t="shared" si="20"/>
        <v>5256.7561180925668</v>
      </c>
      <c r="I178" s="52">
        <f t="shared" si="21"/>
        <v>1732715.1291970313</v>
      </c>
      <c r="J178" s="67">
        <f t="shared" si="23"/>
        <v>731.92228459649562</v>
      </c>
    </row>
    <row r="179" spans="3:10" s="14" customFormat="1" ht="15.75" x14ac:dyDescent="0.25">
      <c r="C179" s="40">
        <f t="shared" si="22"/>
        <v>157</v>
      </c>
      <c r="D179" s="41">
        <f t="shared" si="16"/>
        <v>45658</v>
      </c>
      <c r="E179" s="94">
        <f t="shared" si="17"/>
        <v>1732715.1291970313</v>
      </c>
      <c r="F179" s="43">
        <f t="shared" si="18"/>
        <v>74858.010267097663</v>
      </c>
      <c r="G179" s="43">
        <f t="shared" si="19"/>
        <v>69804.257806939699</v>
      </c>
      <c r="H179" s="43">
        <f t="shared" si="20"/>
        <v>5053.7524601579671</v>
      </c>
      <c r="I179" s="52">
        <f t="shared" si="21"/>
        <v>1662910.8713900913</v>
      </c>
      <c r="J179" s="67">
        <f t="shared" si="23"/>
        <v>736.64436385195688</v>
      </c>
    </row>
    <row r="180" spans="3:10" s="14" customFormat="1" ht="15.75" x14ac:dyDescent="0.25">
      <c r="C180" s="40">
        <f t="shared" si="22"/>
        <v>158</v>
      </c>
      <c r="D180" s="41">
        <f t="shared" si="16"/>
        <v>45689</v>
      </c>
      <c r="E180" s="59">
        <f t="shared" si="17"/>
        <v>1662910.8713900913</v>
      </c>
      <c r="F180" s="43">
        <f t="shared" si="18"/>
        <v>74858.010267097663</v>
      </c>
      <c r="G180" s="43">
        <f t="shared" si="19"/>
        <v>70007.853558876595</v>
      </c>
      <c r="H180" s="43">
        <f t="shared" si="20"/>
        <v>4850.1567082210613</v>
      </c>
      <c r="I180" s="52">
        <f t="shared" si="21"/>
        <v>1592903.0178312156</v>
      </c>
      <c r="J180" s="67">
        <f t="shared" si="23"/>
        <v>741.36644310741815</v>
      </c>
    </row>
    <row r="181" spans="3:10" s="14" customFormat="1" ht="15.75" x14ac:dyDescent="0.25">
      <c r="C181" s="40">
        <f t="shared" si="22"/>
        <v>159</v>
      </c>
      <c r="D181" s="41">
        <f t="shared" si="16"/>
        <v>45717</v>
      </c>
      <c r="E181" s="59">
        <f t="shared" si="17"/>
        <v>1592903.0178312156</v>
      </c>
      <c r="F181" s="43">
        <f t="shared" si="18"/>
        <v>74858.010267097663</v>
      </c>
      <c r="G181" s="43">
        <f t="shared" si="19"/>
        <v>70212.043131756654</v>
      </c>
      <c r="H181" s="43">
        <f t="shared" si="20"/>
        <v>4645.967135341004</v>
      </c>
      <c r="I181" s="52">
        <f t="shared" si="21"/>
        <v>1522690.9746994525</v>
      </c>
      <c r="J181" s="67">
        <f t="shared" si="23"/>
        <v>746.08852236287942</v>
      </c>
    </row>
    <row r="182" spans="3:10" s="14" customFormat="1" ht="15.75" x14ac:dyDescent="0.25">
      <c r="C182" s="40">
        <f t="shared" si="22"/>
        <v>160</v>
      </c>
      <c r="D182" s="41">
        <f t="shared" si="16"/>
        <v>45748</v>
      </c>
      <c r="E182" s="59">
        <f t="shared" si="17"/>
        <v>1522690.9746994525</v>
      </c>
      <c r="F182" s="43">
        <f t="shared" si="18"/>
        <v>74858.010267097663</v>
      </c>
      <c r="G182" s="43">
        <f t="shared" si="19"/>
        <v>70416.828257557616</v>
      </c>
      <c r="H182" s="43">
        <f t="shared" si="20"/>
        <v>4441.1820095400462</v>
      </c>
      <c r="I182" s="52">
        <f t="shared" si="21"/>
        <v>1452274.1464419048</v>
      </c>
      <c r="J182" s="67">
        <f t="shared" si="23"/>
        <v>750.81060161834068</v>
      </c>
    </row>
    <row r="183" spans="3:10" s="14" customFormat="1" ht="15.75" x14ac:dyDescent="0.25">
      <c r="C183" s="40">
        <f t="shared" si="22"/>
        <v>161</v>
      </c>
      <c r="D183" s="41">
        <f t="shared" si="16"/>
        <v>45778</v>
      </c>
      <c r="E183" s="59">
        <f t="shared" si="17"/>
        <v>1452274.1464419048</v>
      </c>
      <c r="F183" s="43">
        <f t="shared" si="18"/>
        <v>74858.010267097663</v>
      </c>
      <c r="G183" s="43">
        <f t="shared" si="19"/>
        <v>70622.210673308815</v>
      </c>
      <c r="H183" s="43">
        <f t="shared" si="20"/>
        <v>4235.7995937888372</v>
      </c>
      <c r="I183" s="52">
        <f t="shared" si="21"/>
        <v>1381651.9357685968</v>
      </c>
      <c r="J183" s="67">
        <f t="shared" si="23"/>
        <v>755.53268087380184</v>
      </c>
    </row>
    <row r="184" spans="3:10" s="14" customFormat="1" ht="15.75" x14ac:dyDescent="0.25">
      <c r="C184" s="40">
        <f t="shared" si="22"/>
        <v>162</v>
      </c>
      <c r="D184" s="41">
        <f t="shared" si="16"/>
        <v>45809</v>
      </c>
      <c r="E184" s="59">
        <f t="shared" si="17"/>
        <v>1381651.9357685968</v>
      </c>
      <c r="F184" s="43">
        <f t="shared" si="18"/>
        <v>74858.010267097663</v>
      </c>
      <c r="G184" s="43">
        <f t="shared" si="19"/>
        <v>70828.192121105967</v>
      </c>
      <c r="H184" s="43">
        <f t="shared" si="20"/>
        <v>4029.8181459916864</v>
      </c>
      <c r="I184" s="52">
        <f t="shared" si="21"/>
        <v>1310823.7436474934</v>
      </c>
      <c r="J184" s="67">
        <f t="shared" si="23"/>
        <v>760.2547601292631</v>
      </c>
    </row>
    <row r="185" spans="3:10" s="14" customFormat="1" ht="15.75" x14ac:dyDescent="0.25">
      <c r="C185" s="40">
        <f t="shared" si="22"/>
        <v>163</v>
      </c>
      <c r="D185" s="41">
        <f t="shared" si="16"/>
        <v>45839</v>
      </c>
      <c r="E185" s="59">
        <f t="shared" si="17"/>
        <v>1310823.7436474934</v>
      </c>
      <c r="F185" s="43">
        <f t="shared" si="18"/>
        <v>74858.010267097663</v>
      </c>
      <c r="G185" s="43">
        <f t="shared" si="19"/>
        <v>71034.774348125866</v>
      </c>
      <c r="H185" s="43">
        <f t="shared" si="20"/>
        <v>3823.2359189717936</v>
      </c>
      <c r="I185" s="52">
        <f t="shared" si="21"/>
        <v>1239788.9692993648</v>
      </c>
      <c r="J185" s="67">
        <f t="shared" si="23"/>
        <v>764.97683938472437</v>
      </c>
    </row>
    <row r="186" spans="3:10" s="14" customFormat="1" ht="15.75" x14ac:dyDescent="0.25">
      <c r="C186" s="40">
        <f t="shared" si="22"/>
        <v>164</v>
      </c>
      <c r="D186" s="41">
        <f t="shared" si="16"/>
        <v>45870</v>
      </c>
      <c r="E186" s="59">
        <f t="shared" si="17"/>
        <v>1239788.9692993648</v>
      </c>
      <c r="F186" s="43">
        <f t="shared" si="18"/>
        <v>74858.010267097663</v>
      </c>
      <c r="G186" s="43">
        <f t="shared" si="19"/>
        <v>71241.959106641225</v>
      </c>
      <c r="H186" s="43">
        <f t="shared" si="20"/>
        <v>3616.0511604564267</v>
      </c>
      <c r="I186" s="52">
        <f t="shared" si="21"/>
        <v>1168547.0101927258</v>
      </c>
      <c r="J186" s="67">
        <f t="shared" si="23"/>
        <v>769.69891864018564</v>
      </c>
    </row>
    <row r="187" spans="3:10" s="14" customFormat="1" ht="15.75" x14ac:dyDescent="0.25">
      <c r="C187" s="40">
        <f t="shared" si="22"/>
        <v>165</v>
      </c>
      <c r="D187" s="41">
        <f t="shared" si="16"/>
        <v>45901</v>
      </c>
      <c r="E187" s="59">
        <f t="shared" si="17"/>
        <v>1168547.0101927258</v>
      </c>
      <c r="F187" s="43">
        <f t="shared" si="18"/>
        <v>74858.010267097663</v>
      </c>
      <c r="G187" s="43">
        <f t="shared" si="19"/>
        <v>71449.748154035595</v>
      </c>
      <c r="H187" s="43">
        <f t="shared" si="20"/>
        <v>3408.262113062056</v>
      </c>
      <c r="I187" s="52">
        <f t="shared" si="21"/>
        <v>1097097.2620386891</v>
      </c>
      <c r="J187" s="67">
        <f t="shared" si="23"/>
        <v>774.42099789564691</v>
      </c>
    </row>
    <row r="188" spans="3:10" s="14" customFormat="1" ht="15.75" x14ac:dyDescent="0.25">
      <c r="C188" s="40">
        <f t="shared" si="22"/>
        <v>166</v>
      </c>
      <c r="D188" s="41">
        <f t="shared" si="16"/>
        <v>45931</v>
      </c>
      <c r="E188" s="59">
        <f t="shared" si="17"/>
        <v>1097097.2620386891</v>
      </c>
      <c r="F188" s="43">
        <f t="shared" si="18"/>
        <v>74858.010267097663</v>
      </c>
      <c r="G188" s="43">
        <f t="shared" si="19"/>
        <v>71658.143252818205</v>
      </c>
      <c r="H188" s="43">
        <f t="shared" si="20"/>
        <v>3199.8670142794522</v>
      </c>
      <c r="I188" s="52">
        <f t="shared" si="21"/>
        <v>1025439.1187858712</v>
      </c>
      <c r="J188" s="67">
        <f t="shared" si="23"/>
        <v>779.14307715110817</v>
      </c>
    </row>
    <row r="189" spans="3:10" s="14" customFormat="1" ht="15.75" x14ac:dyDescent="0.25">
      <c r="C189" s="40">
        <f t="shared" si="22"/>
        <v>167</v>
      </c>
      <c r="D189" s="41">
        <f t="shared" si="16"/>
        <v>45962</v>
      </c>
      <c r="E189" s="59">
        <f t="shared" si="17"/>
        <v>1025439.1187858712</v>
      </c>
      <c r="F189" s="43">
        <f t="shared" si="18"/>
        <v>74858.010267097663</v>
      </c>
      <c r="G189" s="43">
        <f t="shared" si="19"/>
        <v>71867.146170638924</v>
      </c>
      <c r="H189" s="43">
        <f t="shared" si="20"/>
        <v>2990.8640964587325</v>
      </c>
      <c r="I189" s="52">
        <f t="shared" si="21"/>
        <v>953571.97261522338</v>
      </c>
      <c r="J189" s="67">
        <f t="shared" si="23"/>
        <v>783.86515640656944</v>
      </c>
    </row>
    <row r="190" spans="3:10" s="14" customFormat="1" ht="15.75" x14ac:dyDescent="0.25">
      <c r="C190" s="40">
        <f t="shared" si="22"/>
        <v>168</v>
      </c>
      <c r="D190" s="41">
        <f t="shared" si="16"/>
        <v>45992</v>
      </c>
      <c r="E190" s="59">
        <f t="shared" si="17"/>
        <v>953571.97261522338</v>
      </c>
      <c r="F190" s="43">
        <f t="shared" si="18"/>
        <v>74858.010267097663</v>
      </c>
      <c r="G190" s="43">
        <f t="shared" si="19"/>
        <v>72076.75868030329</v>
      </c>
      <c r="H190" s="43">
        <f t="shared" si="20"/>
        <v>2781.2515867943689</v>
      </c>
      <c r="I190" s="52">
        <f t="shared" si="21"/>
        <v>881495.21393492445</v>
      </c>
      <c r="J190" s="67">
        <f t="shared" si="23"/>
        <v>788.58723566203071</v>
      </c>
    </row>
    <row r="191" spans="3:10" s="14" customFormat="1" ht="15.75" x14ac:dyDescent="0.25">
      <c r="C191" s="40">
        <f t="shared" si="22"/>
        <v>169</v>
      </c>
      <c r="D191" s="41">
        <f t="shared" si="16"/>
        <v>46023</v>
      </c>
      <c r="E191" s="94">
        <f t="shared" si="17"/>
        <v>881495.21393492445</v>
      </c>
      <c r="F191" s="43">
        <f t="shared" si="18"/>
        <v>74858.010267097663</v>
      </c>
      <c r="G191" s="43">
        <f t="shared" si="19"/>
        <v>72286.982559787502</v>
      </c>
      <c r="H191" s="43">
        <f t="shared" si="20"/>
        <v>2571.0277073101511</v>
      </c>
      <c r="I191" s="52">
        <f t="shared" si="21"/>
        <v>809208.23137513921</v>
      </c>
      <c r="J191" s="67">
        <f t="shared" si="23"/>
        <v>793.30931491749197</v>
      </c>
    </row>
    <row r="192" spans="3:10" s="14" customFormat="1" ht="15.75" x14ac:dyDescent="0.25">
      <c r="C192" s="40">
        <f t="shared" si="22"/>
        <v>170</v>
      </c>
      <c r="D192" s="41">
        <f t="shared" si="16"/>
        <v>46054</v>
      </c>
      <c r="E192" s="59">
        <f t="shared" si="17"/>
        <v>809208.23137513921</v>
      </c>
      <c r="F192" s="43">
        <f t="shared" si="18"/>
        <v>74858.010267097663</v>
      </c>
      <c r="G192" s="43">
        <f t="shared" si="19"/>
        <v>72497.819592253538</v>
      </c>
      <c r="H192" s="43">
        <f t="shared" si="20"/>
        <v>2360.1906748441043</v>
      </c>
      <c r="I192" s="52">
        <f t="shared" si="21"/>
        <v>736710.41178288497</v>
      </c>
      <c r="J192" s="67">
        <f t="shared" si="23"/>
        <v>798.03139417295324</v>
      </c>
    </row>
    <row r="193" spans="3:10" s="14" customFormat="1" ht="15.75" x14ac:dyDescent="0.25">
      <c r="C193" s="40">
        <f t="shared" si="22"/>
        <v>171</v>
      </c>
      <c r="D193" s="41">
        <f t="shared" si="16"/>
        <v>46082</v>
      </c>
      <c r="E193" s="59">
        <f t="shared" si="17"/>
        <v>736710.41178288497</v>
      </c>
      <c r="F193" s="43">
        <f t="shared" si="18"/>
        <v>74858.010267097663</v>
      </c>
      <c r="G193" s="43">
        <f t="shared" si="19"/>
        <v>72709.271566064286</v>
      </c>
      <c r="H193" s="43">
        <f t="shared" si="20"/>
        <v>2148.7387010333646</v>
      </c>
      <c r="I193" s="52">
        <f t="shared" si="21"/>
        <v>664001.14021681808</v>
      </c>
      <c r="J193" s="67">
        <f t="shared" si="23"/>
        <v>802.75347342841451</v>
      </c>
    </row>
    <row r="194" spans="3:10" s="14" customFormat="1" ht="15.75" x14ac:dyDescent="0.25">
      <c r="C194" s="40">
        <f t="shared" si="22"/>
        <v>172</v>
      </c>
      <c r="D194" s="41">
        <f t="shared" si="16"/>
        <v>46113</v>
      </c>
      <c r="E194" s="59">
        <f t="shared" si="17"/>
        <v>664001.14021681808</v>
      </c>
      <c r="F194" s="43">
        <f t="shared" si="18"/>
        <v>74858.010267097663</v>
      </c>
      <c r="G194" s="43">
        <f t="shared" si="19"/>
        <v>72921.34027479864</v>
      </c>
      <c r="H194" s="43">
        <f t="shared" si="20"/>
        <v>1936.6699922990103</v>
      </c>
      <c r="I194" s="52">
        <f t="shared" si="21"/>
        <v>591079.79994202219</v>
      </c>
      <c r="J194" s="67">
        <f t="shared" si="23"/>
        <v>807.47555268387578</v>
      </c>
    </row>
    <row r="195" spans="3:10" s="14" customFormat="1" ht="15.75" x14ac:dyDescent="0.25">
      <c r="C195" s="40">
        <f t="shared" si="22"/>
        <v>173</v>
      </c>
      <c r="D195" s="41">
        <f t="shared" si="16"/>
        <v>46143</v>
      </c>
      <c r="E195" s="59">
        <f t="shared" si="17"/>
        <v>591079.79994202219</v>
      </c>
      <c r="F195" s="43">
        <f t="shared" si="18"/>
        <v>74858.010267097663</v>
      </c>
      <c r="G195" s="43">
        <f t="shared" si="19"/>
        <v>73134.027517266804</v>
      </c>
      <c r="H195" s="43">
        <f t="shared" si="20"/>
        <v>1723.9827498308475</v>
      </c>
      <c r="I195" s="52">
        <f t="shared" si="21"/>
        <v>517945.77242475748</v>
      </c>
      <c r="J195" s="67">
        <f t="shared" si="23"/>
        <v>812.19763193933704</v>
      </c>
    </row>
    <row r="196" spans="3:10" s="14" customFormat="1" ht="15.75" x14ac:dyDescent="0.25">
      <c r="C196" s="40">
        <f t="shared" si="22"/>
        <v>174</v>
      </c>
      <c r="D196" s="41">
        <f t="shared" si="16"/>
        <v>46174</v>
      </c>
      <c r="E196" s="59">
        <f t="shared" si="17"/>
        <v>517945.77242475748</v>
      </c>
      <c r="F196" s="43">
        <f t="shared" si="18"/>
        <v>74858.010267097663</v>
      </c>
      <c r="G196" s="43">
        <f t="shared" si="19"/>
        <v>73347.335097525502</v>
      </c>
      <c r="H196" s="43">
        <f t="shared" si="20"/>
        <v>1510.675169572153</v>
      </c>
      <c r="I196" s="52">
        <f t="shared" si="21"/>
        <v>444598.43732723221</v>
      </c>
      <c r="J196" s="67">
        <f t="shared" si="23"/>
        <v>816.91971119479831</v>
      </c>
    </row>
    <row r="197" spans="3:10" s="14" customFormat="1" ht="15.75" x14ac:dyDescent="0.25">
      <c r="C197" s="40">
        <f t="shared" si="22"/>
        <v>175</v>
      </c>
      <c r="D197" s="41">
        <f t="shared" si="16"/>
        <v>46204</v>
      </c>
      <c r="E197" s="59">
        <f t="shared" si="17"/>
        <v>444598.43732723221</v>
      </c>
      <c r="F197" s="43">
        <f t="shared" si="18"/>
        <v>74858.010267097663</v>
      </c>
      <c r="G197" s="43">
        <f t="shared" si="19"/>
        <v>73561.264824893282</v>
      </c>
      <c r="H197" s="43">
        <f t="shared" si="20"/>
        <v>1296.7454422043702</v>
      </c>
      <c r="I197" s="52">
        <f t="shared" si="21"/>
        <v>371037.17250233516</v>
      </c>
      <c r="J197" s="67">
        <f t="shared" si="23"/>
        <v>821.64179045025958</v>
      </c>
    </row>
    <row r="198" spans="3:10" s="14" customFormat="1" ht="15.75" x14ac:dyDescent="0.25">
      <c r="C198" s="40">
        <f t="shared" si="22"/>
        <v>176</v>
      </c>
      <c r="D198" s="41">
        <f t="shared" si="16"/>
        <v>46235</v>
      </c>
      <c r="E198" s="59">
        <f t="shared" si="17"/>
        <v>371037.17250233516</v>
      </c>
      <c r="F198" s="43">
        <f t="shared" si="18"/>
        <v>74858.010267097663</v>
      </c>
      <c r="G198" s="43">
        <f t="shared" si="19"/>
        <v>73775.818513965889</v>
      </c>
      <c r="H198" s="43">
        <f t="shared" si="20"/>
        <v>1082.1917531317647</v>
      </c>
      <c r="I198" s="52">
        <f t="shared" si="21"/>
        <v>297261.35398837551</v>
      </c>
      <c r="J198" s="67">
        <f t="shared" si="23"/>
        <v>826.36386970572084</v>
      </c>
    </row>
    <row r="199" spans="3:10" s="14" customFormat="1" ht="15.75" x14ac:dyDescent="0.25">
      <c r="C199" s="40">
        <f t="shared" si="22"/>
        <v>177</v>
      </c>
      <c r="D199" s="41">
        <f t="shared" si="16"/>
        <v>46266</v>
      </c>
      <c r="E199" s="59">
        <f t="shared" si="17"/>
        <v>297261.35398837551</v>
      </c>
      <c r="F199" s="43">
        <f t="shared" si="18"/>
        <v>74858.010267097663</v>
      </c>
      <c r="G199" s="43">
        <f t="shared" si="19"/>
        <v>73990.997984631627</v>
      </c>
      <c r="H199" s="43">
        <f t="shared" si="20"/>
        <v>867.01228246603057</v>
      </c>
      <c r="I199" s="52">
        <f t="shared" si="21"/>
        <v>223270.35600374267</v>
      </c>
      <c r="J199" s="67">
        <f t="shared" si="23"/>
        <v>831.08594896118211</v>
      </c>
    </row>
    <row r="200" spans="3:10" s="14" customFormat="1" ht="15.75" x14ac:dyDescent="0.25">
      <c r="C200" s="40">
        <f t="shared" si="22"/>
        <v>178</v>
      </c>
      <c r="D200" s="41">
        <f t="shared" si="16"/>
        <v>46296</v>
      </c>
      <c r="E200" s="59">
        <f t="shared" si="17"/>
        <v>223270.35600374267</v>
      </c>
      <c r="F200" s="43">
        <f t="shared" si="18"/>
        <v>74858.010267097663</v>
      </c>
      <c r="G200" s="43">
        <f t="shared" si="19"/>
        <v>74206.805062086802</v>
      </c>
      <c r="H200" s="43">
        <f t="shared" si="20"/>
        <v>651.20520501085514</v>
      </c>
      <c r="I200" s="52">
        <f t="shared" si="21"/>
        <v>149063.550941661</v>
      </c>
      <c r="J200" s="67">
        <f t="shared" si="23"/>
        <v>835.80802821664338</v>
      </c>
    </row>
    <row r="201" spans="3:10" s="14" customFormat="1" ht="15.75" x14ac:dyDescent="0.25">
      <c r="C201" s="40">
        <f t="shared" si="22"/>
        <v>179</v>
      </c>
      <c r="D201" s="41">
        <f t="shared" si="16"/>
        <v>46327</v>
      </c>
      <c r="E201" s="59">
        <f t="shared" si="17"/>
        <v>149063.550941661</v>
      </c>
      <c r="F201" s="43">
        <f t="shared" si="18"/>
        <v>74858.010267097663</v>
      </c>
      <c r="G201" s="43">
        <f t="shared" si="19"/>
        <v>74423.241576851215</v>
      </c>
      <c r="H201" s="43">
        <f t="shared" si="20"/>
        <v>434.76869024643537</v>
      </c>
      <c r="I201" s="52">
        <f t="shared" si="21"/>
        <v>74640.30936479941</v>
      </c>
      <c r="J201" s="67">
        <f t="shared" si="23"/>
        <v>840.53010747210465</v>
      </c>
    </row>
    <row r="202" spans="3:10" s="14" customFormat="1" ht="15.75" x14ac:dyDescent="0.25">
      <c r="C202" s="40">
        <f t="shared" si="22"/>
        <v>180</v>
      </c>
      <c r="D202" s="41">
        <f t="shared" si="16"/>
        <v>46357</v>
      </c>
      <c r="E202" s="59">
        <f t="shared" si="17"/>
        <v>74640.30936479941</v>
      </c>
      <c r="F202" s="43">
        <f t="shared" si="18"/>
        <v>74858.010267097663</v>
      </c>
      <c r="G202" s="43">
        <f t="shared" si="19"/>
        <v>74640.309364783709</v>
      </c>
      <c r="H202" s="43">
        <f t="shared" si="20"/>
        <v>217.7009023139525</v>
      </c>
      <c r="I202" s="52">
        <f t="shared" si="21"/>
        <v>2.2351741790771484E-8</v>
      </c>
      <c r="J202" s="67">
        <f t="shared" si="23"/>
        <v>845.25218672756591</v>
      </c>
    </row>
    <row r="203" spans="3:10" s="14" customFormat="1" ht="15.75" x14ac:dyDescent="0.25">
      <c r="C203" s="40" t="str">
        <f t="shared" si="22"/>
        <v/>
      </c>
      <c r="D203" s="41" t="str">
        <f t="shared" si="16"/>
        <v/>
      </c>
      <c r="E203" s="94">
        <v>1</v>
      </c>
      <c r="F203" s="43" t="str">
        <f t="shared" si="18"/>
        <v/>
      </c>
      <c r="G203" s="43" t="str">
        <f t="shared" si="19"/>
        <v/>
      </c>
      <c r="H203" s="43" t="str">
        <f t="shared" si="20"/>
        <v/>
      </c>
      <c r="I203" s="52" t="str">
        <f t="shared" si="21"/>
        <v/>
      </c>
      <c r="J203" s="67">
        <f t="shared" si="23"/>
        <v>849.97426598302718</v>
      </c>
    </row>
    <row r="204" spans="3:10" ht="15.75" x14ac:dyDescent="0.25">
      <c r="C204" s="7" t="str">
        <f t="shared" si="22"/>
        <v/>
      </c>
      <c r="D204" s="5" t="str">
        <f t="shared" si="16"/>
        <v/>
      </c>
      <c r="E204" s="60" t="str">
        <f t="shared" si="17"/>
        <v/>
      </c>
      <c r="F204" s="6" t="str">
        <f t="shared" si="18"/>
        <v/>
      </c>
      <c r="G204" s="6" t="str">
        <f t="shared" si="19"/>
        <v/>
      </c>
      <c r="H204" s="6" t="str">
        <f t="shared" si="20"/>
        <v/>
      </c>
      <c r="I204" s="53" t="str">
        <f t="shared" si="21"/>
        <v/>
      </c>
      <c r="J204" s="67" t="e">
        <f t="shared" si="23"/>
        <v>#VALUE!</v>
      </c>
    </row>
    <row r="205" spans="3:10" ht="15.75" x14ac:dyDescent="0.25">
      <c r="C205" s="7" t="str">
        <f t="shared" si="22"/>
        <v/>
      </c>
      <c r="D205" s="5" t="str">
        <f t="shared" si="16"/>
        <v/>
      </c>
      <c r="E205" s="60" t="str">
        <f t="shared" si="17"/>
        <v/>
      </c>
      <c r="F205" s="6" t="str">
        <f t="shared" si="18"/>
        <v/>
      </c>
      <c r="G205" s="6" t="str">
        <f t="shared" si="19"/>
        <v/>
      </c>
      <c r="H205" s="6" t="str">
        <f t="shared" si="20"/>
        <v/>
      </c>
      <c r="I205" s="53" t="str">
        <f t="shared" si="21"/>
        <v/>
      </c>
      <c r="J205" s="67" t="e">
        <f t="shared" si="23"/>
        <v>#VALUE!</v>
      </c>
    </row>
    <row r="206" spans="3:10" ht="15.75" x14ac:dyDescent="0.25">
      <c r="C206" s="7" t="str">
        <f t="shared" si="22"/>
        <v/>
      </c>
      <c r="D206" s="5" t="str">
        <f t="shared" si="16"/>
        <v/>
      </c>
      <c r="E206" s="60" t="str">
        <f t="shared" si="17"/>
        <v/>
      </c>
      <c r="F206" s="6" t="str">
        <f t="shared" si="18"/>
        <v/>
      </c>
      <c r="G206" s="6" t="str">
        <f t="shared" si="19"/>
        <v/>
      </c>
      <c r="H206" s="6" t="str">
        <f t="shared" si="20"/>
        <v/>
      </c>
      <c r="I206" s="53" t="str">
        <f t="shared" si="21"/>
        <v/>
      </c>
      <c r="J206" s="67" t="e">
        <f t="shared" si="23"/>
        <v>#VALUE!</v>
      </c>
    </row>
    <row r="207" spans="3:10" ht="15.75" x14ac:dyDescent="0.25">
      <c r="C207" s="7" t="str">
        <f t="shared" si="22"/>
        <v/>
      </c>
      <c r="D207" s="5" t="str">
        <f t="shared" si="16"/>
        <v/>
      </c>
      <c r="E207" s="60" t="str">
        <f t="shared" si="17"/>
        <v/>
      </c>
      <c r="F207" s="6" t="str">
        <f t="shared" si="18"/>
        <v/>
      </c>
      <c r="G207" s="6" t="str">
        <f t="shared" si="19"/>
        <v/>
      </c>
      <c r="H207" s="6" t="str">
        <f t="shared" si="20"/>
        <v/>
      </c>
      <c r="I207" s="53" t="str">
        <f t="shared" si="21"/>
        <v/>
      </c>
      <c r="J207" s="67" t="e">
        <f t="shared" si="23"/>
        <v>#VALUE!</v>
      </c>
    </row>
    <row r="208" spans="3:10" ht="15.75" x14ac:dyDescent="0.25">
      <c r="C208" s="7" t="str">
        <f t="shared" si="22"/>
        <v/>
      </c>
      <c r="D208" s="5" t="str">
        <f t="shared" si="16"/>
        <v/>
      </c>
      <c r="E208" s="60" t="str">
        <f t="shared" si="17"/>
        <v/>
      </c>
      <c r="F208" s="6" t="str">
        <f t="shared" si="18"/>
        <v/>
      </c>
      <c r="G208" s="6" t="str">
        <f t="shared" si="19"/>
        <v/>
      </c>
      <c r="H208" s="6" t="str">
        <f t="shared" si="20"/>
        <v/>
      </c>
      <c r="I208" s="53" t="str">
        <f t="shared" si="21"/>
        <v/>
      </c>
      <c r="J208" s="67" t="e">
        <f t="shared" si="23"/>
        <v>#VALUE!</v>
      </c>
    </row>
    <row r="209" spans="3:10" ht="15.75" x14ac:dyDescent="0.25">
      <c r="C209" s="7" t="str">
        <f t="shared" si="22"/>
        <v/>
      </c>
      <c r="D209" s="5" t="str">
        <f t="shared" si="16"/>
        <v/>
      </c>
      <c r="E209" s="60" t="str">
        <f t="shared" si="17"/>
        <v/>
      </c>
      <c r="F209" s="6" t="str">
        <f t="shared" si="18"/>
        <v/>
      </c>
      <c r="G209" s="6" t="str">
        <f t="shared" si="19"/>
        <v/>
      </c>
      <c r="H209" s="6" t="str">
        <f t="shared" si="20"/>
        <v/>
      </c>
      <c r="I209" s="53" t="str">
        <f t="shared" si="21"/>
        <v/>
      </c>
      <c r="J209" s="67" t="e">
        <f t="shared" si="23"/>
        <v>#VALUE!</v>
      </c>
    </row>
    <row r="210" spans="3:10" ht="15.75" x14ac:dyDescent="0.25">
      <c r="C210" s="7" t="str">
        <f t="shared" si="22"/>
        <v/>
      </c>
      <c r="D210" s="5" t="str">
        <f t="shared" si="16"/>
        <v/>
      </c>
      <c r="E210" s="60" t="str">
        <f t="shared" si="17"/>
        <v/>
      </c>
      <c r="F210" s="6" t="str">
        <f t="shared" si="18"/>
        <v/>
      </c>
      <c r="G210" s="6" t="str">
        <f t="shared" si="19"/>
        <v/>
      </c>
      <c r="H210" s="6" t="str">
        <f t="shared" si="20"/>
        <v/>
      </c>
      <c r="I210" s="53" t="str">
        <f t="shared" si="21"/>
        <v/>
      </c>
      <c r="J210" s="67" t="e">
        <f t="shared" si="23"/>
        <v>#VALUE!</v>
      </c>
    </row>
    <row r="211" spans="3:10" x14ac:dyDescent="0.2">
      <c r="C211" s="7" t="str">
        <f t="shared" si="22"/>
        <v/>
      </c>
      <c r="D211" s="5" t="str">
        <f t="shared" si="16"/>
        <v/>
      </c>
      <c r="E211" s="60" t="str">
        <f t="shared" si="17"/>
        <v/>
      </c>
      <c r="F211" s="6" t="str">
        <f t="shared" si="18"/>
        <v/>
      </c>
      <c r="G211" s="6" t="str">
        <f t="shared" si="19"/>
        <v/>
      </c>
      <c r="H211" s="6" t="str">
        <f t="shared" si="20"/>
        <v/>
      </c>
      <c r="I211" s="53" t="str">
        <f t="shared" si="21"/>
        <v/>
      </c>
    </row>
    <row r="212" spans="3:10" x14ac:dyDescent="0.2">
      <c r="C212" s="7" t="str">
        <f t="shared" si="22"/>
        <v/>
      </c>
      <c r="D212" s="5" t="str">
        <f t="shared" si="16"/>
        <v/>
      </c>
      <c r="E212" s="60" t="str">
        <f t="shared" si="17"/>
        <v/>
      </c>
      <c r="F212" s="6" t="str">
        <f t="shared" si="18"/>
        <v/>
      </c>
      <c r="G212" s="6" t="str">
        <f t="shared" si="19"/>
        <v/>
      </c>
      <c r="H212" s="6" t="str">
        <f t="shared" si="20"/>
        <v/>
      </c>
      <c r="I212" s="53" t="str">
        <f t="shared" si="21"/>
        <v/>
      </c>
    </row>
    <row r="213" spans="3:10" x14ac:dyDescent="0.2">
      <c r="C213" s="7" t="str">
        <f t="shared" si="22"/>
        <v/>
      </c>
      <c r="D213" s="5" t="str">
        <f t="shared" si="16"/>
        <v/>
      </c>
      <c r="E213" s="60" t="str">
        <f t="shared" si="17"/>
        <v/>
      </c>
      <c r="F213" s="6" t="str">
        <f t="shared" si="18"/>
        <v/>
      </c>
      <c r="G213" s="6" t="str">
        <f t="shared" si="19"/>
        <v/>
      </c>
      <c r="H213" s="6" t="str">
        <f t="shared" si="20"/>
        <v/>
      </c>
      <c r="I213" s="53" t="str">
        <f t="shared" si="21"/>
        <v/>
      </c>
    </row>
    <row r="214" spans="3:10" x14ac:dyDescent="0.2">
      <c r="C214" s="7" t="str">
        <f t="shared" si="22"/>
        <v/>
      </c>
      <c r="D214" s="5" t="str">
        <f t="shared" si="16"/>
        <v/>
      </c>
      <c r="E214" s="60" t="str">
        <f t="shared" si="17"/>
        <v/>
      </c>
      <c r="F214" s="6" t="str">
        <f t="shared" si="18"/>
        <v/>
      </c>
      <c r="G214" s="6" t="str">
        <f t="shared" si="19"/>
        <v/>
      </c>
      <c r="H214" s="6" t="str">
        <f t="shared" si="20"/>
        <v/>
      </c>
      <c r="I214" s="53" t="str">
        <f t="shared" si="21"/>
        <v/>
      </c>
    </row>
    <row r="215" spans="3:10" x14ac:dyDescent="0.2">
      <c r="C215" s="7" t="str">
        <f t="shared" si="22"/>
        <v/>
      </c>
      <c r="D215" s="5" t="str">
        <f t="shared" ref="D215:D278" si="24">IF(Loan_Not_Paid*Values_Entered,Payment_Date,"")</f>
        <v/>
      </c>
      <c r="E215" s="60" t="str">
        <f t="shared" ref="E215:E278" si="25">IF(Loan_Not_Paid*Values_Entered,Beginning_Balance,"")</f>
        <v/>
      </c>
      <c r="F215" s="6" t="str">
        <f t="shared" ref="F215:F278" si="26">IF(Loan_Not_Paid*Values_Entered,Monthly_Payment,"")</f>
        <v/>
      </c>
      <c r="G215" s="6" t="str">
        <f t="shared" ref="G215:G278" si="27">IF(Loan_Not_Paid*Values_Entered,Principal,"")</f>
        <v/>
      </c>
      <c r="H215" s="6" t="str">
        <f t="shared" ref="H215:H278" si="28">IF(Loan_Not_Paid*Values_Entered,Interest,"")</f>
        <v/>
      </c>
      <c r="I215" s="53" t="str">
        <f t="shared" ref="I215:I278" si="29">IF(Loan_Not_Paid*Values_Entered,Ending_Balance,"")</f>
        <v/>
      </c>
    </row>
    <row r="216" spans="3:10" x14ac:dyDescent="0.2">
      <c r="C216" s="7" t="str">
        <f t="shared" ref="C216:C279" si="30">IF(Loan_Not_Paid*Values_Entered,Payment_Number,"")</f>
        <v/>
      </c>
      <c r="D216" s="5" t="str">
        <f t="shared" si="24"/>
        <v/>
      </c>
      <c r="E216" s="60" t="str">
        <f t="shared" si="25"/>
        <v/>
      </c>
      <c r="F216" s="6" t="str">
        <f t="shared" si="26"/>
        <v/>
      </c>
      <c r="G216" s="6" t="str">
        <f t="shared" si="27"/>
        <v/>
      </c>
      <c r="H216" s="6" t="str">
        <f t="shared" si="28"/>
        <v/>
      </c>
      <c r="I216" s="53" t="str">
        <f t="shared" si="29"/>
        <v/>
      </c>
    </row>
    <row r="217" spans="3:10" x14ac:dyDescent="0.2">
      <c r="C217" s="7" t="str">
        <f t="shared" si="30"/>
        <v/>
      </c>
      <c r="D217" s="5" t="str">
        <f t="shared" si="24"/>
        <v/>
      </c>
      <c r="E217" s="60" t="str">
        <f t="shared" si="25"/>
        <v/>
      </c>
      <c r="F217" s="6" t="str">
        <f t="shared" si="26"/>
        <v/>
      </c>
      <c r="G217" s="6" t="str">
        <f t="shared" si="27"/>
        <v/>
      </c>
      <c r="H217" s="6" t="str">
        <f t="shared" si="28"/>
        <v/>
      </c>
      <c r="I217" s="53" t="str">
        <f t="shared" si="29"/>
        <v/>
      </c>
    </row>
    <row r="218" spans="3:10" x14ac:dyDescent="0.2">
      <c r="C218" s="7" t="str">
        <f t="shared" si="30"/>
        <v/>
      </c>
      <c r="D218" s="5" t="str">
        <f t="shared" si="24"/>
        <v/>
      </c>
      <c r="E218" s="60" t="str">
        <f t="shared" si="25"/>
        <v/>
      </c>
      <c r="F218" s="6" t="str">
        <f t="shared" si="26"/>
        <v/>
      </c>
      <c r="G218" s="6" t="str">
        <f t="shared" si="27"/>
        <v/>
      </c>
      <c r="H218" s="6" t="str">
        <f t="shared" si="28"/>
        <v/>
      </c>
      <c r="I218" s="53" t="str">
        <f t="shared" si="29"/>
        <v/>
      </c>
    </row>
    <row r="219" spans="3:10" x14ac:dyDescent="0.2">
      <c r="C219" s="7" t="str">
        <f t="shared" si="30"/>
        <v/>
      </c>
      <c r="D219" s="5" t="str">
        <f t="shared" si="24"/>
        <v/>
      </c>
      <c r="E219" s="60" t="str">
        <f t="shared" si="25"/>
        <v/>
      </c>
      <c r="F219" s="6" t="str">
        <f t="shared" si="26"/>
        <v/>
      </c>
      <c r="G219" s="6" t="str">
        <f t="shared" si="27"/>
        <v/>
      </c>
      <c r="H219" s="6" t="str">
        <f t="shared" si="28"/>
        <v/>
      </c>
      <c r="I219" s="53" t="str">
        <f t="shared" si="29"/>
        <v/>
      </c>
    </row>
    <row r="220" spans="3:10" x14ac:dyDescent="0.2">
      <c r="C220" s="7" t="str">
        <f t="shared" si="30"/>
        <v/>
      </c>
      <c r="D220" s="5" t="str">
        <f t="shared" si="24"/>
        <v/>
      </c>
      <c r="E220" s="60" t="str">
        <f t="shared" si="25"/>
        <v/>
      </c>
      <c r="F220" s="6" t="str">
        <f t="shared" si="26"/>
        <v/>
      </c>
      <c r="G220" s="6" t="str">
        <f t="shared" si="27"/>
        <v/>
      </c>
      <c r="H220" s="6" t="str">
        <f t="shared" si="28"/>
        <v/>
      </c>
      <c r="I220" s="53" t="str">
        <f t="shared" si="29"/>
        <v/>
      </c>
    </row>
    <row r="221" spans="3:10" x14ac:dyDescent="0.2">
      <c r="C221" s="7" t="str">
        <f t="shared" si="30"/>
        <v/>
      </c>
      <c r="D221" s="5" t="str">
        <f t="shared" si="24"/>
        <v/>
      </c>
      <c r="E221" s="60" t="str">
        <f t="shared" si="25"/>
        <v/>
      </c>
      <c r="F221" s="6" t="str">
        <f t="shared" si="26"/>
        <v/>
      </c>
      <c r="G221" s="6" t="str">
        <f t="shared" si="27"/>
        <v/>
      </c>
      <c r="H221" s="6" t="str">
        <f t="shared" si="28"/>
        <v/>
      </c>
      <c r="I221" s="53" t="str">
        <f t="shared" si="29"/>
        <v/>
      </c>
    </row>
    <row r="222" spans="3:10" x14ac:dyDescent="0.2">
      <c r="C222" s="7" t="str">
        <f t="shared" si="30"/>
        <v/>
      </c>
      <c r="D222" s="5" t="str">
        <f t="shared" si="24"/>
        <v/>
      </c>
      <c r="E222" s="60" t="str">
        <f t="shared" si="25"/>
        <v/>
      </c>
      <c r="F222" s="6" t="str">
        <f t="shared" si="26"/>
        <v/>
      </c>
      <c r="G222" s="6" t="str">
        <f t="shared" si="27"/>
        <v/>
      </c>
      <c r="H222" s="6" t="str">
        <f t="shared" si="28"/>
        <v/>
      </c>
      <c r="I222" s="53" t="str">
        <f t="shared" si="29"/>
        <v/>
      </c>
    </row>
    <row r="223" spans="3:10" x14ac:dyDescent="0.2">
      <c r="C223" s="7" t="str">
        <f t="shared" si="30"/>
        <v/>
      </c>
      <c r="D223" s="5" t="str">
        <f t="shared" si="24"/>
        <v/>
      </c>
      <c r="E223" s="60" t="str">
        <f t="shared" si="25"/>
        <v/>
      </c>
      <c r="F223" s="6" t="str">
        <f t="shared" si="26"/>
        <v/>
      </c>
      <c r="G223" s="6" t="str">
        <f t="shared" si="27"/>
        <v/>
      </c>
      <c r="H223" s="6" t="str">
        <f t="shared" si="28"/>
        <v/>
      </c>
      <c r="I223" s="53" t="str">
        <f t="shared" si="29"/>
        <v/>
      </c>
    </row>
    <row r="224" spans="3:10" x14ac:dyDescent="0.2">
      <c r="C224" s="7" t="str">
        <f t="shared" si="30"/>
        <v/>
      </c>
      <c r="D224" s="5" t="str">
        <f t="shared" si="24"/>
        <v/>
      </c>
      <c r="E224" s="60" t="str">
        <f t="shared" si="25"/>
        <v/>
      </c>
      <c r="F224" s="6" t="str">
        <f t="shared" si="26"/>
        <v/>
      </c>
      <c r="G224" s="6" t="str">
        <f t="shared" si="27"/>
        <v/>
      </c>
      <c r="H224" s="6" t="str">
        <f t="shared" si="28"/>
        <v/>
      </c>
      <c r="I224" s="53" t="str">
        <f t="shared" si="29"/>
        <v/>
      </c>
    </row>
    <row r="225" spans="3:9" s="2" customFormat="1" x14ac:dyDescent="0.2">
      <c r="C225" s="7" t="str">
        <f t="shared" si="30"/>
        <v/>
      </c>
      <c r="D225" s="5" t="str">
        <f t="shared" si="24"/>
        <v/>
      </c>
      <c r="E225" s="60" t="str">
        <f t="shared" si="25"/>
        <v/>
      </c>
      <c r="F225" s="6" t="str">
        <f t="shared" si="26"/>
        <v/>
      </c>
      <c r="G225" s="6" t="str">
        <f t="shared" si="27"/>
        <v/>
      </c>
      <c r="H225" s="6" t="str">
        <f t="shared" si="28"/>
        <v/>
      </c>
      <c r="I225" s="53" t="str">
        <f t="shared" si="29"/>
        <v/>
      </c>
    </row>
    <row r="226" spans="3:9" s="2" customFormat="1" x14ac:dyDescent="0.2">
      <c r="C226" s="7" t="str">
        <f t="shared" si="30"/>
        <v/>
      </c>
      <c r="D226" s="5" t="str">
        <f t="shared" si="24"/>
        <v/>
      </c>
      <c r="E226" s="60" t="str">
        <f t="shared" si="25"/>
        <v/>
      </c>
      <c r="F226" s="6" t="str">
        <f t="shared" si="26"/>
        <v/>
      </c>
      <c r="G226" s="6" t="str">
        <f t="shared" si="27"/>
        <v/>
      </c>
      <c r="H226" s="6" t="str">
        <f t="shared" si="28"/>
        <v/>
      </c>
      <c r="I226" s="53" t="str">
        <f t="shared" si="29"/>
        <v/>
      </c>
    </row>
    <row r="227" spans="3:9" s="2" customFormat="1" x14ac:dyDescent="0.2">
      <c r="C227" s="7" t="str">
        <f t="shared" si="30"/>
        <v/>
      </c>
      <c r="D227" s="5" t="str">
        <f t="shared" si="24"/>
        <v/>
      </c>
      <c r="E227" s="60" t="str">
        <f t="shared" si="25"/>
        <v/>
      </c>
      <c r="F227" s="6" t="str">
        <f t="shared" si="26"/>
        <v/>
      </c>
      <c r="G227" s="6" t="str">
        <f t="shared" si="27"/>
        <v/>
      </c>
      <c r="H227" s="6" t="str">
        <f t="shared" si="28"/>
        <v/>
      </c>
      <c r="I227" s="53" t="str">
        <f t="shared" si="29"/>
        <v/>
      </c>
    </row>
    <row r="228" spans="3:9" s="2" customFormat="1" x14ac:dyDescent="0.2">
      <c r="C228" s="7" t="str">
        <f t="shared" si="30"/>
        <v/>
      </c>
      <c r="D228" s="5" t="str">
        <f t="shared" si="24"/>
        <v/>
      </c>
      <c r="E228" s="60" t="str">
        <f t="shared" si="25"/>
        <v/>
      </c>
      <c r="F228" s="6" t="str">
        <f t="shared" si="26"/>
        <v/>
      </c>
      <c r="G228" s="6" t="str">
        <f t="shared" si="27"/>
        <v/>
      </c>
      <c r="H228" s="6" t="str">
        <f t="shared" si="28"/>
        <v/>
      </c>
      <c r="I228" s="53" t="str">
        <f t="shared" si="29"/>
        <v/>
      </c>
    </row>
    <row r="229" spans="3:9" s="2" customFormat="1" x14ac:dyDescent="0.2">
      <c r="C229" s="7" t="str">
        <f t="shared" si="30"/>
        <v/>
      </c>
      <c r="D229" s="5" t="str">
        <f t="shared" si="24"/>
        <v/>
      </c>
      <c r="E229" s="60" t="str">
        <f t="shared" si="25"/>
        <v/>
      </c>
      <c r="F229" s="6" t="str">
        <f t="shared" si="26"/>
        <v/>
      </c>
      <c r="G229" s="6" t="str">
        <f t="shared" si="27"/>
        <v/>
      </c>
      <c r="H229" s="6" t="str">
        <f t="shared" si="28"/>
        <v/>
      </c>
      <c r="I229" s="53" t="str">
        <f t="shared" si="29"/>
        <v/>
      </c>
    </row>
    <row r="230" spans="3:9" s="2" customFormat="1" x14ac:dyDescent="0.2">
      <c r="C230" s="7" t="str">
        <f t="shared" si="30"/>
        <v/>
      </c>
      <c r="D230" s="5" t="str">
        <f t="shared" si="24"/>
        <v/>
      </c>
      <c r="E230" s="60" t="str">
        <f t="shared" si="25"/>
        <v/>
      </c>
      <c r="F230" s="6" t="str">
        <f t="shared" si="26"/>
        <v/>
      </c>
      <c r="G230" s="6" t="str">
        <f t="shared" si="27"/>
        <v/>
      </c>
      <c r="H230" s="6" t="str">
        <f t="shared" si="28"/>
        <v/>
      </c>
      <c r="I230" s="53" t="str">
        <f t="shared" si="29"/>
        <v/>
      </c>
    </row>
    <row r="231" spans="3:9" s="2" customFormat="1" x14ac:dyDescent="0.2">
      <c r="C231" s="7" t="str">
        <f t="shared" si="30"/>
        <v/>
      </c>
      <c r="D231" s="5" t="str">
        <f t="shared" si="24"/>
        <v/>
      </c>
      <c r="E231" s="60" t="str">
        <f t="shared" si="25"/>
        <v/>
      </c>
      <c r="F231" s="6" t="str">
        <f t="shared" si="26"/>
        <v/>
      </c>
      <c r="G231" s="6" t="str">
        <f t="shared" si="27"/>
        <v/>
      </c>
      <c r="H231" s="6" t="str">
        <f t="shared" si="28"/>
        <v/>
      </c>
      <c r="I231" s="53" t="str">
        <f t="shared" si="29"/>
        <v/>
      </c>
    </row>
    <row r="232" spans="3:9" s="2" customFormat="1" x14ac:dyDescent="0.2">
      <c r="C232" s="7" t="str">
        <f t="shared" si="30"/>
        <v/>
      </c>
      <c r="D232" s="5" t="str">
        <f t="shared" si="24"/>
        <v/>
      </c>
      <c r="E232" s="60" t="str">
        <f t="shared" si="25"/>
        <v/>
      </c>
      <c r="F232" s="6" t="str">
        <f t="shared" si="26"/>
        <v/>
      </c>
      <c r="G232" s="6" t="str">
        <f t="shared" si="27"/>
        <v/>
      </c>
      <c r="H232" s="6" t="str">
        <f t="shared" si="28"/>
        <v/>
      </c>
      <c r="I232" s="53" t="str">
        <f t="shared" si="29"/>
        <v/>
      </c>
    </row>
    <row r="233" spans="3:9" s="2" customFormat="1" x14ac:dyDescent="0.2">
      <c r="C233" s="7" t="str">
        <f t="shared" si="30"/>
        <v/>
      </c>
      <c r="D233" s="5" t="str">
        <f t="shared" si="24"/>
        <v/>
      </c>
      <c r="E233" s="60" t="str">
        <f t="shared" si="25"/>
        <v/>
      </c>
      <c r="F233" s="6" t="str">
        <f t="shared" si="26"/>
        <v/>
      </c>
      <c r="G233" s="6" t="str">
        <f t="shared" si="27"/>
        <v/>
      </c>
      <c r="H233" s="6" t="str">
        <f t="shared" si="28"/>
        <v/>
      </c>
      <c r="I233" s="53" t="str">
        <f t="shared" si="29"/>
        <v/>
      </c>
    </row>
    <row r="234" spans="3:9" s="2" customFormat="1" x14ac:dyDescent="0.2">
      <c r="C234" s="7" t="str">
        <f t="shared" si="30"/>
        <v/>
      </c>
      <c r="D234" s="5" t="str">
        <f t="shared" si="24"/>
        <v/>
      </c>
      <c r="E234" s="60" t="str">
        <f t="shared" si="25"/>
        <v/>
      </c>
      <c r="F234" s="6" t="str">
        <f t="shared" si="26"/>
        <v/>
      </c>
      <c r="G234" s="6" t="str">
        <f t="shared" si="27"/>
        <v/>
      </c>
      <c r="H234" s="6" t="str">
        <f t="shared" si="28"/>
        <v/>
      </c>
      <c r="I234" s="53" t="str">
        <f t="shared" si="29"/>
        <v/>
      </c>
    </row>
    <row r="235" spans="3:9" s="2" customFormat="1" x14ac:dyDescent="0.2">
      <c r="C235" s="7" t="str">
        <f t="shared" si="30"/>
        <v/>
      </c>
      <c r="D235" s="5" t="str">
        <f t="shared" si="24"/>
        <v/>
      </c>
      <c r="E235" s="60" t="str">
        <f t="shared" si="25"/>
        <v/>
      </c>
      <c r="F235" s="6" t="str">
        <f t="shared" si="26"/>
        <v/>
      </c>
      <c r="G235" s="6" t="str">
        <f t="shared" si="27"/>
        <v/>
      </c>
      <c r="H235" s="6" t="str">
        <f t="shared" si="28"/>
        <v/>
      </c>
      <c r="I235" s="53" t="str">
        <f t="shared" si="29"/>
        <v/>
      </c>
    </row>
    <row r="236" spans="3:9" s="2" customFormat="1" x14ac:dyDescent="0.2">
      <c r="C236" s="7" t="str">
        <f t="shared" si="30"/>
        <v/>
      </c>
      <c r="D236" s="5" t="str">
        <f t="shared" si="24"/>
        <v/>
      </c>
      <c r="E236" s="60" t="str">
        <f t="shared" si="25"/>
        <v/>
      </c>
      <c r="F236" s="6" t="str">
        <f t="shared" si="26"/>
        <v/>
      </c>
      <c r="G236" s="6" t="str">
        <f t="shared" si="27"/>
        <v/>
      </c>
      <c r="H236" s="6" t="str">
        <f t="shared" si="28"/>
        <v/>
      </c>
      <c r="I236" s="53" t="str">
        <f t="shared" si="29"/>
        <v/>
      </c>
    </row>
    <row r="237" spans="3:9" s="2" customFormat="1" x14ac:dyDescent="0.2">
      <c r="C237" s="7" t="str">
        <f t="shared" si="30"/>
        <v/>
      </c>
      <c r="D237" s="5" t="str">
        <f t="shared" si="24"/>
        <v/>
      </c>
      <c r="E237" s="60" t="str">
        <f t="shared" si="25"/>
        <v/>
      </c>
      <c r="F237" s="6" t="str">
        <f t="shared" si="26"/>
        <v/>
      </c>
      <c r="G237" s="6" t="str">
        <f t="shared" si="27"/>
        <v/>
      </c>
      <c r="H237" s="6" t="str">
        <f t="shared" si="28"/>
        <v/>
      </c>
      <c r="I237" s="53" t="str">
        <f t="shared" si="29"/>
        <v/>
      </c>
    </row>
    <row r="238" spans="3:9" s="2" customFormat="1" x14ac:dyDescent="0.2">
      <c r="C238" s="7" t="str">
        <f t="shared" si="30"/>
        <v/>
      </c>
      <c r="D238" s="5" t="str">
        <f t="shared" si="24"/>
        <v/>
      </c>
      <c r="E238" s="60" t="str">
        <f t="shared" si="25"/>
        <v/>
      </c>
      <c r="F238" s="6" t="str">
        <f t="shared" si="26"/>
        <v/>
      </c>
      <c r="G238" s="6" t="str">
        <f t="shared" si="27"/>
        <v/>
      </c>
      <c r="H238" s="6" t="str">
        <f t="shared" si="28"/>
        <v/>
      </c>
      <c r="I238" s="53" t="str">
        <f t="shared" si="29"/>
        <v/>
      </c>
    </row>
    <row r="239" spans="3:9" s="2" customFormat="1" x14ac:dyDescent="0.2">
      <c r="C239" s="7" t="str">
        <f t="shared" si="30"/>
        <v/>
      </c>
      <c r="D239" s="5" t="str">
        <f t="shared" si="24"/>
        <v/>
      </c>
      <c r="E239" s="60" t="str">
        <f t="shared" si="25"/>
        <v/>
      </c>
      <c r="F239" s="6" t="str">
        <f t="shared" si="26"/>
        <v/>
      </c>
      <c r="G239" s="6" t="str">
        <f t="shared" si="27"/>
        <v/>
      </c>
      <c r="H239" s="6" t="str">
        <f t="shared" si="28"/>
        <v/>
      </c>
      <c r="I239" s="53" t="str">
        <f t="shared" si="29"/>
        <v/>
      </c>
    </row>
    <row r="240" spans="3:9" s="2" customFormat="1" x14ac:dyDescent="0.2">
      <c r="C240" s="7" t="str">
        <f t="shared" si="30"/>
        <v/>
      </c>
      <c r="D240" s="5" t="str">
        <f t="shared" si="24"/>
        <v/>
      </c>
      <c r="E240" s="60" t="str">
        <f t="shared" si="25"/>
        <v/>
      </c>
      <c r="F240" s="6" t="str">
        <f t="shared" si="26"/>
        <v/>
      </c>
      <c r="G240" s="6" t="str">
        <f t="shared" si="27"/>
        <v/>
      </c>
      <c r="H240" s="6" t="str">
        <f t="shared" si="28"/>
        <v/>
      </c>
      <c r="I240" s="53" t="str">
        <f t="shared" si="29"/>
        <v/>
      </c>
    </row>
    <row r="241" spans="3:9" s="2" customFormat="1" x14ac:dyDescent="0.2">
      <c r="C241" s="7" t="str">
        <f t="shared" si="30"/>
        <v/>
      </c>
      <c r="D241" s="5" t="str">
        <f t="shared" si="24"/>
        <v/>
      </c>
      <c r="E241" s="60" t="str">
        <f t="shared" si="25"/>
        <v/>
      </c>
      <c r="F241" s="6" t="str">
        <f t="shared" si="26"/>
        <v/>
      </c>
      <c r="G241" s="6" t="str">
        <f t="shared" si="27"/>
        <v/>
      </c>
      <c r="H241" s="6" t="str">
        <f t="shared" si="28"/>
        <v/>
      </c>
      <c r="I241" s="53" t="str">
        <f t="shared" si="29"/>
        <v/>
      </c>
    </row>
    <row r="242" spans="3:9" s="2" customFormat="1" x14ac:dyDescent="0.2">
      <c r="C242" s="7" t="str">
        <f t="shared" si="30"/>
        <v/>
      </c>
      <c r="D242" s="5" t="str">
        <f t="shared" si="24"/>
        <v/>
      </c>
      <c r="E242" s="60" t="str">
        <f t="shared" si="25"/>
        <v/>
      </c>
      <c r="F242" s="6" t="str">
        <f t="shared" si="26"/>
        <v/>
      </c>
      <c r="G242" s="6" t="str">
        <f t="shared" si="27"/>
        <v/>
      </c>
      <c r="H242" s="6" t="str">
        <f t="shared" si="28"/>
        <v/>
      </c>
      <c r="I242" s="8" t="str">
        <f t="shared" si="29"/>
        <v/>
      </c>
    </row>
    <row r="243" spans="3:9" s="2" customFormat="1" x14ac:dyDescent="0.2">
      <c r="C243" s="7" t="str">
        <f t="shared" si="30"/>
        <v/>
      </c>
      <c r="D243" s="5" t="str">
        <f t="shared" si="24"/>
        <v/>
      </c>
      <c r="E243" s="60" t="str">
        <f t="shared" si="25"/>
        <v/>
      </c>
      <c r="F243" s="6" t="str">
        <f t="shared" si="26"/>
        <v/>
      </c>
      <c r="G243" s="6" t="str">
        <f t="shared" si="27"/>
        <v/>
      </c>
      <c r="H243" s="6" t="str">
        <f t="shared" si="28"/>
        <v/>
      </c>
      <c r="I243" s="8" t="str">
        <f t="shared" si="29"/>
        <v/>
      </c>
    </row>
    <row r="244" spans="3:9" s="2" customFormat="1" x14ac:dyDescent="0.2">
      <c r="C244" s="7" t="str">
        <f t="shared" si="30"/>
        <v/>
      </c>
      <c r="D244" s="5" t="str">
        <f t="shared" si="24"/>
        <v/>
      </c>
      <c r="E244" s="60" t="str">
        <f t="shared" si="25"/>
        <v/>
      </c>
      <c r="F244" s="6" t="str">
        <f t="shared" si="26"/>
        <v/>
      </c>
      <c r="G244" s="6" t="str">
        <f t="shared" si="27"/>
        <v/>
      </c>
      <c r="H244" s="6" t="str">
        <f t="shared" si="28"/>
        <v/>
      </c>
      <c r="I244" s="8" t="str">
        <f t="shared" si="29"/>
        <v/>
      </c>
    </row>
    <row r="245" spans="3:9" s="2" customFormat="1" x14ac:dyDescent="0.2">
      <c r="C245" s="7" t="str">
        <f t="shared" si="30"/>
        <v/>
      </c>
      <c r="D245" s="5" t="str">
        <f t="shared" si="24"/>
        <v/>
      </c>
      <c r="E245" s="60" t="str">
        <f t="shared" si="25"/>
        <v/>
      </c>
      <c r="F245" s="6" t="str">
        <f t="shared" si="26"/>
        <v/>
      </c>
      <c r="G245" s="6" t="str">
        <f t="shared" si="27"/>
        <v/>
      </c>
      <c r="H245" s="6" t="str">
        <f t="shared" si="28"/>
        <v/>
      </c>
      <c r="I245" s="8" t="str">
        <f t="shared" si="29"/>
        <v/>
      </c>
    </row>
    <row r="246" spans="3:9" s="2" customFormat="1" x14ac:dyDescent="0.2">
      <c r="C246" s="7" t="str">
        <f t="shared" si="30"/>
        <v/>
      </c>
      <c r="D246" s="5" t="str">
        <f t="shared" si="24"/>
        <v/>
      </c>
      <c r="E246" s="60" t="str">
        <f t="shared" si="25"/>
        <v/>
      </c>
      <c r="F246" s="6" t="str">
        <f t="shared" si="26"/>
        <v/>
      </c>
      <c r="G246" s="6" t="str">
        <f t="shared" si="27"/>
        <v/>
      </c>
      <c r="H246" s="6" t="str">
        <f t="shared" si="28"/>
        <v/>
      </c>
      <c r="I246" s="8" t="str">
        <f t="shared" si="29"/>
        <v/>
      </c>
    </row>
    <row r="247" spans="3:9" s="2" customFormat="1" x14ac:dyDescent="0.2">
      <c r="C247" s="7" t="str">
        <f t="shared" si="30"/>
        <v/>
      </c>
      <c r="D247" s="5" t="str">
        <f t="shared" si="24"/>
        <v/>
      </c>
      <c r="E247" s="60" t="str">
        <f t="shared" si="25"/>
        <v/>
      </c>
      <c r="F247" s="6" t="str">
        <f t="shared" si="26"/>
        <v/>
      </c>
      <c r="G247" s="6" t="str">
        <f t="shared" si="27"/>
        <v/>
      </c>
      <c r="H247" s="6" t="str">
        <f t="shared" si="28"/>
        <v/>
      </c>
      <c r="I247" s="8" t="str">
        <f t="shared" si="29"/>
        <v/>
      </c>
    </row>
    <row r="248" spans="3:9" s="2" customFormat="1" x14ac:dyDescent="0.2">
      <c r="C248" s="7" t="str">
        <f t="shared" si="30"/>
        <v/>
      </c>
      <c r="D248" s="5" t="str">
        <f t="shared" si="24"/>
        <v/>
      </c>
      <c r="E248" s="60" t="str">
        <f t="shared" si="25"/>
        <v/>
      </c>
      <c r="F248" s="6" t="str">
        <f t="shared" si="26"/>
        <v/>
      </c>
      <c r="G248" s="6" t="str">
        <f t="shared" si="27"/>
        <v/>
      </c>
      <c r="H248" s="6" t="str">
        <f t="shared" si="28"/>
        <v/>
      </c>
      <c r="I248" s="8" t="str">
        <f t="shared" si="29"/>
        <v/>
      </c>
    </row>
    <row r="249" spans="3:9" s="2" customFormat="1" x14ac:dyDescent="0.2">
      <c r="C249" s="7" t="str">
        <f t="shared" si="30"/>
        <v/>
      </c>
      <c r="D249" s="5" t="str">
        <f t="shared" si="24"/>
        <v/>
      </c>
      <c r="E249" s="60" t="str">
        <f t="shared" si="25"/>
        <v/>
      </c>
      <c r="F249" s="6" t="str">
        <f t="shared" si="26"/>
        <v/>
      </c>
      <c r="G249" s="6" t="str">
        <f t="shared" si="27"/>
        <v/>
      </c>
      <c r="H249" s="6" t="str">
        <f t="shared" si="28"/>
        <v/>
      </c>
      <c r="I249" s="8" t="str">
        <f t="shared" si="29"/>
        <v/>
      </c>
    </row>
    <row r="250" spans="3:9" s="2" customFormat="1" x14ac:dyDescent="0.2">
      <c r="C250" s="7" t="str">
        <f t="shared" si="30"/>
        <v/>
      </c>
      <c r="D250" s="5" t="str">
        <f t="shared" si="24"/>
        <v/>
      </c>
      <c r="E250" s="60" t="str">
        <f t="shared" si="25"/>
        <v/>
      </c>
      <c r="F250" s="6" t="str">
        <f t="shared" si="26"/>
        <v/>
      </c>
      <c r="G250" s="6" t="str">
        <f t="shared" si="27"/>
        <v/>
      </c>
      <c r="H250" s="6" t="str">
        <f t="shared" si="28"/>
        <v/>
      </c>
      <c r="I250" s="8" t="str">
        <f t="shared" si="29"/>
        <v/>
      </c>
    </row>
    <row r="251" spans="3:9" s="2" customFormat="1" x14ac:dyDescent="0.2">
      <c r="C251" s="7" t="str">
        <f t="shared" si="30"/>
        <v/>
      </c>
      <c r="D251" s="5" t="str">
        <f t="shared" si="24"/>
        <v/>
      </c>
      <c r="E251" s="60" t="str">
        <f t="shared" si="25"/>
        <v/>
      </c>
      <c r="F251" s="6" t="str">
        <f t="shared" si="26"/>
        <v/>
      </c>
      <c r="G251" s="6" t="str">
        <f t="shared" si="27"/>
        <v/>
      </c>
      <c r="H251" s="6" t="str">
        <f t="shared" si="28"/>
        <v/>
      </c>
      <c r="I251" s="8" t="str">
        <f t="shared" si="29"/>
        <v/>
      </c>
    </row>
    <row r="252" spans="3:9" s="2" customFormat="1" x14ac:dyDescent="0.2">
      <c r="C252" s="7" t="str">
        <f t="shared" si="30"/>
        <v/>
      </c>
      <c r="D252" s="5" t="str">
        <f t="shared" si="24"/>
        <v/>
      </c>
      <c r="E252" s="60" t="str">
        <f t="shared" si="25"/>
        <v/>
      </c>
      <c r="F252" s="6" t="str">
        <f t="shared" si="26"/>
        <v/>
      </c>
      <c r="G252" s="6" t="str">
        <f t="shared" si="27"/>
        <v/>
      </c>
      <c r="H252" s="6" t="str">
        <f t="shared" si="28"/>
        <v/>
      </c>
      <c r="I252" s="8" t="str">
        <f t="shared" si="29"/>
        <v/>
      </c>
    </row>
    <row r="253" spans="3:9" s="2" customFormat="1" x14ac:dyDescent="0.2">
      <c r="C253" s="7" t="str">
        <f t="shared" si="30"/>
        <v/>
      </c>
      <c r="D253" s="5" t="str">
        <f t="shared" si="24"/>
        <v/>
      </c>
      <c r="E253" s="60" t="str">
        <f t="shared" si="25"/>
        <v/>
      </c>
      <c r="F253" s="6" t="str">
        <f t="shared" si="26"/>
        <v/>
      </c>
      <c r="G253" s="6" t="str">
        <f t="shared" si="27"/>
        <v/>
      </c>
      <c r="H253" s="6" t="str">
        <f t="shared" si="28"/>
        <v/>
      </c>
      <c r="I253" s="8" t="str">
        <f t="shared" si="29"/>
        <v/>
      </c>
    </row>
    <row r="254" spans="3:9" s="2" customFormat="1" x14ac:dyDescent="0.2">
      <c r="C254" s="7" t="str">
        <f t="shared" si="30"/>
        <v/>
      </c>
      <c r="D254" s="5" t="str">
        <f t="shared" si="24"/>
        <v/>
      </c>
      <c r="E254" s="60" t="str">
        <f t="shared" si="25"/>
        <v/>
      </c>
      <c r="F254" s="6" t="str">
        <f t="shared" si="26"/>
        <v/>
      </c>
      <c r="G254" s="6" t="str">
        <f t="shared" si="27"/>
        <v/>
      </c>
      <c r="H254" s="6" t="str">
        <f t="shared" si="28"/>
        <v/>
      </c>
      <c r="I254" s="8" t="str">
        <f t="shared" si="29"/>
        <v/>
      </c>
    </row>
    <row r="255" spans="3:9" s="2" customFormat="1" x14ac:dyDescent="0.2">
      <c r="C255" s="7" t="str">
        <f t="shared" si="30"/>
        <v/>
      </c>
      <c r="D255" s="5" t="str">
        <f t="shared" si="24"/>
        <v/>
      </c>
      <c r="E255" s="60" t="str">
        <f t="shared" si="25"/>
        <v/>
      </c>
      <c r="F255" s="6" t="str">
        <f t="shared" si="26"/>
        <v/>
      </c>
      <c r="G255" s="6" t="str">
        <f t="shared" si="27"/>
        <v/>
      </c>
      <c r="H255" s="6" t="str">
        <f t="shared" si="28"/>
        <v/>
      </c>
      <c r="I255" s="8" t="str">
        <f t="shared" si="29"/>
        <v/>
      </c>
    </row>
    <row r="256" spans="3:9" s="2" customFormat="1" x14ac:dyDescent="0.2">
      <c r="C256" s="7" t="str">
        <f t="shared" si="30"/>
        <v/>
      </c>
      <c r="D256" s="5" t="str">
        <f t="shared" si="24"/>
        <v/>
      </c>
      <c r="E256" s="60" t="str">
        <f t="shared" si="25"/>
        <v/>
      </c>
      <c r="F256" s="6" t="str">
        <f t="shared" si="26"/>
        <v/>
      </c>
      <c r="G256" s="6" t="str">
        <f t="shared" si="27"/>
        <v/>
      </c>
      <c r="H256" s="6" t="str">
        <f t="shared" si="28"/>
        <v/>
      </c>
      <c r="I256" s="8" t="str">
        <f t="shared" si="29"/>
        <v/>
      </c>
    </row>
    <row r="257" spans="3:9" s="2" customFormat="1" x14ac:dyDescent="0.2">
      <c r="C257" s="7" t="str">
        <f t="shared" si="30"/>
        <v/>
      </c>
      <c r="D257" s="5" t="str">
        <f t="shared" si="24"/>
        <v/>
      </c>
      <c r="E257" s="60" t="str">
        <f t="shared" si="25"/>
        <v/>
      </c>
      <c r="F257" s="6" t="str">
        <f t="shared" si="26"/>
        <v/>
      </c>
      <c r="G257" s="6" t="str">
        <f t="shared" si="27"/>
        <v/>
      </c>
      <c r="H257" s="6" t="str">
        <f t="shared" si="28"/>
        <v/>
      </c>
      <c r="I257" s="8" t="str">
        <f t="shared" si="29"/>
        <v/>
      </c>
    </row>
    <row r="258" spans="3:9" s="2" customFormat="1" x14ac:dyDescent="0.2">
      <c r="C258" s="7" t="str">
        <f t="shared" si="30"/>
        <v/>
      </c>
      <c r="D258" s="5" t="str">
        <f t="shared" si="24"/>
        <v/>
      </c>
      <c r="E258" s="60" t="str">
        <f t="shared" si="25"/>
        <v/>
      </c>
      <c r="F258" s="6" t="str">
        <f t="shared" si="26"/>
        <v/>
      </c>
      <c r="G258" s="6" t="str">
        <f t="shared" si="27"/>
        <v/>
      </c>
      <c r="H258" s="6" t="str">
        <f t="shared" si="28"/>
        <v/>
      </c>
      <c r="I258" s="8" t="str">
        <f t="shared" si="29"/>
        <v/>
      </c>
    </row>
    <row r="259" spans="3:9" s="2" customFormat="1" x14ac:dyDescent="0.2">
      <c r="C259" s="7" t="str">
        <f t="shared" si="30"/>
        <v/>
      </c>
      <c r="D259" s="5" t="str">
        <f t="shared" si="24"/>
        <v/>
      </c>
      <c r="E259" s="60" t="str">
        <f t="shared" si="25"/>
        <v/>
      </c>
      <c r="F259" s="6" t="str">
        <f t="shared" si="26"/>
        <v/>
      </c>
      <c r="G259" s="6" t="str">
        <f t="shared" si="27"/>
        <v/>
      </c>
      <c r="H259" s="6" t="str">
        <f t="shared" si="28"/>
        <v/>
      </c>
      <c r="I259" s="8" t="str">
        <f t="shared" si="29"/>
        <v/>
      </c>
    </row>
    <row r="260" spans="3:9" s="2" customFormat="1" x14ac:dyDescent="0.2">
      <c r="C260" s="7" t="str">
        <f t="shared" si="30"/>
        <v/>
      </c>
      <c r="D260" s="5" t="str">
        <f t="shared" si="24"/>
        <v/>
      </c>
      <c r="E260" s="60" t="str">
        <f t="shared" si="25"/>
        <v/>
      </c>
      <c r="F260" s="6" t="str">
        <f t="shared" si="26"/>
        <v/>
      </c>
      <c r="G260" s="6" t="str">
        <f t="shared" si="27"/>
        <v/>
      </c>
      <c r="H260" s="6" t="str">
        <f t="shared" si="28"/>
        <v/>
      </c>
      <c r="I260" s="8" t="str">
        <f t="shared" si="29"/>
        <v/>
      </c>
    </row>
    <row r="261" spans="3:9" s="2" customFormat="1" x14ac:dyDescent="0.2">
      <c r="C261" s="7" t="str">
        <f t="shared" si="30"/>
        <v/>
      </c>
      <c r="D261" s="5" t="str">
        <f t="shared" si="24"/>
        <v/>
      </c>
      <c r="E261" s="60" t="str">
        <f t="shared" si="25"/>
        <v/>
      </c>
      <c r="F261" s="6" t="str">
        <f t="shared" si="26"/>
        <v/>
      </c>
      <c r="G261" s="6" t="str">
        <f t="shared" si="27"/>
        <v/>
      </c>
      <c r="H261" s="6" t="str">
        <f t="shared" si="28"/>
        <v/>
      </c>
      <c r="I261" s="8" t="str">
        <f t="shared" si="29"/>
        <v/>
      </c>
    </row>
    <row r="262" spans="3:9" s="2" customFormat="1" x14ac:dyDescent="0.2">
      <c r="C262" s="7" t="str">
        <f t="shared" si="30"/>
        <v/>
      </c>
      <c r="D262" s="5" t="str">
        <f t="shared" si="24"/>
        <v/>
      </c>
      <c r="E262" s="60" t="str">
        <f t="shared" si="25"/>
        <v/>
      </c>
      <c r="F262" s="6" t="str">
        <f t="shared" si="26"/>
        <v/>
      </c>
      <c r="G262" s="6" t="str">
        <f t="shared" si="27"/>
        <v/>
      </c>
      <c r="H262" s="6" t="str">
        <f t="shared" si="28"/>
        <v/>
      </c>
      <c r="I262" s="8" t="str">
        <f t="shared" si="29"/>
        <v/>
      </c>
    </row>
    <row r="263" spans="3:9" s="2" customFormat="1" x14ac:dyDescent="0.2">
      <c r="C263" s="7" t="str">
        <f t="shared" si="30"/>
        <v/>
      </c>
      <c r="D263" s="5" t="str">
        <f t="shared" si="24"/>
        <v/>
      </c>
      <c r="E263" s="60" t="str">
        <f t="shared" si="25"/>
        <v/>
      </c>
      <c r="F263" s="6" t="str">
        <f t="shared" si="26"/>
        <v/>
      </c>
      <c r="G263" s="6" t="str">
        <f t="shared" si="27"/>
        <v/>
      </c>
      <c r="H263" s="6" t="str">
        <f t="shared" si="28"/>
        <v/>
      </c>
      <c r="I263" s="8" t="str">
        <f t="shared" si="29"/>
        <v/>
      </c>
    </row>
    <row r="264" spans="3:9" s="2" customFormat="1" x14ac:dyDescent="0.2">
      <c r="C264" s="7" t="str">
        <f t="shared" si="30"/>
        <v/>
      </c>
      <c r="D264" s="5" t="str">
        <f t="shared" si="24"/>
        <v/>
      </c>
      <c r="E264" s="60" t="str">
        <f t="shared" si="25"/>
        <v/>
      </c>
      <c r="F264" s="6" t="str">
        <f t="shared" si="26"/>
        <v/>
      </c>
      <c r="G264" s="6" t="str">
        <f t="shared" si="27"/>
        <v/>
      </c>
      <c r="H264" s="6" t="str">
        <f t="shared" si="28"/>
        <v/>
      </c>
      <c r="I264" s="8" t="str">
        <f t="shared" si="29"/>
        <v/>
      </c>
    </row>
    <row r="265" spans="3:9" s="2" customFormat="1" x14ac:dyDescent="0.2">
      <c r="C265" s="7" t="str">
        <f t="shared" si="30"/>
        <v/>
      </c>
      <c r="D265" s="5" t="str">
        <f t="shared" si="24"/>
        <v/>
      </c>
      <c r="E265" s="60" t="str">
        <f t="shared" si="25"/>
        <v/>
      </c>
      <c r="F265" s="6" t="str">
        <f t="shared" si="26"/>
        <v/>
      </c>
      <c r="G265" s="6" t="str">
        <f t="shared" si="27"/>
        <v/>
      </c>
      <c r="H265" s="6" t="str">
        <f t="shared" si="28"/>
        <v/>
      </c>
      <c r="I265" s="8" t="str">
        <f t="shared" si="29"/>
        <v/>
      </c>
    </row>
    <row r="266" spans="3:9" s="2" customFormat="1" x14ac:dyDescent="0.2">
      <c r="C266" s="7" t="str">
        <f t="shared" si="30"/>
        <v/>
      </c>
      <c r="D266" s="5" t="str">
        <f t="shared" si="24"/>
        <v/>
      </c>
      <c r="E266" s="60" t="str">
        <f t="shared" si="25"/>
        <v/>
      </c>
      <c r="F266" s="6" t="str">
        <f t="shared" si="26"/>
        <v/>
      </c>
      <c r="G266" s="6" t="str">
        <f t="shared" si="27"/>
        <v/>
      </c>
      <c r="H266" s="6" t="str">
        <f t="shared" si="28"/>
        <v/>
      </c>
      <c r="I266" s="8" t="str">
        <f t="shared" si="29"/>
        <v/>
      </c>
    </row>
    <row r="267" spans="3:9" s="2" customFormat="1" x14ac:dyDescent="0.2">
      <c r="C267" s="7" t="str">
        <f t="shared" si="30"/>
        <v/>
      </c>
      <c r="D267" s="5" t="str">
        <f t="shared" si="24"/>
        <v/>
      </c>
      <c r="E267" s="60" t="str">
        <f t="shared" si="25"/>
        <v/>
      </c>
      <c r="F267" s="6" t="str">
        <f t="shared" si="26"/>
        <v/>
      </c>
      <c r="G267" s="6" t="str">
        <f t="shared" si="27"/>
        <v/>
      </c>
      <c r="H267" s="6" t="str">
        <f t="shared" si="28"/>
        <v/>
      </c>
      <c r="I267" s="8" t="str">
        <f t="shared" si="29"/>
        <v/>
      </c>
    </row>
    <row r="268" spans="3:9" s="2" customFormat="1" x14ac:dyDescent="0.2">
      <c r="C268" s="7" t="str">
        <f t="shared" si="30"/>
        <v/>
      </c>
      <c r="D268" s="5" t="str">
        <f t="shared" si="24"/>
        <v/>
      </c>
      <c r="E268" s="60" t="str">
        <f t="shared" si="25"/>
        <v/>
      </c>
      <c r="F268" s="6" t="str">
        <f t="shared" si="26"/>
        <v/>
      </c>
      <c r="G268" s="6" t="str">
        <f t="shared" si="27"/>
        <v/>
      </c>
      <c r="H268" s="6" t="str">
        <f t="shared" si="28"/>
        <v/>
      </c>
      <c r="I268" s="8" t="str">
        <f t="shared" si="29"/>
        <v/>
      </c>
    </row>
    <row r="269" spans="3:9" s="2" customFormat="1" x14ac:dyDescent="0.2">
      <c r="C269" s="7" t="str">
        <f t="shared" si="30"/>
        <v/>
      </c>
      <c r="D269" s="5" t="str">
        <f t="shared" si="24"/>
        <v/>
      </c>
      <c r="E269" s="60" t="str">
        <f t="shared" si="25"/>
        <v/>
      </c>
      <c r="F269" s="6" t="str">
        <f t="shared" si="26"/>
        <v/>
      </c>
      <c r="G269" s="6" t="str">
        <f t="shared" si="27"/>
        <v/>
      </c>
      <c r="H269" s="6" t="str">
        <f t="shared" si="28"/>
        <v/>
      </c>
      <c r="I269" s="8" t="str">
        <f t="shared" si="29"/>
        <v/>
      </c>
    </row>
    <row r="270" spans="3:9" s="2" customFormat="1" x14ac:dyDescent="0.2">
      <c r="C270" s="7" t="str">
        <f t="shared" si="30"/>
        <v/>
      </c>
      <c r="D270" s="5" t="str">
        <f t="shared" si="24"/>
        <v/>
      </c>
      <c r="E270" s="60" t="str">
        <f t="shared" si="25"/>
        <v/>
      </c>
      <c r="F270" s="6" t="str">
        <f t="shared" si="26"/>
        <v/>
      </c>
      <c r="G270" s="6" t="str">
        <f t="shared" si="27"/>
        <v/>
      </c>
      <c r="H270" s="6" t="str">
        <f t="shared" si="28"/>
        <v/>
      </c>
      <c r="I270" s="8" t="str">
        <f t="shared" si="29"/>
        <v/>
      </c>
    </row>
    <row r="271" spans="3:9" s="2" customFormat="1" x14ac:dyDescent="0.2">
      <c r="C271" s="7" t="str">
        <f t="shared" si="30"/>
        <v/>
      </c>
      <c r="D271" s="5" t="str">
        <f t="shared" si="24"/>
        <v/>
      </c>
      <c r="E271" s="60" t="str">
        <f t="shared" si="25"/>
        <v/>
      </c>
      <c r="F271" s="6" t="str">
        <f t="shared" si="26"/>
        <v/>
      </c>
      <c r="G271" s="6" t="str">
        <f t="shared" si="27"/>
        <v/>
      </c>
      <c r="H271" s="6" t="str">
        <f t="shared" si="28"/>
        <v/>
      </c>
      <c r="I271" s="8" t="str">
        <f t="shared" si="29"/>
        <v/>
      </c>
    </row>
    <row r="272" spans="3:9" s="2" customFormat="1" x14ac:dyDescent="0.2">
      <c r="C272" s="7" t="str">
        <f t="shared" si="30"/>
        <v/>
      </c>
      <c r="D272" s="5" t="str">
        <f t="shared" si="24"/>
        <v/>
      </c>
      <c r="E272" s="60" t="str">
        <f t="shared" si="25"/>
        <v/>
      </c>
      <c r="F272" s="6" t="str">
        <f t="shared" si="26"/>
        <v/>
      </c>
      <c r="G272" s="6" t="str">
        <f t="shared" si="27"/>
        <v/>
      </c>
      <c r="H272" s="6" t="str">
        <f t="shared" si="28"/>
        <v/>
      </c>
      <c r="I272" s="8" t="str">
        <f t="shared" si="29"/>
        <v/>
      </c>
    </row>
    <row r="273" spans="3:9" s="2" customFormat="1" x14ac:dyDescent="0.2">
      <c r="C273" s="7" t="str">
        <f t="shared" si="30"/>
        <v/>
      </c>
      <c r="D273" s="5" t="str">
        <f t="shared" si="24"/>
        <v/>
      </c>
      <c r="E273" s="60" t="str">
        <f t="shared" si="25"/>
        <v/>
      </c>
      <c r="F273" s="6" t="str">
        <f t="shared" si="26"/>
        <v/>
      </c>
      <c r="G273" s="6" t="str">
        <f t="shared" si="27"/>
        <v/>
      </c>
      <c r="H273" s="6" t="str">
        <f t="shared" si="28"/>
        <v/>
      </c>
      <c r="I273" s="8" t="str">
        <f t="shared" si="29"/>
        <v/>
      </c>
    </row>
    <row r="274" spans="3:9" s="2" customFormat="1" x14ac:dyDescent="0.2">
      <c r="C274" s="7" t="str">
        <f t="shared" si="30"/>
        <v/>
      </c>
      <c r="D274" s="5" t="str">
        <f t="shared" si="24"/>
        <v/>
      </c>
      <c r="E274" s="60" t="str">
        <f t="shared" si="25"/>
        <v/>
      </c>
      <c r="F274" s="6" t="str">
        <f t="shared" si="26"/>
        <v/>
      </c>
      <c r="G274" s="6" t="str">
        <f t="shared" si="27"/>
        <v/>
      </c>
      <c r="H274" s="6" t="str">
        <f t="shared" si="28"/>
        <v/>
      </c>
      <c r="I274" s="8" t="str">
        <f t="shared" si="29"/>
        <v/>
      </c>
    </row>
    <row r="275" spans="3:9" s="2" customFormat="1" x14ac:dyDescent="0.2">
      <c r="C275" s="7" t="str">
        <f t="shared" si="30"/>
        <v/>
      </c>
      <c r="D275" s="5" t="str">
        <f t="shared" si="24"/>
        <v/>
      </c>
      <c r="E275" s="60" t="str">
        <f t="shared" si="25"/>
        <v/>
      </c>
      <c r="F275" s="6" t="str">
        <f t="shared" si="26"/>
        <v/>
      </c>
      <c r="G275" s="6" t="str">
        <f t="shared" si="27"/>
        <v/>
      </c>
      <c r="H275" s="6" t="str">
        <f t="shared" si="28"/>
        <v/>
      </c>
      <c r="I275" s="8" t="str">
        <f t="shared" si="29"/>
        <v/>
      </c>
    </row>
    <row r="276" spans="3:9" s="2" customFormat="1" x14ac:dyDescent="0.2">
      <c r="C276" s="7" t="str">
        <f t="shared" si="30"/>
        <v/>
      </c>
      <c r="D276" s="5" t="str">
        <f t="shared" si="24"/>
        <v/>
      </c>
      <c r="E276" s="60" t="str">
        <f t="shared" si="25"/>
        <v/>
      </c>
      <c r="F276" s="6" t="str">
        <f t="shared" si="26"/>
        <v/>
      </c>
      <c r="G276" s="6" t="str">
        <f t="shared" si="27"/>
        <v/>
      </c>
      <c r="H276" s="6" t="str">
        <f t="shared" si="28"/>
        <v/>
      </c>
      <c r="I276" s="8" t="str">
        <f t="shared" si="29"/>
        <v/>
      </c>
    </row>
    <row r="277" spans="3:9" s="2" customFormat="1" x14ac:dyDescent="0.2">
      <c r="C277" s="7" t="str">
        <f t="shared" si="30"/>
        <v/>
      </c>
      <c r="D277" s="5" t="str">
        <f t="shared" si="24"/>
        <v/>
      </c>
      <c r="E277" s="60" t="str">
        <f t="shared" si="25"/>
        <v/>
      </c>
      <c r="F277" s="6" t="str">
        <f t="shared" si="26"/>
        <v/>
      </c>
      <c r="G277" s="6" t="str">
        <f t="shared" si="27"/>
        <v/>
      </c>
      <c r="H277" s="6" t="str">
        <f t="shared" si="28"/>
        <v/>
      </c>
      <c r="I277" s="8" t="str">
        <f t="shared" si="29"/>
        <v/>
      </c>
    </row>
    <row r="278" spans="3:9" s="2" customFormat="1" x14ac:dyDescent="0.2">
      <c r="C278" s="7" t="str">
        <f t="shared" si="30"/>
        <v/>
      </c>
      <c r="D278" s="5" t="str">
        <f t="shared" si="24"/>
        <v/>
      </c>
      <c r="E278" s="60" t="str">
        <f t="shared" si="25"/>
        <v/>
      </c>
      <c r="F278" s="6" t="str">
        <f t="shared" si="26"/>
        <v/>
      </c>
      <c r="G278" s="6" t="str">
        <f t="shared" si="27"/>
        <v/>
      </c>
      <c r="H278" s="6" t="str">
        <f t="shared" si="28"/>
        <v/>
      </c>
      <c r="I278" s="8" t="str">
        <f t="shared" si="29"/>
        <v/>
      </c>
    </row>
    <row r="279" spans="3:9" s="2" customFormat="1" x14ac:dyDescent="0.2">
      <c r="C279" s="7" t="str">
        <f t="shared" si="30"/>
        <v/>
      </c>
      <c r="D279" s="5" t="str">
        <f t="shared" ref="D279:D342" si="31">IF(Loan_Not_Paid*Values_Entered,Payment_Date,"")</f>
        <v/>
      </c>
      <c r="E279" s="60" t="str">
        <f t="shared" ref="E279:E342" si="32">IF(Loan_Not_Paid*Values_Entered,Beginning_Balance,"")</f>
        <v/>
      </c>
      <c r="F279" s="6" t="str">
        <f t="shared" ref="F279:F342" si="33">IF(Loan_Not_Paid*Values_Entered,Monthly_Payment,"")</f>
        <v/>
      </c>
      <c r="G279" s="6" t="str">
        <f t="shared" ref="G279:G342" si="34">IF(Loan_Not_Paid*Values_Entered,Principal,"")</f>
        <v/>
      </c>
      <c r="H279" s="6" t="str">
        <f t="shared" ref="H279:H342" si="35">IF(Loan_Not_Paid*Values_Entered,Interest,"")</f>
        <v/>
      </c>
      <c r="I279" s="8" t="str">
        <f t="shared" ref="I279:I342" si="36">IF(Loan_Not_Paid*Values_Entered,Ending_Balance,"")</f>
        <v/>
      </c>
    </row>
    <row r="280" spans="3:9" s="2" customFormat="1" x14ac:dyDescent="0.2">
      <c r="C280" s="7" t="str">
        <f t="shared" ref="C280:C343" si="37">IF(Loan_Not_Paid*Values_Entered,Payment_Number,"")</f>
        <v/>
      </c>
      <c r="D280" s="5" t="str">
        <f t="shared" si="31"/>
        <v/>
      </c>
      <c r="E280" s="60" t="str">
        <f t="shared" si="32"/>
        <v/>
      </c>
      <c r="F280" s="6" t="str">
        <f t="shared" si="33"/>
        <v/>
      </c>
      <c r="G280" s="6" t="str">
        <f t="shared" si="34"/>
        <v/>
      </c>
      <c r="H280" s="6" t="str">
        <f t="shared" si="35"/>
        <v/>
      </c>
      <c r="I280" s="8" t="str">
        <f t="shared" si="36"/>
        <v/>
      </c>
    </row>
    <row r="281" spans="3:9" s="2" customFormat="1" x14ac:dyDescent="0.2">
      <c r="C281" s="7" t="str">
        <f t="shared" si="37"/>
        <v/>
      </c>
      <c r="D281" s="5" t="str">
        <f t="shared" si="31"/>
        <v/>
      </c>
      <c r="E281" s="60" t="str">
        <f t="shared" si="32"/>
        <v/>
      </c>
      <c r="F281" s="6" t="str">
        <f t="shared" si="33"/>
        <v/>
      </c>
      <c r="G281" s="6" t="str">
        <f t="shared" si="34"/>
        <v/>
      </c>
      <c r="H281" s="6" t="str">
        <f t="shared" si="35"/>
        <v/>
      </c>
      <c r="I281" s="8" t="str">
        <f t="shared" si="36"/>
        <v/>
      </c>
    </row>
    <row r="282" spans="3:9" s="2" customFormat="1" x14ac:dyDescent="0.2">
      <c r="C282" s="7" t="str">
        <f t="shared" si="37"/>
        <v/>
      </c>
      <c r="D282" s="5" t="str">
        <f t="shared" si="31"/>
        <v/>
      </c>
      <c r="E282" s="60" t="str">
        <f t="shared" si="32"/>
        <v/>
      </c>
      <c r="F282" s="6" t="str">
        <f t="shared" si="33"/>
        <v/>
      </c>
      <c r="G282" s="6" t="str">
        <f t="shared" si="34"/>
        <v/>
      </c>
      <c r="H282" s="6" t="str">
        <f t="shared" si="35"/>
        <v/>
      </c>
      <c r="I282" s="8" t="str">
        <f t="shared" si="36"/>
        <v/>
      </c>
    </row>
    <row r="283" spans="3:9" s="2" customFormat="1" x14ac:dyDescent="0.2">
      <c r="C283" s="7" t="str">
        <f t="shared" si="37"/>
        <v/>
      </c>
      <c r="D283" s="5" t="str">
        <f t="shared" si="31"/>
        <v/>
      </c>
      <c r="E283" s="60" t="str">
        <f t="shared" si="32"/>
        <v/>
      </c>
      <c r="F283" s="6" t="str">
        <f t="shared" si="33"/>
        <v/>
      </c>
      <c r="G283" s="6" t="str">
        <f t="shared" si="34"/>
        <v/>
      </c>
      <c r="H283" s="6" t="str">
        <f t="shared" si="35"/>
        <v/>
      </c>
      <c r="I283" s="8" t="str">
        <f t="shared" si="36"/>
        <v/>
      </c>
    </row>
    <row r="284" spans="3:9" s="2" customFormat="1" x14ac:dyDescent="0.2">
      <c r="C284" s="7" t="str">
        <f t="shared" si="37"/>
        <v/>
      </c>
      <c r="D284" s="5" t="str">
        <f t="shared" si="31"/>
        <v/>
      </c>
      <c r="E284" s="60" t="str">
        <f t="shared" si="32"/>
        <v/>
      </c>
      <c r="F284" s="6" t="str">
        <f t="shared" si="33"/>
        <v/>
      </c>
      <c r="G284" s="6" t="str">
        <f t="shared" si="34"/>
        <v/>
      </c>
      <c r="H284" s="6" t="str">
        <f t="shared" si="35"/>
        <v/>
      </c>
      <c r="I284" s="8" t="str">
        <f t="shared" si="36"/>
        <v/>
      </c>
    </row>
    <row r="285" spans="3:9" s="2" customFormat="1" x14ac:dyDescent="0.2">
      <c r="C285" s="7" t="str">
        <f t="shared" si="37"/>
        <v/>
      </c>
      <c r="D285" s="5" t="str">
        <f t="shared" si="31"/>
        <v/>
      </c>
      <c r="E285" s="60" t="str">
        <f t="shared" si="32"/>
        <v/>
      </c>
      <c r="F285" s="6" t="str">
        <f t="shared" si="33"/>
        <v/>
      </c>
      <c r="G285" s="6" t="str">
        <f t="shared" si="34"/>
        <v/>
      </c>
      <c r="H285" s="6" t="str">
        <f t="shared" si="35"/>
        <v/>
      </c>
      <c r="I285" s="8" t="str">
        <f t="shared" si="36"/>
        <v/>
      </c>
    </row>
    <row r="286" spans="3:9" s="2" customFormat="1" x14ac:dyDescent="0.2">
      <c r="C286" s="7" t="str">
        <f t="shared" si="37"/>
        <v/>
      </c>
      <c r="D286" s="5" t="str">
        <f t="shared" si="31"/>
        <v/>
      </c>
      <c r="E286" s="60" t="str">
        <f t="shared" si="32"/>
        <v/>
      </c>
      <c r="F286" s="6" t="str">
        <f t="shared" si="33"/>
        <v/>
      </c>
      <c r="G286" s="6" t="str">
        <f t="shared" si="34"/>
        <v/>
      </c>
      <c r="H286" s="6" t="str">
        <f t="shared" si="35"/>
        <v/>
      </c>
      <c r="I286" s="8" t="str">
        <f t="shared" si="36"/>
        <v/>
      </c>
    </row>
    <row r="287" spans="3:9" s="2" customFormat="1" x14ac:dyDescent="0.2">
      <c r="C287" s="7" t="str">
        <f t="shared" si="37"/>
        <v/>
      </c>
      <c r="D287" s="5" t="str">
        <f t="shared" si="31"/>
        <v/>
      </c>
      <c r="E287" s="60" t="str">
        <f t="shared" si="32"/>
        <v/>
      </c>
      <c r="F287" s="6" t="str">
        <f t="shared" si="33"/>
        <v/>
      </c>
      <c r="G287" s="6" t="str">
        <f t="shared" si="34"/>
        <v/>
      </c>
      <c r="H287" s="6" t="str">
        <f t="shared" si="35"/>
        <v/>
      </c>
      <c r="I287" s="8" t="str">
        <f t="shared" si="36"/>
        <v/>
      </c>
    </row>
    <row r="288" spans="3:9" s="2" customFormat="1" x14ac:dyDescent="0.2">
      <c r="C288" s="7" t="str">
        <f t="shared" si="37"/>
        <v/>
      </c>
      <c r="D288" s="5" t="str">
        <f t="shared" si="31"/>
        <v/>
      </c>
      <c r="E288" s="60" t="str">
        <f t="shared" si="32"/>
        <v/>
      </c>
      <c r="F288" s="6" t="str">
        <f t="shared" si="33"/>
        <v/>
      </c>
      <c r="G288" s="6" t="str">
        <f t="shared" si="34"/>
        <v/>
      </c>
      <c r="H288" s="6" t="str">
        <f t="shared" si="35"/>
        <v/>
      </c>
      <c r="I288" s="8" t="str">
        <f t="shared" si="36"/>
        <v/>
      </c>
    </row>
    <row r="289" spans="3:9" s="2" customFormat="1" x14ac:dyDescent="0.2">
      <c r="C289" s="7" t="str">
        <f t="shared" si="37"/>
        <v/>
      </c>
      <c r="D289" s="5" t="str">
        <f t="shared" si="31"/>
        <v/>
      </c>
      <c r="E289" s="60" t="str">
        <f t="shared" si="32"/>
        <v/>
      </c>
      <c r="F289" s="6" t="str">
        <f t="shared" si="33"/>
        <v/>
      </c>
      <c r="G289" s="6" t="str">
        <f t="shared" si="34"/>
        <v/>
      </c>
      <c r="H289" s="6" t="str">
        <f t="shared" si="35"/>
        <v/>
      </c>
      <c r="I289" s="8" t="str">
        <f t="shared" si="36"/>
        <v/>
      </c>
    </row>
    <row r="290" spans="3:9" s="2" customFormat="1" x14ac:dyDescent="0.2">
      <c r="C290" s="7" t="str">
        <f t="shared" si="37"/>
        <v/>
      </c>
      <c r="D290" s="5" t="str">
        <f t="shared" si="31"/>
        <v/>
      </c>
      <c r="E290" s="60" t="str">
        <f t="shared" si="32"/>
        <v/>
      </c>
      <c r="F290" s="6" t="str">
        <f t="shared" si="33"/>
        <v/>
      </c>
      <c r="G290" s="6" t="str">
        <f t="shared" si="34"/>
        <v/>
      </c>
      <c r="H290" s="6" t="str">
        <f t="shared" si="35"/>
        <v/>
      </c>
      <c r="I290" s="8" t="str">
        <f t="shared" si="36"/>
        <v/>
      </c>
    </row>
    <row r="291" spans="3:9" s="2" customFormat="1" x14ac:dyDescent="0.2">
      <c r="C291" s="7" t="str">
        <f t="shared" si="37"/>
        <v/>
      </c>
      <c r="D291" s="5" t="str">
        <f t="shared" si="31"/>
        <v/>
      </c>
      <c r="E291" s="60" t="str">
        <f t="shared" si="32"/>
        <v/>
      </c>
      <c r="F291" s="6" t="str">
        <f t="shared" si="33"/>
        <v/>
      </c>
      <c r="G291" s="6" t="str">
        <f t="shared" si="34"/>
        <v/>
      </c>
      <c r="H291" s="6" t="str">
        <f t="shared" si="35"/>
        <v/>
      </c>
      <c r="I291" s="8" t="str">
        <f t="shared" si="36"/>
        <v/>
      </c>
    </row>
    <row r="292" spans="3:9" s="2" customFormat="1" x14ac:dyDescent="0.2">
      <c r="C292" s="7" t="str">
        <f t="shared" si="37"/>
        <v/>
      </c>
      <c r="D292" s="5" t="str">
        <f t="shared" si="31"/>
        <v/>
      </c>
      <c r="E292" s="60" t="str">
        <f t="shared" si="32"/>
        <v/>
      </c>
      <c r="F292" s="6" t="str">
        <f t="shared" si="33"/>
        <v/>
      </c>
      <c r="G292" s="6" t="str">
        <f t="shared" si="34"/>
        <v/>
      </c>
      <c r="H292" s="6" t="str">
        <f t="shared" si="35"/>
        <v/>
      </c>
      <c r="I292" s="8" t="str">
        <f t="shared" si="36"/>
        <v/>
      </c>
    </row>
    <row r="293" spans="3:9" s="2" customFormat="1" x14ac:dyDescent="0.2">
      <c r="C293" s="7" t="str">
        <f t="shared" si="37"/>
        <v/>
      </c>
      <c r="D293" s="5" t="str">
        <f t="shared" si="31"/>
        <v/>
      </c>
      <c r="E293" s="60" t="str">
        <f t="shared" si="32"/>
        <v/>
      </c>
      <c r="F293" s="6" t="str">
        <f t="shared" si="33"/>
        <v/>
      </c>
      <c r="G293" s="6" t="str">
        <f t="shared" si="34"/>
        <v/>
      </c>
      <c r="H293" s="6" t="str">
        <f t="shared" si="35"/>
        <v/>
      </c>
      <c r="I293" s="8" t="str">
        <f t="shared" si="36"/>
        <v/>
      </c>
    </row>
    <row r="294" spans="3:9" s="2" customFormat="1" x14ac:dyDescent="0.2">
      <c r="C294" s="7" t="str">
        <f t="shared" si="37"/>
        <v/>
      </c>
      <c r="D294" s="5" t="str">
        <f t="shared" si="31"/>
        <v/>
      </c>
      <c r="E294" s="60" t="str">
        <f t="shared" si="32"/>
        <v/>
      </c>
      <c r="F294" s="6" t="str">
        <f t="shared" si="33"/>
        <v/>
      </c>
      <c r="G294" s="6" t="str">
        <f t="shared" si="34"/>
        <v/>
      </c>
      <c r="H294" s="6" t="str">
        <f t="shared" si="35"/>
        <v/>
      </c>
      <c r="I294" s="8" t="str">
        <f t="shared" si="36"/>
        <v/>
      </c>
    </row>
    <row r="295" spans="3:9" s="2" customFormat="1" x14ac:dyDescent="0.2">
      <c r="C295" s="7" t="str">
        <f t="shared" si="37"/>
        <v/>
      </c>
      <c r="D295" s="5" t="str">
        <f t="shared" si="31"/>
        <v/>
      </c>
      <c r="E295" s="60" t="str">
        <f t="shared" si="32"/>
        <v/>
      </c>
      <c r="F295" s="6" t="str">
        <f t="shared" si="33"/>
        <v/>
      </c>
      <c r="G295" s="6" t="str">
        <f t="shared" si="34"/>
        <v/>
      </c>
      <c r="H295" s="6" t="str">
        <f t="shared" si="35"/>
        <v/>
      </c>
      <c r="I295" s="8" t="str">
        <f t="shared" si="36"/>
        <v/>
      </c>
    </row>
    <row r="296" spans="3:9" s="2" customFormat="1" x14ac:dyDescent="0.2">
      <c r="C296" s="7" t="str">
        <f t="shared" si="37"/>
        <v/>
      </c>
      <c r="D296" s="5" t="str">
        <f t="shared" si="31"/>
        <v/>
      </c>
      <c r="E296" s="60" t="str">
        <f t="shared" si="32"/>
        <v/>
      </c>
      <c r="F296" s="6" t="str">
        <f t="shared" si="33"/>
        <v/>
      </c>
      <c r="G296" s="6" t="str">
        <f t="shared" si="34"/>
        <v/>
      </c>
      <c r="H296" s="6" t="str">
        <f t="shared" si="35"/>
        <v/>
      </c>
      <c r="I296" s="8" t="str">
        <f t="shared" si="36"/>
        <v/>
      </c>
    </row>
    <row r="297" spans="3:9" s="2" customFormat="1" x14ac:dyDescent="0.2">
      <c r="C297" s="7" t="str">
        <f t="shared" si="37"/>
        <v/>
      </c>
      <c r="D297" s="5" t="str">
        <f t="shared" si="31"/>
        <v/>
      </c>
      <c r="E297" s="60" t="str">
        <f t="shared" si="32"/>
        <v/>
      </c>
      <c r="F297" s="6" t="str">
        <f t="shared" si="33"/>
        <v/>
      </c>
      <c r="G297" s="6" t="str">
        <f t="shared" si="34"/>
        <v/>
      </c>
      <c r="H297" s="6" t="str">
        <f t="shared" si="35"/>
        <v/>
      </c>
      <c r="I297" s="8" t="str">
        <f t="shared" si="36"/>
        <v/>
      </c>
    </row>
    <row r="298" spans="3:9" s="2" customFormat="1" x14ac:dyDescent="0.2">
      <c r="C298" s="7" t="str">
        <f t="shared" si="37"/>
        <v/>
      </c>
      <c r="D298" s="5" t="str">
        <f t="shared" si="31"/>
        <v/>
      </c>
      <c r="E298" s="60" t="str">
        <f t="shared" si="32"/>
        <v/>
      </c>
      <c r="F298" s="6" t="str">
        <f t="shared" si="33"/>
        <v/>
      </c>
      <c r="G298" s="6" t="str">
        <f t="shared" si="34"/>
        <v/>
      </c>
      <c r="H298" s="6" t="str">
        <f t="shared" si="35"/>
        <v/>
      </c>
      <c r="I298" s="8" t="str">
        <f t="shared" si="36"/>
        <v/>
      </c>
    </row>
    <row r="299" spans="3:9" s="2" customFormat="1" x14ac:dyDescent="0.2">
      <c r="C299" s="7" t="str">
        <f t="shared" si="37"/>
        <v/>
      </c>
      <c r="D299" s="5" t="str">
        <f t="shared" si="31"/>
        <v/>
      </c>
      <c r="E299" s="60" t="str">
        <f t="shared" si="32"/>
        <v/>
      </c>
      <c r="F299" s="6" t="str">
        <f t="shared" si="33"/>
        <v/>
      </c>
      <c r="G299" s="6" t="str">
        <f t="shared" si="34"/>
        <v/>
      </c>
      <c r="H299" s="6" t="str">
        <f t="shared" si="35"/>
        <v/>
      </c>
      <c r="I299" s="8" t="str">
        <f t="shared" si="36"/>
        <v/>
      </c>
    </row>
    <row r="300" spans="3:9" s="2" customFormat="1" x14ac:dyDescent="0.2">
      <c r="C300" s="7" t="str">
        <f t="shared" si="37"/>
        <v/>
      </c>
      <c r="D300" s="5" t="str">
        <f t="shared" si="31"/>
        <v/>
      </c>
      <c r="E300" s="60" t="str">
        <f t="shared" si="32"/>
        <v/>
      </c>
      <c r="F300" s="6" t="str">
        <f t="shared" si="33"/>
        <v/>
      </c>
      <c r="G300" s="6" t="str">
        <f t="shared" si="34"/>
        <v/>
      </c>
      <c r="H300" s="6" t="str">
        <f t="shared" si="35"/>
        <v/>
      </c>
      <c r="I300" s="8" t="str">
        <f t="shared" si="36"/>
        <v/>
      </c>
    </row>
    <row r="301" spans="3:9" s="2" customFormat="1" x14ac:dyDescent="0.2">
      <c r="C301" s="7" t="str">
        <f t="shared" si="37"/>
        <v/>
      </c>
      <c r="D301" s="5" t="str">
        <f t="shared" si="31"/>
        <v/>
      </c>
      <c r="E301" s="60" t="str">
        <f t="shared" si="32"/>
        <v/>
      </c>
      <c r="F301" s="6" t="str">
        <f t="shared" si="33"/>
        <v/>
      </c>
      <c r="G301" s="6" t="str">
        <f t="shared" si="34"/>
        <v/>
      </c>
      <c r="H301" s="6" t="str">
        <f t="shared" si="35"/>
        <v/>
      </c>
      <c r="I301" s="8" t="str">
        <f t="shared" si="36"/>
        <v/>
      </c>
    </row>
    <row r="302" spans="3:9" s="2" customFormat="1" x14ac:dyDescent="0.2">
      <c r="C302" s="7" t="str">
        <f t="shared" si="37"/>
        <v/>
      </c>
      <c r="D302" s="5" t="str">
        <f t="shared" si="31"/>
        <v/>
      </c>
      <c r="E302" s="60" t="str">
        <f t="shared" si="32"/>
        <v/>
      </c>
      <c r="F302" s="6" t="str">
        <f t="shared" si="33"/>
        <v/>
      </c>
      <c r="G302" s="6" t="str">
        <f t="shared" si="34"/>
        <v/>
      </c>
      <c r="H302" s="6" t="str">
        <f t="shared" si="35"/>
        <v/>
      </c>
      <c r="I302" s="8" t="str">
        <f t="shared" si="36"/>
        <v/>
      </c>
    </row>
    <row r="303" spans="3:9" s="2" customFormat="1" x14ac:dyDescent="0.2">
      <c r="C303" s="7" t="str">
        <f t="shared" si="37"/>
        <v/>
      </c>
      <c r="D303" s="5" t="str">
        <f t="shared" si="31"/>
        <v/>
      </c>
      <c r="E303" s="60" t="str">
        <f t="shared" si="32"/>
        <v/>
      </c>
      <c r="F303" s="6" t="str">
        <f t="shared" si="33"/>
        <v/>
      </c>
      <c r="G303" s="6" t="str">
        <f t="shared" si="34"/>
        <v/>
      </c>
      <c r="H303" s="6" t="str">
        <f t="shared" si="35"/>
        <v/>
      </c>
      <c r="I303" s="8" t="str">
        <f t="shared" si="36"/>
        <v/>
      </c>
    </row>
    <row r="304" spans="3:9" s="2" customFormat="1" x14ac:dyDescent="0.2">
      <c r="C304" s="7" t="str">
        <f t="shared" si="37"/>
        <v/>
      </c>
      <c r="D304" s="5" t="str">
        <f t="shared" si="31"/>
        <v/>
      </c>
      <c r="E304" s="60" t="str">
        <f t="shared" si="32"/>
        <v/>
      </c>
      <c r="F304" s="6" t="str">
        <f t="shared" si="33"/>
        <v/>
      </c>
      <c r="G304" s="6" t="str">
        <f t="shared" si="34"/>
        <v/>
      </c>
      <c r="H304" s="6" t="str">
        <f t="shared" si="35"/>
        <v/>
      </c>
      <c r="I304" s="8" t="str">
        <f t="shared" si="36"/>
        <v/>
      </c>
    </row>
    <row r="305" spans="3:9" s="2" customFormat="1" x14ac:dyDescent="0.2">
      <c r="C305" s="7" t="str">
        <f t="shared" si="37"/>
        <v/>
      </c>
      <c r="D305" s="5" t="str">
        <f t="shared" si="31"/>
        <v/>
      </c>
      <c r="E305" s="60" t="str">
        <f t="shared" si="32"/>
        <v/>
      </c>
      <c r="F305" s="6" t="str">
        <f t="shared" si="33"/>
        <v/>
      </c>
      <c r="G305" s="6" t="str">
        <f t="shared" si="34"/>
        <v/>
      </c>
      <c r="H305" s="6" t="str">
        <f t="shared" si="35"/>
        <v/>
      </c>
      <c r="I305" s="8" t="str">
        <f t="shared" si="36"/>
        <v/>
      </c>
    </row>
    <row r="306" spans="3:9" s="2" customFormat="1" x14ac:dyDescent="0.2">
      <c r="C306" s="7" t="str">
        <f t="shared" si="37"/>
        <v/>
      </c>
      <c r="D306" s="5" t="str">
        <f t="shared" si="31"/>
        <v/>
      </c>
      <c r="E306" s="60" t="str">
        <f t="shared" si="32"/>
        <v/>
      </c>
      <c r="F306" s="6" t="str">
        <f t="shared" si="33"/>
        <v/>
      </c>
      <c r="G306" s="6" t="str">
        <f t="shared" si="34"/>
        <v/>
      </c>
      <c r="H306" s="6" t="str">
        <f t="shared" si="35"/>
        <v/>
      </c>
      <c r="I306" s="8" t="str">
        <f t="shared" si="36"/>
        <v/>
      </c>
    </row>
    <row r="307" spans="3:9" s="2" customFormat="1" x14ac:dyDescent="0.2">
      <c r="C307" s="7" t="str">
        <f t="shared" si="37"/>
        <v/>
      </c>
      <c r="D307" s="5" t="str">
        <f t="shared" si="31"/>
        <v/>
      </c>
      <c r="E307" s="60" t="str">
        <f t="shared" si="32"/>
        <v/>
      </c>
      <c r="F307" s="6" t="str">
        <f t="shared" si="33"/>
        <v/>
      </c>
      <c r="G307" s="6" t="str">
        <f t="shared" si="34"/>
        <v/>
      </c>
      <c r="H307" s="6" t="str">
        <f t="shared" si="35"/>
        <v/>
      </c>
      <c r="I307" s="8" t="str">
        <f t="shared" si="36"/>
        <v/>
      </c>
    </row>
    <row r="308" spans="3:9" s="2" customFormat="1" x14ac:dyDescent="0.2">
      <c r="C308" s="7" t="str">
        <f t="shared" si="37"/>
        <v/>
      </c>
      <c r="D308" s="5" t="str">
        <f t="shared" si="31"/>
        <v/>
      </c>
      <c r="E308" s="60" t="str">
        <f t="shared" si="32"/>
        <v/>
      </c>
      <c r="F308" s="6" t="str">
        <f t="shared" si="33"/>
        <v/>
      </c>
      <c r="G308" s="6" t="str">
        <f t="shared" si="34"/>
        <v/>
      </c>
      <c r="H308" s="6" t="str">
        <f t="shared" si="35"/>
        <v/>
      </c>
      <c r="I308" s="8" t="str">
        <f t="shared" si="36"/>
        <v/>
      </c>
    </row>
    <row r="309" spans="3:9" s="2" customFormat="1" x14ac:dyDescent="0.2">
      <c r="C309" s="7" t="str">
        <f t="shared" si="37"/>
        <v/>
      </c>
      <c r="D309" s="5" t="str">
        <f t="shared" si="31"/>
        <v/>
      </c>
      <c r="E309" s="60" t="str">
        <f t="shared" si="32"/>
        <v/>
      </c>
      <c r="F309" s="6" t="str">
        <f t="shared" si="33"/>
        <v/>
      </c>
      <c r="G309" s="6" t="str">
        <f t="shared" si="34"/>
        <v/>
      </c>
      <c r="H309" s="6" t="str">
        <f t="shared" si="35"/>
        <v/>
      </c>
      <c r="I309" s="8" t="str">
        <f t="shared" si="36"/>
        <v/>
      </c>
    </row>
    <row r="310" spans="3:9" s="2" customFormat="1" x14ac:dyDescent="0.2">
      <c r="C310" s="7" t="str">
        <f t="shared" si="37"/>
        <v/>
      </c>
      <c r="D310" s="5" t="str">
        <f t="shared" si="31"/>
        <v/>
      </c>
      <c r="E310" s="60" t="str">
        <f t="shared" si="32"/>
        <v/>
      </c>
      <c r="F310" s="6" t="str">
        <f t="shared" si="33"/>
        <v/>
      </c>
      <c r="G310" s="6" t="str">
        <f t="shared" si="34"/>
        <v/>
      </c>
      <c r="H310" s="6" t="str">
        <f t="shared" si="35"/>
        <v/>
      </c>
      <c r="I310" s="8" t="str">
        <f t="shared" si="36"/>
        <v/>
      </c>
    </row>
    <row r="311" spans="3:9" s="2" customFormat="1" x14ac:dyDescent="0.2">
      <c r="C311" s="7" t="str">
        <f t="shared" si="37"/>
        <v/>
      </c>
      <c r="D311" s="5" t="str">
        <f t="shared" si="31"/>
        <v/>
      </c>
      <c r="E311" s="60" t="str">
        <f t="shared" si="32"/>
        <v/>
      </c>
      <c r="F311" s="6" t="str">
        <f t="shared" si="33"/>
        <v/>
      </c>
      <c r="G311" s="6" t="str">
        <f t="shared" si="34"/>
        <v/>
      </c>
      <c r="H311" s="6" t="str">
        <f t="shared" si="35"/>
        <v/>
      </c>
      <c r="I311" s="8" t="str">
        <f t="shared" si="36"/>
        <v/>
      </c>
    </row>
    <row r="312" spans="3:9" s="2" customFormat="1" x14ac:dyDescent="0.2">
      <c r="C312" s="7" t="str">
        <f t="shared" si="37"/>
        <v/>
      </c>
      <c r="D312" s="5" t="str">
        <f t="shared" si="31"/>
        <v/>
      </c>
      <c r="E312" s="60" t="str">
        <f t="shared" si="32"/>
        <v/>
      </c>
      <c r="F312" s="6" t="str">
        <f t="shared" si="33"/>
        <v/>
      </c>
      <c r="G312" s="6" t="str">
        <f t="shared" si="34"/>
        <v/>
      </c>
      <c r="H312" s="6" t="str">
        <f t="shared" si="35"/>
        <v/>
      </c>
      <c r="I312" s="8" t="str">
        <f t="shared" si="36"/>
        <v/>
      </c>
    </row>
    <row r="313" spans="3:9" s="2" customFormat="1" x14ac:dyDescent="0.2">
      <c r="C313" s="7" t="str">
        <f t="shared" si="37"/>
        <v/>
      </c>
      <c r="D313" s="5" t="str">
        <f t="shared" si="31"/>
        <v/>
      </c>
      <c r="E313" s="60" t="str">
        <f t="shared" si="32"/>
        <v/>
      </c>
      <c r="F313" s="6" t="str">
        <f t="shared" si="33"/>
        <v/>
      </c>
      <c r="G313" s="6" t="str">
        <f t="shared" si="34"/>
        <v/>
      </c>
      <c r="H313" s="6" t="str">
        <f t="shared" si="35"/>
        <v/>
      </c>
      <c r="I313" s="8" t="str">
        <f t="shared" si="36"/>
        <v/>
      </c>
    </row>
    <row r="314" spans="3:9" s="2" customFormat="1" x14ac:dyDescent="0.2">
      <c r="C314" s="7" t="str">
        <f t="shared" si="37"/>
        <v/>
      </c>
      <c r="D314" s="5" t="str">
        <f t="shared" si="31"/>
        <v/>
      </c>
      <c r="E314" s="60" t="str">
        <f t="shared" si="32"/>
        <v/>
      </c>
      <c r="F314" s="6" t="str">
        <f t="shared" si="33"/>
        <v/>
      </c>
      <c r="G314" s="6" t="str">
        <f t="shared" si="34"/>
        <v/>
      </c>
      <c r="H314" s="6" t="str">
        <f t="shared" si="35"/>
        <v/>
      </c>
      <c r="I314" s="8" t="str">
        <f t="shared" si="36"/>
        <v/>
      </c>
    </row>
    <row r="315" spans="3:9" s="2" customFormat="1" x14ac:dyDescent="0.2">
      <c r="C315" s="7" t="str">
        <f t="shared" si="37"/>
        <v/>
      </c>
      <c r="D315" s="5" t="str">
        <f t="shared" si="31"/>
        <v/>
      </c>
      <c r="E315" s="60" t="str">
        <f t="shared" si="32"/>
        <v/>
      </c>
      <c r="F315" s="6" t="str">
        <f t="shared" si="33"/>
        <v/>
      </c>
      <c r="G315" s="6" t="str">
        <f t="shared" si="34"/>
        <v/>
      </c>
      <c r="H315" s="6" t="str">
        <f t="shared" si="35"/>
        <v/>
      </c>
      <c r="I315" s="8" t="str">
        <f t="shared" si="36"/>
        <v/>
      </c>
    </row>
    <row r="316" spans="3:9" s="2" customFormat="1" x14ac:dyDescent="0.2">
      <c r="C316" s="7" t="str">
        <f t="shared" si="37"/>
        <v/>
      </c>
      <c r="D316" s="5" t="str">
        <f t="shared" si="31"/>
        <v/>
      </c>
      <c r="E316" s="60" t="str">
        <f t="shared" si="32"/>
        <v/>
      </c>
      <c r="F316" s="6" t="str">
        <f t="shared" si="33"/>
        <v/>
      </c>
      <c r="G316" s="6" t="str">
        <f t="shared" si="34"/>
        <v/>
      </c>
      <c r="H316" s="6" t="str">
        <f t="shared" si="35"/>
        <v/>
      </c>
      <c r="I316" s="8" t="str">
        <f t="shared" si="36"/>
        <v/>
      </c>
    </row>
    <row r="317" spans="3:9" s="2" customFormat="1" x14ac:dyDescent="0.2">
      <c r="C317" s="7" t="str">
        <f t="shared" si="37"/>
        <v/>
      </c>
      <c r="D317" s="5" t="str">
        <f t="shared" si="31"/>
        <v/>
      </c>
      <c r="E317" s="60" t="str">
        <f t="shared" si="32"/>
        <v/>
      </c>
      <c r="F317" s="6" t="str">
        <f t="shared" si="33"/>
        <v/>
      </c>
      <c r="G317" s="6" t="str">
        <f t="shared" si="34"/>
        <v/>
      </c>
      <c r="H317" s="6" t="str">
        <f t="shared" si="35"/>
        <v/>
      </c>
      <c r="I317" s="8" t="str">
        <f t="shared" si="36"/>
        <v/>
      </c>
    </row>
    <row r="318" spans="3:9" s="2" customFormat="1" x14ac:dyDescent="0.2">
      <c r="C318" s="7" t="str">
        <f t="shared" si="37"/>
        <v/>
      </c>
      <c r="D318" s="5" t="str">
        <f t="shared" si="31"/>
        <v/>
      </c>
      <c r="E318" s="60" t="str">
        <f t="shared" si="32"/>
        <v/>
      </c>
      <c r="F318" s="6" t="str">
        <f t="shared" si="33"/>
        <v/>
      </c>
      <c r="G318" s="6" t="str">
        <f t="shared" si="34"/>
        <v/>
      </c>
      <c r="H318" s="6" t="str">
        <f t="shared" si="35"/>
        <v/>
      </c>
      <c r="I318" s="8" t="str">
        <f t="shared" si="36"/>
        <v/>
      </c>
    </row>
    <row r="319" spans="3:9" s="2" customFormat="1" x14ac:dyDescent="0.2">
      <c r="C319" s="7" t="str">
        <f t="shared" si="37"/>
        <v/>
      </c>
      <c r="D319" s="5" t="str">
        <f t="shared" si="31"/>
        <v/>
      </c>
      <c r="E319" s="60" t="str">
        <f t="shared" si="32"/>
        <v/>
      </c>
      <c r="F319" s="6" t="str">
        <f t="shared" si="33"/>
        <v/>
      </c>
      <c r="G319" s="6" t="str">
        <f t="shared" si="34"/>
        <v/>
      </c>
      <c r="H319" s="6" t="str">
        <f t="shared" si="35"/>
        <v/>
      </c>
      <c r="I319" s="8" t="str">
        <f t="shared" si="36"/>
        <v/>
      </c>
    </row>
    <row r="320" spans="3:9" s="2" customFormat="1" x14ac:dyDescent="0.2">
      <c r="C320" s="7" t="str">
        <f t="shared" si="37"/>
        <v/>
      </c>
      <c r="D320" s="5" t="str">
        <f t="shared" si="31"/>
        <v/>
      </c>
      <c r="E320" s="60" t="str">
        <f t="shared" si="32"/>
        <v/>
      </c>
      <c r="F320" s="6" t="str">
        <f t="shared" si="33"/>
        <v/>
      </c>
      <c r="G320" s="6" t="str">
        <f t="shared" si="34"/>
        <v/>
      </c>
      <c r="H320" s="6" t="str">
        <f t="shared" si="35"/>
        <v/>
      </c>
      <c r="I320" s="8" t="str">
        <f t="shared" si="36"/>
        <v/>
      </c>
    </row>
    <row r="321" spans="3:9" s="2" customFormat="1" x14ac:dyDescent="0.2">
      <c r="C321" s="7" t="str">
        <f t="shared" si="37"/>
        <v/>
      </c>
      <c r="D321" s="5" t="str">
        <f t="shared" si="31"/>
        <v/>
      </c>
      <c r="E321" s="60" t="str">
        <f t="shared" si="32"/>
        <v/>
      </c>
      <c r="F321" s="6" t="str">
        <f t="shared" si="33"/>
        <v/>
      </c>
      <c r="G321" s="6" t="str">
        <f t="shared" si="34"/>
        <v/>
      </c>
      <c r="H321" s="6" t="str">
        <f t="shared" si="35"/>
        <v/>
      </c>
      <c r="I321" s="8" t="str">
        <f t="shared" si="36"/>
        <v/>
      </c>
    </row>
    <row r="322" spans="3:9" s="2" customFormat="1" x14ac:dyDescent="0.2">
      <c r="C322" s="7" t="str">
        <f t="shared" si="37"/>
        <v/>
      </c>
      <c r="D322" s="5" t="str">
        <f t="shared" si="31"/>
        <v/>
      </c>
      <c r="E322" s="60" t="str">
        <f t="shared" si="32"/>
        <v/>
      </c>
      <c r="F322" s="6" t="str">
        <f t="shared" si="33"/>
        <v/>
      </c>
      <c r="G322" s="6" t="str">
        <f t="shared" si="34"/>
        <v/>
      </c>
      <c r="H322" s="6" t="str">
        <f t="shared" si="35"/>
        <v/>
      </c>
      <c r="I322" s="8" t="str">
        <f t="shared" si="36"/>
        <v/>
      </c>
    </row>
    <row r="323" spans="3:9" s="2" customFormat="1" x14ac:dyDescent="0.2">
      <c r="C323" s="7" t="str">
        <f t="shared" si="37"/>
        <v/>
      </c>
      <c r="D323" s="5" t="str">
        <f t="shared" si="31"/>
        <v/>
      </c>
      <c r="E323" s="60" t="str">
        <f t="shared" si="32"/>
        <v/>
      </c>
      <c r="F323" s="6" t="str">
        <f t="shared" si="33"/>
        <v/>
      </c>
      <c r="G323" s="6" t="str">
        <f t="shared" si="34"/>
        <v/>
      </c>
      <c r="H323" s="6" t="str">
        <f t="shared" si="35"/>
        <v/>
      </c>
      <c r="I323" s="8" t="str">
        <f t="shared" si="36"/>
        <v/>
      </c>
    </row>
    <row r="324" spans="3:9" s="2" customFormat="1" x14ac:dyDescent="0.2">
      <c r="C324" s="7" t="str">
        <f t="shared" si="37"/>
        <v/>
      </c>
      <c r="D324" s="5" t="str">
        <f t="shared" si="31"/>
        <v/>
      </c>
      <c r="E324" s="60" t="str">
        <f t="shared" si="32"/>
        <v/>
      </c>
      <c r="F324" s="6" t="str">
        <f t="shared" si="33"/>
        <v/>
      </c>
      <c r="G324" s="6" t="str">
        <f t="shared" si="34"/>
        <v/>
      </c>
      <c r="H324" s="6" t="str">
        <f t="shared" si="35"/>
        <v/>
      </c>
      <c r="I324" s="8" t="str">
        <f t="shared" si="36"/>
        <v/>
      </c>
    </row>
    <row r="325" spans="3:9" s="2" customFormat="1" x14ac:dyDescent="0.2">
      <c r="C325" s="7" t="str">
        <f t="shared" si="37"/>
        <v/>
      </c>
      <c r="D325" s="5" t="str">
        <f t="shared" si="31"/>
        <v/>
      </c>
      <c r="E325" s="60" t="str">
        <f t="shared" si="32"/>
        <v/>
      </c>
      <c r="F325" s="6" t="str">
        <f t="shared" si="33"/>
        <v/>
      </c>
      <c r="G325" s="6" t="str">
        <f t="shared" si="34"/>
        <v/>
      </c>
      <c r="H325" s="6" t="str">
        <f t="shared" si="35"/>
        <v/>
      </c>
      <c r="I325" s="8" t="str">
        <f t="shared" si="36"/>
        <v/>
      </c>
    </row>
    <row r="326" spans="3:9" s="2" customFormat="1" x14ac:dyDescent="0.2">
      <c r="C326" s="7" t="str">
        <f t="shared" si="37"/>
        <v/>
      </c>
      <c r="D326" s="5" t="str">
        <f t="shared" si="31"/>
        <v/>
      </c>
      <c r="E326" s="60" t="str">
        <f t="shared" si="32"/>
        <v/>
      </c>
      <c r="F326" s="6" t="str">
        <f t="shared" si="33"/>
        <v/>
      </c>
      <c r="G326" s="6" t="str">
        <f t="shared" si="34"/>
        <v/>
      </c>
      <c r="H326" s="6" t="str">
        <f t="shared" si="35"/>
        <v/>
      </c>
      <c r="I326" s="8" t="str">
        <f t="shared" si="36"/>
        <v/>
      </c>
    </row>
    <row r="327" spans="3:9" s="2" customFormat="1" x14ac:dyDescent="0.2">
      <c r="C327" s="7" t="str">
        <f t="shared" si="37"/>
        <v/>
      </c>
      <c r="D327" s="5" t="str">
        <f t="shared" si="31"/>
        <v/>
      </c>
      <c r="E327" s="60" t="str">
        <f t="shared" si="32"/>
        <v/>
      </c>
      <c r="F327" s="6" t="str">
        <f t="shared" si="33"/>
        <v/>
      </c>
      <c r="G327" s="6" t="str">
        <f t="shared" si="34"/>
        <v/>
      </c>
      <c r="H327" s="6" t="str">
        <f t="shared" si="35"/>
        <v/>
      </c>
      <c r="I327" s="8" t="str">
        <f t="shared" si="36"/>
        <v/>
      </c>
    </row>
    <row r="328" spans="3:9" s="2" customFormat="1" x14ac:dyDescent="0.2">
      <c r="C328" s="7" t="str">
        <f t="shared" si="37"/>
        <v/>
      </c>
      <c r="D328" s="5" t="str">
        <f t="shared" si="31"/>
        <v/>
      </c>
      <c r="E328" s="60" t="str">
        <f t="shared" si="32"/>
        <v/>
      </c>
      <c r="F328" s="6" t="str">
        <f t="shared" si="33"/>
        <v/>
      </c>
      <c r="G328" s="6" t="str">
        <f t="shared" si="34"/>
        <v/>
      </c>
      <c r="H328" s="6" t="str">
        <f t="shared" si="35"/>
        <v/>
      </c>
      <c r="I328" s="8" t="str">
        <f t="shared" si="36"/>
        <v/>
      </c>
    </row>
    <row r="329" spans="3:9" s="2" customFormat="1" x14ac:dyDescent="0.2">
      <c r="C329" s="7" t="str">
        <f t="shared" si="37"/>
        <v/>
      </c>
      <c r="D329" s="5" t="str">
        <f t="shared" si="31"/>
        <v/>
      </c>
      <c r="E329" s="60" t="str">
        <f t="shared" si="32"/>
        <v/>
      </c>
      <c r="F329" s="6" t="str">
        <f t="shared" si="33"/>
        <v/>
      </c>
      <c r="G329" s="6" t="str">
        <f t="shared" si="34"/>
        <v/>
      </c>
      <c r="H329" s="6" t="str">
        <f t="shared" si="35"/>
        <v/>
      </c>
      <c r="I329" s="8" t="str">
        <f t="shared" si="36"/>
        <v/>
      </c>
    </row>
    <row r="330" spans="3:9" s="2" customFormat="1" x14ac:dyDescent="0.2">
      <c r="C330" s="7" t="str">
        <f t="shared" si="37"/>
        <v/>
      </c>
      <c r="D330" s="5" t="str">
        <f t="shared" si="31"/>
        <v/>
      </c>
      <c r="E330" s="60" t="str">
        <f t="shared" si="32"/>
        <v/>
      </c>
      <c r="F330" s="6" t="str">
        <f t="shared" si="33"/>
        <v/>
      </c>
      <c r="G330" s="6" t="str">
        <f t="shared" si="34"/>
        <v/>
      </c>
      <c r="H330" s="6" t="str">
        <f t="shared" si="35"/>
        <v/>
      </c>
      <c r="I330" s="8" t="str">
        <f t="shared" si="36"/>
        <v/>
      </c>
    </row>
    <row r="331" spans="3:9" s="2" customFormat="1" x14ac:dyDescent="0.2">
      <c r="C331" s="7" t="str">
        <f t="shared" si="37"/>
        <v/>
      </c>
      <c r="D331" s="5" t="str">
        <f t="shared" si="31"/>
        <v/>
      </c>
      <c r="E331" s="60" t="str">
        <f t="shared" si="32"/>
        <v/>
      </c>
      <c r="F331" s="6" t="str">
        <f t="shared" si="33"/>
        <v/>
      </c>
      <c r="G331" s="6" t="str">
        <f t="shared" si="34"/>
        <v/>
      </c>
      <c r="H331" s="6" t="str">
        <f t="shared" si="35"/>
        <v/>
      </c>
      <c r="I331" s="8" t="str">
        <f t="shared" si="36"/>
        <v/>
      </c>
    </row>
    <row r="332" spans="3:9" s="2" customFormat="1" x14ac:dyDescent="0.2">
      <c r="C332" s="7" t="str">
        <f t="shared" si="37"/>
        <v/>
      </c>
      <c r="D332" s="5" t="str">
        <f t="shared" si="31"/>
        <v/>
      </c>
      <c r="E332" s="60" t="str">
        <f t="shared" si="32"/>
        <v/>
      </c>
      <c r="F332" s="6" t="str">
        <f t="shared" si="33"/>
        <v/>
      </c>
      <c r="G332" s="6" t="str">
        <f t="shared" si="34"/>
        <v/>
      </c>
      <c r="H332" s="6" t="str">
        <f t="shared" si="35"/>
        <v/>
      </c>
      <c r="I332" s="8" t="str">
        <f t="shared" si="36"/>
        <v/>
      </c>
    </row>
    <row r="333" spans="3:9" s="2" customFormat="1" x14ac:dyDescent="0.2">
      <c r="C333" s="7" t="str">
        <f t="shared" si="37"/>
        <v/>
      </c>
      <c r="D333" s="5" t="str">
        <f t="shared" si="31"/>
        <v/>
      </c>
      <c r="E333" s="60" t="str">
        <f t="shared" si="32"/>
        <v/>
      </c>
      <c r="F333" s="6" t="str">
        <f t="shared" si="33"/>
        <v/>
      </c>
      <c r="G333" s="6" t="str">
        <f t="shared" si="34"/>
        <v/>
      </c>
      <c r="H333" s="6" t="str">
        <f t="shared" si="35"/>
        <v/>
      </c>
      <c r="I333" s="8" t="str">
        <f t="shared" si="36"/>
        <v/>
      </c>
    </row>
    <row r="334" spans="3:9" s="2" customFormat="1" x14ac:dyDescent="0.2">
      <c r="C334" s="7" t="str">
        <f t="shared" si="37"/>
        <v/>
      </c>
      <c r="D334" s="5" t="str">
        <f t="shared" si="31"/>
        <v/>
      </c>
      <c r="E334" s="60" t="str">
        <f t="shared" si="32"/>
        <v/>
      </c>
      <c r="F334" s="6" t="str">
        <f t="shared" si="33"/>
        <v/>
      </c>
      <c r="G334" s="6" t="str">
        <f t="shared" si="34"/>
        <v/>
      </c>
      <c r="H334" s="6" t="str">
        <f t="shared" si="35"/>
        <v/>
      </c>
      <c r="I334" s="8" t="str">
        <f t="shared" si="36"/>
        <v/>
      </c>
    </row>
    <row r="335" spans="3:9" s="2" customFormat="1" x14ac:dyDescent="0.2">
      <c r="C335" s="7" t="str">
        <f t="shared" si="37"/>
        <v/>
      </c>
      <c r="D335" s="5" t="str">
        <f t="shared" si="31"/>
        <v/>
      </c>
      <c r="E335" s="60" t="str">
        <f t="shared" si="32"/>
        <v/>
      </c>
      <c r="F335" s="6" t="str">
        <f t="shared" si="33"/>
        <v/>
      </c>
      <c r="G335" s="6" t="str">
        <f t="shared" si="34"/>
        <v/>
      </c>
      <c r="H335" s="6" t="str">
        <f t="shared" si="35"/>
        <v/>
      </c>
      <c r="I335" s="8" t="str">
        <f t="shared" si="36"/>
        <v/>
      </c>
    </row>
    <row r="336" spans="3:9" s="2" customFormat="1" x14ac:dyDescent="0.2">
      <c r="C336" s="7" t="str">
        <f t="shared" si="37"/>
        <v/>
      </c>
      <c r="D336" s="5" t="str">
        <f t="shared" si="31"/>
        <v/>
      </c>
      <c r="E336" s="60" t="str">
        <f t="shared" si="32"/>
        <v/>
      </c>
      <c r="F336" s="6" t="str">
        <f t="shared" si="33"/>
        <v/>
      </c>
      <c r="G336" s="6" t="str">
        <f t="shared" si="34"/>
        <v/>
      </c>
      <c r="H336" s="6" t="str">
        <f t="shared" si="35"/>
        <v/>
      </c>
      <c r="I336" s="8" t="str">
        <f t="shared" si="36"/>
        <v/>
      </c>
    </row>
    <row r="337" spans="3:9" s="2" customFormat="1" x14ac:dyDescent="0.2">
      <c r="C337" s="7" t="str">
        <f t="shared" si="37"/>
        <v/>
      </c>
      <c r="D337" s="5" t="str">
        <f t="shared" si="31"/>
        <v/>
      </c>
      <c r="E337" s="60" t="str">
        <f t="shared" si="32"/>
        <v/>
      </c>
      <c r="F337" s="6" t="str">
        <f t="shared" si="33"/>
        <v/>
      </c>
      <c r="G337" s="6" t="str">
        <f t="shared" si="34"/>
        <v/>
      </c>
      <c r="H337" s="6" t="str">
        <f t="shared" si="35"/>
        <v/>
      </c>
      <c r="I337" s="8" t="str">
        <f t="shared" si="36"/>
        <v/>
      </c>
    </row>
    <row r="338" spans="3:9" s="2" customFormat="1" x14ac:dyDescent="0.2">
      <c r="C338" s="7" t="str">
        <f t="shared" si="37"/>
        <v/>
      </c>
      <c r="D338" s="5" t="str">
        <f t="shared" si="31"/>
        <v/>
      </c>
      <c r="E338" s="60" t="str">
        <f t="shared" si="32"/>
        <v/>
      </c>
      <c r="F338" s="6" t="str">
        <f t="shared" si="33"/>
        <v/>
      </c>
      <c r="G338" s="6" t="str">
        <f t="shared" si="34"/>
        <v/>
      </c>
      <c r="H338" s="6" t="str">
        <f t="shared" si="35"/>
        <v/>
      </c>
      <c r="I338" s="8" t="str">
        <f t="shared" si="36"/>
        <v/>
      </c>
    </row>
    <row r="339" spans="3:9" s="2" customFormat="1" x14ac:dyDescent="0.2">
      <c r="C339" s="7" t="str">
        <f t="shared" si="37"/>
        <v/>
      </c>
      <c r="D339" s="5" t="str">
        <f t="shared" si="31"/>
        <v/>
      </c>
      <c r="E339" s="60" t="str">
        <f t="shared" si="32"/>
        <v/>
      </c>
      <c r="F339" s="6" t="str">
        <f t="shared" si="33"/>
        <v/>
      </c>
      <c r="G339" s="6" t="str">
        <f t="shared" si="34"/>
        <v/>
      </c>
      <c r="H339" s="6" t="str">
        <f t="shared" si="35"/>
        <v/>
      </c>
      <c r="I339" s="8" t="str">
        <f t="shared" si="36"/>
        <v/>
      </c>
    </row>
    <row r="340" spans="3:9" s="2" customFormat="1" x14ac:dyDescent="0.2">
      <c r="C340" s="7" t="str">
        <f t="shared" si="37"/>
        <v/>
      </c>
      <c r="D340" s="5" t="str">
        <f t="shared" si="31"/>
        <v/>
      </c>
      <c r="E340" s="60" t="str">
        <f t="shared" si="32"/>
        <v/>
      </c>
      <c r="F340" s="6" t="str">
        <f t="shared" si="33"/>
        <v/>
      </c>
      <c r="G340" s="6" t="str">
        <f t="shared" si="34"/>
        <v/>
      </c>
      <c r="H340" s="6" t="str">
        <f t="shared" si="35"/>
        <v/>
      </c>
      <c r="I340" s="8" t="str">
        <f t="shared" si="36"/>
        <v/>
      </c>
    </row>
    <row r="341" spans="3:9" s="2" customFormat="1" x14ac:dyDescent="0.2">
      <c r="C341" s="7" t="str">
        <f t="shared" si="37"/>
        <v/>
      </c>
      <c r="D341" s="5" t="str">
        <f t="shared" si="31"/>
        <v/>
      </c>
      <c r="E341" s="60" t="str">
        <f t="shared" si="32"/>
        <v/>
      </c>
      <c r="F341" s="6" t="str">
        <f t="shared" si="33"/>
        <v/>
      </c>
      <c r="G341" s="6" t="str">
        <f t="shared" si="34"/>
        <v/>
      </c>
      <c r="H341" s="6" t="str">
        <f t="shared" si="35"/>
        <v/>
      </c>
      <c r="I341" s="8" t="str">
        <f t="shared" si="36"/>
        <v/>
      </c>
    </row>
    <row r="342" spans="3:9" s="2" customFormat="1" x14ac:dyDescent="0.2">
      <c r="C342" s="7" t="str">
        <f t="shared" si="37"/>
        <v/>
      </c>
      <c r="D342" s="5" t="str">
        <f t="shared" si="31"/>
        <v/>
      </c>
      <c r="E342" s="60" t="str">
        <f t="shared" si="32"/>
        <v/>
      </c>
      <c r="F342" s="6" t="str">
        <f t="shared" si="33"/>
        <v/>
      </c>
      <c r="G342" s="6" t="str">
        <f t="shared" si="34"/>
        <v/>
      </c>
      <c r="H342" s="6" t="str">
        <f t="shared" si="35"/>
        <v/>
      </c>
      <c r="I342" s="8" t="str">
        <f t="shared" si="36"/>
        <v/>
      </c>
    </row>
    <row r="343" spans="3:9" s="2" customFormat="1" x14ac:dyDescent="0.2">
      <c r="C343" s="7" t="str">
        <f t="shared" si="37"/>
        <v/>
      </c>
      <c r="D343" s="5" t="str">
        <f t="shared" ref="D343:D382" si="38">IF(Loan_Not_Paid*Values_Entered,Payment_Date,"")</f>
        <v/>
      </c>
      <c r="E343" s="60" t="str">
        <f t="shared" ref="E343:E382" si="39">IF(Loan_Not_Paid*Values_Entered,Beginning_Balance,"")</f>
        <v/>
      </c>
      <c r="F343" s="6" t="str">
        <f t="shared" ref="F343:F382" si="40">IF(Loan_Not_Paid*Values_Entered,Monthly_Payment,"")</f>
        <v/>
      </c>
      <c r="G343" s="6" t="str">
        <f t="shared" ref="G343:G382" si="41">IF(Loan_Not_Paid*Values_Entered,Principal,"")</f>
        <v/>
      </c>
      <c r="H343" s="6" t="str">
        <f t="shared" ref="H343:H382" si="42">IF(Loan_Not_Paid*Values_Entered,Interest,"")</f>
        <v/>
      </c>
      <c r="I343" s="8" t="str">
        <f t="shared" ref="I343:I382" si="43">IF(Loan_Not_Paid*Values_Entered,Ending_Balance,"")</f>
        <v/>
      </c>
    </row>
    <row r="344" spans="3:9" s="2" customFormat="1" x14ac:dyDescent="0.2">
      <c r="C344" s="7" t="str">
        <f t="shared" ref="C344:C382" si="44">IF(Loan_Not_Paid*Values_Entered,Payment_Number,"")</f>
        <v/>
      </c>
      <c r="D344" s="5" t="str">
        <f t="shared" si="38"/>
        <v/>
      </c>
      <c r="E344" s="60" t="str">
        <f t="shared" si="39"/>
        <v/>
      </c>
      <c r="F344" s="6" t="str">
        <f t="shared" si="40"/>
        <v/>
      </c>
      <c r="G344" s="6" t="str">
        <f t="shared" si="41"/>
        <v/>
      </c>
      <c r="H344" s="6" t="str">
        <f t="shared" si="42"/>
        <v/>
      </c>
      <c r="I344" s="8" t="str">
        <f t="shared" si="43"/>
        <v/>
      </c>
    </row>
    <row r="345" spans="3:9" s="2" customFormat="1" x14ac:dyDescent="0.2">
      <c r="C345" s="7" t="str">
        <f t="shared" si="44"/>
        <v/>
      </c>
      <c r="D345" s="5" t="str">
        <f t="shared" si="38"/>
        <v/>
      </c>
      <c r="E345" s="60" t="str">
        <f t="shared" si="39"/>
        <v/>
      </c>
      <c r="F345" s="6" t="str">
        <f t="shared" si="40"/>
        <v/>
      </c>
      <c r="G345" s="6" t="str">
        <f t="shared" si="41"/>
        <v/>
      </c>
      <c r="H345" s="6" t="str">
        <f t="shared" si="42"/>
        <v/>
      </c>
      <c r="I345" s="8" t="str">
        <f t="shared" si="43"/>
        <v/>
      </c>
    </row>
    <row r="346" spans="3:9" s="2" customFormat="1" x14ac:dyDescent="0.2">
      <c r="C346" s="7" t="str">
        <f t="shared" si="44"/>
        <v/>
      </c>
      <c r="D346" s="5" t="str">
        <f t="shared" si="38"/>
        <v/>
      </c>
      <c r="E346" s="60" t="str">
        <f t="shared" si="39"/>
        <v/>
      </c>
      <c r="F346" s="6" t="str">
        <f t="shared" si="40"/>
        <v/>
      </c>
      <c r="G346" s="6" t="str">
        <f t="shared" si="41"/>
        <v/>
      </c>
      <c r="H346" s="6" t="str">
        <f t="shared" si="42"/>
        <v/>
      </c>
      <c r="I346" s="8" t="str">
        <f t="shared" si="43"/>
        <v/>
      </c>
    </row>
    <row r="347" spans="3:9" s="2" customFormat="1" x14ac:dyDescent="0.2">
      <c r="C347" s="7" t="str">
        <f t="shared" si="44"/>
        <v/>
      </c>
      <c r="D347" s="5" t="str">
        <f t="shared" si="38"/>
        <v/>
      </c>
      <c r="E347" s="60" t="str">
        <f t="shared" si="39"/>
        <v/>
      </c>
      <c r="F347" s="6" t="str">
        <f t="shared" si="40"/>
        <v/>
      </c>
      <c r="G347" s="6" t="str">
        <f t="shared" si="41"/>
        <v/>
      </c>
      <c r="H347" s="6" t="str">
        <f t="shared" si="42"/>
        <v/>
      </c>
      <c r="I347" s="8" t="str">
        <f t="shared" si="43"/>
        <v/>
      </c>
    </row>
    <row r="348" spans="3:9" s="2" customFormat="1" x14ac:dyDescent="0.2">
      <c r="C348" s="7" t="str">
        <f t="shared" si="44"/>
        <v/>
      </c>
      <c r="D348" s="5" t="str">
        <f t="shared" si="38"/>
        <v/>
      </c>
      <c r="E348" s="60" t="str">
        <f t="shared" si="39"/>
        <v/>
      </c>
      <c r="F348" s="6" t="str">
        <f t="shared" si="40"/>
        <v/>
      </c>
      <c r="G348" s="6" t="str">
        <f t="shared" si="41"/>
        <v/>
      </c>
      <c r="H348" s="6" t="str">
        <f t="shared" si="42"/>
        <v/>
      </c>
      <c r="I348" s="8" t="str">
        <f t="shared" si="43"/>
        <v/>
      </c>
    </row>
    <row r="349" spans="3:9" s="2" customFormat="1" x14ac:dyDescent="0.2">
      <c r="C349" s="7" t="str">
        <f t="shared" si="44"/>
        <v/>
      </c>
      <c r="D349" s="5" t="str">
        <f t="shared" si="38"/>
        <v/>
      </c>
      <c r="E349" s="60" t="str">
        <f t="shared" si="39"/>
        <v/>
      </c>
      <c r="F349" s="6" t="str">
        <f t="shared" si="40"/>
        <v/>
      </c>
      <c r="G349" s="6" t="str">
        <f t="shared" si="41"/>
        <v/>
      </c>
      <c r="H349" s="6" t="str">
        <f t="shared" si="42"/>
        <v/>
      </c>
      <c r="I349" s="8" t="str">
        <f t="shared" si="43"/>
        <v/>
      </c>
    </row>
    <row r="350" spans="3:9" s="2" customFormat="1" x14ac:dyDescent="0.2">
      <c r="C350" s="7" t="str">
        <f t="shared" si="44"/>
        <v/>
      </c>
      <c r="D350" s="5" t="str">
        <f t="shared" si="38"/>
        <v/>
      </c>
      <c r="E350" s="60" t="str">
        <f t="shared" si="39"/>
        <v/>
      </c>
      <c r="F350" s="6" t="str">
        <f t="shared" si="40"/>
        <v/>
      </c>
      <c r="G350" s="6" t="str">
        <f t="shared" si="41"/>
        <v/>
      </c>
      <c r="H350" s="6" t="str">
        <f t="shared" si="42"/>
        <v/>
      </c>
      <c r="I350" s="8" t="str">
        <f t="shared" si="43"/>
        <v/>
      </c>
    </row>
    <row r="351" spans="3:9" s="2" customFormat="1" x14ac:dyDescent="0.2">
      <c r="C351" s="7" t="str">
        <f t="shared" si="44"/>
        <v/>
      </c>
      <c r="D351" s="5" t="str">
        <f t="shared" si="38"/>
        <v/>
      </c>
      <c r="E351" s="60" t="str">
        <f t="shared" si="39"/>
        <v/>
      </c>
      <c r="F351" s="6" t="str">
        <f t="shared" si="40"/>
        <v/>
      </c>
      <c r="G351" s="6" t="str">
        <f t="shared" si="41"/>
        <v/>
      </c>
      <c r="H351" s="6" t="str">
        <f t="shared" si="42"/>
        <v/>
      </c>
      <c r="I351" s="8" t="str">
        <f t="shared" si="43"/>
        <v/>
      </c>
    </row>
    <row r="352" spans="3:9" s="2" customFormat="1" x14ac:dyDescent="0.2">
      <c r="C352" s="7" t="str">
        <f t="shared" si="44"/>
        <v/>
      </c>
      <c r="D352" s="5" t="str">
        <f t="shared" si="38"/>
        <v/>
      </c>
      <c r="E352" s="60" t="str">
        <f t="shared" si="39"/>
        <v/>
      </c>
      <c r="F352" s="6" t="str">
        <f t="shared" si="40"/>
        <v/>
      </c>
      <c r="G352" s="6" t="str">
        <f t="shared" si="41"/>
        <v/>
      </c>
      <c r="H352" s="6" t="str">
        <f t="shared" si="42"/>
        <v/>
      </c>
      <c r="I352" s="8" t="str">
        <f t="shared" si="43"/>
        <v/>
      </c>
    </row>
    <row r="353" spans="3:9" s="2" customFormat="1" x14ac:dyDescent="0.2">
      <c r="C353" s="7" t="str">
        <f t="shared" si="44"/>
        <v/>
      </c>
      <c r="D353" s="5" t="str">
        <f t="shared" si="38"/>
        <v/>
      </c>
      <c r="E353" s="60" t="str">
        <f t="shared" si="39"/>
        <v/>
      </c>
      <c r="F353" s="6" t="str">
        <f t="shared" si="40"/>
        <v/>
      </c>
      <c r="G353" s="6" t="str">
        <f t="shared" si="41"/>
        <v/>
      </c>
      <c r="H353" s="6" t="str">
        <f t="shared" si="42"/>
        <v/>
      </c>
      <c r="I353" s="8" t="str">
        <f t="shared" si="43"/>
        <v/>
      </c>
    </row>
    <row r="354" spans="3:9" s="2" customFormat="1" x14ac:dyDescent="0.2">
      <c r="C354" s="7" t="str">
        <f t="shared" si="44"/>
        <v/>
      </c>
      <c r="D354" s="5" t="str">
        <f t="shared" si="38"/>
        <v/>
      </c>
      <c r="E354" s="60" t="str">
        <f t="shared" si="39"/>
        <v/>
      </c>
      <c r="F354" s="6" t="str">
        <f t="shared" si="40"/>
        <v/>
      </c>
      <c r="G354" s="6" t="str">
        <f t="shared" si="41"/>
        <v/>
      </c>
      <c r="H354" s="6" t="str">
        <f t="shared" si="42"/>
        <v/>
      </c>
      <c r="I354" s="8" t="str">
        <f t="shared" si="43"/>
        <v/>
      </c>
    </row>
    <row r="355" spans="3:9" s="2" customFormat="1" x14ac:dyDescent="0.2">
      <c r="C355" s="7" t="str">
        <f t="shared" si="44"/>
        <v/>
      </c>
      <c r="D355" s="5" t="str">
        <f t="shared" si="38"/>
        <v/>
      </c>
      <c r="E355" s="60" t="str">
        <f t="shared" si="39"/>
        <v/>
      </c>
      <c r="F355" s="6" t="str">
        <f t="shared" si="40"/>
        <v/>
      </c>
      <c r="G355" s="6" t="str">
        <f t="shared" si="41"/>
        <v/>
      </c>
      <c r="H355" s="6" t="str">
        <f t="shared" si="42"/>
        <v/>
      </c>
      <c r="I355" s="8" t="str">
        <f t="shared" si="43"/>
        <v/>
      </c>
    </row>
    <row r="356" spans="3:9" s="2" customFormat="1" x14ac:dyDescent="0.2">
      <c r="C356" s="7" t="str">
        <f t="shared" si="44"/>
        <v/>
      </c>
      <c r="D356" s="5" t="str">
        <f t="shared" si="38"/>
        <v/>
      </c>
      <c r="E356" s="60" t="str">
        <f t="shared" si="39"/>
        <v/>
      </c>
      <c r="F356" s="6" t="str">
        <f t="shared" si="40"/>
        <v/>
      </c>
      <c r="G356" s="6" t="str">
        <f t="shared" si="41"/>
        <v/>
      </c>
      <c r="H356" s="6" t="str">
        <f t="shared" si="42"/>
        <v/>
      </c>
      <c r="I356" s="8" t="str">
        <f t="shared" si="43"/>
        <v/>
      </c>
    </row>
    <row r="357" spans="3:9" s="2" customFormat="1" x14ac:dyDescent="0.2">
      <c r="C357" s="7" t="str">
        <f t="shared" si="44"/>
        <v/>
      </c>
      <c r="D357" s="5" t="str">
        <f t="shared" si="38"/>
        <v/>
      </c>
      <c r="E357" s="60" t="str">
        <f t="shared" si="39"/>
        <v/>
      </c>
      <c r="F357" s="6" t="str">
        <f t="shared" si="40"/>
        <v/>
      </c>
      <c r="G357" s="6" t="str">
        <f t="shared" si="41"/>
        <v/>
      </c>
      <c r="H357" s="6" t="str">
        <f t="shared" si="42"/>
        <v/>
      </c>
      <c r="I357" s="8" t="str">
        <f t="shared" si="43"/>
        <v/>
      </c>
    </row>
    <row r="358" spans="3:9" s="2" customFormat="1" x14ac:dyDescent="0.2">
      <c r="C358" s="7" t="str">
        <f t="shared" si="44"/>
        <v/>
      </c>
      <c r="D358" s="5" t="str">
        <f t="shared" si="38"/>
        <v/>
      </c>
      <c r="E358" s="60" t="str">
        <f t="shared" si="39"/>
        <v/>
      </c>
      <c r="F358" s="6" t="str">
        <f t="shared" si="40"/>
        <v/>
      </c>
      <c r="G358" s="6" t="str">
        <f t="shared" si="41"/>
        <v/>
      </c>
      <c r="H358" s="6" t="str">
        <f t="shared" si="42"/>
        <v/>
      </c>
      <c r="I358" s="8" t="str">
        <f t="shared" si="43"/>
        <v/>
      </c>
    </row>
    <row r="359" spans="3:9" s="2" customFormat="1" x14ac:dyDescent="0.2">
      <c r="C359" s="7" t="str">
        <f t="shared" si="44"/>
        <v/>
      </c>
      <c r="D359" s="5" t="str">
        <f t="shared" si="38"/>
        <v/>
      </c>
      <c r="E359" s="60" t="str">
        <f t="shared" si="39"/>
        <v/>
      </c>
      <c r="F359" s="6" t="str">
        <f t="shared" si="40"/>
        <v/>
      </c>
      <c r="G359" s="6" t="str">
        <f t="shared" si="41"/>
        <v/>
      </c>
      <c r="H359" s="6" t="str">
        <f t="shared" si="42"/>
        <v/>
      </c>
      <c r="I359" s="8" t="str">
        <f t="shared" si="43"/>
        <v/>
      </c>
    </row>
    <row r="360" spans="3:9" s="2" customFormat="1" x14ac:dyDescent="0.2">
      <c r="C360" s="7" t="str">
        <f t="shared" si="44"/>
        <v/>
      </c>
      <c r="D360" s="5" t="str">
        <f t="shared" si="38"/>
        <v/>
      </c>
      <c r="E360" s="60" t="str">
        <f t="shared" si="39"/>
        <v/>
      </c>
      <c r="F360" s="6" t="str">
        <f t="shared" si="40"/>
        <v/>
      </c>
      <c r="G360" s="6" t="str">
        <f t="shared" si="41"/>
        <v/>
      </c>
      <c r="H360" s="6" t="str">
        <f t="shared" si="42"/>
        <v/>
      </c>
      <c r="I360" s="8" t="str">
        <f t="shared" si="43"/>
        <v/>
      </c>
    </row>
    <row r="361" spans="3:9" s="2" customFormat="1" x14ac:dyDescent="0.2">
      <c r="C361" s="7" t="str">
        <f t="shared" si="44"/>
        <v/>
      </c>
      <c r="D361" s="5" t="str">
        <f t="shared" si="38"/>
        <v/>
      </c>
      <c r="E361" s="60" t="str">
        <f t="shared" si="39"/>
        <v/>
      </c>
      <c r="F361" s="6" t="str">
        <f t="shared" si="40"/>
        <v/>
      </c>
      <c r="G361" s="6" t="str">
        <f t="shared" si="41"/>
        <v/>
      </c>
      <c r="H361" s="6" t="str">
        <f t="shared" si="42"/>
        <v/>
      </c>
      <c r="I361" s="8" t="str">
        <f t="shared" si="43"/>
        <v/>
      </c>
    </row>
    <row r="362" spans="3:9" s="2" customFormat="1" x14ac:dyDescent="0.2">
      <c r="C362" s="7" t="str">
        <f t="shared" si="44"/>
        <v/>
      </c>
      <c r="D362" s="5" t="str">
        <f t="shared" si="38"/>
        <v/>
      </c>
      <c r="E362" s="60" t="str">
        <f t="shared" si="39"/>
        <v/>
      </c>
      <c r="F362" s="6" t="str">
        <f t="shared" si="40"/>
        <v/>
      </c>
      <c r="G362" s="6" t="str">
        <f t="shared" si="41"/>
        <v/>
      </c>
      <c r="H362" s="6" t="str">
        <f t="shared" si="42"/>
        <v/>
      </c>
      <c r="I362" s="8" t="str">
        <f t="shared" si="43"/>
        <v/>
      </c>
    </row>
    <row r="363" spans="3:9" s="2" customFormat="1" x14ac:dyDescent="0.2">
      <c r="C363" s="7" t="str">
        <f t="shared" si="44"/>
        <v/>
      </c>
      <c r="D363" s="5" t="str">
        <f t="shared" si="38"/>
        <v/>
      </c>
      <c r="E363" s="60" t="str">
        <f t="shared" si="39"/>
        <v/>
      </c>
      <c r="F363" s="6" t="str">
        <f t="shared" si="40"/>
        <v/>
      </c>
      <c r="G363" s="6" t="str">
        <f t="shared" si="41"/>
        <v/>
      </c>
      <c r="H363" s="6" t="str">
        <f t="shared" si="42"/>
        <v/>
      </c>
      <c r="I363" s="8" t="str">
        <f t="shared" si="43"/>
        <v/>
      </c>
    </row>
    <row r="364" spans="3:9" s="2" customFormat="1" x14ac:dyDescent="0.2">
      <c r="C364" s="7" t="str">
        <f t="shared" si="44"/>
        <v/>
      </c>
      <c r="D364" s="5" t="str">
        <f t="shared" si="38"/>
        <v/>
      </c>
      <c r="E364" s="60" t="str">
        <f t="shared" si="39"/>
        <v/>
      </c>
      <c r="F364" s="6" t="str">
        <f t="shared" si="40"/>
        <v/>
      </c>
      <c r="G364" s="6" t="str">
        <f t="shared" si="41"/>
        <v/>
      </c>
      <c r="H364" s="6" t="str">
        <f t="shared" si="42"/>
        <v/>
      </c>
      <c r="I364" s="8" t="str">
        <f t="shared" si="43"/>
        <v/>
      </c>
    </row>
    <row r="365" spans="3:9" s="2" customFormat="1" x14ac:dyDescent="0.2">
      <c r="C365" s="7" t="str">
        <f t="shared" si="44"/>
        <v/>
      </c>
      <c r="D365" s="5" t="str">
        <f t="shared" si="38"/>
        <v/>
      </c>
      <c r="E365" s="60" t="str">
        <f t="shared" si="39"/>
        <v/>
      </c>
      <c r="F365" s="6" t="str">
        <f t="shared" si="40"/>
        <v/>
      </c>
      <c r="G365" s="6" t="str">
        <f t="shared" si="41"/>
        <v/>
      </c>
      <c r="H365" s="6" t="str">
        <f t="shared" si="42"/>
        <v/>
      </c>
      <c r="I365" s="8" t="str">
        <f t="shared" si="43"/>
        <v/>
      </c>
    </row>
    <row r="366" spans="3:9" s="2" customFormat="1" x14ac:dyDescent="0.2">
      <c r="C366" s="7" t="str">
        <f t="shared" si="44"/>
        <v/>
      </c>
      <c r="D366" s="5" t="str">
        <f t="shared" si="38"/>
        <v/>
      </c>
      <c r="E366" s="60" t="str">
        <f t="shared" si="39"/>
        <v/>
      </c>
      <c r="F366" s="6" t="str">
        <f t="shared" si="40"/>
        <v/>
      </c>
      <c r="G366" s="6" t="str">
        <f t="shared" si="41"/>
        <v/>
      </c>
      <c r="H366" s="6" t="str">
        <f t="shared" si="42"/>
        <v/>
      </c>
      <c r="I366" s="8" t="str">
        <f t="shared" si="43"/>
        <v/>
      </c>
    </row>
    <row r="367" spans="3:9" s="2" customFormat="1" x14ac:dyDescent="0.2">
      <c r="C367" s="7" t="str">
        <f t="shared" si="44"/>
        <v/>
      </c>
      <c r="D367" s="5" t="str">
        <f t="shared" si="38"/>
        <v/>
      </c>
      <c r="E367" s="60" t="str">
        <f t="shared" si="39"/>
        <v/>
      </c>
      <c r="F367" s="6" t="str">
        <f t="shared" si="40"/>
        <v/>
      </c>
      <c r="G367" s="6" t="str">
        <f t="shared" si="41"/>
        <v/>
      </c>
      <c r="H367" s="6" t="str">
        <f t="shared" si="42"/>
        <v/>
      </c>
      <c r="I367" s="8" t="str">
        <f t="shared" si="43"/>
        <v/>
      </c>
    </row>
    <row r="368" spans="3:9" s="2" customFormat="1" x14ac:dyDescent="0.2">
      <c r="C368" s="7" t="str">
        <f t="shared" si="44"/>
        <v/>
      </c>
      <c r="D368" s="5" t="str">
        <f t="shared" si="38"/>
        <v/>
      </c>
      <c r="E368" s="60" t="str">
        <f t="shared" si="39"/>
        <v/>
      </c>
      <c r="F368" s="6" t="str">
        <f t="shared" si="40"/>
        <v/>
      </c>
      <c r="G368" s="6" t="str">
        <f t="shared" si="41"/>
        <v/>
      </c>
      <c r="H368" s="6" t="str">
        <f t="shared" si="42"/>
        <v/>
      </c>
      <c r="I368" s="8" t="str">
        <f t="shared" si="43"/>
        <v/>
      </c>
    </row>
    <row r="369" spans="3:9" s="2" customFormat="1" x14ac:dyDescent="0.2">
      <c r="C369" s="7" t="str">
        <f t="shared" si="44"/>
        <v/>
      </c>
      <c r="D369" s="5" t="str">
        <f t="shared" si="38"/>
        <v/>
      </c>
      <c r="E369" s="60" t="str">
        <f t="shared" si="39"/>
        <v/>
      </c>
      <c r="F369" s="6" t="str">
        <f t="shared" si="40"/>
        <v/>
      </c>
      <c r="G369" s="6" t="str">
        <f t="shared" si="41"/>
        <v/>
      </c>
      <c r="H369" s="6" t="str">
        <f t="shared" si="42"/>
        <v/>
      </c>
      <c r="I369" s="8" t="str">
        <f t="shared" si="43"/>
        <v/>
      </c>
    </row>
    <row r="370" spans="3:9" s="2" customFormat="1" x14ac:dyDescent="0.2">
      <c r="C370" s="7" t="str">
        <f t="shared" si="44"/>
        <v/>
      </c>
      <c r="D370" s="5" t="str">
        <f t="shared" si="38"/>
        <v/>
      </c>
      <c r="E370" s="60" t="str">
        <f t="shared" si="39"/>
        <v/>
      </c>
      <c r="F370" s="6" t="str">
        <f t="shared" si="40"/>
        <v/>
      </c>
      <c r="G370" s="6" t="str">
        <f t="shared" si="41"/>
        <v/>
      </c>
      <c r="H370" s="6" t="str">
        <f t="shared" si="42"/>
        <v/>
      </c>
      <c r="I370" s="8" t="str">
        <f t="shared" si="43"/>
        <v/>
      </c>
    </row>
    <row r="371" spans="3:9" s="2" customFormat="1" x14ac:dyDescent="0.2">
      <c r="C371" s="7" t="str">
        <f t="shared" si="44"/>
        <v/>
      </c>
      <c r="D371" s="5" t="str">
        <f t="shared" si="38"/>
        <v/>
      </c>
      <c r="E371" s="60" t="str">
        <f t="shared" si="39"/>
        <v/>
      </c>
      <c r="F371" s="6" t="str">
        <f t="shared" si="40"/>
        <v/>
      </c>
      <c r="G371" s="6" t="str">
        <f t="shared" si="41"/>
        <v/>
      </c>
      <c r="H371" s="6" t="str">
        <f t="shared" si="42"/>
        <v/>
      </c>
      <c r="I371" s="8" t="str">
        <f t="shared" si="43"/>
        <v/>
      </c>
    </row>
    <row r="372" spans="3:9" s="2" customFormat="1" x14ac:dyDescent="0.2">
      <c r="C372" s="7" t="str">
        <f t="shared" si="44"/>
        <v/>
      </c>
      <c r="D372" s="5" t="str">
        <f t="shared" si="38"/>
        <v/>
      </c>
      <c r="E372" s="60" t="str">
        <f t="shared" si="39"/>
        <v/>
      </c>
      <c r="F372" s="6" t="str">
        <f t="shared" si="40"/>
        <v/>
      </c>
      <c r="G372" s="6" t="str">
        <f t="shared" si="41"/>
        <v/>
      </c>
      <c r="H372" s="6" t="str">
        <f t="shared" si="42"/>
        <v/>
      </c>
      <c r="I372" s="8" t="str">
        <f t="shared" si="43"/>
        <v/>
      </c>
    </row>
    <row r="373" spans="3:9" s="2" customFormat="1" x14ac:dyDescent="0.2">
      <c r="C373" s="7" t="str">
        <f t="shared" si="44"/>
        <v/>
      </c>
      <c r="D373" s="5" t="str">
        <f t="shared" si="38"/>
        <v/>
      </c>
      <c r="E373" s="60" t="str">
        <f t="shared" si="39"/>
        <v/>
      </c>
      <c r="F373" s="6" t="str">
        <f t="shared" si="40"/>
        <v/>
      </c>
      <c r="G373" s="6" t="str">
        <f t="shared" si="41"/>
        <v/>
      </c>
      <c r="H373" s="6" t="str">
        <f t="shared" si="42"/>
        <v/>
      </c>
      <c r="I373" s="8" t="str">
        <f t="shared" si="43"/>
        <v/>
      </c>
    </row>
    <row r="374" spans="3:9" s="2" customFormat="1" x14ac:dyDescent="0.2">
      <c r="C374" s="7" t="str">
        <f t="shared" si="44"/>
        <v/>
      </c>
      <c r="D374" s="5" t="str">
        <f t="shared" si="38"/>
        <v/>
      </c>
      <c r="E374" s="60" t="str">
        <f t="shared" si="39"/>
        <v/>
      </c>
      <c r="F374" s="6" t="str">
        <f t="shared" si="40"/>
        <v/>
      </c>
      <c r="G374" s="6" t="str">
        <f t="shared" si="41"/>
        <v/>
      </c>
      <c r="H374" s="6" t="str">
        <f t="shared" si="42"/>
        <v/>
      </c>
      <c r="I374" s="8" t="str">
        <f t="shared" si="43"/>
        <v/>
      </c>
    </row>
    <row r="375" spans="3:9" s="2" customFormat="1" x14ac:dyDescent="0.2">
      <c r="C375" s="7" t="str">
        <f t="shared" si="44"/>
        <v/>
      </c>
      <c r="D375" s="5" t="str">
        <f t="shared" si="38"/>
        <v/>
      </c>
      <c r="E375" s="60" t="str">
        <f t="shared" si="39"/>
        <v/>
      </c>
      <c r="F375" s="6" t="str">
        <f t="shared" si="40"/>
        <v/>
      </c>
      <c r="G375" s="6" t="str">
        <f t="shared" si="41"/>
        <v/>
      </c>
      <c r="H375" s="6" t="str">
        <f t="shared" si="42"/>
        <v/>
      </c>
      <c r="I375" s="8" t="str">
        <f t="shared" si="43"/>
        <v/>
      </c>
    </row>
    <row r="376" spans="3:9" s="2" customFormat="1" x14ac:dyDescent="0.2">
      <c r="C376" s="7" t="str">
        <f t="shared" si="44"/>
        <v/>
      </c>
      <c r="D376" s="5" t="str">
        <f t="shared" si="38"/>
        <v/>
      </c>
      <c r="E376" s="60" t="str">
        <f t="shared" si="39"/>
        <v/>
      </c>
      <c r="F376" s="6" t="str">
        <f t="shared" si="40"/>
        <v/>
      </c>
      <c r="G376" s="6" t="str">
        <f t="shared" si="41"/>
        <v/>
      </c>
      <c r="H376" s="6" t="str">
        <f t="shared" si="42"/>
        <v/>
      </c>
      <c r="I376" s="8" t="str">
        <f t="shared" si="43"/>
        <v/>
      </c>
    </row>
    <row r="377" spans="3:9" s="2" customFormat="1" x14ac:dyDescent="0.2">
      <c r="C377" s="7" t="str">
        <f t="shared" si="44"/>
        <v/>
      </c>
      <c r="D377" s="5" t="str">
        <f t="shared" si="38"/>
        <v/>
      </c>
      <c r="E377" s="60" t="str">
        <f t="shared" si="39"/>
        <v/>
      </c>
      <c r="F377" s="6" t="str">
        <f t="shared" si="40"/>
        <v/>
      </c>
      <c r="G377" s="6" t="str">
        <f t="shared" si="41"/>
        <v/>
      </c>
      <c r="H377" s="6" t="str">
        <f t="shared" si="42"/>
        <v/>
      </c>
      <c r="I377" s="8" t="str">
        <f t="shared" si="43"/>
        <v/>
      </c>
    </row>
    <row r="378" spans="3:9" s="2" customFormat="1" x14ac:dyDescent="0.2">
      <c r="C378" s="7" t="str">
        <f t="shared" si="44"/>
        <v/>
      </c>
      <c r="D378" s="5" t="str">
        <f t="shared" si="38"/>
        <v/>
      </c>
      <c r="E378" s="60" t="str">
        <f t="shared" si="39"/>
        <v/>
      </c>
      <c r="F378" s="6" t="str">
        <f t="shared" si="40"/>
        <v/>
      </c>
      <c r="G378" s="6" t="str">
        <f t="shared" si="41"/>
        <v/>
      </c>
      <c r="H378" s="6" t="str">
        <f t="shared" si="42"/>
        <v/>
      </c>
      <c r="I378" s="8" t="str">
        <f t="shared" si="43"/>
        <v/>
      </c>
    </row>
    <row r="379" spans="3:9" s="2" customFormat="1" x14ac:dyDescent="0.2">
      <c r="C379" s="7" t="str">
        <f t="shared" si="44"/>
        <v/>
      </c>
      <c r="D379" s="5" t="str">
        <f t="shared" si="38"/>
        <v/>
      </c>
      <c r="E379" s="60" t="str">
        <f t="shared" si="39"/>
        <v/>
      </c>
      <c r="F379" s="6" t="str">
        <f t="shared" si="40"/>
        <v/>
      </c>
      <c r="G379" s="6" t="str">
        <f t="shared" si="41"/>
        <v/>
      </c>
      <c r="H379" s="6" t="str">
        <f t="shared" si="42"/>
        <v/>
      </c>
      <c r="I379" s="8" t="str">
        <f t="shared" si="43"/>
        <v/>
      </c>
    </row>
    <row r="380" spans="3:9" s="2" customFormat="1" x14ac:dyDescent="0.2">
      <c r="C380" s="7" t="str">
        <f t="shared" si="44"/>
        <v/>
      </c>
      <c r="D380" s="5" t="str">
        <f t="shared" si="38"/>
        <v/>
      </c>
      <c r="E380" s="60" t="str">
        <f t="shared" si="39"/>
        <v/>
      </c>
      <c r="F380" s="6" t="str">
        <f t="shared" si="40"/>
        <v/>
      </c>
      <c r="G380" s="6" t="str">
        <f t="shared" si="41"/>
        <v/>
      </c>
      <c r="H380" s="6" t="str">
        <f t="shared" si="42"/>
        <v/>
      </c>
      <c r="I380" s="8" t="str">
        <f t="shared" si="43"/>
        <v/>
      </c>
    </row>
    <row r="381" spans="3:9" s="2" customFormat="1" x14ac:dyDescent="0.2">
      <c r="C381" s="7" t="str">
        <f t="shared" si="44"/>
        <v/>
      </c>
      <c r="D381" s="5" t="str">
        <f t="shared" si="38"/>
        <v/>
      </c>
      <c r="E381" s="60" t="str">
        <f t="shared" si="39"/>
        <v/>
      </c>
      <c r="F381" s="6" t="str">
        <f t="shared" si="40"/>
        <v/>
      </c>
      <c r="G381" s="6" t="str">
        <f t="shared" si="41"/>
        <v/>
      </c>
      <c r="H381" s="6" t="str">
        <f t="shared" si="42"/>
        <v/>
      </c>
      <c r="I381" s="8" t="str">
        <f t="shared" si="43"/>
        <v/>
      </c>
    </row>
    <row r="382" spans="3:9" s="2" customFormat="1" x14ac:dyDescent="0.2">
      <c r="C382" s="9" t="str">
        <f t="shared" si="44"/>
        <v/>
      </c>
      <c r="D382" s="10" t="str">
        <f t="shared" si="38"/>
        <v/>
      </c>
      <c r="E382" s="61" t="str">
        <f t="shared" si="39"/>
        <v/>
      </c>
      <c r="F382" s="11" t="str">
        <f t="shared" si="40"/>
        <v/>
      </c>
      <c r="G382" s="11" t="str">
        <f t="shared" si="41"/>
        <v/>
      </c>
      <c r="H382" s="11" t="str">
        <f t="shared" si="42"/>
        <v/>
      </c>
      <c r="I382" s="12" t="str">
        <f t="shared" si="43"/>
        <v/>
      </c>
    </row>
  </sheetData>
  <phoneticPr fontId="0" type="noConversion"/>
  <conditionalFormatting sqref="D23:H382">
    <cfRule type="expression" dxfId="29" priority="1" stopIfTrue="1">
      <formula>NOT(Loan_Not_Paid)</formula>
    </cfRule>
    <cfRule type="expression" dxfId="28" priority="2" stopIfTrue="1">
      <formula>IF(ROW(D23)=Last_Row,TRUE,FALSE)</formula>
    </cfRule>
  </conditionalFormatting>
  <conditionalFormatting sqref="C23:C382">
    <cfRule type="expression" dxfId="27" priority="3" stopIfTrue="1">
      <formula>NOT(Loan_Not_Paid)</formula>
    </cfRule>
    <cfRule type="expression" dxfId="26" priority="4" stopIfTrue="1">
      <formula>IF(ROW(C23)=Last_Row,TRUE,FALSE)</formula>
    </cfRule>
  </conditionalFormatting>
  <conditionalFormatting sqref="I23:I382">
    <cfRule type="expression" dxfId="25" priority="5" stopIfTrue="1">
      <formula>NOT(Loan_Not_Paid)</formula>
    </cfRule>
    <cfRule type="expression" dxfId="24" priority="6" stopIfTrue="1">
      <formula>IF(ROW(I23)=Last_Row,TRUE,FALSE)</formula>
    </cfRule>
  </conditionalFormatting>
  <pageMargins left="0.5" right="0.5" top="1" bottom="1" header="0" footer="0"/>
  <pageSetup scale="99" fitToHeight="2" orientation="portrait" r:id="rId1"/>
  <headerFooter alignWithMargins="0"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5"/>
  <sheetViews>
    <sheetView tabSelected="1" topLeftCell="B5" workbookViewId="0">
      <selection activeCell="C19" sqref="C19"/>
    </sheetView>
  </sheetViews>
  <sheetFormatPr defaultRowHeight="12.75" x14ac:dyDescent="0.2"/>
  <cols>
    <col min="1" max="1" width="3.7109375" customWidth="1"/>
    <col min="2" max="2" width="35.140625" bestFit="1" customWidth="1"/>
    <col min="3" max="3" width="11.7109375" bestFit="1" customWidth="1"/>
    <col min="4" max="5" width="9.7109375" bestFit="1" customWidth="1"/>
    <col min="6" max="6" width="10.7109375" bestFit="1" customWidth="1"/>
    <col min="7" max="7" width="2" customWidth="1"/>
    <col min="8" max="8" width="8" style="172" customWidth="1"/>
    <col min="9" max="11" width="10.7109375" bestFit="1" customWidth="1"/>
    <col min="12" max="12" width="3.28515625" customWidth="1"/>
    <col min="13" max="13" width="10.7109375" bestFit="1" customWidth="1"/>
  </cols>
  <sheetData>
    <row r="2" spans="1:13" x14ac:dyDescent="0.2">
      <c r="B2" s="89" t="s">
        <v>73</v>
      </c>
    </row>
    <row r="3" spans="1:13" x14ac:dyDescent="0.2">
      <c r="B3" s="89" t="s">
        <v>22</v>
      </c>
      <c r="D3" s="226" t="s">
        <v>87</v>
      </c>
      <c r="E3" s="226"/>
      <c r="F3" s="226"/>
      <c r="G3" s="226"/>
      <c r="H3" s="226"/>
      <c r="I3" s="226"/>
    </row>
    <row r="5" spans="1:13" x14ac:dyDescent="0.2">
      <c r="B5" s="91"/>
      <c r="C5" s="91">
        <v>2011</v>
      </c>
      <c r="D5" s="91">
        <f t="shared" ref="D5:K5" si="0">1+C5</f>
        <v>2012</v>
      </c>
      <c r="E5" s="91">
        <f t="shared" si="0"/>
        <v>2013</v>
      </c>
      <c r="F5" s="91">
        <f t="shared" si="0"/>
        <v>2014</v>
      </c>
      <c r="G5" s="141"/>
      <c r="H5" s="173"/>
      <c r="I5" s="91">
        <f>1+F5</f>
        <v>2015</v>
      </c>
      <c r="J5" s="91">
        <f t="shared" si="0"/>
        <v>2016</v>
      </c>
      <c r="K5" s="91">
        <f t="shared" si="0"/>
        <v>2017</v>
      </c>
      <c r="L5" s="91"/>
      <c r="M5" s="151" t="s">
        <v>64</v>
      </c>
    </row>
    <row r="6" spans="1:13" ht="13.5" thickBot="1" x14ac:dyDescent="0.25">
      <c r="B6" s="167" t="s">
        <v>94</v>
      </c>
      <c r="C6" s="163"/>
      <c r="D6" s="164" t="s">
        <v>67</v>
      </c>
      <c r="E6" s="164" t="s">
        <v>68</v>
      </c>
      <c r="F6" s="164" t="s">
        <v>69</v>
      </c>
      <c r="G6" s="165"/>
      <c r="H6" s="174"/>
      <c r="I6" s="164" t="s">
        <v>70</v>
      </c>
      <c r="J6" s="164" t="s">
        <v>71</v>
      </c>
      <c r="K6" s="164" t="s">
        <v>72</v>
      </c>
      <c r="L6" s="93"/>
      <c r="M6" s="93"/>
    </row>
    <row r="7" spans="1:13" x14ac:dyDescent="0.2">
      <c r="A7">
        <f>1+A6</f>
        <v>1</v>
      </c>
      <c r="B7" s="155" t="s">
        <v>88</v>
      </c>
      <c r="D7" s="156">
        <f>+Input!G21/10</f>
        <v>228</v>
      </c>
      <c r="E7" s="135">
        <f>+D7</f>
        <v>228</v>
      </c>
      <c r="F7" s="135">
        <f>+E7</f>
        <v>228</v>
      </c>
      <c r="G7" s="142"/>
      <c r="H7" s="175"/>
      <c r="I7" s="135">
        <f>+F7</f>
        <v>228</v>
      </c>
      <c r="J7" s="135">
        <f>+I7</f>
        <v>228</v>
      </c>
      <c r="K7" s="135">
        <f>+J7</f>
        <v>228</v>
      </c>
      <c r="L7" s="93"/>
      <c r="M7" s="93"/>
    </row>
    <row r="8" spans="1:13" x14ac:dyDescent="0.2">
      <c r="A8">
        <f t="shared" ref="A8:A34" si="1">1+A7</f>
        <v>2</v>
      </c>
      <c r="B8" t="s">
        <v>93</v>
      </c>
      <c r="C8" s="166">
        <f>+C12/2280</f>
        <v>5755.9762850877196</v>
      </c>
      <c r="D8" s="135">
        <f>+C8*D7</f>
        <v>1312362.5930000001</v>
      </c>
      <c r="E8" s="135">
        <f>+D8</f>
        <v>1312362.5930000001</v>
      </c>
      <c r="F8" s="135">
        <f>+E8</f>
        <v>1312362.5930000001</v>
      </c>
      <c r="G8" s="142"/>
      <c r="H8" s="175"/>
      <c r="I8" s="135">
        <f>+F8</f>
        <v>1312362.5930000001</v>
      </c>
      <c r="J8" s="135">
        <f>+I8</f>
        <v>1312362.5930000001</v>
      </c>
      <c r="K8" s="135">
        <f>+J8</f>
        <v>1312362.5930000001</v>
      </c>
      <c r="L8" s="93"/>
      <c r="M8" s="133">
        <f>SUM(D8:L8)</f>
        <v>7874175.5580000011</v>
      </c>
    </row>
    <row r="9" spans="1:13" x14ac:dyDescent="0.2">
      <c r="A9">
        <f t="shared" si="1"/>
        <v>3</v>
      </c>
      <c r="B9" t="s">
        <v>96</v>
      </c>
      <c r="C9" s="140"/>
      <c r="D9" s="135">
        <f>+D8</f>
        <v>1312362.5930000001</v>
      </c>
      <c r="E9" s="135">
        <f>+E8+D9</f>
        <v>2624725.1860000002</v>
      </c>
      <c r="F9" s="135">
        <f>+F8+E9</f>
        <v>3937087.7790000001</v>
      </c>
      <c r="G9" s="142"/>
      <c r="H9" s="175"/>
      <c r="I9" s="135">
        <f>+F9+I8</f>
        <v>5249450.3720000004</v>
      </c>
      <c r="J9" s="135">
        <f>+I9+J8</f>
        <v>6561812.9650000008</v>
      </c>
      <c r="K9" s="135">
        <f>+J9+K8</f>
        <v>7874175.5580000011</v>
      </c>
      <c r="L9" s="93"/>
      <c r="M9" s="133"/>
    </row>
    <row r="10" spans="1:13" x14ac:dyDescent="0.2">
      <c r="A10">
        <f t="shared" si="1"/>
        <v>4</v>
      </c>
      <c r="C10" s="140"/>
      <c r="D10" s="135"/>
      <c r="E10" s="135"/>
      <c r="F10" s="135"/>
      <c r="G10" s="142"/>
      <c r="H10" s="175"/>
      <c r="I10" s="135"/>
      <c r="J10" s="135"/>
      <c r="K10" s="135"/>
      <c r="L10" s="93"/>
      <c r="M10" s="133"/>
    </row>
    <row r="11" spans="1:13" x14ac:dyDescent="0.2">
      <c r="A11">
        <f t="shared" si="1"/>
        <v>5</v>
      </c>
      <c r="B11" s="155" t="s">
        <v>89</v>
      </c>
      <c r="C11" s="113">
        <f>+Input!G20</f>
        <v>16650</v>
      </c>
      <c r="D11" s="113">
        <f>+C11+D7</f>
        <v>16878</v>
      </c>
      <c r="E11" s="113">
        <f>+D11+E7</f>
        <v>17106</v>
      </c>
      <c r="F11" s="113">
        <f>+E11+F7</f>
        <v>17334</v>
      </c>
      <c r="G11" s="142"/>
      <c r="H11" s="175"/>
      <c r="I11" s="113">
        <f>+F11+I7</f>
        <v>17562</v>
      </c>
      <c r="J11" s="113">
        <f>+I11+J7</f>
        <v>17790</v>
      </c>
      <c r="K11" s="113">
        <f>+J11+K7</f>
        <v>18018</v>
      </c>
    </row>
    <row r="12" spans="1:13" x14ac:dyDescent="0.2">
      <c r="A12">
        <f t="shared" si="1"/>
        <v>6</v>
      </c>
      <c r="B12" t="str">
        <f>+Input!L6</f>
        <v>Surcharge only revenue</v>
      </c>
      <c r="C12" s="93">
        <f>+M29</f>
        <v>13123625.93</v>
      </c>
      <c r="D12" s="93"/>
      <c r="E12" s="93"/>
      <c r="F12" s="93"/>
      <c r="G12" s="142"/>
      <c r="H12" s="175"/>
      <c r="I12" s="93"/>
      <c r="J12" s="93"/>
      <c r="K12" s="93"/>
    </row>
    <row r="13" spans="1:13" x14ac:dyDescent="0.2">
      <c r="A13">
        <f t="shared" si="1"/>
        <v>7</v>
      </c>
      <c r="B13" s="89" t="s">
        <v>110</v>
      </c>
      <c r="C13" s="162">
        <f>+F30/C11/36</f>
        <v>1.9584700867534199</v>
      </c>
      <c r="D13" s="152">
        <f>+D11*$C$13*12</f>
        <v>396660.69749069063</v>
      </c>
      <c r="E13" s="152">
        <f>+E11*$C$13*12</f>
        <v>402019.071648048</v>
      </c>
      <c r="F13" s="152">
        <f>+F11*$C$13*12</f>
        <v>407377.44580540538</v>
      </c>
      <c r="G13" s="142"/>
      <c r="H13" s="162">
        <f>+'Surcharge PHASE 2'!J20</f>
        <v>5.3887418009414736</v>
      </c>
      <c r="I13" s="135">
        <f>+I11*$H$13*12</f>
        <v>1135645.0020976099</v>
      </c>
      <c r="J13" s="135">
        <f>+J11*$H$13*12</f>
        <v>1150388.5996649857</v>
      </c>
      <c r="K13" s="135">
        <f>+K11*$H$13*12</f>
        <v>1165132.1972323617</v>
      </c>
      <c r="M13" s="133">
        <f>SUM(D13:L13)</f>
        <v>4657228.4026809018</v>
      </c>
    </row>
    <row r="14" spans="1:13" x14ac:dyDescent="0.2">
      <c r="A14">
        <f t="shared" si="1"/>
        <v>8</v>
      </c>
      <c r="B14" t="s">
        <v>96</v>
      </c>
      <c r="C14" s="140"/>
      <c r="D14" s="135">
        <f>+D13</f>
        <v>396660.69749069063</v>
      </c>
      <c r="E14" s="93">
        <f>+D14+E13</f>
        <v>798679.76913873863</v>
      </c>
      <c r="F14" s="93">
        <f>+E14+F13</f>
        <v>1206057.214944144</v>
      </c>
      <c r="G14" s="142"/>
      <c r="H14" s="175"/>
      <c r="I14" s="93">
        <f>+F14+I13</f>
        <v>2341702.2170417542</v>
      </c>
      <c r="J14" s="93">
        <f>+I14+J13</f>
        <v>3492090.8167067398</v>
      </c>
      <c r="K14" s="93">
        <f>+J14+K13</f>
        <v>4657223.0139391012</v>
      </c>
    </row>
    <row r="15" spans="1:13" x14ac:dyDescent="0.2">
      <c r="A15">
        <f t="shared" si="1"/>
        <v>9</v>
      </c>
      <c r="C15" s="140"/>
      <c r="D15" s="135"/>
      <c r="E15" s="93"/>
      <c r="F15" s="93"/>
      <c r="G15" s="142"/>
      <c r="H15" s="175"/>
      <c r="I15" s="93"/>
      <c r="J15" s="93"/>
      <c r="K15" s="93"/>
    </row>
    <row r="16" spans="1:13" x14ac:dyDescent="0.2">
      <c r="A16">
        <f t="shared" si="1"/>
        <v>10</v>
      </c>
      <c r="B16" t="s">
        <v>91</v>
      </c>
      <c r="C16" s="140"/>
      <c r="D16" s="135">
        <f t="shared" ref="D16:F17" si="2">+D13+D8</f>
        <v>1709023.2904906906</v>
      </c>
      <c r="E16" s="135">
        <f t="shared" si="2"/>
        <v>1714381.6646480481</v>
      </c>
      <c r="F16" s="135">
        <f t="shared" si="2"/>
        <v>1719740.0388054056</v>
      </c>
      <c r="G16" s="142"/>
      <c r="H16" s="175"/>
      <c r="I16" s="135">
        <f t="shared" ref="I16:K17" si="3">+I13+I8</f>
        <v>2448007.5950976098</v>
      </c>
      <c r="J16" s="135">
        <f t="shared" si="3"/>
        <v>2462751.1926649855</v>
      </c>
      <c r="K16" s="135">
        <f t="shared" si="3"/>
        <v>2477494.7902323618</v>
      </c>
    </row>
    <row r="17" spans="1:13" x14ac:dyDescent="0.2">
      <c r="A17">
        <f t="shared" si="1"/>
        <v>11</v>
      </c>
      <c r="B17" s="157" t="str">
        <f>+B14</f>
        <v>Accumulated Balance</v>
      </c>
      <c r="C17" s="140"/>
      <c r="D17" s="158">
        <f t="shared" si="2"/>
        <v>1709023.2904906906</v>
      </c>
      <c r="E17" s="158">
        <f t="shared" si="2"/>
        <v>3423404.9551387387</v>
      </c>
      <c r="F17" s="158">
        <f t="shared" si="2"/>
        <v>5143144.9939441439</v>
      </c>
      <c r="G17" s="142"/>
      <c r="H17" s="175"/>
      <c r="I17" s="158">
        <f t="shared" si="3"/>
        <v>7591152.5890417546</v>
      </c>
      <c r="J17" s="158">
        <f t="shared" si="3"/>
        <v>10053903.781706741</v>
      </c>
      <c r="K17" s="158">
        <f t="shared" si="3"/>
        <v>12531398.571939103</v>
      </c>
      <c r="L17" s="133"/>
      <c r="M17" s="133"/>
    </row>
    <row r="18" spans="1:13" x14ac:dyDescent="0.2">
      <c r="A18">
        <f t="shared" si="1"/>
        <v>12</v>
      </c>
      <c r="G18" s="142"/>
      <c r="H18" s="175"/>
    </row>
    <row r="19" spans="1:13" x14ac:dyDescent="0.2">
      <c r="A19">
        <f t="shared" si="1"/>
        <v>13</v>
      </c>
      <c r="B19" s="167" t="s">
        <v>95</v>
      </c>
      <c r="G19" s="142"/>
      <c r="H19" s="175"/>
    </row>
    <row r="20" spans="1:13" x14ac:dyDescent="0.2">
      <c r="A20">
        <f t="shared" si="1"/>
        <v>14</v>
      </c>
      <c r="B20" s="195" t="s">
        <v>65</v>
      </c>
      <c r="C20" s="131">
        <v>0.03</v>
      </c>
      <c r="E20" s="93"/>
      <c r="F20" s="93"/>
      <c r="G20" s="143"/>
      <c r="H20" s="177"/>
      <c r="I20" s="93"/>
      <c r="J20" s="93"/>
      <c r="K20" s="93"/>
      <c r="L20" s="93"/>
      <c r="M20" s="93"/>
    </row>
    <row r="21" spans="1:13" x14ac:dyDescent="0.2">
      <c r="A21">
        <f t="shared" si="1"/>
        <v>15</v>
      </c>
      <c r="B21" s="127" t="s">
        <v>59</v>
      </c>
      <c r="C21" s="93"/>
      <c r="D21" s="93">
        <f>((+'RVW Pipeline'!D5-'RVW Pipeline'!$C$5)*$C$20)*('RVW Pipeline'!D20)+'RVW Pipeline'!D20</f>
        <v>266524.86</v>
      </c>
      <c r="E21" s="93">
        <f>((+'RVW Pipeline'!E$5-'RVW Pipeline'!$C$5)*$C$20)*('RVW Pipeline'!E20)+'RVW Pipeline'!E20</f>
        <v>228573.1</v>
      </c>
      <c r="F21" s="93"/>
      <c r="G21" s="143"/>
      <c r="H21" s="177"/>
      <c r="I21" s="93"/>
      <c r="J21" s="93"/>
      <c r="K21" s="93"/>
      <c r="L21" s="93"/>
      <c r="M21" s="93">
        <f t="shared" ref="M21:M27" si="4">SUM(D21:L21)</f>
        <v>495097.95999999996</v>
      </c>
    </row>
    <row r="22" spans="1:13" x14ac:dyDescent="0.2">
      <c r="A22">
        <f t="shared" si="1"/>
        <v>16</v>
      </c>
      <c r="B22" s="127" t="s">
        <v>56</v>
      </c>
      <c r="C22" s="93"/>
      <c r="D22" s="93"/>
      <c r="E22" s="93">
        <f>((+'RVW Pipeline'!E$5-'RVW Pipeline'!$C$5)*$C$20)*('RVW Pipeline'!E21)+'RVW Pipeline'!E21</f>
        <v>159000</v>
      </c>
      <c r="F22" s="93">
        <f>((+'RVW Pipeline'!F$5-'RVW Pipeline'!$C$5)*$C$20)*('RVW Pipeline'!F21)+'RVW Pipeline'!F21</f>
        <v>109000</v>
      </c>
      <c r="G22" s="143"/>
      <c r="H22" s="177"/>
      <c r="I22" s="93">
        <f>((+'RVW Pipeline'!I$5-'RVW Pipeline'!$C$5)*$C$20)*('RVW Pipeline'!I21)+'RVW Pipeline'!I21</f>
        <v>56000</v>
      </c>
      <c r="J22" s="93">
        <f>((+'RVW Pipeline'!J$5-'RVW Pipeline'!$C$5)*$C$20)*('RVW Pipeline'!J21)+'RVW Pipeline'!J21</f>
        <v>57500</v>
      </c>
      <c r="K22" s="93">
        <f>((+'RVW Pipeline'!K$5-'RVW Pipeline'!$C$5)*$C$20)*('RVW Pipeline'!K21)+'RVW Pipeline'!K21</f>
        <v>95898.6</v>
      </c>
      <c r="L22" s="93"/>
      <c r="M22" s="93">
        <f t="shared" si="4"/>
        <v>477398.6</v>
      </c>
    </row>
    <row r="23" spans="1:13" x14ac:dyDescent="0.2">
      <c r="A23">
        <f t="shared" si="1"/>
        <v>17</v>
      </c>
      <c r="B23" s="127" t="s">
        <v>63</v>
      </c>
      <c r="C23" s="93"/>
      <c r="D23" s="93"/>
      <c r="E23" s="93"/>
      <c r="F23" s="93">
        <f>((+'RVW Pipeline'!F$5-'RVW Pipeline'!$C$5)*$C$20)*('RVW Pipeline'!F22)+'RVW Pipeline'!F22</f>
        <v>329059.01</v>
      </c>
      <c r="G23" s="143"/>
      <c r="H23" s="177"/>
      <c r="I23" s="93"/>
      <c r="J23" s="93"/>
      <c r="K23" s="93"/>
      <c r="L23" s="93"/>
      <c r="M23" s="93">
        <f t="shared" si="4"/>
        <v>329059.01</v>
      </c>
    </row>
    <row r="24" spans="1:13" x14ac:dyDescent="0.2">
      <c r="A24">
        <f t="shared" si="1"/>
        <v>18</v>
      </c>
      <c r="B24" s="127" t="s">
        <v>60</v>
      </c>
      <c r="C24" s="93"/>
      <c r="D24" s="93"/>
      <c r="E24" s="93"/>
      <c r="F24" s="93">
        <f>((+'RVW Pipeline'!F$5-'RVW Pipeline'!$C$5)*$C$20)*('RVW Pipeline'!F23)+'RVW Pipeline'!F23</f>
        <v>81750</v>
      </c>
      <c r="G24" s="143"/>
      <c r="H24" s="177"/>
      <c r="I24" s="93"/>
      <c r="J24" s="93"/>
      <c r="K24" s="93"/>
      <c r="L24" s="93"/>
      <c r="M24" s="93">
        <f t="shared" si="4"/>
        <v>81750</v>
      </c>
    </row>
    <row r="25" spans="1:13" x14ac:dyDescent="0.2">
      <c r="A25">
        <f t="shared" si="1"/>
        <v>19</v>
      </c>
      <c r="B25" s="127" t="s">
        <v>61</v>
      </c>
      <c r="C25" s="93"/>
      <c r="D25" s="93"/>
      <c r="E25" s="93"/>
      <c r="F25" s="93"/>
      <c r="G25" s="143"/>
      <c r="H25" s="177"/>
      <c r="I25" s="146">
        <f>((+'RVW Pipeline'!I$5-'RVW Pipeline'!$C$5)*$C$20)*('RVW Pipeline'!I24)+'RVW Pipeline'!I24</f>
        <v>5152000</v>
      </c>
      <c r="J25" s="146">
        <f>((+'RVW Pipeline'!J$5-'RVW Pipeline'!$C$5)*$C$20)*('RVW Pipeline'!J24)+'RVW Pipeline'!J24</f>
        <v>3450000</v>
      </c>
      <c r="K25" s="146">
        <f>((+'RVW Pipeline'!K$5-'RVW Pipeline'!$C$5)*$C$20)*('RVW Pipeline'!K24)+'RVW Pipeline'!K24</f>
        <v>1209972</v>
      </c>
      <c r="L25" s="93"/>
      <c r="M25" s="93">
        <f t="shared" si="4"/>
        <v>9811972</v>
      </c>
    </row>
    <row r="26" spans="1:13" x14ac:dyDescent="0.2">
      <c r="A26">
        <f t="shared" si="1"/>
        <v>20</v>
      </c>
      <c r="B26" s="127" t="s">
        <v>57</v>
      </c>
      <c r="C26" s="93"/>
      <c r="D26" s="93"/>
      <c r="E26" s="93"/>
      <c r="F26" s="93"/>
      <c r="G26" s="143"/>
      <c r="H26" s="177"/>
      <c r="I26" s="146"/>
      <c r="J26" s="146">
        <f>((+'RVW Pipeline'!J$5-'RVW Pipeline'!$C$5)*$C$20)*('RVW Pipeline'!J25)+'RVW Pipeline'!J25</f>
        <v>115000</v>
      </c>
      <c r="K26" s="146">
        <f>((+'RVW Pipeline'!K$5-'RVW Pipeline'!$C$5)*$C$20)*('RVW Pipeline'!K25)+'RVW Pipeline'!K25</f>
        <v>899797.2</v>
      </c>
      <c r="L26" s="93"/>
      <c r="M26" s="93">
        <f t="shared" si="4"/>
        <v>1014797.2</v>
      </c>
    </row>
    <row r="27" spans="1:13" x14ac:dyDescent="0.2">
      <c r="A27">
        <f t="shared" si="1"/>
        <v>21</v>
      </c>
      <c r="B27" s="127" t="s">
        <v>62</v>
      </c>
      <c r="C27" s="93"/>
      <c r="D27" s="93"/>
      <c r="E27" s="93"/>
      <c r="F27" s="93"/>
      <c r="G27" s="143"/>
      <c r="H27" s="177"/>
      <c r="I27" s="146">
        <f>((+'RVW Pipeline'!I$5-'RVW Pipeline'!$C$5)*$C$20)*('RVW Pipeline'!I26)+'RVW Pipeline'!I26</f>
        <v>448000</v>
      </c>
      <c r="J27" s="146">
        <f>((+'RVW Pipeline'!J$5-'RVW Pipeline'!$C$5)*$C$20)*('RVW Pipeline'!J26)+'RVW Pipeline'!J26</f>
        <v>345000</v>
      </c>
      <c r="K27" s="146">
        <f>((+'RVW Pipeline'!K$5-'RVW Pipeline'!$C$5)*$C$20)*('RVW Pipeline'!K26)+'RVW Pipeline'!K26</f>
        <v>120551.16</v>
      </c>
      <c r="L27" s="93"/>
      <c r="M27" s="93">
        <f t="shared" si="4"/>
        <v>913551.16</v>
      </c>
    </row>
    <row r="28" spans="1:13" x14ac:dyDescent="0.2">
      <c r="A28">
        <f t="shared" si="1"/>
        <v>22</v>
      </c>
      <c r="B28" s="127"/>
      <c r="C28" s="93"/>
      <c r="D28" s="93"/>
      <c r="E28" s="93"/>
      <c r="F28" s="93"/>
      <c r="G28" s="143"/>
      <c r="H28" s="177"/>
      <c r="I28" s="93"/>
      <c r="J28" s="93"/>
      <c r="K28" s="93"/>
      <c r="L28" s="93"/>
      <c r="M28" s="93"/>
    </row>
    <row r="29" spans="1:13" x14ac:dyDescent="0.2">
      <c r="A29">
        <f t="shared" si="1"/>
        <v>23</v>
      </c>
      <c r="B29" s="127" t="s">
        <v>58</v>
      </c>
      <c r="C29" s="128"/>
      <c r="D29" s="194">
        <f>SUM(D21:D28)</f>
        <v>266524.86</v>
      </c>
      <c r="E29" s="194">
        <f>SUM(E21:E28)</f>
        <v>387573.1</v>
      </c>
      <c r="F29" s="194">
        <f>SUM(F21:F28)</f>
        <v>519809.01</v>
      </c>
      <c r="G29" s="144"/>
      <c r="H29" s="178"/>
      <c r="I29" s="128">
        <f>SUM(I21:I28)</f>
        <v>5656000</v>
      </c>
      <c r="J29" s="128">
        <f>SUM(J21:J28)</f>
        <v>3967500</v>
      </c>
      <c r="K29" s="128">
        <f>SUM(K21:K28)</f>
        <v>2326218.96</v>
      </c>
      <c r="L29" s="93"/>
      <c r="M29" s="133">
        <f>SUM(D29:L29)</f>
        <v>13123625.93</v>
      </c>
    </row>
    <row r="30" spans="1:13" x14ac:dyDescent="0.2">
      <c r="A30">
        <f t="shared" si="1"/>
        <v>24</v>
      </c>
      <c r="B30" s="127" t="s">
        <v>96</v>
      </c>
      <c r="C30" s="130"/>
      <c r="D30" s="130">
        <f>+D29</f>
        <v>266524.86</v>
      </c>
      <c r="E30" s="130">
        <f>+D30+E29</f>
        <v>654097.96</v>
      </c>
      <c r="F30" s="196">
        <f>+E30+F29</f>
        <v>1173906.97</v>
      </c>
      <c r="G30" s="145"/>
      <c r="H30" s="180"/>
      <c r="I30" s="130">
        <f>+F30+I29</f>
        <v>6829906.9699999997</v>
      </c>
      <c r="J30" s="130">
        <f>+I30+J29</f>
        <v>10797406.969999999</v>
      </c>
      <c r="K30" s="130">
        <f>+J30+K29</f>
        <v>13123625.93</v>
      </c>
      <c r="L30" s="93"/>
      <c r="M30" s="133"/>
    </row>
    <row r="31" spans="1:13" x14ac:dyDescent="0.2">
      <c r="A31">
        <f t="shared" si="1"/>
        <v>25</v>
      </c>
      <c r="B31" s="127"/>
      <c r="C31" s="130"/>
      <c r="D31" s="130"/>
      <c r="E31" s="130"/>
      <c r="F31" s="130"/>
      <c r="G31" s="145"/>
      <c r="H31" s="180"/>
      <c r="I31" s="130"/>
      <c r="J31" s="130"/>
      <c r="K31" s="130"/>
      <c r="L31" s="93"/>
      <c r="M31" s="196">
        <f>SUM(I21:K28)</f>
        <v>11949718.959999999</v>
      </c>
    </row>
    <row r="32" spans="1:13" x14ac:dyDescent="0.2">
      <c r="A32">
        <f t="shared" si="1"/>
        <v>26</v>
      </c>
      <c r="B32" s="134" t="s">
        <v>108</v>
      </c>
      <c r="C32" s="130"/>
      <c r="D32" s="130">
        <f>+D16-D29</f>
        <v>1442498.4304906907</v>
      </c>
      <c r="E32" s="130">
        <f>+E16-E29</f>
        <v>1326808.564648048</v>
      </c>
      <c r="F32" s="130">
        <f>+F16-F29</f>
        <v>1199931.0288054056</v>
      </c>
      <c r="G32" s="145"/>
      <c r="H32" s="180"/>
      <c r="I32" s="130">
        <f>+I16-I29</f>
        <v>-3207992.4049023902</v>
      </c>
      <c r="J32" s="130">
        <f>+J16-J29</f>
        <v>-1504748.8073350145</v>
      </c>
      <c r="K32" s="130">
        <f>+K16-K29</f>
        <v>151275.8302323618</v>
      </c>
    </row>
    <row r="33" spans="1:11" x14ac:dyDescent="0.2">
      <c r="A33">
        <f t="shared" si="1"/>
        <v>27</v>
      </c>
      <c r="B33" s="127" t="str">
        <f>+B30</f>
        <v>Accumulated Balance</v>
      </c>
      <c r="C33" s="130"/>
      <c r="D33" s="130">
        <f>+D32+C33</f>
        <v>1442498.4304906907</v>
      </c>
      <c r="E33" s="130">
        <f>+E32+D33</f>
        <v>2769306.9951387388</v>
      </c>
      <c r="F33" s="130">
        <f>+F32+E33</f>
        <v>3969238.0239441441</v>
      </c>
      <c r="G33" s="145"/>
      <c r="H33" s="180"/>
      <c r="I33" s="130">
        <f>+I32+G33</f>
        <v>-3207992.4049023902</v>
      </c>
      <c r="J33" s="130">
        <f>+J32+I33</f>
        <v>-4712741.2122374047</v>
      </c>
      <c r="K33" s="130">
        <f>+K32+J33</f>
        <v>-4561465.3820050433</v>
      </c>
    </row>
    <row r="34" spans="1:11" x14ac:dyDescent="0.2">
      <c r="A34">
        <f t="shared" si="1"/>
        <v>28</v>
      </c>
      <c r="G34" s="145"/>
    </row>
    <row r="35" spans="1:11" x14ac:dyDescent="0.2">
      <c r="B35" t="s">
        <v>109</v>
      </c>
      <c r="D35" s="93">
        <f t="shared" ref="D35:F36" si="5">+D13-D29</f>
        <v>130135.83749069064</v>
      </c>
      <c r="E35" s="93">
        <f t="shared" si="5"/>
        <v>14445.971648048027</v>
      </c>
      <c r="F35" s="93">
        <f t="shared" si="5"/>
        <v>-112431.56419459463</v>
      </c>
      <c r="G35" s="145"/>
      <c r="I35" s="93"/>
      <c r="J35" s="93"/>
      <c r="K35" s="93"/>
    </row>
    <row r="36" spans="1:11" x14ac:dyDescent="0.2">
      <c r="D36" s="93">
        <f t="shared" si="5"/>
        <v>130135.83749069064</v>
      </c>
      <c r="E36" s="93">
        <f t="shared" si="5"/>
        <v>144581.80913873867</v>
      </c>
      <c r="F36" s="93">
        <f t="shared" si="5"/>
        <v>32150.24494414404</v>
      </c>
      <c r="G36" s="145"/>
      <c r="I36" s="93"/>
      <c r="J36" s="93"/>
      <c r="K36" s="93"/>
    </row>
    <row r="38" spans="1:11" s="225" customFormat="1" ht="7.15" customHeight="1" x14ac:dyDescent="0.2"/>
    <row r="39" spans="1:11" x14ac:dyDescent="0.2">
      <c r="B39" t="s">
        <v>118</v>
      </c>
      <c r="C39" s="223">
        <f>+C13</f>
        <v>1.9584700867534199</v>
      </c>
    </row>
    <row r="40" spans="1:11" x14ac:dyDescent="0.2">
      <c r="B40" t="s">
        <v>119</v>
      </c>
      <c r="C40" s="93">
        <f>+C11</f>
        <v>16650</v>
      </c>
    </row>
    <row r="41" spans="1:11" x14ac:dyDescent="0.2">
      <c r="B41" t="s">
        <v>120</v>
      </c>
      <c r="C41" s="223">
        <f>+C40*C39</f>
        <v>32608.526944444442</v>
      </c>
    </row>
    <row r="42" spans="1:11" x14ac:dyDescent="0.2">
      <c r="C42">
        <v>12</v>
      </c>
      <c r="D42" s="115">
        <v>0</v>
      </c>
      <c r="E42" s="115">
        <f>+D45</f>
        <v>124777.46333333332</v>
      </c>
      <c r="F42" s="115">
        <f>+E45</f>
        <v>128506.68666666665</v>
      </c>
    </row>
    <row r="43" spans="1:11" x14ac:dyDescent="0.2">
      <c r="B43" t="s">
        <v>121</v>
      </c>
      <c r="C43" s="115">
        <f>+C42*C41</f>
        <v>391302.3233333333</v>
      </c>
      <c r="D43" s="115">
        <f>+C43</f>
        <v>391302.3233333333</v>
      </c>
      <c r="E43" s="115">
        <f>+D43</f>
        <v>391302.3233333333</v>
      </c>
      <c r="F43" s="115">
        <f>+E43</f>
        <v>391302.3233333333</v>
      </c>
    </row>
    <row r="44" spans="1:11" x14ac:dyDescent="0.2">
      <c r="D44" s="93">
        <f>-D21</f>
        <v>-266524.86</v>
      </c>
      <c r="E44" s="93">
        <f>-E29</f>
        <v>-387573.1</v>
      </c>
      <c r="F44" s="93">
        <f>-F29</f>
        <v>-519809.01</v>
      </c>
    </row>
    <row r="45" spans="1:11" x14ac:dyDescent="0.2">
      <c r="B45" t="s">
        <v>122</v>
      </c>
      <c r="D45" s="224">
        <f>SUM(D42:D44)</f>
        <v>124777.46333333332</v>
      </c>
      <c r="E45" s="224">
        <f>SUM(E42:E44)</f>
        <v>128506.68666666665</v>
      </c>
      <c r="F45" s="224">
        <f>SUM(F42:F44)</f>
        <v>0</v>
      </c>
    </row>
  </sheetData>
  <mergeCells count="1">
    <mergeCell ref="D3:I3"/>
  </mergeCells>
  <pageMargins left="0.7" right="0.7" top="0.75" bottom="0.75" header="0.3" footer="0.3"/>
  <pageSetup scale="91" orientation="landscape" r:id="rId1"/>
  <headerFooter>
    <oddFooter>&amp;C&amp;D&amp;R&amp;A   &amp;D]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82"/>
  <sheetViews>
    <sheetView showGridLines="0" view="pageBreakPreview" topLeftCell="A3" zoomScale="90" zoomScaleNormal="90" zoomScaleSheetLayoutView="90" workbookViewId="0">
      <selection activeCell="F11" sqref="F11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2" customWidth="1"/>
    <col min="6" max="6" width="16" style="1" bestFit="1" customWidth="1"/>
    <col min="7" max="7" width="13.28515625" style="1" bestFit="1" customWidth="1"/>
    <col min="8" max="8" width="6.7109375" style="1" customWidth="1"/>
    <col min="9" max="10" width="15.7109375" style="1" customWidth="1"/>
    <col min="11" max="11" width="14.85546875" style="68" bestFit="1" customWidth="1"/>
    <col min="12" max="16384" width="9.140625" style="2"/>
  </cols>
  <sheetData>
    <row r="4" spans="2:13" ht="15.75" x14ac:dyDescent="0.25">
      <c r="C4" s="13"/>
      <c r="D4" s="13"/>
      <c r="E4" s="54"/>
      <c r="F4" s="13"/>
      <c r="G4" s="13"/>
      <c r="H4" s="13"/>
      <c r="I4" s="13"/>
      <c r="J4" s="13"/>
      <c r="K4" s="65"/>
    </row>
    <row r="5" spans="2:13" ht="19.5" x14ac:dyDescent="0.35">
      <c r="C5" s="47" t="s">
        <v>116</v>
      </c>
      <c r="D5" s="16"/>
      <c r="E5" s="55"/>
      <c r="F5" s="13"/>
      <c r="G5" s="13"/>
      <c r="H5" s="13"/>
      <c r="I5" s="13"/>
      <c r="J5" s="13"/>
      <c r="K5" s="65"/>
    </row>
    <row r="6" spans="2:13" ht="15.75" x14ac:dyDescent="0.25">
      <c r="C6" s="44" t="s">
        <v>22</v>
      </c>
      <c r="D6" s="16"/>
      <c r="E6" s="55"/>
      <c r="F6" s="13"/>
      <c r="G6" s="13"/>
      <c r="H6" s="13"/>
      <c r="I6" s="45">
        <f ca="1">NOW()</f>
        <v>41080.595506365738</v>
      </c>
      <c r="J6" s="13"/>
      <c r="K6" s="65"/>
    </row>
    <row r="7" spans="2:13" ht="15.75" x14ac:dyDescent="0.25">
      <c r="B7" s="4"/>
      <c r="C7" s="17"/>
      <c r="D7" s="16"/>
      <c r="E7" s="55" t="s">
        <v>117</v>
      </c>
      <c r="F7" s="13"/>
      <c r="G7" s="13"/>
      <c r="H7" s="13"/>
      <c r="I7" s="13"/>
      <c r="J7" s="18"/>
      <c r="K7" s="66"/>
    </row>
    <row r="8" spans="2:13" ht="16.5" thickBot="1" x14ac:dyDescent="0.3">
      <c r="B8" s="4"/>
      <c r="C8" s="19"/>
      <c r="D8" s="20"/>
      <c r="E8" s="56"/>
      <c r="F8" s="22" t="s">
        <v>7</v>
      </c>
      <c r="G8" s="202"/>
      <c r="H8" s="203"/>
      <c r="I8" s="204"/>
      <c r="J8" s="205"/>
      <c r="K8" s="66"/>
    </row>
    <row r="9" spans="2:13" ht="19.5" thickBot="1" x14ac:dyDescent="0.35">
      <c r="B9" s="4"/>
      <c r="C9" s="24"/>
      <c r="D9" s="15" t="s">
        <v>5</v>
      </c>
      <c r="E9" s="54"/>
      <c r="F9" s="198">
        <f>+'Staff Pipeline'!F30</f>
        <v>1173906.97</v>
      </c>
      <c r="G9" s="14" t="s">
        <v>17</v>
      </c>
      <c r="H9" s="206"/>
      <c r="I9" s="35"/>
      <c r="J9" s="216"/>
      <c r="K9" s="66"/>
      <c r="M9" s="70"/>
    </row>
    <row r="10" spans="2:13" ht="15.75" x14ac:dyDescent="0.25">
      <c r="B10" s="4"/>
      <c r="C10" s="24"/>
      <c r="D10" s="15" t="s">
        <v>24</v>
      </c>
      <c r="E10" s="54"/>
      <c r="F10" s="85">
        <v>1E-10</v>
      </c>
      <c r="G10" s="200">
        <v>0</v>
      </c>
      <c r="H10" s="208"/>
      <c r="I10" s="35"/>
      <c r="J10" s="216"/>
      <c r="M10" s="71"/>
    </row>
    <row r="11" spans="2:13" ht="15.75" x14ac:dyDescent="0.25">
      <c r="B11" s="4"/>
      <c r="C11" s="24"/>
      <c r="D11" s="15" t="s">
        <v>0</v>
      </c>
      <c r="E11" s="54"/>
      <c r="F11" s="86">
        <v>3</v>
      </c>
      <c r="G11" s="199">
        <f>+G10*G8</f>
        <v>0</v>
      </c>
      <c r="H11" s="209"/>
      <c r="I11" s="201"/>
      <c r="J11" s="216"/>
      <c r="M11" s="78"/>
    </row>
    <row r="12" spans="2:13" ht="15.75" x14ac:dyDescent="0.25">
      <c r="B12" s="4"/>
      <c r="C12" s="24"/>
      <c r="D12" s="15" t="s">
        <v>6</v>
      </c>
      <c r="E12" s="54"/>
      <c r="F12" s="75">
        <v>40878</v>
      </c>
      <c r="G12" s="13"/>
      <c r="H12" s="211"/>
      <c r="I12" s="201"/>
      <c r="J12" s="216"/>
    </row>
    <row r="13" spans="2:13" ht="15.75" x14ac:dyDescent="0.25">
      <c r="B13" s="4"/>
      <c r="C13" s="29"/>
      <c r="D13" s="30"/>
      <c r="E13" s="57"/>
      <c r="F13" s="32"/>
      <c r="G13" s="31"/>
      <c r="H13" s="213"/>
      <c r="I13" s="108"/>
      <c r="J13" s="214"/>
    </row>
    <row r="14" spans="2:13" ht="15.75" x14ac:dyDescent="0.25">
      <c r="B14" s="4"/>
      <c r="C14" s="18"/>
      <c r="D14" s="15"/>
      <c r="E14" s="54"/>
      <c r="F14" s="34"/>
      <c r="G14" s="13"/>
      <c r="H14" s="13"/>
      <c r="I14" s="27"/>
    </row>
    <row r="15" spans="2:13" ht="15.75" x14ac:dyDescent="0.25">
      <c r="B15" s="4"/>
      <c r="C15" s="19"/>
      <c r="D15" s="20"/>
      <c r="E15" s="56"/>
      <c r="F15" s="21"/>
      <c r="G15" s="21"/>
      <c r="H15" s="21"/>
      <c r="I15" s="21"/>
      <c r="J15" s="23"/>
    </row>
    <row r="16" spans="2:13" ht="15.75" x14ac:dyDescent="0.25">
      <c r="B16" s="4"/>
      <c r="C16" s="24"/>
      <c r="D16" s="15" t="s">
        <v>4</v>
      </c>
      <c r="E16" s="54"/>
      <c r="F16" s="35">
        <f>IF(Values_Entered,Monthly_Payment,"")</f>
        <v>32608.526949471594</v>
      </c>
      <c r="G16" s="13"/>
      <c r="H16" s="13"/>
      <c r="I16" s="46" t="s">
        <v>15</v>
      </c>
      <c r="J16" s="83">
        <f>+Input!G20</f>
        <v>16650</v>
      </c>
      <c r="K16" s="66"/>
    </row>
    <row r="17" spans="2:11" ht="16.5" thickBot="1" x14ac:dyDescent="0.3">
      <c r="B17" s="4"/>
      <c r="C17" s="24"/>
      <c r="D17" s="15" t="s">
        <v>1</v>
      </c>
      <c r="E17" s="54"/>
      <c r="F17" s="28">
        <f>IF(Values_Entered,Loan_Years*12,"")</f>
        <v>36</v>
      </c>
      <c r="G17" s="13"/>
      <c r="H17" s="13"/>
      <c r="I17" s="46" t="s">
        <v>4</v>
      </c>
      <c r="J17" s="49">
        <f>+F16/J16</f>
        <v>1.9584700870553511</v>
      </c>
      <c r="K17" s="66"/>
    </row>
    <row r="18" spans="2:11" ht="19.5" thickBot="1" x14ac:dyDescent="0.35">
      <c r="B18" s="4"/>
      <c r="C18" s="24"/>
      <c r="D18" s="15" t="s">
        <v>2</v>
      </c>
      <c r="E18" s="54"/>
      <c r="F18" s="215">
        <f>IF(Values_Entered,Total_Cost-Loan_Amount,"")</f>
        <v>1.8097739666700363E-4</v>
      </c>
      <c r="G18" s="13"/>
      <c r="H18" s="13"/>
      <c r="I18" s="48"/>
      <c r="J18" s="51"/>
      <c r="K18" s="66"/>
    </row>
    <row r="19" spans="2:11" ht="15.75" x14ac:dyDescent="0.25">
      <c r="B19" s="4"/>
      <c r="C19" s="24"/>
      <c r="D19" s="15" t="s">
        <v>3</v>
      </c>
      <c r="E19" s="54"/>
      <c r="F19" s="35">
        <f>IF(Values_Entered,Monthly_Payment*Number_of_Payments,"")</f>
        <v>1173906.9701809774</v>
      </c>
      <c r="G19" s="13"/>
      <c r="H19" s="13"/>
      <c r="I19" s="46" t="s">
        <v>19</v>
      </c>
      <c r="J19" s="49">
        <f>+J17*0.05029</f>
        <v>9.8491460678013606E-2</v>
      </c>
    </row>
    <row r="20" spans="2:11" ht="18.75" x14ac:dyDescent="0.3">
      <c r="B20" s="4"/>
      <c r="C20" s="29"/>
      <c r="D20" s="30"/>
      <c r="E20" s="57"/>
      <c r="F20" s="32"/>
      <c r="G20" s="31"/>
      <c r="H20" s="31"/>
      <c r="I20" s="31" t="s">
        <v>16</v>
      </c>
      <c r="J20" s="50">
        <f>+J19+J17</f>
        <v>2.0569615477333647</v>
      </c>
    </row>
    <row r="21" spans="2:11" ht="15.75" x14ac:dyDescent="0.25">
      <c r="C21" s="13"/>
      <c r="D21" s="15"/>
      <c r="E21" s="54"/>
      <c r="F21" s="34"/>
      <c r="G21" s="13"/>
      <c r="H21" s="13"/>
      <c r="I21" s="13"/>
      <c r="J21" s="13"/>
    </row>
    <row r="22" spans="2:11" s="3" customFormat="1" ht="29.25" customHeight="1" x14ac:dyDescent="0.25">
      <c r="C22" s="36" t="s">
        <v>8</v>
      </c>
      <c r="D22" s="37" t="s">
        <v>9</v>
      </c>
      <c r="E22" s="58" t="s">
        <v>10</v>
      </c>
      <c r="F22" s="38" t="s">
        <v>14</v>
      </c>
      <c r="G22" s="38" t="s">
        <v>11</v>
      </c>
      <c r="H22" s="38"/>
      <c r="I22" s="38" t="s">
        <v>12</v>
      </c>
      <c r="J22" s="39" t="s">
        <v>13</v>
      </c>
      <c r="K22" s="69"/>
    </row>
    <row r="23" spans="2:11" s="3" customFormat="1" ht="15.75" x14ac:dyDescent="0.25">
      <c r="C23" s="40">
        <f>IF(Loan_Not_Paid*Values_Entered,Payment_Number,"")</f>
        <v>1</v>
      </c>
      <c r="D23" s="41">
        <f>IF(Loan_Not_Paid*Values_Entered,Payment_Date,"")</f>
        <v>40909</v>
      </c>
      <c r="E23" s="59">
        <f>IF(Loan_Not_Paid*Values_Entered,Beginning_Balance,"")</f>
        <v>1173906.97</v>
      </c>
      <c r="F23" s="42">
        <f>IF(Loan_Not_Paid*Values_Entered,Monthly_Payment,"")</f>
        <v>32608.526949471594</v>
      </c>
      <c r="G23" s="42">
        <f>IF(Loan_Not_Paid*Values_Entered,Principal,"")</f>
        <v>32608.526939689036</v>
      </c>
      <c r="H23" s="42"/>
      <c r="I23" s="42">
        <f>IF(Loan_Not_Paid*Values_Entered,Interest,"")</f>
        <v>9.7825580833333327E-6</v>
      </c>
      <c r="J23" s="52">
        <f>IF(Loan_Not_Paid*Values_Entered,Ending_Balance,"")</f>
        <v>1141298.4403622693</v>
      </c>
      <c r="K23" s="67"/>
    </row>
    <row r="24" spans="2:11" s="3" customFormat="1" ht="15.75" x14ac:dyDescent="0.25">
      <c r="C24" s="40">
        <f>IF(Loan_Not_Paid*Values_Entered,Payment_Number,"")</f>
        <v>2</v>
      </c>
      <c r="D24" s="41">
        <f>IF(Loan_Not_Paid*Values_Entered,Payment_Date,"")</f>
        <v>40940</v>
      </c>
      <c r="E24" s="59">
        <f>IF(Loan_Not_Paid*Values_Entered,Beginning_Balance,"")</f>
        <v>1141298.4403622693</v>
      </c>
      <c r="F24" s="43">
        <f>IF(Loan_Not_Paid*Values_Entered,Monthly_Payment,"")</f>
        <v>32608.526949471594</v>
      </c>
      <c r="G24" s="43">
        <f>IF(Loan_Not_Paid*Values_Entered,Principal,"")</f>
        <v>32608.526939960771</v>
      </c>
      <c r="H24" s="43"/>
      <c r="I24" s="43">
        <f>IF(Loan_Not_Paid*Values_Entered,Interest,"")</f>
        <v>9.510820358835925E-6</v>
      </c>
      <c r="J24" s="52">
        <f>IF(Loan_Not_Paid*Values_Entered,Ending_Balance,"")</f>
        <v>1108689.9107245388</v>
      </c>
      <c r="K24" s="67"/>
    </row>
    <row r="25" spans="2:11" s="3" customFormat="1" ht="15.75" x14ac:dyDescent="0.25">
      <c r="C25" s="40">
        <f>IF(Loan_Not_Paid*Values_Entered,Payment_Number,"")</f>
        <v>3</v>
      </c>
      <c r="D25" s="41">
        <f>IF(Loan_Not_Paid*Values_Entered,Payment_Date,"")</f>
        <v>40969</v>
      </c>
      <c r="E25" s="59">
        <f>IF(Loan_Not_Paid*Values_Entered,Beginning_Balance,"")</f>
        <v>1108689.9107245388</v>
      </c>
      <c r="F25" s="43">
        <f>IF(Loan_Not_Paid*Values_Entered,Monthly_Payment,"")</f>
        <v>32608.526949471594</v>
      </c>
      <c r="G25" s="43">
        <f>IF(Loan_Not_Paid*Values_Entered,Principal,"")</f>
        <v>32608.52694023251</v>
      </c>
      <c r="H25" s="43"/>
      <c r="I25" s="43">
        <f>IF(Loan_Not_Paid*Values_Entered,Interest,"")</f>
        <v>9.239082634336254E-6</v>
      </c>
      <c r="J25" s="52">
        <f>IF(Loan_Not_Paid*Values_Entered,Ending_Balance,"")</f>
        <v>1076081.3810868079</v>
      </c>
      <c r="K25" s="67"/>
    </row>
    <row r="26" spans="2:11" s="3" customFormat="1" ht="15.75" x14ac:dyDescent="0.25">
      <c r="C26" s="40">
        <f>IF(Loan_Not_Paid*Values_Entered,Payment_Number,"")</f>
        <v>4</v>
      </c>
      <c r="D26" s="41">
        <f>IF(Loan_Not_Paid*Values_Entered,Payment_Date,"")</f>
        <v>41000</v>
      </c>
      <c r="E26" s="59">
        <f>IF(Loan_Not_Paid*Values_Entered,Beginning_Balance,"")</f>
        <v>1076081.3810868079</v>
      </c>
      <c r="F26" s="43">
        <f>IF(Loan_Not_Paid*Values_Entered,Monthly_Payment,"")</f>
        <v>32608.526949471594</v>
      </c>
      <c r="G26" s="43">
        <f>IF(Loan_Not_Paid*Values_Entered,Principal,"")</f>
        <v>32608.526940504245</v>
      </c>
      <c r="H26" s="43"/>
      <c r="I26" s="43">
        <f>IF(Loan_Not_Paid*Values_Entered,Interest,"")</f>
        <v>8.9673449098343146E-6</v>
      </c>
      <c r="J26" s="52">
        <f>IF(Loan_Not_Paid*Values_Entered,Ending_Balance,"")</f>
        <v>1043472.8514490774</v>
      </c>
      <c r="K26" s="67"/>
    </row>
    <row r="27" spans="2:11" s="3" customFormat="1" ht="15.75" x14ac:dyDescent="0.25">
      <c r="C27" s="40">
        <f>IF(Loan_Not_Paid*Values_Entered,Payment_Number,"")</f>
        <v>5</v>
      </c>
      <c r="D27" s="41">
        <f>IF(Loan_Not_Paid*Values_Entered,Payment_Date,"")</f>
        <v>41030</v>
      </c>
      <c r="E27" s="59">
        <f>IF(Loan_Not_Paid*Values_Entered,Beginning_Balance,"")</f>
        <v>1043472.8514490774</v>
      </c>
      <c r="F27" s="43">
        <f>IF(Loan_Not_Paid*Values_Entered,Monthly_Payment,"")</f>
        <v>32608.526949471594</v>
      </c>
      <c r="G27" s="43">
        <f>IF(Loan_Not_Paid*Values_Entered,Principal,"")</f>
        <v>32608.526940775984</v>
      </c>
      <c r="H27" s="43"/>
      <c r="I27" s="43">
        <f>IF(Loan_Not_Paid*Values_Entered,Interest,"")</f>
        <v>8.695607185330112E-6</v>
      </c>
      <c r="J27" s="52">
        <f>IF(Loan_Not_Paid*Values_Entered,Ending_Balance,"")</f>
        <v>1010864.3218113468</v>
      </c>
      <c r="K27" s="67"/>
    </row>
    <row r="28" spans="2:11" s="3" customFormat="1" ht="15.75" x14ac:dyDescent="0.25">
      <c r="C28" s="40">
        <f>IF(Loan_Not_Paid*Values_Entered,Payment_Number,"")</f>
        <v>6</v>
      </c>
      <c r="D28" s="41">
        <f>IF(Loan_Not_Paid*Values_Entered,Payment_Date,"")</f>
        <v>41061</v>
      </c>
      <c r="E28" s="59">
        <f>IF(Loan_Not_Paid*Values_Entered,Beginning_Balance,"")</f>
        <v>1010864.3218113468</v>
      </c>
      <c r="F28" s="43">
        <f>IF(Loan_Not_Paid*Values_Entered,Monthly_Payment,"")</f>
        <v>32608.526949471594</v>
      </c>
      <c r="G28" s="43">
        <f>IF(Loan_Not_Paid*Values_Entered,Principal,"")</f>
        <v>32608.526941047723</v>
      </c>
      <c r="H28" s="43"/>
      <c r="I28" s="43">
        <f>IF(Loan_Not_Paid*Values_Entered,Interest,"")</f>
        <v>8.4238694608236461E-6</v>
      </c>
      <c r="J28" s="52">
        <f>IF(Loan_Not_Paid*Values_Entered,Ending_Balance,"")</f>
        <v>978255.79217361612</v>
      </c>
      <c r="K28" s="67"/>
    </row>
    <row r="29" spans="2:11" ht="15.75" x14ac:dyDescent="0.25">
      <c r="C29" s="40">
        <f>IF(Loan_Not_Paid*Values_Entered,Payment_Number,"")</f>
        <v>7</v>
      </c>
      <c r="D29" s="41">
        <f>IF(Loan_Not_Paid*Values_Entered,Payment_Date,"")</f>
        <v>41091</v>
      </c>
      <c r="E29" s="59">
        <f>IF(Loan_Not_Paid*Values_Entered,Beginning_Balance,"")</f>
        <v>978255.79217361612</v>
      </c>
      <c r="F29" s="43">
        <f>IF(Loan_Not_Paid*Values_Entered,Monthly_Payment,"")</f>
        <v>32608.526949471594</v>
      </c>
      <c r="G29" s="43">
        <f>IF(Loan_Not_Paid*Values_Entered,Principal,"")</f>
        <v>32608.526941319458</v>
      </c>
      <c r="H29" s="43"/>
      <c r="I29" s="43">
        <f>IF(Loan_Not_Paid*Values_Entered,Interest,"")</f>
        <v>8.1521317363149135E-6</v>
      </c>
      <c r="J29" s="52">
        <f>IF(Loan_Not_Paid*Values_Entered,Ending_Balance,"")</f>
        <v>945647.26253588533</v>
      </c>
      <c r="K29" s="67"/>
    </row>
    <row r="30" spans="2:11" ht="15.75" x14ac:dyDescent="0.25">
      <c r="C30" s="40">
        <f>IF(Loan_Not_Paid*Values_Entered,Payment_Number,"")</f>
        <v>8</v>
      </c>
      <c r="D30" s="41">
        <f>IF(Loan_Not_Paid*Values_Entered,Payment_Date,"")</f>
        <v>41122</v>
      </c>
      <c r="E30" s="59">
        <f>IF(Loan_Not_Paid*Values_Entered,Beginning_Balance,"")</f>
        <v>945647.26253588533</v>
      </c>
      <c r="F30" s="43">
        <f>IF(Loan_Not_Paid*Values_Entered,Monthly_Payment,"")</f>
        <v>32608.526949471594</v>
      </c>
      <c r="G30" s="43">
        <f>IF(Loan_Not_Paid*Values_Entered,Principal,"")</f>
        <v>32608.526941591197</v>
      </c>
      <c r="H30" s="43"/>
      <c r="I30" s="43">
        <f>IF(Loan_Not_Paid*Values_Entered,Interest,"")</f>
        <v>7.8803940118039193E-6</v>
      </c>
      <c r="J30" s="52">
        <f>IF(Loan_Not_Paid*Values_Entered,Ending_Balance,"")</f>
        <v>913038.73289815476</v>
      </c>
      <c r="K30" s="67"/>
    </row>
    <row r="31" spans="2:11" ht="15.75" x14ac:dyDescent="0.25">
      <c r="C31" s="40">
        <f>IF(Loan_Not_Paid*Values_Entered,Payment_Number,"")</f>
        <v>9</v>
      </c>
      <c r="D31" s="41">
        <f>IF(Loan_Not_Paid*Values_Entered,Payment_Date,"")</f>
        <v>41153</v>
      </c>
      <c r="E31" s="59">
        <f>IF(Loan_Not_Paid*Values_Entered,Beginning_Balance,"")</f>
        <v>913038.73289815476</v>
      </c>
      <c r="F31" s="43">
        <f>IF(Loan_Not_Paid*Values_Entered,Monthly_Payment,"")</f>
        <v>32608.526949471594</v>
      </c>
      <c r="G31" s="43">
        <f>IF(Loan_Not_Paid*Values_Entered,Principal,"")</f>
        <v>32608.526941862936</v>
      </c>
      <c r="H31" s="43"/>
      <c r="I31" s="43">
        <f>IF(Loan_Not_Paid*Values_Entered,Interest,"")</f>
        <v>7.6086562872906594E-6</v>
      </c>
      <c r="J31" s="52">
        <f>IF(Loan_Not_Paid*Values_Entered,Ending_Balance,"")</f>
        <v>880430.20326042408</v>
      </c>
      <c r="K31" s="67"/>
    </row>
    <row r="32" spans="2:11" ht="15.75" x14ac:dyDescent="0.25">
      <c r="C32" s="40">
        <f>IF(Loan_Not_Paid*Values_Entered,Payment_Number,"")</f>
        <v>10</v>
      </c>
      <c r="D32" s="41">
        <f>IF(Loan_Not_Paid*Values_Entered,Payment_Date,"")</f>
        <v>41183</v>
      </c>
      <c r="E32" s="59">
        <f>IF(Loan_Not_Paid*Values_Entered,Beginning_Balance,"")</f>
        <v>880430.20326042408</v>
      </c>
      <c r="F32" s="43">
        <f>IF(Loan_Not_Paid*Values_Entered,Monthly_Payment,"")</f>
        <v>32608.526949471594</v>
      </c>
      <c r="G32" s="43">
        <f>IF(Loan_Not_Paid*Values_Entered,Principal,"")</f>
        <v>32608.526942134671</v>
      </c>
      <c r="H32" s="43"/>
      <c r="I32" s="43">
        <f>IF(Loan_Not_Paid*Values_Entered,Interest,"")</f>
        <v>7.3369185627751345E-6</v>
      </c>
      <c r="J32" s="52">
        <f>IF(Loan_Not_Paid*Values_Entered,Ending_Balance,"")</f>
        <v>847821.67362269352</v>
      </c>
      <c r="K32" s="67"/>
    </row>
    <row r="33" spans="3:11" ht="15.75" x14ac:dyDescent="0.25">
      <c r="C33" s="40">
        <f>IF(Loan_Not_Paid*Values_Entered,Payment_Number,"")</f>
        <v>11</v>
      </c>
      <c r="D33" s="41">
        <f>IF(Loan_Not_Paid*Values_Entered,Payment_Date,"")</f>
        <v>41214</v>
      </c>
      <c r="E33" s="59">
        <f>IF(Loan_Not_Paid*Values_Entered,Beginning_Balance,"")</f>
        <v>847821.67362269352</v>
      </c>
      <c r="F33" s="43">
        <f>IF(Loan_Not_Paid*Values_Entered,Monthly_Payment,"")</f>
        <v>32608.526949471594</v>
      </c>
      <c r="G33" s="43">
        <f>IF(Loan_Not_Paid*Values_Entered,Principal,"")</f>
        <v>32608.52694240641</v>
      </c>
      <c r="H33" s="43"/>
      <c r="I33" s="43">
        <f>IF(Loan_Not_Paid*Values_Entered,Interest,"")</f>
        <v>7.0651808382573463E-6</v>
      </c>
      <c r="J33" s="52">
        <f>IF(Loan_Not_Paid*Values_Entered,Ending_Balance,"")</f>
        <v>815213.14398496272</v>
      </c>
      <c r="K33" s="67"/>
    </row>
    <row r="34" spans="3:11" ht="15.75" x14ac:dyDescent="0.25">
      <c r="C34" s="40">
        <f>IF(Loan_Not_Paid*Values_Entered,Payment_Number,"")</f>
        <v>12</v>
      </c>
      <c r="D34" s="41">
        <f>IF(Loan_Not_Paid*Values_Entered,Payment_Date,"")</f>
        <v>41244</v>
      </c>
      <c r="E34" s="59">
        <f>IF(Loan_Not_Paid*Values_Entered,Beginning_Balance,"")</f>
        <v>815213.14398496272</v>
      </c>
      <c r="F34" s="43">
        <f>IF(Loan_Not_Paid*Values_Entered,Monthly_Payment,"")</f>
        <v>32608.526949471594</v>
      </c>
      <c r="G34" s="43">
        <f>IF(Loan_Not_Paid*Values_Entered,Principal,"")</f>
        <v>32608.526942678152</v>
      </c>
      <c r="H34" s="43"/>
      <c r="I34" s="43">
        <f>IF(Loan_Not_Paid*Values_Entered,Interest,"")</f>
        <v>6.7934431137372923E-6</v>
      </c>
      <c r="J34" s="52">
        <f>IF(Loan_Not_Paid*Values_Entered,Ending_Balance,"")</f>
        <v>782604.61434723204</v>
      </c>
      <c r="K34" s="67"/>
    </row>
    <row r="35" spans="3:11" ht="15.75" x14ac:dyDescent="0.25">
      <c r="C35" s="40">
        <f>IF(Loan_Not_Paid*Values_Entered,Payment_Number,"")</f>
        <v>13</v>
      </c>
      <c r="D35" s="41">
        <f>IF(Loan_Not_Paid*Values_Entered,Payment_Date,"")</f>
        <v>41275</v>
      </c>
      <c r="E35" s="59">
        <f>IF(Loan_Not_Paid*Values_Entered,Beginning_Balance,"")</f>
        <v>782604.61434723204</v>
      </c>
      <c r="F35" s="43">
        <f>IF(Loan_Not_Paid*Values_Entered,Monthly_Payment,"")</f>
        <v>32608.526949471594</v>
      </c>
      <c r="G35" s="43">
        <f>IF(Loan_Not_Paid*Values_Entered,Principal,"")</f>
        <v>32608.526942949888</v>
      </c>
      <c r="H35" s="43"/>
      <c r="I35" s="43">
        <f>IF(Loan_Not_Paid*Values_Entered,Interest,"")</f>
        <v>6.5217053892149741E-6</v>
      </c>
      <c r="J35" s="52">
        <f>IF(Loan_Not_Paid*Values_Entered,Ending_Balance,"")</f>
        <v>749996.08470950148</v>
      </c>
      <c r="K35" s="67"/>
    </row>
    <row r="36" spans="3:11" ht="15.75" x14ac:dyDescent="0.25">
      <c r="C36" s="40">
        <f>IF(Loan_Not_Paid*Values_Entered,Payment_Number,"")</f>
        <v>14</v>
      </c>
      <c r="D36" s="41">
        <f>IF(Loan_Not_Paid*Values_Entered,Payment_Date,"")</f>
        <v>41306</v>
      </c>
      <c r="E36" s="59">
        <f>IF(Loan_Not_Paid*Values_Entered,Beginning_Balance,"")</f>
        <v>749996.08470950148</v>
      </c>
      <c r="F36" s="43">
        <f>IF(Loan_Not_Paid*Values_Entered,Monthly_Payment,"")</f>
        <v>32608.526949471594</v>
      </c>
      <c r="G36" s="43">
        <f>IF(Loan_Not_Paid*Values_Entered,Principal,"")</f>
        <v>32608.526943221626</v>
      </c>
      <c r="H36" s="43"/>
      <c r="I36" s="43">
        <f>IF(Loan_Not_Paid*Values_Entered,Interest,"")</f>
        <v>6.2499676646903919E-6</v>
      </c>
      <c r="J36" s="52">
        <f>IF(Loan_Not_Paid*Values_Entered,Ending_Balance,"")</f>
        <v>717387.55507177091</v>
      </c>
      <c r="K36" s="67"/>
    </row>
    <row r="37" spans="3:11" ht="15.75" x14ac:dyDescent="0.25">
      <c r="C37" s="40">
        <f>IF(Loan_Not_Paid*Values_Entered,Payment_Number,"")</f>
        <v>15</v>
      </c>
      <c r="D37" s="41">
        <f>IF(Loan_Not_Paid*Values_Entered,Payment_Date,"")</f>
        <v>41334</v>
      </c>
      <c r="E37" s="59">
        <f>IF(Loan_Not_Paid*Values_Entered,Beginning_Balance,"")</f>
        <v>717387.55507177091</v>
      </c>
      <c r="F37" s="43">
        <f>IF(Loan_Not_Paid*Values_Entered,Monthly_Payment,"")</f>
        <v>32608.526949471594</v>
      </c>
      <c r="G37" s="43">
        <f>IF(Loan_Not_Paid*Values_Entered,Principal,"")</f>
        <v>32608.526943493365</v>
      </c>
      <c r="H37" s="43"/>
      <c r="I37" s="43">
        <f>IF(Loan_Not_Paid*Values_Entered,Interest,"")</f>
        <v>5.9782299401635438E-6</v>
      </c>
      <c r="J37" s="52">
        <f>IF(Loan_Not_Paid*Values_Entered,Ending_Balance,"")</f>
        <v>684779.02543404023</v>
      </c>
      <c r="K37" s="67"/>
    </row>
    <row r="38" spans="3:11" ht="15.75" x14ac:dyDescent="0.25">
      <c r="C38" s="40">
        <f>IF(Loan_Not_Paid*Values_Entered,Payment_Number,"")</f>
        <v>16</v>
      </c>
      <c r="D38" s="41">
        <f>IF(Loan_Not_Paid*Values_Entered,Payment_Date,"")</f>
        <v>41365</v>
      </c>
      <c r="E38" s="59">
        <f>IF(Loan_Not_Paid*Values_Entered,Beginning_Balance,"")</f>
        <v>684779.02543404023</v>
      </c>
      <c r="F38" s="43">
        <f>IF(Loan_Not_Paid*Values_Entered,Monthly_Payment,"")</f>
        <v>32608.526949471594</v>
      </c>
      <c r="G38" s="43">
        <f>IF(Loan_Not_Paid*Values_Entered,Principal,"")</f>
        <v>32608.5269437651</v>
      </c>
      <c r="H38" s="43"/>
      <c r="I38" s="43">
        <f>IF(Loan_Not_Paid*Values_Entered,Interest,"")</f>
        <v>5.7064922156344333E-6</v>
      </c>
      <c r="J38" s="52">
        <f>IF(Loan_Not_Paid*Values_Entered,Ending_Balance,"")</f>
        <v>652170.49579630943</v>
      </c>
      <c r="K38" s="67"/>
    </row>
    <row r="39" spans="3:11" ht="15.75" x14ac:dyDescent="0.25">
      <c r="C39" s="40">
        <f>IF(Loan_Not_Paid*Values_Entered,Payment_Number,"")</f>
        <v>17</v>
      </c>
      <c r="D39" s="41">
        <f>IF(Loan_Not_Paid*Values_Entered,Payment_Date,"")</f>
        <v>41395</v>
      </c>
      <c r="E39" s="59">
        <f>IF(Loan_Not_Paid*Values_Entered,Beginning_Balance,"")</f>
        <v>652170.49579630943</v>
      </c>
      <c r="F39" s="43">
        <f>IF(Loan_Not_Paid*Values_Entered,Monthly_Payment,"")</f>
        <v>32608.526949471594</v>
      </c>
      <c r="G39" s="43">
        <f>IF(Loan_Not_Paid*Values_Entered,Principal,"")</f>
        <v>32608.526944036839</v>
      </c>
      <c r="H39" s="43"/>
      <c r="I39" s="43">
        <f>IF(Loan_Not_Paid*Values_Entered,Interest,"")</f>
        <v>5.4347544911030596E-6</v>
      </c>
      <c r="J39" s="52">
        <f>IF(Loan_Not_Paid*Values_Entered,Ending_Balance,"")</f>
        <v>619561.96615857887</v>
      </c>
      <c r="K39" s="67"/>
    </row>
    <row r="40" spans="3:11" ht="15.75" x14ac:dyDescent="0.25">
      <c r="C40" s="40">
        <f>IF(Loan_Not_Paid*Values_Entered,Payment_Number,"")</f>
        <v>18</v>
      </c>
      <c r="D40" s="41">
        <f>IF(Loan_Not_Paid*Values_Entered,Payment_Date,"")</f>
        <v>41426</v>
      </c>
      <c r="E40" s="59">
        <f>IF(Loan_Not_Paid*Values_Entered,Beginning_Balance,"")</f>
        <v>619561.96615857887</v>
      </c>
      <c r="F40" s="43">
        <f>IF(Loan_Not_Paid*Values_Entered,Monthly_Payment,"")</f>
        <v>32608.526949471594</v>
      </c>
      <c r="G40" s="43">
        <f>IF(Loan_Not_Paid*Values_Entered,Principal,"")</f>
        <v>32608.526944308574</v>
      </c>
      <c r="H40" s="43"/>
      <c r="I40" s="43">
        <f>IF(Loan_Not_Paid*Values_Entered,Interest,"")</f>
        <v>5.1630167665694175E-6</v>
      </c>
      <c r="J40" s="52">
        <f>IF(Loan_Not_Paid*Values_Entered,Ending_Balance,"")</f>
        <v>586953.43652084831</v>
      </c>
      <c r="K40" s="67"/>
    </row>
    <row r="41" spans="3:11" ht="15.75" x14ac:dyDescent="0.25">
      <c r="C41" s="40">
        <f>IF(Loan_Not_Paid*Values_Entered,Payment_Number,"")</f>
        <v>19</v>
      </c>
      <c r="D41" s="41">
        <f>IF(Loan_Not_Paid*Values_Entered,Payment_Date,"")</f>
        <v>41456</v>
      </c>
      <c r="E41" s="59">
        <f>IF(Loan_Not_Paid*Values_Entered,Beginning_Balance,"")</f>
        <v>586953.43652084831</v>
      </c>
      <c r="F41" s="43">
        <f>IF(Loan_Not_Paid*Values_Entered,Monthly_Payment,"")</f>
        <v>32608.526949471594</v>
      </c>
      <c r="G41" s="43">
        <f>IF(Loan_Not_Paid*Values_Entered,Principal,"")</f>
        <v>32608.526944580313</v>
      </c>
      <c r="H41" s="43"/>
      <c r="I41" s="43">
        <f>IF(Loan_Not_Paid*Values_Entered,Interest,"")</f>
        <v>4.8912790420335138E-6</v>
      </c>
      <c r="J41" s="52">
        <f>IF(Loan_Not_Paid*Values_Entered,Ending_Balance,"")</f>
        <v>554344.90688311763</v>
      </c>
      <c r="K41" s="67"/>
    </row>
    <row r="42" spans="3:11" ht="15.75" x14ac:dyDescent="0.25">
      <c r="C42" s="40">
        <f>IF(Loan_Not_Paid*Values_Entered,Payment_Number,"")</f>
        <v>20</v>
      </c>
      <c r="D42" s="41">
        <f>IF(Loan_Not_Paid*Values_Entered,Payment_Date,"")</f>
        <v>41487</v>
      </c>
      <c r="E42" s="59">
        <f>IF(Loan_Not_Paid*Values_Entered,Beginning_Balance,"")</f>
        <v>554344.90688311763</v>
      </c>
      <c r="F42" s="43">
        <f>IF(Loan_Not_Paid*Values_Entered,Monthly_Payment,"")</f>
        <v>32608.526949471594</v>
      </c>
      <c r="G42" s="43">
        <f>IF(Loan_Not_Paid*Values_Entered,Principal,"")</f>
        <v>32608.526944852052</v>
      </c>
      <c r="H42" s="43"/>
      <c r="I42" s="43">
        <f>IF(Loan_Not_Paid*Values_Entered,Interest,"")</f>
        <v>4.6195413174953426E-6</v>
      </c>
      <c r="J42" s="52">
        <f>IF(Loan_Not_Paid*Values_Entered,Ending_Balance,"")</f>
        <v>521736.37724538683</v>
      </c>
      <c r="K42" s="67"/>
    </row>
    <row r="43" spans="3:11" ht="15.75" x14ac:dyDescent="0.25">
      <c r="C43" s="40">
        <f>IF(Loan_Not_Paid*Values_Entered,Payment_Number,"")</f>
        <v>21</v>
      </c>
      <c r="D43" s="41">
        <f>IF(Loan_Not_Paid*Values_Entered,Payment_Date,"")</f>
        <v>41518</v>
      </c>
      <c r="E43" s="59">
        <f>IF(Loan_Not_Paid*Values_Entered,Beginning_Balance,"")</f>
        <v>521736.37724538683</v>
      </c>
      <c r="F43" s="43">
        <f>IF(Loan_Not_Paid*Values_Entered,Monthly_Payment,"")</f>
        <v>32608.526949471594</v>
      </c>
      <c r="G43" s="43">
        <f>IF(Loan_Not_Paid*Values_Entered,Principal,"")</f>
        <v>32608.526945123787</v>
      </c>
      <c r="H43" s="43"/>
      <c r="I43" s="43">
        <f>IF(Loan_Not_Paid*Values_Entered,Interest,"")</f>
        <v>4.3478035929549098E-6</v>
      </c>
      <c r="J43" s="52">
        <f>IF(Loan_Not_Paid*Values_Entered,Ending_Balance,"")</f>
        <v>489127.84760765627</v>
      </c>
      <c r="K43" s="67"/>
    </row>
    <row r="44" spans="3:11" ht="15.75" x14ac:dyDescent="0.25">
      <c r="C44" s="40">
        <f>IF(Loan_Not_Paid*Values_Entered,Payment_Number,"")</f>
        <v>22</v>
      </c>
      <c r="D44" s="41">
        <f>IF(Loan_Not_Paid*Values_Entered,Payment_Date,"")</f>
        <v>41548</v>
      </c>
      <c r="E44" s="59">
        <f>IF(Loan_Not_Paid*Values_Entered,Beginning_Balance,"")</f>
        <v>489127.84760765627</v>
      </c>
      <c r="F44" s="43">
        <f>IF(Loan_Not_Paid*Values_Entered,Monthly_Payment,"")</f>
        <v>32608.526949471594</v>
      </c>
      <c r="G44" s="43">
        <f>IF(Loan_Not_Paid*Values_Entered,Principal,"")</f>
        <v>32608.526945395526</v>
      </c>
      <c r="H44" s="43"/>
      <c r="I44" s="43">
        <f>IF(Loan_Not_Paid*Values_Entered,Interest,"")</f>
        <v>4.0760658684122112E-6</v>
      </c>
      <c r="J44" s="52">
        <f>IF(Loan_Not_Paid*Values_Entered,Ending_Balance,"")</f>
        <v>456519.31796992559</v>
      </c>
      <c r="K44" s="67"/>
    </row>
    <row r="45" spans="3:11" ht="15.75" x14ac:dyDescent="0.25">
      <c r="C45" s="40">
        <f>IF(Loan_Not_Paid*Values_Entered,Payment_Number,"")</f>
        <v>23</v>
      </c>
      <c r="D45" s="41">
        <f>IF(Loan_Not_Paid*Values_Entered,Payment_Date,"")</f>
        <v>41579</v>
      </c>
      <c r="E45" s="59">
        <f>IF(Loan_Not_Paid*Values_Entered,Beginning_Balance,"")</f>
        <v>456519.31796992559</v>
      </c>
      <c r="F45" s="43">
        <f>IF(Loan_Not_Paid*Values_Entered,Monthly_Payment,"")</f>
        <v>32608.526949471594</v>
      </c>
      <c r="G45" s="43">
        <f>IF(Loan_Not_Paid*Values_Entered,Principal,"")</f>
        <v>32608.526945667265</v>
      </c>
      <c r="H45" s="43"/>
      <c r="I45" s="43">
        <f>IF(Loan_Not_Paid*Values_Entered,Interest,"")</f>
        <v>3.8043281438672489E-6</v>
      </c>
      <c r="J45" s="52">
        <f>IF(Loan_Not_Paid*Values_Entered,Ending_Balance,"")</f>
        <v>423910.78833219502</v>
      </c>
      <c r="K45" s="67"/>
    </row>
    <row r="46" spans="3:11" ht="15.75" x14ac:dyDescent="0.25">
      <c r="C46" s="40">
        <f>IF(Loan_Not_Paid*Values_Entered,Payment_Number,"")</f>
        <v>24</v>
      </c>
      <c r="D46" s="41">
        <f>IF(Loan_Not_Paid*Values_Entered,Payment_Date,"")</f>
        <v>41609</v>
      </c>
      <c r="E46" s="59">
        <f>IF(Loan_Not_Paid*Values_Entered,Beginning_Balance,"")</f>
        <v>423910.78833219502</v>
      </c>
      <c r="F46" s="43">
        <f>IF(Loan_Not_Paid*Values_Entered,Monthly_Payment,"")</f>
        <v>32608.526949471594</v>
      </c>
      <c r="G46" s="43">
        <f>IF(Loan_Not_Paid*Values_Entered,Principal,"")</f>
        <v>32608.526945939</v>
      </c>
      <c r="H46" s="43"/>
      <c r="I46" s="43">
        <f>IF(Loan_Not_Paid*Values_Entered,Interest,"")</f>
        <v>3.5325904193200217E-6</v>
      </c>
      <c r="J46" s="52">
        <f>IF(Loan_Not_Paid*Values_Entered,Ending_Balance,"")</f>
        <v>391302.25869446422</v>
      </c>
      <c r="K46" s="67"/>
    </row>
    <row r="47" spans="3:11" ht="15.75" x14ac:dyDescent="0.25">
      <c r="C47" s="40">
        <f>IF(Loan_Not_Paid*Values_Entered,Payment_Number,"")</f>
        <v>25</v>
      </c>
      <c r="D47" s="41">
        <f>IF(Loan_Not_Paid*Values_Entered,Payment_Date,"")</f>
        <v>41640</v>
      </c>
      <c r="E47" s="94">
        <f>IF(Loan_Not_Paid*Values_Entered,Beginning_Balance,"")</f>
        <v>391302.25869446422</v>
      </c>
      <c r="F47" s="43">
        <f>IF(Loan_Not_Paid*Values_Entered,Monthly_Payment,"")</f>
        <v>32608.526949471594</v>
      </c>
      <c r="G47" s="43">
        <f>IF(Loan_Not_Paid*Values_Entered,Principal,"")</f>
        <v>32608.526946210739</v>
      </c>
      <c r="H47" s="43"/>
      <c r="I47" s="43">
        <f>IF(Loan_Not_Paid*Values_Entered,Interest,"")</f>
        <v>3.2608526947705299E-6</v>
      </c>
      <c r="J47" s="52">
        <f>IF(Loan_Not_Paid*Values_Entered,Ending_Balance,"")</f>
        <v>358693.72905673354</v>
      </c>
      <c r="K47" s="67"/>
    </row>
    <row r="48" spans="3:11" ht="15.75" x14ac:dyDescent="0.25">
      <c r="C48" s="40">
        <f>IF(Loan_Not_Paid*Values_Entered,Payment_Number,"")</f>
        <v>26</v>
      </c>
      <c r="D48" s="41">
        <f>IF(Loan_Not_Paid*Values_Entered,Payment_Date,"")</f>
        <v>41671</v>
      </c>
      <c r="E48" s="59">
        <f>IF(Loan_Not_Paid*Values_Entered,Beginning_Balance,"")</f>
        <v>358693.72905673354</v>
      </c>
      <c r="F48" s="43">
        <f>IF(Loan_Not_Paid*Values_Entered,Monthly_Payment,"")</f>
        <v>32608.526949471594</v>
      </c>
      <c r="G48" s="43">
        <f>IF(Loan_Not_Paid*Values_Entered,Principal,"")</f>
        <v>32608.526946482478</v>
      </c>
      <c r="H48" s="43"/>
      <c r="I48" s="43">
        <f>IF(Loan_Not_Paid*Values_Entered,Interest,"")</f>
        <v>2.9891149702187736E-6</v>
      </c>
      <c r="J48" s="52">
        <f>IF(Loan_Not_Paid*Values_Entered,Ending_Balance,"")</f>
        <v>326085.19941900298</v>
      </c>
      <c r="K48" s="67"/>
    </row>
    <row r="49" spans="3:11" ht="15.75" x14ac:dyDescent="0.25">
      <c r="C49" s="40">
        <f>IF(Loan_Not_Paid*Values_Entered,Payment_Number,"")</f>
        <v>27</v>
      </c>
      <c r="D49" s="41">
        <f>IF(Loan_Not_Paid*Values_Entered,Payment_Date,"")</f>
        <v>41699</v>
      </c>
      <c r="E49" s="59">
        <f>IF(Loan_Not_Paid*Values_Entered,Beginning_Balance,"")</f>
        <v>326085.19941900298</v>
      </c>
      <c r="F49" s="43">
        <f>IF(Loan_Not_Paid*Values_Entered,Monthly_Payment,"")</f>
        <v>32608.526949471594</v>
      </c>
      <c r="G49" s="43">
        <f>IF(Loan_Not_Paid*Values_Entered,Principal,"")</f>
        <v>32608.526946754213</v>
      </c>
      <c r="H49" s="43"/>
      <c r="I49" s="43">
        <f>IF(Loan_Not_Paid*Values_Entered,Interest,"")</f>
        <v>2.717377245664754E-6</v>
      </c>
      <c r="J49" s="52">
        <f>IF(Loan_Not_Paid*Values_Entered,Ending_Balance,"")</f>
        <v>293476.66978127242</v>
      </c>
      <c r="K49" s="67"/>
    </row>
    <row r="50" spans="3:11" ht="15.75" x14ac:dyDescent="0.25">
      <c r="C50" s="40">
        <f>IF(Loan_Not_Paid*Values_Entered,Payment_Number,"")</f>
        <v>28</v>
      </c>
      <c r="D50" s="41">
        <f>IF(Loan_Not_Paid*Values_Entered,Payment_Date,"")</f>
        <v>41730</v>
      </c>
      <c r="E50" s="59">
        <f>IF(Loan_Not_Paid*Values_Entered,Beginning_Balance,"")</f>
        <v>293476.66978127242</v>
      </c>
      <c r="F50" s="43">
        <f>IF(Loan_Not_Paid*Values_Entered,Monthly_Payment,"")</f>
        <v>32608.526949471594</v>
      </c>
      <c r="G50" s="43">
        <f>IF(Loan_Not_Paid*Values_Entered,Principal,"")</f>
        <v>32608.526947025952</v>
      </c>
      <c r="H50" s="43"/>
      <c r="I50" s="43">
        <f>IF(Loan_Not_Paid*Values_Entered,Interest,"")</f>
        <v>2.4456395211084677E-6</v>
      </c>
      <c r="J50" s="52">
        <f>IF(Loan_Not_Paid*Values_Entered,Ending_Balance,"")</f>
        <v>260868.14014354185</v>
      </c>
      <c r="K50" s="67"/>
    </row>
    <row r="51" spans="3:11" ht="15.75" x14ac:dyDescent="0.25">
      <c r="C51" s="40">
        <f>IF(Loan_Not_Paid*Values_Entered,Payment_Number,"")</f>
        <v>29</v>
      </c>
      <c r="D51" s="41">
        <f>IF(Loan_Not_Paid*Values_Entered,Payment_Date,"")</f>
        <v>41760</v>
      </c>
      <c r="E51" s="59">
        <f>IF(Loan_Not_Paid*Values_Entered,Beginning_Balance,"")</f>
        <v>260868.14014354185</v>
      </c>
      <c r="F51" s="43">
        <f>IF(Loan_Not_Paid*Values_Entered,Monthly_Payment,"")</f>
        <v>32608.526949471594</v>
      </c>
      <c r="G51" s="43">
        <f>IF(Loan_Not_Paid*Values_Entered,Principal,"")</f>
        <v>32608.526947297694</v>
      </c>
      <c r="H51" s="43"/>
      <c r="I51" s="43">
        <f>IF(Loan_Not_Paid*Values_Entered,Interest,"")</f>
        <v>2.1739017965499186E-6</v>
      </c>
      <c r="J51" s="52">
        <f>IF(Loan_Not_Paid*Values_Entered,Ending_Balance,"")</f>
        <v>228259.61050581094</v>
      </c>
      <c r="K51" s="67"/>
    </row>
    <row r="52" spans="3:11" ht="15.75" x14ac:dyDescent="0.25">
      <c r="C52" s="40">
        <f>IF(Loan_Not_Paid*Values_Entered,Payment_Number,"")</f>
        <v>30</v>
      </c>
      <c r="D52" s="41">
        <f>IF(Loan_Not_Paid*Values_Entered,Payment_Date,"")</f>
        <v>41791</v>
      </c>
      <c r="E52" s="59">
        <f>IF(Loan_Not_Paid*Values_Entered,Beginning_Balance,"")</f>
        <v>228259.61050581094</v>
      </c>
      <c r="F52" s="43">
        <f>IF(Loan_Not_Paid*Values_Entered,Monthly_Payment,"")</f>
        <v>32608.526949471594</v>
      </c>
      <c r="G52" s="43">
        <f>IF(Loan_Not_Paid*Values_Entered,Principal,"")</f>
        <v>32608.526947569429</v>
      </c>
      <c r="H52" s="43"/>
      <c r="I52" s="43">
        <f>IF(Loan_Not_Paid*Values_Entered,Interest,"")</f>
        <v>1.9021640719891039E-6</v>
      </c>
      <c r="J52" s="52">
        <f>IF(Loan_Not_Paid*Values_Entered,Ending_Balance,"")</f>
        <v>195651.08086808037</v>
      </c>
      <c r="K52" s="67"/>
    </row>
    <row r="53" spans="3:11" ht="15.75" x14ac:dyDescent="0.25">
      <c r="C53" s="40">
        <f>IF(Loan_Not_Paid*Values_Entered,Payment_Number,"")</f>
        <v>31</v>
      </c>
      <c r="D53" s="41">
        <f>IF(Loan_Not_Paid*Values_Entered,Payment_Date,"")</f>
        <v>41821</v>
      </c>
      <c r="E53" s="59">
        <f>IF(Loan_Not_Paid*Values_Entered,Beginning_Balance,"")</f>
        <v>195651.08086808037</v>
      </c>
      <c r="F53" s="43">
        <f>IF(Loan_Not_Paid*Values_Entered,Monthly_Payment,"")</f>
        <v>32608.526949471594</v>
      </c>
      <c r="G53" s="43">
        <f>IF(Loan_Not_Paid*Values_Entered,Principal,"")</f>
        <v>32608.526947841168</v>
      </c>
      <c r="H53" s="43"/>
      <c r="I53" s="43">
        <f>IF(Loan_Not_Paid*Values_Entered,Interest,"")</f>
        <v>1.6304263474260257E-6</v>
      </c>
      <c r="J53" s="52">
        <f>IF(Loan_Not_Paid*Values_Entered,Ending_Balance,"")</f>
        <v>163042.55123034981</v>
      </c>
      <c r="K53" s="67"/>
    </row>
    <row r="54" spans="3:11" ht="15.75" x14ac:dyDescent="0.25">
      <c r="C54" s="40">
        <f>IF(Loan_Not_Paid*Values_Entered,Payment_Number,"")</f>
        <v>32</v>
      </c>
      <c r="D54" s="41">
        <f>IF(Loan_Not_Paid*Values_Entered,Payment_Date,"")</f>
        <v>41852</v>
      </c>
      <c r="E54" s="59">
        <f>IF(Loan_Not_Paid*Values_Entered,Beginning_Balance,"")</f>
        <v>163042.55123034981</v>
      </c>
      <c r="F54" s="43">
        <f>IF(Loan_Not_Paid*Values_Entered,Monthly_Payment,"")</f>
        <v>32608.526949471594</v>
      </c>
      <c r="G54" s="43">
        <f>IF(Loan_Not_Paid*Values_Entered,Principal,"")</f>
        <v>32608.526948112907</v>
      </c>
      <c r="H54" s="43"/>
      <c r="I54" s="43">
        <f>IF(Loan_Not_Paid*Values_Entered,Interest,"")</f>
        <v>1.3586886228606829E-6</v>
      </c>
      <c r="J54" s="52">
        <f>IF(Loan_Not_Paid*Values_Entered,Ending_Balance,"")</f>
        <v>130434.02159261913</v>
      </c>
      <c r="K54" s="67"/>
    </row>
    <row r="55" spans="3:11" ht="15.75" x14ac:dyDescent="0.25">
      <c r="C55" s="40">
        <f>IF(Loan_Not_Paid*Values_Entered,Payment_Number,"")</f>
        <v>33</v>
      </c>
      <c r="D55" s="41">
        <f>IF(Loan_Not_Paid*Values_Entered,Payment_Date,"")</f>
        <v>41883</v>
      </c>
      <c r="E55" s="59">
        <f>IF(Loan_Not_Paid*Values_Entered,Beginning_Balance,"")</f>
        <v>130434.02159261913</v>
      </c>
      <c r="F55" s="43">
        <f>IF(Loan_Not_Paid*Values_Entered,Monthly_Payment,"")</f>
        <v>32608.526949471594</v>
      </c>
      <c r="G55" s="43">
        <f>IF(Loan_Not_Paid*Values_Entered,Principal,"")</f>
        <v>32608.526948384642</v>
      </c>
      <c r="H55" s="43"/>
      <c r="I55" s="43">
        <f>IF(Loan_Not_Paid*Values_Entered,Interest,"")</f>
        <v>1.086950898293075E-6</v>
      </c>
      <c r="J55" s="52">
        <f>IF(Loan_Not_Paid*Values_Entered,Ending_Balance,"")</f>
        <v>97825.49195488845</v>
      </c>
      <c r="K55" s="67"/>
    </row>
    <row r="56" spans="3:11" ht="15.75" x14ac:dyDescent="0.25">
      <c r="C56" s="40">
        <f>IF(Loan_Not_Paid*Values_Entered,Payment_Number,"")</f>
        <v>34</v>
      </c>
      <c r="D56" s="41">
        <f>IF(Loan_Not_Paid*Values_Entered,Payment_Date,"")</f>
        <v>41913</v>
      </c>
      <c r="E56" s="59">
        <f>IF(Loan_Not_Paid*Values_Entered,Beginning_Balance,"")</f>
        <v>97825.49195488845</v>
      </c>
      <c r="F56" s="43">
        <f>IF(Loan_Not_Paid*Values_Entered,Monthly_Payment,"")</f>
        <v>32608.526949471594</v>
      </c>
      <c r="G56" s="43">
        <f>IF(Loan_Not_Paid*Values_Entered,Principal,"")</f>
        <v>32608.526948656381</v>
      </c>
      <c r="H56" s="43"/>
      <c r="I56" s="43">
        <f>IF(Loan_Not_Paid*Values_Entered,Interest,"")</f>
        <v>8.1521317372320306E-7</v>
      </c>
      <c r="J56" s="52">
        <f>IF(Loan_Not_Paid*Values_Entered,Ending_Balance,"")</f>
        <v>65216.96231715777</v>
      </c>
      <c r="K56" s="67"/>
    </row>
    <row r="57" spans="3:11" ht="15.75" x14ac:dyDescent="0.25">
      <c r="C57" s="40">
        <f>IF(Loan_Not_Paid*Values_Entered,Payment_Number,"")</f>
        <v>35</v>
      </c>
      <c r="D57" s="41">
        <f>IF(Loan_Not_Paid*Values_Entered,Payment_Date,"")</f>
        <v>41944</v>
      </c>
      <c r="E57" s="59">
        <f>IF(Loan_Not_Paid*Values_Entered,Beginning_Balance,"")</f>
        <v>65216.96231715777</v>
      </c>
      <c r="F57" s="43">
        <f>IF(Loan_Not_Paid*Values_Entered,Monthly_Payment,"")</f>
        <v>32608.526949471594</v>
      </c>
      <c r="G57" s="43">
        <f>IF(Loan_Not_Paid*Values_Entered,Principal,"")</f>
        <v>32608.526948928116</v>
      </c>
      <c r="H57" s="43"/>
      <c r="I57" s="43">
        <f>IF(Loan_Not_Paid*Values_Entered,Interest,"")</f>
        <v>5.4347544915106648E-7</v>
      </c>
      <c r="J57" s="52">
        <f>IF(Loan_Not_Paid*Values_Entered,Ending_Balance,"")</f>
        <v>32608.432679427089</v>
      </c>
      <c r="K57" s="67"/>
    </row>
    <row r="58" spans="3:11" ht="15.75" x14ac:dyDescent="0.25">
      <c r="C58" s="40">
        <f>IF(Loan_Not_Paid*Values_Entered,Payment_Number,"")</f>
        <v>36</v>
      </c>
      <c r="D58" s="41">
        <f>IF(Loan_Not_Paid*Values_Entered,Payment_Date,"")</f>
        <v>41974</v>
      </c>
      <c r="E58" s="59">
        <f>IF(Loan_Not_Paid*Values_Entered,Beginning_Balance,"")</f>
        <v>32608.432679427089</v>
      </c>
      <c r="F58" s="43">
        <f>IF(Loan_Not_Paid*Values_Entered,Monthly_Payment,"")</f>
        <v>32608.526949471594</v>
      </c>
      <c r="G58" s="43">
        <f>IF(Loan_Not_Paid*Values_Entered,Principal,"")</f>
        <v>32608.526949199855</v>
      </c>
      <c r="H58" s="43"/>
      <c r="I58" s="43">
        <f>IF(Loan_Not_Paid*Values_Entered,Interest,"")</f>
        <v>2.7173772457666546E-7</v>
      </c>
      <c r="J58" s="52">
        <f>IF(Loan_Not_Paid*Values_Entered,Ending_Balance,"")</f>
        <v>-9.6958303358405828E-2</v>
      </c>
      <c r="K58" s="67"/>
    </row>
    <row r="59" spans="3:11" ht="15.75" x14ac:dyDescent="0.25">
      <c r="C59" s="40" t="str">
        <f>IF(Loan_Not_Paid*Values_Entered,Payment_Number,"")</f>
        <v/>
      </c>
      <c r="D59" s="41" t="str">
        <f>IF(Loan_Not_Paid*Values_Entered,Payment_Date,"")</f>
        <v/>
      </c>
      <c r="E59" s="94" t="str">
        <f>IF(Loan_Not_Paid*Values_Entered,Beginning_Balance,"")</f>
        <v/>
      </c>
      <c r="F59" s="43" t="str">
        <f>IF(Loan_Not_Paid*Values_Entered,Monthly_Payment,"")</f>
        <v/>
      </c>
      <c r="G59" s="43" t="str">
        <f>IF(Loan_Not_Paid*Values_Entered,Principal,"")</f>
        <v/>
      </c>
      <c r="H59" s="43"/>
      <c r="I59" s="43" t="str">
        <f>IF(Loan_Not_Paid*Values_Entered,Interest,"")</f>
        <v/>
      </c>
      <c r="J59" s="52" t="str">
        <f>IF(Loan_Not_Paid*Values_Entered,Ending_Balance,"")</f>
        <v/>
      </c>
      <c r="K59" s="67"/>
    </row>
    <row r="60" spans="3:11" ht="15.75" x14ac:dyDescent="0.25">
      <c r="C60" s="40" t="str">
        <f>IF(Loan_Not_Paid*Values_Entered,Payment_Number,"")</f>
        <v/>
      </c>
      <c r="D60" s="41" t="str">
        <f>IF(Loan_Not_Paid*Values_Entered,Payment_Date,"")</f>
        <v/>
      </c>
      <c r="E60" s="59" t="str">
        <f>IF(Loan_Not_Paid*Values_Entered,Beginning_Balance,"")</f>
        <v/>
      </c>
      <c r="F60" s="43" t="str">
        <f>IF(Loan_Not_Paid*Values_Entered,Monthly_Payment,"")</f>
        <v/>
      </c>
      <c r="G60" s="43" t="str">
        <f>IF(Loan_Not_Paid*Values_Entered,Principal,"")</f>
        <v/>
      </c>
      <c r="H60" s="43"/>
      <c r="I60" s="43" t="str">
        <f>IF(Loan_Not_Paid*Values_Entered,Interest,"")</f>
        <v/>
      </c>
      <c r="J60" s="52" t="str">
        <f>IF(Loan_Not_Paid*Values_Entered,Ending_Balance,"")</f>
        <v/>
      </c>
      <c r="K60" s="67"/>
    </row>
    <row r="61" spans="3:11" ht="15.75" x14ac:dyDescent="0.25">
      <c r="C61" s="40" t="str">
        <f>IF(Loan_Not_Paid*Values_Entered,Payment_Number,"")</f>
        <v/>
      </c>
      <c r="D61" s="41" t="str">
        <f>IF(Loan_Not_Paid*Values_Entered,Payment_Date,"")</f>
        <v/>
      </c>
      <c r="E61" s="59" t="str">
        <f>IF(Loan_Not_Paid*Values_Entered,Beginning_Balance,"")</f>
        <v/>
      </c>
      <c r="F61" s="43" t="str">
        <f>IF(Loan_Not_Paid*Values_Entered,Monthly_Payment,"")</f>
        <v/>
      </c>
      <c r="G61" s="43" t="str">
        <f>IF(Loan_Not_Paid*Values_Entered,Principal,"")</f>
        <v/>
      </c>
      <c r="H61" s="43"/>
      <c r="I61" s="43" t="str">
        <f>IF(Loan_Not_Paid*Values_Entered,Interest,"")</f>
        <v/>
      </c>
      <c r="J61" s="52" t="str">
        <f>IF(Loan_Not_Paid*Values_Entered,Ending_Balance,"")</f>
        <v/>
      </c>
      <c r="K61" s="67"/>
    </row>
    <row r="62" spans="3:11" ht="15.75" x14ac:dyDescent="0.25">
      <c r="C62" s="40" t="str">
        <f>IF(Loan_Not_Paid*Values_Entered,Payment_Number,"")</f>
        <v/>
      </c>
      <c r="D62" s="41" t="str">
        <f>IF(Loan_Not_Paid*Values_Entered,Payment_Date,"")</f>
        <v/>
      </c>
      <c r="E62" s="59" t="str">
        <f>IF(Loan_Not_Paid*Values_Entered,Beginning_Balance,"")</f>
        <v/>
      </c>
      <c r="F62" s="43" t="str">
        <f>IF(Loan_Not_Paid*Values_Entered,Monthly_Payment,"")</f>
        <v/>
      </c>
      <c r="G62" s="43" t="str">
        <f>IF(Loan_Not_Paid*Values_Entered,Principal,"")</f>
        <v/>
      </c>
      <c r="H62" s="43"/>
      <c r="I62" s="43" t="str">
        <f>IF(Loan_Not_Paid*Values_Entered,Interest,"")</f>
        <v/>
      </c>
      <c r="J62" s="52" t="str">
        <f>IF(Loan_Not_Paid*Values_Entered,Ending_Balance,"")</f>
        <v/>
      </c>
      <c r="K62" s="67"/>
    </row>
    <row r="63" spans="3:11" ht="15.75" x14ac:dyDescent="0.25">
      <c r="C63" s="40" t="str">
        <f>IF(Loan_Not_Paid*Values_Entered,Payment_Number,"")</f>
        <v/>
      </c>
      <c r="D63" s="41" t="str">
        <f>IF(Loan_Not_Paid*Values_Entered,Payment_Date,"")</f>
        <v/>
      </c>
      <c r="E63" s="59" t="str">
        <f>IF(Loan_Not_Paid*Values_Entered,Beginning_Balance,"")</f>
        <v/>
      </c>
      <c r="F63" s="43" t="str">
        <f>IF(Loan_Not_Paid*Values_Entered,Monthly_Payment,"")</f>
        <v/>
      </c>
      <c r="G63" s="43" t="str">
        <f>IF(Loan_Not_Paid*Values_Entered,Principal,"")</f>
        <v/>
      </c>
      <c r="H63" s="43"/>
      <c r="I63" s="43" t="str">
        <f>IF(Loan_Not_Paid*Values_Entered,Interest,"")</f>
        <v/>
      </c>
      <c r="J63" s="52" t="str">
        <f>IF(Loan_Not_Paid*Values_Entered,Ending_Balance,"")</f>
        <v/>
      </c>
      <c r="K63" s="67"/>
    </row>
    <row r="64" spans="3:11" ht="15.75" x14ac:dyDescent="0.25">
      <c r="C64" s="40" t="str">
        <f>IF(Loan_Not_Paid*Values_Entered,Payment_Number,"")</f>
        <v/>
      </c>
      <c r="D64" s="41" t="str">
        <f>IF(Loan_Not_Paid*Values_Entered,Payment_Date,"")</f>
        <v/>
      </c>
      <c r="E64" s="59" t="str">
        <f>IF(Loan_Not_Paid*Values_Entered,Beginning_Balance,"")</f>
        <v/>
      </c>
      <c r="F64" s="43" t="str">
        <f>IF(Loan_Not_Paid*Values_Entered,Monthly_Payment,"")</f>
        <v/>
      </c>
      <c r="G64" s="43" t="str">
        <f>IF(Loan_Not_Paid*Values_Entered,Principal,"")</f>
        <v/>
      </c>
      <c r="H64" s="43"/>
      <c r="I64" s="43" t="str">
        <f>IF(Loan_Not_Paid*Values_Entered,Interest,"")</f>
        <v/>
      </c>
      <c r="J64" s="52" t="str">
        <f>IF(Loan_Not_Paid*Values_Entered,Ending_Balance,"")</f>
        <v/>
      </c>
      <c r="K64" s="67"/>
    </row>
    <row r="65" spans="3:11" ht="15.75" x14ac:dyDescent="0.25">
      <c r="C65" s="40" t="str">
        <f>IF(Loan_Not_Paid*Values_Entered,Payment_Number,"")</f>
        <v/>
      </c>
      <c r="D65" s="41" t="str">
        <f>IF(Loan_Not_Paid*Values_Entered,Payment_Date,"")</f>
        <v/>
      </c>
      <c r="E65" s="59" t="str">
        <f>IF(Loan_Not_Paid*Values_Entered,Beginning_Balance,"")</f>
        <v/>
      </c>
      <c r="F65" s="43" t="str">
        <f>IF(Loan_Not_Paid*Values_Entered,Monthly_Payment,"")</f>
        <v/>
      </c>
      <c r="G65" s="43" t="str">
        <f>IF(Loan_Not_Paid*Values_Entered,Principal,"")</f>
        <v/>
      </c>
      <c r="H65" s="43"/>
      <c r="I65" s="43" t="str">
        <f>IF(Loan_Not_Paid*Values_Entered,Interest,"")</f>
        <v/>
      </c>
      <c r="J65" s="52" t="str">
        <f>IF(Loan_Not_Paid*Values_Entered,Ending_Balance,"")</f>
        <v/>
      </c>
      <c r="K65" s="67"/>
    </row>
    <row r="66" spans="3:11" ht="15.75" x14ac:dyDescent="0.25">
      <c r="C66" s="40" t="str">
        <f>IF(Loan_Not_Paid*Values_Entered,Payment_Number,"")</f>
        <v/>
      </c>
      <c r="D66" s="41" t="str">
        <f>IF(Loan_Not_Paid*Values_Entered,Payment_Date,"")</f>
        <v/>
      </c>
      <c r="E66" s="59" t="str">
        <f>IF(Loan_Not_Paid*Values_Entered,Beginning_Balance,"")</f>
        <v/>
      </c>
      <c r="F66" s="43" t="str">
        <f>IF(Loan_Not_Paid*Values_Entered,Monthly_Payment,"")</f>
        <v/>
      </c>
      <c r="G66" s="43" t="str">
        <f>IF(Loan_Not_Paid*Values_Entered,Principal,"")</f>
        <v/>
      </c>
      <c r="H66" s="43"/>
      <c r="I66" s="43" t="str">
        <f>IF(Loan_Not_Paid*Values_Entered,Interest,"")</f>
        <v/>
      </c>
      <c r="J66" s="52" t="str">
        <f>IF(Loan_Not_Paid*Values_Entered,Ending_Balance,"")</f>
        <v/>
      </c>
      <c r="K66" s="67"/>
    </row>
    <row r="67" spans="3:11" ht="15.75" x14ac:dyDescent="0.25">
      <c r="C67" s="40" t="str">
        <f>IF(Loan_Not_Paid*Values_Entered,Payment_Number,"")</f>
        <v/>
      </c>
      <c r="D67" s="41" t="str">
        <f>IF(Loan_Not_Paid*Values_Entered,Payment_Date,"")</f>
        <v/>
      </c>
      <c r="E67" s="59" t="str">
        <f>IF(Loan_Not_Paid*Values_Entered,Beginning_Balance,"")</f>
        <v/>
      </c>
      <c r="F67" s="43" t="str">
        <f>IF(Loan_Not_Paid*Values_Entered,Monthly_Payment,"")</f>
        <v/>
      </c>
      <c r="G67" s="43" t="str">
        <f>IF(Loan_Not_Paid*Values_Entered,Principal,"")</f>
        <v/>
      </c>
      <c r="H67" s="43"/>
      <c r="I67" s="43" t="str">
        <f>IF(Loan_Not_Paid*Values_Entered,Interest,"")</f>
        <v/>
      </c>
      <c r="J67" s="52" t="str">
        <f>IF(Loan_Not_Paid*Values_Entered,Ending_Balance,"")</f>
        <v/>
      </c>
      <c r="K67" s="67"/>
    </row>
    <row r="68" spans="3:11" ht="15.75" x14ac:dyDescent="0.25">
      <c r="C68" s="40" t="str">
        <f>IF(Loan_Not_Paid*Values_Entered,Payment_Number,"")</f>
        <v/>
      </c>
      <c r="D68" s="41" t="str">
        <f>IF(Loan_Not_Paid*Values_Entered,Payment_Date,"")</f>
        <v/>
      </c>
      <c r="E68" s="59" t="str">
        <f>IF(Loan_Not_Paid*Values_Entered,Beginning_Balance,"")</f>
        <v/>
      </c>
      <c r="F68" s="43" t="str">
        <f>IF(Loan_Not_Paid*Values_Entered,Monthly_Payment,"")</f>
        <v/>
      </c>
      <c r="G68" s="43" t="str">
        <f>IF(Loan_Not_Paid*Values_Entered,Principal,"")</f>
        <v/>
      </c>
      <c r="H68" s="43"/>
      <c r="I68" s="43" t="str">
        <f>IF(Loan_Not_Paid*Values_Entered,Interest,"")</f>
        <v/>
      </c>
      <c r="J68" s="52" t="str">
        <f>IF(Loan_Not_Paid*Values_Entered,Ending_Balance,"")</f>
        <v/>
      </c>
      <c r="K68" s="67"/>
    </row>
    <row r="69" spans="3:11" ht="15.75" x14ac:dyDescent="0.25">
      <c r="C69" s="40" t="str">
        <f>IF(Loan_Not_Paid*Values_Entered,Payment_Number,"")</f>
        <v/>
      </c>
      <c r="D69" s="41" t="str">
        <f>IF(Loan_Not_Paid*Values_Entered,Payment_Date,"")</f>
        <v/>
      </c>
      <c r="E69" s="59" t="str">
        <f>IF(Loan_Not_Paid*Values_Entered,Beginning_Balance,"")</f>
        <v/>
      </c>
      <c r="F69" s="43" t="str">
        <f>IF(Loan_Not_Paid*Values_Entered,Monthly_Payment,"")</f>
        <v/>
      </c>
      <c r="G69" s="43" t="str">
        <f>IF(Loan_Not_Paid*Values_Entered,Principal,"")</f>
        <v/>
      </c>
      <c r="H69" s="43"/>
      <c r="I69" s="43" t="str">
        <f>IF(Loan_Not_Paid*Values_Entered,Interest,"")</f>
        <v/>
      </c>
      <c r="J69" s="52" t="str">
        <f>IF(Loan_Not_Paid*Values_Entered,Ending_Balance,"")</f>
        <v/>
      </c>
      <c r="K69" s="67"/>
    </row>
    <row r="70" spans="3:11" ht="15.75" x14ac:dyDescent="0.25">
      <c r="C70" s="40" t="str">
        <f>IF(Loan_Not_Paid*Values_Entered,Payment_Number,"")</f>
        <v/>
      </c>
      <c r="D70" s="41" t="str">
        <f>IF(Loan_Not_Paid*Values_Entered,Payment_Date,"")</f>
        <v/>
      </c>
      <c r="E70" s="59" t="str">
        <f>IF(Loan_Not_Paid*Values_Entered,Beginning_Balance,"")</f>
        <v/>
      </c>
      <c r="F70" s="43" t="str">
        <f>IF(Loan_Not_Paid*Values_Entered,Monthly_Payment,"")</f>
        <v/>
      </c>
      <c r="G70" s="43" t="str">
        <f>IF(Loan_Not_Paid*Values_Entered,Principal,"")</f>
        <v/>
      </c>
      <c r="H70" s="43"/>
      <c r="I70" s="43" t="str">
        <f>IF(Loan_Not_Paid*Values_Entered,Interest,"")</f>
        <v/>
      </c>
      <c r="J70" s="52" t="str">
        <f>IF(Loan_Not_Paid*Values_Entered,Ending_Balance,"")</f>
        <v/>
      </c>
      <c r="K70" s="67"/>
    </row>
    <row r="71" spans="3:11" ht="15.75" x14ac:dyDescent="0.25">
      <c r="C71" s="40" t="str">
        <f>IF(Loan_Not_Paid*Values_Entered,Payment_Number,"")</f>
        <v/>
      </c>
      <c r="D71" s="41" t="str">
        <f>IF(Loan_Not_Paid*Values_Entered,Payment_Date,"")</f>
        <v/>
      </c>
      <c r="E71" s="94" t="str">
        <f>IF(Loan_Not_Paid*Values_Entered,Beginning_Balance,"")</f>
        <v/>
      </c>
      <c r="F71" s="43" t="str">
        <f>IF(Loan_Not_Paid*Values_Entered,Monthly_Payment,"")</f>
        <v/>
      </c>
      <c r="G71" s="43" t="str">
        <f>IF(Loan_Not_Paid*Values_Entered,Principal,"")</f>
        <v/>
      </c>
      <c r="H71" s="43"/>
      <c r="I71" s="43" t="str">
        <f>IF(Loan_Not_Paid*Values_Entered,Interest,"")</f>
        <v/>
      </c>
      <c r="J71" s="52" t="str">
        <f>IF(Loan_Not_Paid*Values_Entered,Ending_Balance,"")</f>
        <v/>
      </c>
      <c r="K71" s="67"/>
    </row>
    <row r="72" spans="3:11" ht="15.75" x14ac:dyDescent="0.25">
      <c r="C72" s="40" t="str">
        <f>IF(Loan_Not_Paid*Values_Entered,Payment_Number,"")</f>
        <v/>
      </c>
      <c r="D72" s="41" t="str">
        <f>IF(Loan_Not_Paid*Values_Entered,Payment_Date,"")</f>
        <v/>
      </c>
      <c r="E72" s="59" t="str">
        <f>IF(Loan_Not_Paid*Values_Entered,Beginning_Balance,"")</f>
        <v/>
      </c>
      <c r="F72" s="43" t="str">
        <f>IF(Loan_Not_Paid*Values_Entered,Monthly_Payment,"")</f>
        <v/>
      </c>
      <c r="G72" s="43" t="str">
        <f>IF(Loan_Not_Paid*Values_Entered,Principal,"")</f>
        <v/>
      </c>
      <c r="H72" s="43"/>
      <c r="I72" s="43" t="str">
        <f>IF(Loan_Not_Paid*Values_Entered,Interest,"")</f>
        <v/>
      </c>
      <c r="J72" s="52" t="str">
        <f>IF(Loan_Not_Paid*Values_Entered,Ending_Balance,"")</f>
        <v/>
      </c>
      <c r="K72" s="67"/>
    </row>
    <row r="73" spans="3:11" ht="15.75" x14ac:dyDescent="0.25">
      <c r="C73" s="40" t="str">
        <f>IF(Loan_Not_Paid*Values_Entered,Payment_Number,"")</f>
        <v/>
      </c>
      <c r="D73" s="41" t="str">
        <f>IF(Loan_Not_Paid*Values_Entered,Payment_Date,"")</f>
        <v/>
      </c>
      <c r="E73" s="59" t="str">
        <f>IF(Loan_Not_Paid*Values_Entered,Beginning_Balance,"")</f>
        <v/>
      </c>
      <c r="F73" s="43" t="str">
        <f>IF(Loan_Not_Paid*Values_Entered,Monthly_Payment,"")</f>
        <v/>
      </c>
      <c r="G73" s="43" t="str">
        <f>IF(Loan_Not_Paid*Values_Entered,Principal,"")</f>
        <v/>
      </c>
      <c r="H73" s="43"/>
      <c r="I73" s="43" t="str">
        <f>IF(Loan_Not_Paid*Values_Entered,Interest,"")</f>
        <v/>
      </c>
      <c r="J73" s="52" t="str">
        <f>IF(Loan_Not_Paid*Values_Entered,Ending_Balance,"")</f>
        <v/>
      </c>
      <c r="K73" s="67"/>
    </row>
    <row r="74" spans="3:11" ht="15.75" x14ac:dyDescent="0.25">
      <c r="C74" s="40" t="str">
        <f>IF(Loan_Not_Paid*Values_Entered,Payment_Number,"")</f>
        <v/>
      </c>
      <c r="D74" s="41" t="str">
        <f>IF(Loan_Not_Paid*Values_Entered,Payment_Date,"")</f>
        <v/>
      </c>
      <c r="E74" s="59" t="str">
        <f>IF(Loan_Not_Paid*Values_Entered,Beginning_Balance,"")</f>
        <v/>
      </c>
      <c r="F74" s="43" t="str">
        <f>IF(Loan_Not_Paid*Values_Entered,Monthly_Payment,"")</f>
        <v/>
      </c>
      <c r="G74" s="43" t="str">
        <f>IF(Loan_Not_Paid*Values_Entered,Principal,"")</f>
        <v/>
      </c>
      <c r="H74" s="43"/>
      <c r="I74" s="43" t="str">
        <f>IF(Loan_Not_Paid*Values_Entered,Interest,"")</f>
        <v/>
      </c>
      <c r="J74" s="52" t="str">
        <f>IF(Loan_Not_Paid*Values_Entered,Ending_Balance,"")</f>
        <v/>
      </c>
      <c r="K74" s="67"/>
    </row>
    <row r="75" spans="3:11" ht="15.75" x14ac:dyDescent="0.25">
      <c r="C75" s="40" t="str">
        <f>IF(Loan_Not_Paid*Values_Entered,Payment_Number,"")</f>
        <v/>
      </c>
      <c r="D75" s="41" t="str">
        <f>IF(Loan_Not_Paid*Values_Entered,Payment_Date,"")</f>
        <v/>
      </c>
      <c r="E75" s="59" t="str">
        <f>IF(Loan_Not_Paid*Values_Entered,Beginning_Balance,"")</f>
        <v/>
      </c>
      <c r="F75" s="43" t="str">
        <f>IF(Loan_Not_Paid*Values_Entered,Monthly_Payment,"")</f>
        <v/>
      </c>
      <c r="G75" s="43" t="str">
        <f>IF(Loan_Not_Paid*Values_Entered,Principal,"")</f>
        <v/>
      </c>
      <c r="H75" s="43"/>
      <c r="I75" s="43" t="str">
        <f>IF(Loan_Not_Paid*Values_Entered,Interest,"")</f>
        <v/>
      </c>
      <c r="J75" s="52" t="str">
        <f>IF(Loan_Not_Paid*Values_Entered,Ending_Balance,"")</f>
        <v/>
      </c>
      <c r="K75" s="67"/>
    </row>
    <row r="76" spans="3:11" ht="15.75" x14ac:dyDescent="0.25">
      <c r="C76" s="40" t="str">
        <f>IF(Loan_Not_Paid*Values_Entered,Payment_Number,"")</f>
        <v/>
      </c>
      <c r="D76" s="41" t="str">
        <f>IF(Loan_Not_Paid*Values_Entered,Payment_Date,"")</f>
        <v/>
      </c>
      <c r="E76" s="59" t="str">
        <f>IF(Loan_Not_Paid*Values_Entered,Beginning_Balance,"")</f>
        <v/>
      </c>
      <c r="F76" s="43" t="str">
        <f>IF(Loan_Not_Paid*Values_Entered,Monthly_Payment,"")</f>
        <v/>
      </c>
      <c r="G76" s="43" t="str">
        <f>IF(Loan_Not_Paid*Values_Entered,Principal,"")</f>
        <v/>
      </c>
      <c r="H76" s="43"/>
      <c r="I76" s="43" t="str">
        <f>IF(Loan_Not_Paid*Values_Entered,Interest,"")</f>
        <v/>
      </c>
      <c r="J76" s="52" t="str">
        <f>IF(Loan_Not_Paid*Values_Entered,Ending_Balance,"")</f>
        <v/>
      </c>
      <c r="K76" s="67"/>
    </row>
    <row r="77" spans="3:11" ht="15.75" x14ac:dyDescent="0.25">
      <c r="C77" s="40" t="str">
        <f>IF(Loan_Not_Paid*Values_Entered,Payment_Number,"")</f>
        <v/>
      </c>
      <c r="D77" s="41" t="str">
        <f>IF(Loan_Not_Paid*Values_Entered,Payment_Date,"")</f>
        <v/>
      </c>
      <c r="E77" s="59" t="str">
        <f>IF(Loan_Not_Paid*Values_Entered,Beginning_Balance,"")</f>
        <v/>
      </c>
      <c r="F77" s="43" t="str">
        <f>IF(Loan_Not_Paid*Values_Entered,Monthly_Payment,"")</f>
        <v/>
      </c>
      <c r="G77" s="43" t="str">
        <f>IF(Loan_Not_Paid*Values_Entered,Principal,"")</f>
        <v/>
      </c>
      <c r="H77" s="43"/>
      <c r="I77" s="43" t="str">
        <f>IF(Loan_Not_Paid*Values_Entered,Interest,"")</f>
        <v/>
      </c>
      <c r="J77" s="52" t="str">
        <f>IF(Loan_Not_Paid*Values_Entered,Ending_Balance,"")</f>
        <v/>
      </c>
      <c r="K77" s="67"/>
    </row>
    <row r="78" spans="3:11" ht="15.75" x14ac:dyDescent="0.25">
      <c r="C78" s="40" t="str">
        <f>IF(Loan_Not_Paid*Values_Entered,Payment_Number,"")</f>
        <v/>
      </c>
      <c r="D78" s="41" t="str">
        <f>IF(Loan_Not_Paid*Values_Entered,Payment_Date,"")</f>
        <v/>
      </c>
      <c r="E78" s="59" t="str">
        <f>IF(Loan_Not_Paid*Values_Entered,Beginning_Balance,"")</f>
        <v/>
      </c>
      <c r="F78" s="43" t="str">
        <f>IF(Loan_Not_Paid*Values_Entered,Monthly_Payment,"")</f>
        <v/>
      </c>
      <c r="G78" s="43" t="str">
        <f>IF(Loan_Not_Paid*Values_Entered,Principal,"")</f>
        <v/>
      </c>
      <c r="H78" s="43"/>
      <c r="I78" s="43" t="str">
        <f>IF(Loan_Not_Paid*Values_Entered,Interest,"")</f>
        <v/>
      </c>
      <c r="J78" s="52" t="str">
        <f>IF(Loan_Not_Paid*Values_Entered,Ending_Balance,"")</f>
        <v/>
      </c>
      <c r="K78" s="67"/>
    </row>
    <row r="79" spans="3:11" ht="15.75" x14ac:dyDescent="0.25">
      <c r="C79" s="40" t="str">
        <f>IF(Loan_Not_Paid*Values_Entered,Payment_Number,"")</f>
        <v/>
      </c>
      <c r="D79" s="41" t="str">
        <f>IF(Loan_Not_Paid*Values_Entered,Payment_Date,"")</f>
        <v/>
      </c>
      <c r="E79" s="59" t="str">
        <f>IF(Loan_Not_Paid*Values_Entered,Beginning_Balance,"")</f>
        <v/>
      </c>
      <c r="F79" s="43" t="str">
        <f>IF(Loan_Not_Paid*Values_Entered,Monthly_Payment,"")</f>
        <v/>
      </c>
      <c r="G79" s="43" t="str">
        <f>IF(Loan_Not_Paid*Values_Entered,Principal,"")</f>
        <v/>
      </c>
      <c r="H79" s="43"/>
      <c r="I79" s="43" t="str">
        <f>IF(Loan_Not_Paid*Values_Entered,Interest,"")</f>
        <v/>
      </c>
      <c r="J79" s="52" t="str">
        <f>IF(Loan_Not_Paid*Values_Entered,Ending_Balance,"")</f>
        <v/>
      </c>
      <c r="K79" s="67"/>
    </row>
    <row r="80" spans="3:11" ht="15.75" x14ac:dyDescent="0.25">
      <c r="C80" s="40" t="str">
        <f>IF(Loan_Not_Paid*Values_Entered,Payment_Number,"")</f>
        <v/>
      </c>
      <c r="D80" s="41" t="str">
        <f>IF(Loan_Not_Paid*Values_Entered,Payment_Date,"")</f>
        <v/>
      </c>
      <c r="E80" s="59" t="str">
        <f>IF(Loan_Not_Paid*Values_Entered,Beginning_Balance,"")</f>
        <v/>
      </c>
      <c r="F80" s="43" t="str">
        <f>IF(Loan_Not_Paid*Values_Entered,Monthly_Payment,"")</f>
        <v/>
      </c>
      <c r="G80" s="43" t="str">
        <f>IF(Loan_Not_Paid*Values_Entered,Principal,"")</f>
        <v/>
      </c>
      <c r="H80" s="43"/>
      <c r="I80" s="43" t="str">
        <f>IF(Loan_Not_Paid*Values_Entered,Interest,"")</f>
        <v/>
      </c>
      <c r="J80" s="52" t="str">
        <f>IF(Loan_Not_Paid*Values_Entered,Ending_Balance,"")</f>
        <v/>
      </c>
      <c r="K80" s="67"/>
    </row>
    <row r="81" spans="3:11" ht="15.75" x14ac:dyDescent="0.25">
      <c r="C81" s="40" t="str">
        <f>IF(Loan_Not_Paid*Values_Entered,Payment_Number,"")</f>
        <v/>
      </c>
      <c r="D81" s="41" t="str">
        <f>IF(Loan_Not_Paid*Values_Entered,Payment_Date,"")</f>
        <v/>
      </c>
      <c r="E81" s="59" t="str">
        <f>IF(Loan_Not_Paid*Values_Entered,Beginning_Balance,"")</f>
        <v/>
      </c>
      <c r="F81" s="43" t="str">
        <f>IF(Loan_Not_Paid*Values_Entered,Monthly_Payment,"")</f>
        <v/>
      </c>
      <c r="G81" s="43" t="str">
        <f>IF(Loan_Not_Paid*Values_Entered,Principal,"")</f>
        <v/>
      </c>
      <c r="H81" s="43"/>
      <c r="I81" s="43" t="str">
        <f>IF(Loan_Not_Paid*Values_Entered,Interest,"")</f>
        <v/>
      </c>
      <c r="J81" s="52" t="str">
        <f>IF(Loan_Not_Paid*Values_Entered,Ending_Balance,"")</f>
        <v/>
      </c>
      <c r="K81" s="67"/>
    </row>
    <row r="82" spans="3:11" ht="15.75" x14ac:dyDescent="0.25">
      <c r="C82" s="40" t="str">
        <f>IF(Loan_Not_Paid*Values_Entered,Payment_Number,"")</f>
        <v/>
      </c>
      <c r="D82" s="41" t="str">
        <f>IF(Loan_Not_Paid*Values_Entered,Payment_Date,"")</f>
        <v/>
      </c>
      <c r="E82" s="59" t="str">
        <f>IF(Loan_Not_Paid*Values_Entered,Beginning_Balance,"")</f>
        <v/>
      </c>
      <c r="F82" s="43" t="str">
        <f>IF(Loan_Not_Paid*Values_Entered,Monthly_Payment,"")</f>
        <v/>
      </c>
      <c r="G82" s="43" t="str">
        <f>IF(Loan_Not_Paid*Values_Entered,Principal,"")</f>
        <v/>
      </c>
      <c r="H82" s="43"/>
      <c r="I82" s="43" t="str">
        <f>IF(Loan_Not_Paid*Values_Entered,Interest,"")</f>
        <v/>
      </c>
      <c r="J82" s="52" t="str">
        <f>IF(Loan_Not_Paid*Values_Entered,Ending_Balance,"")</f>
        <v/>
      </c>
      <c r="K82" s="67"/>
    </row>
    <row r="83" spans="3:11" ht="15.75" x14ac:dyDescent="0.25">
      <c r="C83" s="40" t="str">
        <f>IF(Loan_Not_Paid*Values_Entered,Payment_Number,"")</f>
        <v/>
      </c>
      <c r="D83" s="41" t="str">
        <f>IF(Loan_Not_Paid*Values_Entered,Payment_Date,"")</f>
        <v/>
      </c>
      <c r="E83" s="94" t="str">
        <f>IF(Loan_Not_Paid*Values_Entered,Beginning_Balance,"")</f>
        <v/>
      </c>
      <c r="F83" s="43" t="str">
        <f>IF(Loan_Not_Paid*Values_Entered,Monthly_Payment,"")</f>
        <v/>
      </c>
      <c r="G83" s="43" t="str">
        <f>IF(Loan_Not_Paid*Values_Entered,Principal,"")</f>
        <v/>
      </c>
      <c r="H83" s="43"/>
      <c r="I83" s="43" t="str">
        <f>IF(Loan_Not_Paid*Values_Entered,Interest,"")</f>
        <v/>
      </c>
      <c r="J83" s="52" t="str">
        <f>IF(Loan_Not_Paid*Values_Entered,Ending_Balance,"")</f>
        <v/>
      </c>
      <c r="K83" s="67"/>
    </row>
    <row r="84" spans="3:11" ht="15.75" x14ac:dyDescent="0.25">
      <c r="C84" s="40" t="str">
        <f>IF(Loan_Not_Paid*Values_Entered,Payment_Number,"")</f>
        <v/>
      </c>
      <c r="D84" s="41" t="str">
        <f>IF(Loan_Not_Paid*Values_Entered,Payment_Date,"")</f>
        <v/>
      </c>
      <c r="E84" s="59" t="str">
        <f>IF(Loan_Not_Paid*Values_Entered,Beginning_Balance,"")</f>
        <v/>
      </c>
      <c r="F84" s="43" t="str">
        <f>IF(Loan_Not_Paid*Values_Entered,Monthly_Payment,"")</f>
        <v/>
      </c>
      <c r="G84" s="43" t="str">
        <f>IF(Loan_Not_Paid*Values_Entered,Principal,"")</f>
        <v/>
      </c>
      <c r="H84" s="43"/>
      <c r="I84" s="43" t="str">
        <f>IF(Loan_Not_Paid*Values_Entered,Interest,"")</f>
        <v/>
      </c>
      <c r="J84" s="52" t="str">
        <f>IF(Loan_Not_Paid*Values_Entered,Ending_Balance,"")</f>
        <v/>
      </c>
      <c r="K84" s="67"/>
    </row>
    <row r="85" spans="3:11" ht="15.75" x14ac:dyDescent="0.25">
      <c r="C85" s="40" t="str">
        <f>IF(Loan_Not_Paid*Values_Entered,Payment_Number,"")</f>
        <v/>
      </c>
      <c r="D85" s="41" t="str">
        <f>IF(Loan_Not_Paid*Values_Entered,Payment_Date,"")</f>
        <v/>
      </c>
      <c r="E85" s="59" t="str">
        <f>IF(Loan_Not_Paid*Values_Entered,Beginning_Balance,"")</f>
        <v/>
      </c>
      <c r="F85" s="43" t="str">
        <f>IF(Loan_Not_Paid*Values_Entered,Monthly_Payment,"")</f>
        <v/>
      </c>
      <c r="G85" s="43" t="str">
        <f>IF(Loan_Not_Paid*Values_Entered,Principal,"")</f>
        <v/>
      </c>
      <c r="H85" s="43"/>
      <c r="I85" s="43" t="str">
        <f>IF(Loan_Not_Paid*Values_Entered,Interest,"")</f>
        <v/>
      </c>
      <c r="J85" s="52" t="str">
        <f>IF(Loan_Not_Paid*Values_Entered,Ending_Balance,"")</f>
        <v/>
      </c>
      <c r="K85" s="67"/>
    </row>
    <row r="86" spans="3:11" ht="15.75" x14ac:dyDescent="0.25">
      <c r="C86" s="40" t="str">
        <f>IF(Loan_Not_Paid*Values_Entered,Payment_Number,"")</f>
        <v/>
      </c>
      <c r="D86" s="41" t="str">
        <f>IF(Loan_Not_Paid*Values_Entered,Payment_Date,"")</f>
        <v/>
      </c>
      <c r="E86" s="59" t="str">
        <f>IF(Loan_Not_Paid*Values_Entered,Beginning_Balance,"")</f>
        <v/>
      </c>
      <c r="F86" s="43" t="str">
        <f>IF(Loan_Not_Paid*Values_Entered,Monthly_Payment,"")</f>
        <v/>
      </c>
      <c r="G86" s="43" t="str">
        <f>IF(Loan_Not_Paid*Values_Entered,Principal,"")</f>
        <v/>
      </c>
      <c r="H86" s="43"/>
      <c r="I86" s="43" t="str">
        <f>IF(Loan_Not_Paid*Values_Entered,Interest,"")</f>
        <v/>
      </c>
      <c r="J86" s="52" t="str">
        <f>IF(Loan_Not_Paid*Values_Entered,Ending_Balance,"")</f>
        <v/>
      </c>
      <c r="K86" s="67"/>
    </row>
    <row r="87" spans="3:11" ht="15.75" x14ac:dyDescent="0.25">
      <c r="C87" s="40" t="str">
        <f>IF(Loan_Not_Paid*Values_Entered,Payment_Number,"")</f>
        <v/>
      </c>
      <c r="D87" s="41" t="str">
        <f>IF(Loan_Not_Paid*Values_Entered,Payment_Date,"")</f>
        <v/>
      </c>
      <c r="E87" s="59" t="str">
        <f>IF(Loan_Not_Paid*Values_Entered,Beginning_Balance,"")</f>
        <v/>
      </c>
      <c r="F87" s="43" t="str">
        <f>IF(Loan_Not_Paid*Values_Entered,Monthly_Payment,"")</f>
        <v/>
      </c>
      <c r="G87" s="43" t="str">
        <f>IF(Loan_Not_Paid*Values_Entered,Principal,"")</f>
        <v/>
      </c>
      <c r="H87" s="43"/>
      <c r="I87" s="43" t="str">
        <f>IF(Loan_Not_Paid*Values_Entered,Interest,"")</f>
        <v/>
      </c>
      <c r="J87" s="52" t="str">
        <f>IF(Loan_Not_Paid*Values_Entered,Ending_Balance,"")</f>
        <v/>
      </c>
      <c r="K87" s="67"/>
    </row>
    <row r="88" spans="3:11" ht="15.75" x14ac:dyDescent="0.25">
      <c r="C88" s="40" t="str">
        <f>IF(Loan_Not_Paid*Values_Entered,Payment_Number,"")</f>
        <v/>
      </c>
      <c r="D88" s="41" t="str">
        <f>IF(Loan_Not_Paid*Values_Entered,Payment_Date,"")</f>
        <v/>
      </c>
      <c r="E88" s="59" t="str">
        <f>IF(Loan_Not_Paid*Values_Entered,Beginning_Balance,"")</f>
        <v/>
      </c>
      <c r="F88" s="43" t="str">
        <f>IF(Loan_Not_Paid*Values_Entered,Monthly_Payment,"")</f>
        <v/>
      </c>
      <c r="G88" s="43" t="str">
        <f>IF(Loan_Not_Paid*Values_Entered,Principal,"")</f>
        <v/>
      </c>
      <c r="H88" s="43"/>
      <c r="I88" s="43" t="str">
        <f>IF(Loan_Not_Paid*Values_Entered,Interest,"")</f>
        <v/>
      </c>
      <c r="J88" s="52" t="str">
        <f>IF(Loan_Not_Paid*Values_Entered,Ending_Balance,"")</f>
        <v/>
      </c>
      <c r="K88" s="67"/>
    </row>
    <row r="89" spans="3:11" ht="15.75" x14ac:dyDescent="0.25">
      <c r="C89" s="40" t="str">
        <f>IF(Loan_Not_Paid*Values_Entered,Payment_Number,"")</f>
        <v/>
      </c>
      <c r="D89" s="41" t="str">
        <f>IF(Loan_Not_Paid*Values_Entered,Payment_Date,"")</f>
        <v/>
      </c>
      <c r="E89" s="59" t="str">
        <f>IF(Loan_Not_Paid*Values_Entered,Beginning_Balance,"")</f>
        <v/>
      </c>
      <c r="F89" s="43" t="str">
        <f>IF(Loan_Not_Paid*Values_Entered,Monthly_Payment,"")</f>
        <v/>
      </c>
      <c r="G89" s="43" t="str">
        <f>IF(Loan_Not_Paid*Values_Entered,Principal,"")</f>
        <v/>
      </c>
      <c r="H89" s="43"/>
      <c r="I89" s="43" t="str">
        <f>IF(Loan_Not_Paid*Values_Entered,Interest,"")</f>
        <v/>
      </c>
      <c r="J89" s="52" t="str">
        <f>IF(Loan_Not_Paid*Values_Entered,Ending_Balance,"")</f>
        <v/>
      </c>
      <c r="K89" s="67"/>
    </row>
    <row r="90" spans="3:11" ht="15.75" x14ac:dyDescent="0.25">
      <c r="C90" s="40" t="str">
        <f>IF(Loan_Not_Paid*Values_Entered,Payment_Number,"")</f>
        <v/>
      </c>
      <c r="D90" s="41" t="str">
        <f>IF(Loan_Not_Paid*Values_Entered,Payment_Date,"")</f>
        <v/>
      </c>
      <c r="E90" s="59" t="str">
        <f>IF(Loan_Not_Paid*Values_Entered,Beginning_Balance,"")</f>
        <v/>
      </c>
      <c r="F90" s="43" t="str">
        <f>IF(Loan_Not_Paid*Values_Entered,Monthly_Payment,"")</f>
        <v/>
      </c>
      <c r="G90" s="43" t="str">
        <f>IF(Loan_Not_Paid*Values_Entered,Principal,"")</f>
        <v/>
      </c>
      <c r="H90" s="43"/>
      <c r="I90" s="43" t="str">
        <f>IF(Loan_Not_Paid*Values_Entered,Interest,"")</f>
        <v/>
      </c>
      <c r="J90" s="52" t="str">
        <f>IF(Loan_Not_Paid*Values_Entered,Ending_Balance,"")</f>
        <v/>
      </c>
      <c r="K90" s="67"/>
    </row>
    <row r="91" spans="3:11" ht="15.75" x14ac:dyDescent="0.25">
      <c r="C91" s="40" t="str">
        <f>IF(Loan_Not_Paid*Values_Entered,Payment_Number,"")</f>
        <v/>
      </c>
      <c r="D91" s="41" t="str">
        <f>IF(Loan_Not_Paid*Values_Entered,Payment_Date,"")</f>
        <v/>
      </c>
      <c r="E91" s="59" t="str">
        <f>IF(Loan_Not_Paid*Values_Entered,Beginning_Balance,"")</f>
        <v/>
      </c>
      <c r="F91" s="43" t="str">
        <f>IF(Loan_Not_Paid*Values_Entered,Monthly_Payment,"")</f>
        <v/>
      </c>
      <c r="G91" s="43" t="str">
        <f>IF(Loan_Not_Paid*Values_Entered,Principal,"")</f>
        <v/>
      </c>
      <c r="H91" s="43"/>
      <c r="I91" s="43" t="str">
        <f>IF(Loan_Not_Paid*Values_Entered,Interest,"")</f>
        <v/>
      </c>
      <c r="J91" s="52" t="str">
        <f>IF(Loan_Not_Paid*Values_Entered,Ending_Balance,"")</f>
        <v/>
      </c>
      <c r="K91" s="67"/>
    </row>
    <row r="92" spans="3:11" ht="15.75" x14ac:dyDescent="0.25">
      <c r="C92" s="40" t="str">
        <f>IF(Loan_Not_Paid*Values_Entered,Payment_Number,"")</f>
        <v/>
      </c>
      <c r="D92" s="41" t="str">
        <f>IF(Loan_Not_Paid*Values_Entered,Payment_Date,"")</f>
        <v/>
      </c>
      <c r="E92" s="59" t="str">
        <f>IF(Loan_Not_Paid*Values_Entered,Beginning_Balance,"")</f>
        <v/>
      </c>
      <c r="F92" s="43" t="str">
        <f>IF(Loan_Not_Paid*Values_Entered,Monthly_Payment,"")</f>
        <v/>
      </c>
      <c r="G92" s="43" t="str">
        <f>IF(Loan_Not_Paid*Values_Entered,Principal,"")</f>
        <v/>
      </c>
      <c r="H92" s="43"/>
      <c r="I92" s="43" t="str">
        <f>IF(Loan_Not_Paid*Values_Entered,Interest,"")</f>
        <v/>
      </c>
      <c r="J92" s="52" t="str">
        <f>IF(Loan_Not_Paid*Values_Entered,Ending_Balance,"")</f>
        <v/>
      </c>
      <c r="K92" s="67"/>
    </row>
    <row r="93" spans="3:11" ht="15.75" x14ac:dyDescent="0.25">
      <c r="C93" s="40" t="str">
        <f>IF(Loan_Not_Paid*Values_Entered,Payment_Number,"")</f>
        <v/>
      </c>
      <c r="D93" s="41" t="str">
        <f>IF(Loan_Not_Paid*Values_Entered,Payment_Date,"")</f>
        <v/>
      </c>
      <c r="E93" s="59" t="str">
        <f>IF(Loan_Not_Paid*Values_Entered,Beginning_Balance,"")</f>
        <v/>
      </c>
      <c r="F93" s="43" t="str">
        <f>IF(Loan_Not_Paid*Values_Entered,Monthly_Payment,"")</f>
        <v/>
      </c>
      <c r="G93" s="43" t="str">
        <f>IF(Loan_Not_Paid*Values_Entered,Principal,"")</f>
        <v/>
      </c>
      <c r="H93" s="43"/>
      <c r="I93" s="43" t="str">
        <f>IF(Loan_Not_Paid*Values_Entered,Interest,"")</f>
        <v/>
      </c>
      <c r="J93" s="52" t="str">
        <f>IF(Loan_Not_Paid*Values_Entered,Ending_Balance,"")</f>
        <v/>
      </c>
      <c r="K93" s="67"/>
    </row>
    <row r="94" spans="3:11" ht="15.75" x14ac:dyDescent="0.25">
      <c r="C94" s="40" t="str">
        <f>IF(Loan_Not_Paid*Values_Entered,Payment_Number,"")</f>
        <v/>
      </c>
      <c r="D94" s="41" t="str">
        <f>IF(Loan_Not_Paid*Values_Entered,Payment_Date,"")</f>
        <v/>
      </c>
      <c r="E94" s="59" t="str">
        <f>IF(Loan_Not_Paid*Values_Entered,Beginning_Balance,"")</f>
        <v/>
      </c>
      <c r="F94" s="43" t="str">
        <f>IF(Loan_Not_Paid*Values_Entered,Monthly_Payment,"")</f>
        <v/>
      </c>
      <c r="G94" s="43" t="str">
        <f>IF(Loan_Not_Paid*Values_Entered,Principal,"")</f>
        <v/>
      </c>
      <c r="H94" s="43"/>
      <c r="I94" s="43" t="str">
        <f>IF(Loan_Not_Paid*Values_Entered,Interest,"")</f>
        <v/>
      </c>
      <c r="J94" s="52" t="str">
        <f>IF(Loan_Not_Paid*Values_Entered,Ending_Balance,"")</f>
        <v/>
      </c>
      <c r="K94" s="67"/>
    </row>
    <row r="95" spans="3:11" ht="15.75" x14ac:dyDescent="0.25">
      <c r="C95" s="40" t="str">
        <f>IF(Loan_Not_Paid*Values_Entered,Payment_Number,"")</f>
        <v/>
      </c>
      <c r="D95" s="41" t="str">
        <f>IF(Loan_Not_Paid*Values_Entered,Payment_Date,"")</f>
        <v/>
      </c>
      <c r="E95" s="94" t="str">
        <f>IF(Loan_Not_Paid*Values_Entered,Beginning_Balance,"")</f>
        <v/>
      </c>
      <c r="F95" s="43" t="str">
        <f>IF(Loan_Not_Paid*Values_Entered,Monthly_Payment,"")</f>
        <v/>
      </c>
      <c r="G95" s="43" t="str">
        <f>IF(Loan_Not_Paid*Values_Entered,Principal,"")</f>
        <v/>
      </c>
      <c r="H95" s="43"/>
      <c r="I95" s="43" t="str">
        <f>IF(Loan_Not_Paid*Values_Entered,Interest,"")</f>
        <v/>
      </c>
      <c r="J95" s="52" t="str">
        <f>IF(Loan_Not_Paid*Values_Entered,Ending_Balance,"")</f>
        <v/>
      </c>
      <c r="K95" s="67"/>
    </row>
    <row r="96" spans="3:11" ht="15.75" x14ac:dyDescent="0.25">
      <c r="C96" s="40" t="str">
        <f>IF(Loan_Not_Paid*Values_Entered,Payment_Number,"")</f>
        <v/>
      </c>
      <c r="D96" s="41" t="str">
        <f>IF(Loan_Not_Paid*Values_Entered,Payment_Date,"")</f>
        <v/>
      </c>
      <c r="E96" s="59" t="str">
        <f>IF(Loan_Not_Paid*Values_Entered,Beginning_Balance,"")</f>
        <v/>
      </c>
      <c r="F96" s="43" t="str">
        <f>IF(Loan_Not_Paid*Values_Entered,Monthly_Payment,"")</f>
        <v/>
      </c>
      <c r="G96" s="43" t="str">
        <f>IF(Loan_Not_Paid*Values_Entered,Principal,"")</f>
        <v/>
      </c>
      <c r="H96" s="43"/>
      <c r="I96" s="43" t="str">
        <f>IF(Loan_Not_Paid*Values_Entered,Interest,"")</f>
        <v/>
      </c>
      <c r="J96" s="52" t="str">
        <f>IF(Loan_Not_Paid*Values_Entered,Ending_Balance,"")</f>
        <v/>
      </c>
      <c r="K96" s="67"/>
    </row>
    <row r="97" spans="3:11" ht="15.75" x14ac:dyDescent="0.25">
      <c r="C97" s="40" t="str">
        <f>IF(Loan_Not_Paid*Values_Entered,Payment_Number,"")</f>
        <v/>
      </c>
      <c r="D97" s="41" t="str">
        <f>IF(Loan_Not_Paid*Values_Entered,Payment_Date,"")</f>
        <v/>
      </c>
      <c r="E97" s="59" t="str">
        <f>IF(Loan_Not_Paid*Values_Entered,Beginning_Balance,"")</f>
        <v/>
      </c>
      <c r="F97" s="43" t="str">
        <f>IF(Loan_Not_Paid*Values_Entered,Monthly_Payment,"")</f>
        <v/>
      </c>
      <c r="G97" s="43" t="str">
        <f>IF(Loan_Not_Paid*Values_Entered,Principal,"")</f>
        <v/>
      </c>
      <c r="H97" s="43"/>
      <c r="I97" s="43" t="str">
        <f>IF(Loan_Not_Paid*Values_Entered,Interest,"")</f>
        <v/>
      </c>
      <c r="J97" s="52" t="str">
        <f>IF(Loan_Not_Paid*Values_Entered,Ending_Balance,"")</f>
        <v/>
      </c>
      <c r="K97" s="67"/>
    </row>
    <row r="98" spans="3:11" ht="15.75" x14ac:dyDescent="0.25">
      <c r="C98" s="40" t="str">
        <f>IF(Loan_Not_Paid*Values_Entered,Payment_Number,"")</f>
        <v/>
      </c>
      <c r="D98" s="41" t="str">
        <f>IF(Loan_Not_Paid*Values_Entered,Payment_Date,"")</f>
        <v/>
      </c>
      <c r="E98" s="59" t="str">
        <f>IF(Loan_Not_Paid*Values_Entered,Beginning_Balance,"")</f>
        <v/>
      </c>
      <c r="F98" s="43" t="str">
        <f>IF(Loan_Not_Paid*Values_Entered,Monthly_Payment,"")</f>
        <v/>
      </c>
      <c r="G98" s="43" t="str">
        <f>IF(Loan_Not_Paid*Values_Entered,Principal,"")</f>
        <v/>
      </c>
      <c r="H98" s="43"/>
      <c r="I98" s="43" t="str">
        <f>IF(Loan_Not_Paid*Values_Entered,Interest,"")</f>
        <v/>
      </c>
      <c r="J98" s="52" t="str">
        <f>IF(Loan_Not_Paid*Values_Entered,Ending_Balance,"")</f>
        <v/>
      </c>
      <c r="K98" s="67"/>
    </row>
    <row r="99" spans="3:11" ht="15.75" x14ac:dyDescent="0.25">
      <c r="C99" s="40" t="str">
        <f>IF(Loan_Not_Paid*Values_Entered,Payment_Number,"")</f>
        <v/>
      </c>
      <c r="D99" s="41" t="str">
        <f>IF(Loan_Not_Paid*Values_Entered,Payment_Date,"")</f>
        <v/>
      </c>
      <c r="E99" s="59" t="str">
        <f>IF(Loan_Not_Paid*Values_Entered,Beginning_Balance,"")</f>
        <v/>
      </c>
      <c r="F99" s="43" t="str">
        <f>IF(Loan_Not_Paid*Values_Entered,Monthly_Payment,"")</f>
        <v/>
      </c>
      <c r="G99" s="43" t="str">
        <f>IF(Loan_Not_Paid*Values_Entered,Principal,"")</f>
        <v/>
      </c>
      <c r="H99" s="43"/>
      <c r="I99" s="43" t="str">
        <f>IF(Loan_Not_Paid*Values_Entered,Interest,"")</f>
        <v/>
      </c>
      <c r="J99" s="52" t="str">
        <f>IF(Loan_Not_Paid*Values_Entered,Ending_Balance,"")</f>
        <v/>
      </c>
      <c r="K99" s="67"/>
    </row>
    <row r="100" spans="3:11" ht="15.75" x14ac:dyDescent="0.25">
      <c r="C100" s="40" t="str">
        <f>IF(Loan_Not_Paid*Values_Entered,Payment_Number,"")</f>
        <v/>
      </c>
      <c r="D100" s="41" t="str">
        <f>IF(Loan_Not_Paid*Values_Entered,Payment_Date,"")</f>
        <v/>
      </c>
      <c r="E100" s="59" t="str">
        <f>IF(Loan_Not_Paid*Values_Entered,Beginning_Balance,"")</f>
        <v/>
      </c>
      <c r="F100" s="43" t="str">
        <f>IF(Loan_Not_Paid*Values_Entered,Monthly_Payment,"")</f>
        <v/>
      </c>
      <c r="G100" s="43" t="str">
        <f>IF(Loan_Not_Paid*Values_Entered,Principal,"")</f>
        <v/>
      </c>
      <c r="H100" s="43"/>
      <c r="I100" s="43" t="str">
        <f>IF(Loan_Not_Paid*Values_Entered,Interest,"")</f>
        <v/>
      </c>
      <c r="J100" s="52" t="str">
        <f>IF(Loan_Not_Paid*Values_Entered,Ending_Balance,"")</f>
        <v/>
      </c>
      <c r="K100" s="67"/>
    </row>
    <row r="101" spans="3:11" ht="15.75" x14ac:dyDescent="0.25">
      <c r="C101" s="40" t="str">
        <f>IF(Loan_Not_Paid*Values_Entered,Payment_Number,"")</f>
        <v/>
      </c>
      <c r="D101" s="41" t="str">
        <f>IF(Loan_Not_Paid*Values_Entered,Payment_Date,"")</f>
        <v/>
      </c>
      <c r="E101" s="59" t="str">
        <f>IF(Loan_Not_Paid*Values_Entered,Beginning_Balance,"")</f>
        <v/>
      </c>
      <c r="F101" s="43" t="str">
        <f>IF(Loan_Not_Paid*Values_Entered,Monthly_Payment,"")</f>
        <v/>
      </c>
      <c r="G101" s="43" t="str">
        <f>IF(Loan_Not_Paid*Values_Entered,Principal,"")</f>
        <v/>
      </c>
      <c r="H101" s="43"/>
      <c r="I101" s="43" t="str">
        <f>IF(Loan_Not_Paid*Values_Entered,Interest,"")</f>
        <v/>
      </c>
      <c r="J101" s="52" t="str">
        <f>IF(Loan_Not_Paid*Values_Entered,Ending_Balance,"")</f>
        <v/>
      </c>
      <c r="K101" s="67"/>
    </row>
    <row r="102" spans="3:11" ht="15.75" x14ac:dyDescent="0.25">
      <c r="C102" s="40" t="str">
        <f>IF(Loan_Not_Paid*Values_Entered,Payment_Number,"")</f>
        <v/>
      </c>
      <c r="D102" s="41" t="str">
        <f>IF(Loan_Not_Paid*Values_Entered,Payment_Date,"")</f>
        <v/>
      </c>
      <c r="E102" s="59" t="str">
        <f>IF(Loan_Not_Paid*Values_Entered,Beginning_Balance,"")</f>
        <v/>
      </c>
      <c r="F102" s="43" t="str">
        <f>IF(Loan_Not_Paid*Values_Entered,Monthly_Payment,"")</f>
        <v/>
      </c>
      <c r="G102" s="43" t="str">
        <f>IF(Loan_Not_Paid*Values_Entered,Principal,"")</f>
        <v/>
      </c>
      <c r="H102" s="43"/>
      <c r="I102" s="43" t="str">
        <f>IF(Loan_Not_Paid*Values_Entered,Interest,"")</f>
        <v/>
      </c>
      <c r="J102" s="52" t="str">
        <f>IF(Loan_Not_Paid*Values_Entered,Ending_Balance,"")</f>
        <v/>
      </c>
      <c r="K102" s="67"/>
    </row>
    <row r="103" spans="3:11" ht="15.75" x14ac:dyDescent="0.25">
      <c r="C103" s="40" t="str">
        <f>IF(Loan_Not_Paid*Values_Entered,Payment_Number,"")</f>
        <v/>
      </c>
      <c r="D103" s="41" t="str">
        <f>IF(Loan_Not_Paid*Values_Entered,Payment_Date,"")</f>
        <v/>
      </c>
      <c r="E103" s="59" t="str">
        <f>IF(Loan_Not_Paid*Values_Entered,Beginning_Balance,"")</f>
        <v/>
      </c>
      <c r="F103" s="43" t="str">
        <f>IF(Loan_Not_Paid*Values_Entered,Monthly_Payment,"")</f>
        <v/>
      </c>
      <c r="G103" s="43" t="str">
        <f>IF(Loan_Not_Paid*Values_Entered,Principal,"")</f>
        <v/>
      </c>
      <c r="H103" s="43"/>
      <c r="I103" s="43" t="str">
        <f>IF(Loan_Not_Paid*Values_Entered,Interest,"")</f>
        <v/>
      </c>
      <c r="J103" s="52" t="str">
        <f>IF(Loan_Not_Paid*Values_Entered,Ending_Balance,"")</f>
        <v/>
      </c>
      <c r="K103" s="67"/>
    </row>
    <row r="104" spans="3:11" ht="15.75" x14ac:dyDescent="0.25">
      <c r="C104" s="40" t="str">
        <f>IF(Loan_Not_Paid*Values_Entered,Payment_Number,"")</f>
        <v/>
      </c>
      <c r="D104" s="41" t="str">
        <f>IF(Loan_Not_Paid*Values_Entered,Payment_Date,"")</f>
        <v/>
      </c>
      <c r="E104" s="59" t="str">
        <f>IF(Loan_Not_Paid*Values_Entered,Beginning_Balance,"")</f>
        <v/>
      </c>
      <c r="F104" s="43" t="str">
        <f>IF(Loan_Not_Paid*Values_Entered,Monthly_Payment,"")</f>
        <v/>
      </c>
      <c r="G104" s="43" t="str">
        <f>IF(Loan_Not_Paid*Values_Entered,Principal,"")</f>
        <v/>
      </c>
      <c r="H104" s="43"/>
      <c r="I104" s="43" t="str">
        <f>IF(Loan_Not_Paid*Values_Entered,Interest,"")</f>
        <v/>
      </c>
      <c r="J104" s="52" t="str">
        <f>IF(Loan_Not_Paid*Values_Entered,Ending_Balance,"")</f>
        <v/>
      </c>
      <c r="K104" s="67"/>
    </row>
    <row r="105" spans="3:11" ht="15.75" x14ac:dyDescent="0.25">
      <c r="C105" s="40" t="str">
        <f>IF(Loan_Not_Paid*Values_Entered,Payment_Number,"")</f>
        <v/>
      </c>
      <c r="D105" s="41" t="str">
        <f>IF(Loan_Not_Paid*Values_Entered,Payment_Date,"")</f>
        <v/>
      </c>
      <c r="E105" s="59" t="str">
        <f>IF(Loan_Not_Paid*Values_Entered,Beginning_Balance,"")</f>
        <v/>
      </c>
      <c r="F105" s="43" t="str">
        <f>IF(Loan_Not_Paid*Values_Entered,Monthly_Payment,"")</f>
        <v/>
      </c>
      <c r="G105" s="43" t="str">
        <f>IF(Loan_Not_Paid*Values_Entered,Principal,"")</f>
        <v/>
      </c>
      <c r="H105" s="43"/>
      <c r="I105" s="43" t="str">
        <f>IF(Loan_Not_Paid*Values_Entered,Interest,"")</f>
        <v/>
      </c>
      <c r="J105" s="52" t="str">
        <f>IF(Loan_Not_Paid*Values_Entered,Ending_Balance,"")</f>
        <v/>
      </c>
      <c r="K105" s="67"/>
    </row>
    <row r="106" spans="3:11" ht="15.75" x14ac:dyDescent="0.25">
      <c r="C106" s="40" t="str">
        <f>IF(Loan_Not_Paid*Values_Entered,Payment_Number,"")</f>
        <v/>
      </c>
      <c r="D106" s="41" t="str">
        <f>IF(Loan_Not_Paid*Values_Entered,Payment_Date,"")</f>
        <v/>
      </c>
      <c r="E106" s="59" t="str">
        <f>IF(Loan_Not_Paid*Values_Entered,Beginning_Balance,"")</f>
        <v/>
      </c>
      <c r="F106" s="43" t="str">
        <f>IF(Loan_Not_Paid*Values_Entered,Monthly_Payment,"")</f>
        <v/>
      </c>
      <c r="G106" s="43" t="str">
        <f>IF(Loan_Not_Paid*Values_Entered,Principal,"")</f>
        <v/>
      </c>
      <c r="H106" s="43"/>
      <c r="I106" s="43" t="str">
        <f>IF(Loan_Not_Paid*Values_Entered,Interest,"")</f>
        <v/>
      </c>
      <c r="J106" s="52" t="str">
        <f>IF(Loan_Not_Paid*Values_Entered,Ending_Balance,"")</f>
        <v/>
      </c>
      <c r="K106" s="67"/>
    </row>
    <row r="107" spans="3:11" ht="15.75" x14ac:dyDescent="0.25">
      <c r="C107" s="40" t="str">
        <f>IF(Loan_Not_Paid*Values_Entered,Payment_Number,"")</f>
        <v/>
      </c>
      <c r="D107" s="41" t="str">
        <f>IF(Loan_Not_Paid*Values_Entered,Payment_Date,"")</f>
        <v/>
      </c>
      <c r="E107" s="94" t="str">
        <f>IF(Loan_Not_Paid*Values_Entered,Beginning_Balance,"")</f>
        <v/>
      </c>
      <c r="F107" s="43" t="str">
        <f>IF(Loan_Not_Paid*Values_Entered,Monthly_Payment,"")</f>
        <v/>
      </c>
      <c r="G107" s="43" t="str">
        <f>IF(Loan_Not_Paid*Values_Entered,Principal,"")</f>
        <v/>
      </c>
      <c r="H107" s="43"/>
      <c r="I107" s="43" t="str">
        <f>IF(Loan_Not_Paid*Values_Entered,Interest,"")</f>
        <v/>
      </c>
      <c r="J107" s="52" t="str">
        <f>IF(Loan_Not_Paid*Values_Entered,Ending_Balance,"")</f>
        <v/>
      </c>
      <c r="K107" s="67"/>
    </row>
    <row r="108" spans="3:11" ht="15.75" x14ac:dyDescent="0.25">
      <c r="C108" s="40" t="str">
        <f>IF(Loan_Not_Paid*Values_Entered,Payment_Number,"")</f>
        <v/>
      </c>
      <c r="D108" s="41" t="str">
        <f>IF(Loan_Not_Paid*Values_Entered,Payment_Date,"")</f>
        <v/>
      </c>
      <c r="E108" s="59" t="str">
        <f>IF(Loan_Not_Paid*Values_Entered,Beginning_Balance,"")</f>
        <v/>
      </c>
      <c r="F108" s="43" t="str">
        <f>IF(Loan_Not_Paid*Values_Entered,Monthly_Payment,"")</f>
        <v/>
      </c>
      <c r="G108" s="43" t="str">
        <f>IF(Loan_Not_Paid*Values_Entered,Principal,"")</f>
        <v/>
      </c>
      <c r="H108" s="43"/>
      <c r="I108" s="43" t="str">
        <f>IF(Loan_Not_Paid*Values_Entered,Interest,"")</f>
        <v/>
      </c>
      <c r="J108" s="52" t="str">
        <f>IF(Loan_Not_Paid*Values_Entered,Ending_Balance,"")</f>
        <v/>
      </c>
      <c r="K108" s="67"/>
    </row>
    <row r="109" spans="3:11" ht="15.75" x14ac:dyDescent="0.25">
      <c r="C109" s="40" t="str">
        <f>IF(Loan_Not_Paid*Values_Entered,Payment_Number,"")</f>
        <v/>
      </c>
      <c r="D109" s="41" t="str">
        <f>IF(Loan_Not_Paid*Values_Entered,Payment_Date,"")</f>
        <v/>
      </c>
      <c r="E109" s="59" t="str">
        <f>IF(Loan_Not_Paid*Values_Entered,Beginning_Balance,"")</f>
        <v/>
      </c>
      <c r="F109" s="43" t="str">
        <f>IF(Loan_Not_Paid*Values_Entered,Monthly_Payment,"")</f>
        <v/>
      </c>
      <c r="G109" s="43" t="str">
        <f>IF(Loan_Not_Paid*Values_Entered,Principal,"")</f>
        <v/>
      </c>
      <c r="H109" s="43"/>
      <c r="I109" s="43" t="str">
        <f>IF(Loan_Not_Paid*Values_Entered,Interest,"")</f>
        <v/>
      </c>
      <c r="J109" s="52" t="str">
        <f>IF(Loan_Not_Paid*Values_Entered,Ending_Balance,"")</f>
        <v/>
      </c>
      <c r="K109" s="67"/>
    </row>
    <row r="110" spans="3:11" ht="15.75" x14ac:dyDescent="0.25">
      <c r="C110" s="40" t="str">
        <f>IF(Loan_Not_Paid*Values_Entered,Payment_Number,"")</f>
        <v/>
      </c>
      <c r="D110" s="41" t="str">
        <f>IF(Loan_Not_Paid*Values_Entered,Payment_Date,"")</f>
        <v/>
      </c>
      <c r="E110" s="59" t="str">
        <f>IF(Loan_Not_Paid*Values_Entered,Beginning_Balance,"")</f>
        <v/>
      </c>
      <c r="F110" s="43" t="str">
        <f>IF(Loan_Not_Paid*Values_Entered,Monthly_Payment,"")</f>
        <v/>
      </c>
      <c r="G110" s="43" t="str">
        <f>IF(Loan_Not_Paid*Values_Entered,Principal,"")</f>
        <v/>
      </c>
      <c r="H110" s="43"/>
      <c r="I110" s="43" t="str">
        <f>IF(Loan_Not_Paid*Values_Entered,Interest,"")</f>
        <v/>
      </c>
      <c r="J110" s="52" t="str">
        <f>IF(Loan_Not_Paid*Values_Entered,Ending_Balance,"")</f>
        <v/>
      </c>
      <c r="K110" s="67"/>
    </row>
    <row r="111" spans="3:11" ht="15.75" x14ac:dyDescent="0.25">
      <c r="C111" s="40" t="str">
        <f>IF(Loan_Not_Paid*Values_Entered,Payment_Number,"")</f>
        <v/>
      </c>
      <c r="D111" s="41" t="str">
        <f>IF(Loan_Not_Paid*Values_Entered,Payment_Date,"")</f>
        <v/>
      </c>
      <c r="E111" s="59" t="str">
        <f>IF(Loan_Not_Paid*Values_Entered,Beginning_Balance,"")</f>
        <v/>
      </c>
      <c r="F111" s="43" t="str">
        <f>IF(Loan_Not_Paid*Values_Entered,Monthly_Payment,"")</f>
        <v/>
      </c>
      <c r="G111" s="43" t="str">
        <f>IF(Loan_Not_Paid*Values_Entered,Principal,"")</f>
        <v/>
      </c>
      <c r="H111" s="43"/>
      <c r="I111" s="43" t="str">
        <f>IF(Loan_Not_Paid*Values_Entered,Interest,"")</f>
        <v/>
      </c>
      <c r="J111" s="52" t="str">
        <f>IF(Loan_Not_Paid*Values_Entered,Ending_Balance,"")</f>
        <v/>
      </c>
      <c r="K111" s="67"/>
    </row>
    <row r="112" spans="3:11" ht="15.75" x14ac:dyDescent="0.25">
      <c r="C112" s="40" t="str">
        <f>IF(Loan_Not_Paid*Values_Entered,Payment_Number,"")</f>
        <v/>
      </c>
      <c r="D112" s="41" t="str">
        <f>IF(Loan_Not_Paid*Values_Entered,Payment_Date,"")</f>
        <v/>
      </c>
      <c r="E112" s="59" t="str">
        <f>IF(Loan_Not_Paid*Values_Entered,Beginning_Balance,"")</f>
        <v/>
      </c>
      <c r="F112" s="43" t="str">
        <f>IF(Loan_Not_Paid*Values_Entered,Monthly_Payment,"")</f>
        <v/>
      </c>
      <c r="G112" s="43" t="str">
        <f>IF(Loan_Not_Paid*Values_Entered,Principal,"")</f>
        <v/>
      </c>
      <c r="H112" s="43"/>
      <c r="I112" s="43" t="str">
        <f>IF(Loan_Not_Paid*Values_Entered,Interest,"")</f>
        <v/>
      </c>
      <c r="J112" s="52" t="str">
        <f>IF(Loan_Not_Paid*Values_Entered,Ending_Balance,"")</f>
        <v/>
      </c>
      <c r="K112" s="67"/>
    </row>
    <row r="113" spans="3:11" ht="15.75" x14ac:dyDescent="0.25">
      <c r="C113" s="40" t="str">
        <f>IF(Loan_Not_Paid*Values_Entered,Payment_Number,"")</f>
        <v/>
      </c>
      <c r="D113" s="41" t="str">
        <f>IF(Loan_Not_Paid*Values_Entered,Payment_Date,"")</f>
        <v/>
      </c>
      <c r="E113" s="59" t="str">
        <f>IF(Loan_Not_Paid*Values_Entered,Beginning_Balance,"")</f>
        <v/>
      </c>
      <c r="F113" s="43" t="str">
        <f>IF(Loan_Not_Paid*Values_Entered,Monthly_Payment,"")</f>
        <v/>
      </c>
      <c r="G113" s="43" t="str">
        <f>IF(Loan_Not_Paid*Values_Entered,Principal,"")</f>
        <v/>
      </c>
      <c r="H113" s="43"/>
      <c r="I113" s="43" t="str">
        <f>IF(Loan_Not_Paid*Values_Entered,Interest,"")</f>
        <v/>
      </c>
      <c r="J113" s="52" t="str">
        <f>IF(Loan_Not_Paid*Values_Entered,Ending_Balance,"")</f>
        <v/>
      </c>
      <c r="K113" s="67"/>
    </row>
    <row r="114" spans="3:11" ht="15.75" x14ac:dyDescent="0.25">
      <c r="C114" s="40" t="str">
        <f>IF(Loan_Not_Paid*Values_Entered,Payment_Number,"")</f>
        <v/>
      </c>
      <c r="D114" s="41" t="str">
        <f>IF(Loan_Not_Paid*Values_Entered,Payment_Date,"")</f>
        <v/>
      </c>
      <c r="E114" s="59" t="str">
        <f>IF(Loan_Not_Paid*Values_Entered,Beginning_Balance,"")</f>
        <v/>
      </c>
      <c r="F114" s="43" t="str">
        <f>IF(Loan_Not_Paid*Values_Entered,Monthly_Payment,"")</f>
        <v/>
      </c>
      <c r="G114" s="43" t="str">
        <f>IF(Loan_Not_Paid*Values_Entered,Principal,"")</f>
        <v/>
      </c>
      <c r="H114" s="43"/>
      <c r="I114" s="43" t="str">
        <f>IF(Loan_Not_Paid*Values_Entered,Interest,"")</f>
        <v/>
      </c>
      <c r="J114" s="52" t="str">
        <f>IF(Loan_Not_Paid*Values_Entered,Ending_Balance,"")</f>
        <v/>
      </c>
      <c r="K114" s="67"/>
    </row>
    <row r="115" spans="3:11" ht="15.75" x14ac:dyDescent="0.25">
      <c r="C115" s="40" t="str">
        <f>IF(Loan_Not_Paid*Values_Entered,Payment_Number,"")</f>
        <v/>
      </c>
      <c r="D115" s="41" t="str">
        <f>IF(Loan_Not_Paid*Values_Entered,Payment_Date,"")</f>
        <v/>
      </c>
      <c r="E115" s="59" t="str">
        <f>IF(Loan_Not_Paid*Values_Entered,Beginning_Balance,"")</f>
        <v/>
      </c>
      <c r="F115" s="43" t="str">
        <f>IF(Loan_Not_Paid*Values_Entered,Monthly_Payment,"")</f>
        <v/>
      </c>
      <c r="G115" s="43" t="str">
        <f>IF(Loan_Not_Paid*Values_Entered,Principal,"")</f>
        <v/>
      </c>
      <c r="H115" s="43"/>
      <c r="I115" s="43" t="str">
        <f>IF(Loan_Not_Paid*Values_Entered,Interest,"")</f>
        <v/>
      </c>
      <c r="J115" s="52" t="str">
        <f>IF(Loan_Not_Paid*Values_Entered,Ending_Balance,"")</f>
        <v/>
      </c>
      <c r="K115" s="67"/>
    </row>
    <row r="116" spans="3:11" ht="15.75" x14ac:dyDescent="0.25">
      <c r="C116" s="40" t="str">
        <f>IF(Loan_Not_Paid*Values_Entered,Payment_Number,"")</f>
        <v/>
      </c>
      <c r="D116" s="41" t="str">
        <f>IF(Loan_Not_Paid*Values_Entered,Payment_Date,"")</f>
        <v/>
      </c>
      <c r="E116" s="59" t="str">
        <f>IF(Loan_Not_Paid*Values_Entered,Beginning_Balance,"")</f>
        <v/>
      </c>
      <c r="F116" s="43" t="str">
        <f>IF(Loan_Not_Paid*Values_Entered,Monthly_Payment,"")</f>
        <v/>
      </c>
      <c r="G116" s="43" t="str">
        <f>IF(Loan_Not_Paid*Values_Entered,Principal,"")</f>
        <v/>
      </c>
      <c r="H116" s="43"/>
      <c r="I116" s="43" t="str">
        <f>IF(Loan_Not_Paid*Values_Entered,Interest,"")</f>
        <v/>
      </c>
      <c r="J116" s="52" t="str">
        <f>IF(Loan_Not_Paid*Values_Entered,Ending_Balance,"")</f>
        <v/>
      </c>
      <c r="K116" s="67"/>
    </row>
    <row r="117" spans="3:11" ht="15.75" x14ac:dyDescent="0.25">
      <c r="C117" s="40" t="str">
        <f>IF(Loan_Not_Paid*Values_Entered,Payment_Number,"")</f>
        <v/>
      </c>
      <c r="D117" s="41" t="str">
        <f>IF(Loan_Not_Paid*Values_Entered,Payment_Date,"")</f>
        <v/>
      </c>
      <c r="E117" s="59" t="str">
        <f>IF(Loan_Not_Paid*Values_Entered,Beginning_Balance,"")</f>
        <v/>
      </c>
      <c r="F117" s="43" t="str">
        <f>IF(Loan_Not_Paid*Values_Entered,Monthly_Payment,"")</f>
        <v/>
      </c>
      <c r="G117" s="43" t="str">
        <f>IF(Loan_Not_Paid*Values_Entered,Principal,"")</f>
        <v/>
      </c>
      <c r="H117" s="43"/>
      <c r="I117" s="43" t="str">
        <f>IF(Loan_Not_Paid*Values_Entered,Interest,"")</f>
        <v/>
      </c>
      <c r="J117" s="52" t="str">
        <f>IF(Loan_Not_Paid*Values_Entered,Ending_Balance,"")</f>
        <v/>
      </c>
      <c r="K117" s="67"/>
    </row>
    <row r="118" spans="3:11" ht="15.75" x14ac:dyDescent="0.25">
      <c r="C118" s="40" t="str">
        <f>IF(Loan_Not_Paid*Values_Entered,Payment_Number,"")</f>
        <v/>
      </c>
      <c r="D118" s="41" t="str">
        <f>IF(Loan_Not_Paid*Values_Entered,Payment_Date,"")</f>
        <v/>
      </c>
      <c r="E118" s="59" t="str">
        <f>IF(Loan_Not_Paid*Values_Entered,Beginning_Balance,"")</f>
        <v/>
      </c>
      <c r="F118" s="43" t="str">
        <f>IF(Loan_Not_Paid*Values_Entered,Monthly_Payment,"")</f>
        <v/>
      </c>
      <c r="G118" s="43" t="str">
        <f>IF(Loan_Not_Paid*Values_Entered,Principal,"")</f>
        <v/>
      </c>
      <c r="H118" s="43"/>
      <c r="I118" s="43" t="str">
        <f>IF(Loan_Not_Paid*Values_Entered,Interest,"")</f>
        <v/>
      </c>
      <c r="J118" s="52" t="str">
        <f>IF(Loan_Not_Paid*Values_Entered,Ending_Balance,"")</f>
        <v/>
      </c>
      <c r="K118" s="67"/>
    </row>
    <row r="119" spans="3:11" ht="15.75" x14ac:dyDescent="0.25">
      <c r="C119" s="40" t="str">
        <f>IF(Loan_Not_Paid*Values_Entered,Payment_Number,"")</f>
        <v/>
      </c>
      <c r="D119" s="41" t="str">
        <f>IF(Loan_Not_Paid*Values_Entered,Payment_Date,"")</f>
        <v/>
      </c>
      <c r="E119" s="94" t="str">
        <f>IF(Loan_Not_Paid*Values_Entered,Beginning_Balance,"")</f>
        <v/>
      </c>
      <c r="F119" s="43" t="str">
        <f>IF(Loan_Not_Paid*Values_Entered,Monthly_Payment,"")</f>
        <v/>
      </c>
      <c r="G119" s="43" t="str">
        <f>IF(Loan_Not_Paid*Values_Entered,Principal,"")</f>
        <v/>
      </c>
      <c r="H119" s="43"/>
      <c r="I119" s="43" t="str">
        <f>IF(Loan_Not_Paid*Values_Entered,Interest,"")</f>
        <v/>
      </c>
      <c r="J119" s="52" t="str">
        <f>IF(Loan_Not_Paid*Values_Entered,Ending_Balance,"")</f>
        <v/>
      </c>
      <c r="K119" s="67"/>
    </row>
    <row r="120" spans="3:11" ht="15.75" x14ac:dyDescent="0.25">
      <c r="C120" s="40" t="str">
        <f>IF(Loan_Not_Paid*Values_Entered,Payment_Number,"")</f>
        <v/>
      </c>
      <c r="D120" s="41" t="str">
        <f>IF(Loan_Not_Paid*Values_Entered,Payment_Date,"")</f>
        <v/>
      </c>
      <c r="E120" s="59" t="str">
        <f>IF(Loan_Not_Paid*Values_Entered,Beginning_Balance,"")</f>
        <v/>
      </c>
      <c r="F120" s="43" t="str">
        <f>IF(Loan_Not_Paid*Values_Entered,Monthly_Payment,"")</f>
        <v/>
      </c>
      <c r="G120" s="43" t="str">
        <f>IF(Loan_Not_Paid*Values_Entered,Principal,"")</f>
        <v/>
      </c>
      <c r="H120" s="43"/>
      <c r="I120" s="43" t="str">
        <f>IF(Loan_Not_Paid*Values_Entered,Interest,"")</f>
        <v/>
      </c>
      <c r="J120" s="52" t="str">
        <f>IF(Loan_Not_Paid*Values_Entered,Ending_Balance,"")</f>
        <v/>
      </c>
      <c r="K120" s="67"/>
    </row>
    <row r="121" spans="3:11" ht="15.75" x14ac:dyDescent="0.25">
      <c r="C121" s="40" t="str">
        <f>IF(Loan_Not_Paid*Values_Entered,Payment_Number,"")</f>
        <v/>
      </c>
      <c r="D121" s="41" t="str">
        <f>IF(Loan_Not_Paid*Values_Entered,Payment_Date,"")</f>
        <v/>
      </c>
      <c r="E121" s="59" t="str">
        <f>IF(Loan_Not_Paid*Values_Entered,Beginning_Balance,"")</f>
        <v/>
      </c>
      <c r="F121" s="43" t="str">
        <f>IF(Loan_Not_Paid*Values_Entered,Monthly_Payment,"")</f>
        <v/>
      </c>
      <c r="G121" s="43" t="str">
        <f>IF(Loan_Not_Paid*Values_Entered,Principal,"")</f>
        <v/>
      </c>
      <c r="H121" s="43"/>
      <c r="I121" s="43" t="str">
        <f>IF(Loan_Not_Paid*Values_Entered,Interest,"")</f>
        <v/>
      </c>
      <c r="J121" s="52" t="str">
        <f>IF(Loan_Not_Paid*Values_Entered,Ending_Balance,"")</f>
        <v/>
      </c>
      <c r="K121" s="67"/>
    </row>
    <row r="122" spans="3:11" ht="15.75" x14ac:dyDescent="0.25">
      <c r="C122" s="40" t="str">
        <f>IF(Loan_Not_Paid*Values_Entered,Payment_Number,"")</f>
        <v/>
      </c>
      <c r="D122" s="41" t="str">
        <f>IF(Loan_Not_Paid*Values_Entered,Payment_Date,"")</f>
        <v/>
      </c>
      <c r="E122" s="59" t="str">
        <f>IF(Loan_Not_Paid*Values_Entered,Beginning_Balance,"")</f>
        <v/>
      </c>
      <c r="F122" s="43" t="str">
        <f>IF(Loan_Not_Paid*Values_Entered,Monthly_Payment,"")</f>
        <v/>
      </c>
      <c r="G122" s="43" t="str">
        <f>IF(Loan_Not_Paid*Values_Entered,Principal,"")</f>
        <v/>
      </c>
      <c r="H122" s="43"/>
      <c r="I122" s="43" t="str">
        <f>IF(Loan_Not_Paid*Values_Entered,Interest,"")</f>
        <v/>
      </c>
      <c r="J122" s="52" t="str">
        <f>IF(Loan_Not_Paid*Values_Entered,Ending_Balance,"")</f>
        <v/>
      </c>
      <c r="K122" s="67"/>
    </row>
    <row r="123" spans="3:11" ht="15.75" x14ac:dyDescent="0.25">
      <c r="C123" s="40" t="str">
        <f>IF(Loan_Not_Paid*Values_Entered,Payment_Number,"")</f>
        <v/>
      </c>
      <c r="D123" s="41" t="str">
        <f>IF(Loan_Not_Paid*Values_Entered,Payment_Date,"")</f>
        <v/>
      </c>
      <c r="E123" s="59" t="str">
        <f>IF(Loan_Not_Paid*Values_Entered,Beginning_Balance,"")</f>
        <v/>
      </c>
      <c r="F123" s="43" t="str">
        <f>IF(Loan_Not_Paid*Values_Entered,Monthly_Payment,"")</f>
        <v/>
      </c>
      <c r="G123" s="43" t="str">
        <f>IF(Loan_Not_Paid*Values_Entered,Principal,"")</f>
        <v/>
      </c>
      <c r="H123" s="43"/>
      <c r="I123" s="43" t="str">
        <f>IF(Loan_Not_Paid*Values_Entered,Interest,"")</f>
        <v/>
      </c>
      <c r="J123" s="52" t="str">
        <f>IF(Loan_Not_Paid*Values_Entered,Ending_Balance,"")</f>
        <v/>
      </c>
      <c r="K123" s="67"/>
    </row>
    <row r="124" spans="3:11" ht="15.75" x14ac:dyDescent="0.25">
      <c r="C124" s="40" t="str">
        <f>IF(Loan_Not_Paid*Values_Entered,Payment_Number,"")</f>
        <v/>
      </c>
      <c r="D124" s="41" t="str">
        <f>IF(Loan_Not_Paid*Values_Entered,Payment_Date,"")</f>
        <v/>
      </c>
      <c r="E124" s="59" t="str">
        <f>IF(Loan_Not_Paid*Values_Entered,Beginning_Balance,"")</f>
        <v/>
      </c>
      <c r="F124" s="43" t="str">
        <f>IF(Loan_Not_Paid*Values_Entered,Monthly_Payment,"")</f>
        <v/>
      </c>
      <c r="G124" s="43" t="str">
        <f>IF(Loan_Not_Paid*Values_Entered,Principal,"")</f>
        <v/>
      </c>
      <c r="H124" s="43"/>
      <c r="I124" s="43" t="str">
        <f>IF(Loan_Not_Paid*Values_Entered,Interest,"")</f>
        <v/>
      </c>
      <c r="J124" s="52" t="str">
        <f>IF(Loan_Not_Paid*Values_Entered,Ending_Balance,"")</f>
        <v/>
      </c>
      <c r="K124" s="67"/>
    </row>
    <row r="125" spans="3:11" ht="15.75" x14ac:dyDescent="0.25">
      <c r="C125" s="40" t="str">
        <f>IF(Loan_Not_Paid*Values_Entered,Payment_Number,"")</f>
        <v/>
      </c>
      <c r="D125" s="41" t="str">
        <f>IF(Loan_Not_Paid*Values_Entered,Payment_Date,"")</f>
        <v/>
      </c>
      <c r="E125" s="59" t="str">
        <f>IF(Loan_Not_Paid*Values_Entered,Beginning_Balance,"")</f>
        <v/>
      </c>
      <c r="F125" s="43" t="str">
        <f>IF(Loan_Not_Paid*Values_Entered,Monthly_Payment,"")</f>
        <v/>
      </c>
      <c r="G125" s="43" t="str">
        <f>IF(Loan_Not_Paid*Values_Entered,Principal,"")</f>
        <v/>
      </c>
      <c r="H125" s="43"/>
      <c r="I125" s="43" t="str">
        <f>IF(Loan_Not_Paid*Values_Entered,Interest,"")</f>
        <v/>
      </c>
      <c r="J125" s="52" t="str">
        <f>IF(Loan_Not_Paid*Values_Entered,Ending_Balance,"")</f>
        <v/>
      </c>
      <c r="K125" s="67"/>
    </row>
    <row r="126" spans="3:11" ht="15.75" x14ac:dyDescent="0.25">
      <c r="C126" s="40" t="str">
        <f>IF(Loan_Not_Paid*Values_Entered,Payment_Number,"")</f>
        <v/>
      </c>
      <c r="D126" s="41" t="str">
        <f>IF(Loan_Not_Paid*Values_Entered,Payment_Date,"")</f>
        <v/>
      </c>
      <c r="E126" s="59" t="str">
        <f>IF(Loan_Not_Paid*Values_Entered,Beginning_Balance,"")</f>
        <v/>
      </c>
      <c r="F126" s="43" t="str">
        <f>IF(Loan_Not_Paid*Values_Entered,Monthly_Payment,"")</f>
        <v/>
      </c>
      <c r="G126" s="43" t="str">
        <f>IF(Loan_Not_Paid*Values_Entered,Principal,"")</f>
        <v/>
      </c>
      <c r="H126" s="43"/>
      <c r="I126" s="43" t="str">
        <f>IF(Loan_Not_Paid*Values_Entered,Interest,"")</f>
        <v/>
      </c>
      <c r="J126" s="52" t="str">
        <f>IF(Loan_Not_Paid*Values_Entered,Ending_Balance,"")</f>
        <v/>
      </c>
      <c r="K126" s="67"/>
    </row>
    <row r="127" spans="3:11" s="14" customFormat="1" ht="15.75" x14ac:dyDescent="0.25">
      <c r="C127" s="40" t="str">
        <f>IF(Loan_Not_Paid*Values_Entered,Payment_Number,"")</f>
        <v/>
      </c>
      <c r="D127" s="41" t="str">
        <f>IF(Loan_Not_Paid*Values_Entered,Payment_Date,"")</f>
        <v/>
      </c>
      <c r="E127" s="59" t="str">
        <f>IF(Loan_Not_Paid*Values_Entered,Beginning_Balance,"")</f>
        <v/>
      </c>
      <c r="F127" s="43" t="str">
        <f>IF(Loan_Not_Paid*Values_Entered,Monthly_Payment,"")</f>
        <v/>
      </c>
      <c r="G127" s="43" t="str">
        <f>IF(Loan_Not_Paid*Values_Entered,Principal,"")</f>
        <v/>
      </c>
      <c r="H127" s="43"/>
      <c r="I127" s="43" t="str">
        <f>IF(Loan_Not_Paid*Values_Entered,Interest,"")</f>
        <v/>
      </c>
      <c r="J127" s="52" t="str">
        <f>IF(Loan_Not_Paid*Values_Entered,Ending_Balance,"")</f>
        <v/>
      </c>
      <c r="K127" s="67"/>
    </row>
    <row r="128" spans="3:11" s="14" customFormat="1" ht="15.75" x14ac:dyDescent="0.25">
      <c r="C128" s="40" t="str">
        <f>IF(Loan_Not_Paid*Values_Entered,Payment_Number,"")</f>
        <v/>
      </c>
      <c r="D128" s="41" t="str">
        <f>IF(Loan_Not_Paid*Values_Entered,Payment_Date,"")</f>
        <v/>
      </c>
      <c r="E128" s="59" t="str">
        <f>IF(Loan_Not_Paid*Values_Entered,Beginning_Balance,"")</f>
        <v/>
      </c>
      <c r="F128" s="43" t="str">
        <f>IF(Loan_Not_Paid*Values_Entered,Monthly_Payment,"")</f>
        <v/>
      </c>
      <c r="G128" s="43" t="str">
        <f>IF(Loan_Not_Paid*Values_Entered,Principal,"")</f>
        <v/>
      </c>
      <c r="H128" s="43"/>
      <c r="I128" s="43" t="str">
        <f>IF(Loan_Not_Paid*Values_Entered,Interest,"")</f>
        <v/>
      </c>
      <c r="J128" s="52" t="str">
        <f>IF(Loan_Not_Paid*Values_Entered,Ending_Balance,"")</f>
        <v/>
      </c>
      <c r="K128" s="67"/>
    </row>
    <row r="129" spans="3:11" s="14" customFormat="1" ht="15.75" x14ac:dyDescent="0.25">
      <c r="C129" s="40" t="str">
        <f>IF(Loan_Not_Paid*Values_Entered,Payment_Number,"")</f>
        <v/>
      </c>
      <c r="D129" s="41" t="str">
        <f>IF(Loan_Not_Paid*Values_Entered,Payment_Date,"")</f>
        <v/>
      </c>
      <c r="E129" s="59" t="str">
        <f>IF(Loan_Not_Paid*Values_Entered,Beginning_Balance,"")</f>
        <v/>
      </c>
      <c r="F129" s="43" t="str">
        <f>IF(Loan_Not_Paid*Values_Entered,Monthly_Payment,"")</f>
        <v/>
      </c>
      <c r="G129" s="43" t="str">
        <f>IF(Loan_Not_Paid*Values_Entered,Principal,"")</f>
        <v/>
      </c>
      <c r="H129" s="43"/>
      <c r="I129" s="43" t="str">
        <f>IF(Loan_Not_Paid*Values_Entered,Interest,"")</f>
        <v/>
      </c>
      <c r="J129" s="52" t="str">
        <f>IF(Loan_Not_Paid*Values_Entered,Ending_Balance,"")</f>
        <v/>
      </c>
      <c r="K129" s="67"/>
    </row>
    <row r="130" spans="3:11" s="14" customFormat="1" ht="15.75" x14ac:dyDescent="0.25">
      <c r="C130" s="40" t="str">
        <f>IF(Loan_Not_Paid*Values_Entered,Payment_Number,"")</f>
        <v/>
      </c>
      <c r="D130" s="41" t="str">
        <f>IF(Loan_Not_Paid*Values_Entered,Payment_Date,"")</f>
        <v/>
      </c>
      <c r="E130" s="59" t="str">
        <f>IF(Loan_Not_Paid*Values_Entered,Beginning_Balance,"")</f>
        <v/>
      </c>
      <c r="F130" s="43" t="str">
        <f>IF(Loan_Not_Paid*Values_Entered,Monthly_Payment,"")</f>
        <v/>
      </c>
      <c r="G130" s="43" t="str">
        <f>IF(Loan_Not_Paid*Values_Entered,Principal,"")</f>
        <v/>
      </c>
      <c r="H130" s="43"/>
      <c r="I130" s="43" t="str">
        <f>IF(Loan_Not_Paid*Values_Entered,Interest,"")</f>
        <v/>
      </c>
      <c r="J130" s="52" t="str">
        <f>IF(Loan_Not_Paid*Values_Entered,Ending_Balance,"")</f>
        <v/>
      </c>
      <c r="K130" s="67"/>
    </row>
    <row r="131" spans="3:11" s="14" customFormat="1" ht="15.75" x14ac:dyDescent="0.25">
      <c r="C131" s="40" t="str">
        <f>IF(Loan_Not_Paid*Values_Entered,Payment_Number,"")</f>
        <v/>
      </c>
      <c r="D131" s="41" t="str">
        <f>IF(Loan_Not_Paid*Values_Entered,Payment_Date,"")</f>
        <v/>
      </c>
      <c r="E131" s="94" t="str">
        <f>IF(Loan_Not_Paid*Values_Entered,Beginning_Balance,"")</f>
        <v/>
      </c>
      <c r="F131" s="43" t="str">
        <f>IF(Loan_Not_Paid*Values_Entered,Monthly_Payment,"")</f>
        <v/>
      </c>
      <c r="G131" s="43" t="str">
        <f>IF(Loan_Not_Paid*Values_Entered,Principal,"")</f>
        <v/>
      </c>
      <c r="H131" s="43"/>
      <c r="I131" s="43" t="str">
        <f>IF(Loan_Not_Paid*Values_Entered,Interest,"")</f>
        <v/>
      </c>
      <c r="J131" s="52" t="str">
        <f>IF(Loan_Not_Paid*Values_Entered,Ending_Balance,"")</f>
        <v/>
      </c>
      <c r="K131" s="67"/>
    </row>
    <row r="132" spans="3:11" s="14" customFormat="1" ht="15.75" x14ac:dyDescent="0.25">
      <c r="C132" s="40" t="str">
        <f>IF(Loan_Not_Paid*Values_Entered,Payment_Number,"")</f>
        <v/>
      </c>
      <c r="D132" s="41" t="str">
        <f>IF(Loan_Not_Paid*Values_Entered,Payment_Date,"")</f>
        <v/>
      </c>
      <c r="E132" s="59" t="str">
        <f>IF(Loan_Not_Paid*Values_Entered,Beginning_Balance,"")</f>
        <v/>
      </c>
      <c r="F132" s="43" t="str">
        <f>IF(Loan_Not_Paid*Values_Entered,Monthly_Payment,"")</f>
        <v/>
      </c>
      <c r="G132" s="43" t="str">
        <f>IF(Loan_Not_Paid*Values_Entered,Principal,"")</f>
        <v/>
      </c>
      <c r="H132" s="43"/>
      <c r="I132" s="43" t="str">
        <f>IF(Loan_Not_Paid*Values_Entered,Interest,"")</f>
        <v/>
      </c>
      <c r="J132" s="52" t="str">
        <f>IF(Loan_Not_Paid*Values_Entered,Ending_Balance,"")</f>
        <v/>
      </c>
      <c r="K132" s="67"/>
    </row>
    <row r="133" spans="3:11" s="14" customFormat="1" ht="15.75" x14ac:dyDescent="0.25">
      <c r="C133" s="40" t="str">
        <f>IF(Loan_Not_Paid*Values_Entered,Payment_Number,"")</f>
        <v/>
      </c>
      <c r="D133" s="41" t="str">
        <f>IF(Loan_Not_Paid*Values_Entered,Payment_Date,"")</f>
        <v/>
      </c>
      <c r="E133" s="59" t="str">
        <f>IF(Loan_Not_Paid*Values_Entered,Beginning_Balance,"")</f>
        <v/>
      </c>
      <c r="F133" s="43" t="str">
        <f>IF(Loan_Not_Paid*Values_Entered,Monthly_Payment,"")</f>
        <v/>
      </c>
      <c r="G133" s="43" t="str">
        <f>IF(Loan_Not_Paid*Values_Entered,Principal,"")</f>
        <v/>
      </c>
      <c r="H133" s="43"/>
      <c r="I133" s="43" t="str">
        <f>IF(Loan_Not_Paid*Values_Entered,Interest,"")</f>
        <v/>
      </c>
      <c r="J133" s="52" t="str">
        <f>IF(Loan_Not_Paid*Values_Entered,Ending_Balance,"")</f>
        <v/>
      </c>
      <c r="K133" s="67"/>
    </row>
    <row r="134" spans="3:11" s="14" customFormat="1" ht="15.75" x14ac:dyDescent="0.25">
      <c r="C134" s="40" t="str">
        <f>IF(Loan_Not_Paid*Values_Entered,Payment_Number,"")</f>
        <v/>
      </c>
      <c r="D134" s="41" t="str">
        <f>IF(Loan_Not_Paid*Values_Entered,Payment_Date,"")</f>
        <v/>
      </c>
      <c r="E134" s="59" t="str">
        <f>IF(Loan_Not_Paid*Values_Entered,Beginning_Balance,"")</f>
        <v/>
      </c>
      <c r="F134" s="43" t="str">
        <f>IF(Loan_Not_Paid*Values_Entered,Monthly_Payment,"")</f>
        <v/>
      </c>
      <c r="G134" s="43" t="str">
        <f>IF(Loan_Not_Paid*Values_Entered,Principal,"")</f>
        <v/>
      </c>
      <c r="H134" s="43"/>
      <c r="I134" s="43" t="str">
        <f>IF(Loan_Not_Paid*Values_Entered,Interest,"")</f>
        <v/>
      </c>
      <c r="J134" s="52" t="str">
        <f>IF(Loan_Not_Paid*Values_Entered,Ending_Balance,"")</f>
        <v/>
      </c>
      <c r="K134" s="67"/>
    </row>
    <row r="135" spans="3:11" s="14" customFormat="1" ht="15.75" x14ac:dyDescent="0.25">
      <c r="C135" s="40" t="str">
        <f>IF(Loan_Not_Paid*Values_Entered,Payment_Number,"")</f>
        <v/>
      </c>
      <c r="D135" s="41" t="str">
        <f>IF(Loan_Not_Paid*Values_Entered,Payment_Date,"")</f>
        <v/>
      </c>
      <c r="E135" s="59" t="str">
        <f>IF(Loan_Not_Paid*Values_Entered,Beginning_Balance,"")</f>
        <v/>
      </c>
      <c r="F135" s="43" t="str">
        <f>IF(Loan_Not_Paid*Values_Entered,Monthly_Payment,"")</f>
        <v/>
      </c>
      <c r="G135" s="43" t="str">
        <f>IF(Loan_Not_Paid*Values_Entered,Principal,"")</f>
        <v/>
      </c>
      <c r="H135" s="43"/>
      <c r="I135" s="43" t="str">
        <f>IF(Loan_Not_Paid*Values_Entered,Interest,"")</f>
        <v/>
      </c>
      <c r="J135" s="52" t="str">
        <f>IF(Loan_Not_Paid*Values_Entered,Ending_Balance,"")</f>
        <v/>
      </c>
      <c r="K135" s="67"/>
    </row>
    <row r="136" spans="3:11" s="14" customFormat="1" ht="15.75" x14ac:dyDescent="0.25">
      <c r="C136" s="40" t="str">
        <f>IF(Loan_Not_Paid*Values_Entered,Payment_Number,"")</f>
        <v/>
      </c>
      <c r="D136" s="41" t="str">
        <f>IF(Loan_Not_Paid*Values_Entered,Payment_Date,"")</f>
        <v/>
      </c>
      <c r="E136" s="59" t="str">
        <f>IF(Loan_Not_Paid*Values_Entered,Beginning_Balance,"")</f>
        <v/>
      </c>
      <c r="F136" s="43" t="str">
        <f>IF(Loan_Not_Paid*Values_Entered,Monthly_Payment,"")</f>
        <v/>
      </c>
      <c r="G136" s="43" t="str">
        <f>IF(Loan_Not_Paid*Values_Entered,Principal,"")</f>
        <v/>
      </c>
      <c r="H136" s="43"/>
      <c r="I136" s="43" t="str">
        <f>IF(Loan_Not_Paid*Values_Entered,Interest,"")</f>
        <v/>
      </c>
      <c r="J136" s="52" t="str">
        <f>IF(Loan_Not_Paid*Values_Entered,Ending_Balance,"")</f>
        <v/>
      </c>
      <c r="K136" s="67"/>
    </row>
    <row r="137" spans="3:11" s="14" customFormat="1" ht="15.75" x14ac:dyDescent="0.25">
      <c r="C137" s="40" t="str">
        <f>IF(Loan_Not_Paid*Values_Entered,Payment_Number,"")</f>
        <v/>
      </c>
      <c r="D137" s="41" t="str">
        <f>IF(Loan_Not_Paid*Values_Entered,Payment_Date,"")</f>
        <v/>
      </c>
      <c r="E137" s="59" t="str">
        <f>IF(Loan_Not_Paid*Values_Entered,Beginning_Balance,"")</f>
        <v/>
      </c>
      <c r="F137" s="43" t="str">
        <f>IF(Loan_Not_Paid*Values_Entered,Monthly_Payment,"")</f>
        <v/>
      </c>
      <c r="G137" s="43" t="str">
        <f>IF(Loan_Not_Paid*Values_Entered,Principal,"")</f>
        <v/>
      </c>
      <c r="H137" s="43"/>
      <c r="I137" s="43" t="str">
        <f>IF(Loan_Not_Paid*Values_Entered,Interest,"")</f>
        <v/>
      </c>
      <c r="J137" s="52" t="str">
        <f>IF(Loan_Not_Paid*Values_Entered,Ending_Balance,"")</f>
        <v/>
      </c>
      <c r="K137" s="67"/>
    </row>
    <row r="138" spans="3:11" s="14" customFormat="1" ht="15.75" x14ac:dyDescent="0.25">
      <c r="C138" s="40" t="str">
        <f>IF(Loan_Not_Paid*Values_Entered,Payment_Number,"")</f>
        <v/>
      </c>
      <c r="D138" s="41" t="str">
        <f>IF(Loan_Not_Paid*Values_Entered,Payment_Date,"")</f>
        <v/>
      </c>
      <c r="E138" s="59" t="str">
        <f>IF(Loan_Not_Paid*Values_Entered,Beginning_Balance,"")</f>
        <v/>
      </c>
      <c r="F138" s="43" t="str">
        <f>IF(Loan_Not_Paid*Values_Entered,Monthly_Payment,"")</f>
        <v/>
      </c>
      <c r="G138" s="43" t="str">
        <f>IF(Loan_Not_Paid*Values_Entered,Principal,"")</f>
        <v/>
      </c>
      <c r="H138" s="43"/>
      <c r="I138" s="43" t="str">
        <f>IF(Loan_Not_Paid*Values_Entered,Interest,"")</f>
        <v/>
      </c>
      <c r="J138" s="52" t="str">
        <f>IF(Loan_Not_Paid*Values_Entered,Ending_Balance,"")</f>
        <v/>
      </c>
      <c r="K138" s="67"/>
    </row>
    <row r="139" spans="3:11" s="14" customFormat="1" ht="15.75" x14ac:dyDescent="0.25">
      <c r="C139" s="40" t="str">
        <f>IF(Loan_Not_Paid*Values_Entered,Payment_Number,"")</f>
        <v/>
      </c>
      <c r="D139" s="41" t="str">
        <f>IF(Loan_Not_Paid*Values_Entered,Payment_Date,"")</f>
        <v/>
      </c>
      <c r="E139" s="59" t="str">
        <f>IF(Loan_Not_Paid*Values_Entered,Beginning_Balance,"")</f>
        <v/>
      </c>
      <c r="F139" s="43" t="str">
        <f>IF(Loan_Not_Paid*Values_Entered,Monthly_Payment,"")</f>
        <v/>
      </c>
      <c r="G139" s="43" t="str">
        <f>IF(Loan_Not_Paid*Values_Entered,Principal,"")</f>
        <v/>
      </c>
      <c r="H139" s="43"/>
      <c r="I139" s="43" t="str">
        <f>IF(Loan_Not_Paid*Values_Entered,Interest,"")</f>
        <v/>
      </c>
      <c r="J139" s="52" t="str">
        <f>IF(Loan_Not_Paid*Values_Entered,Ending_Balance,"")</f>
        <v/>
      </c>
      <c r="K139" s="67"/>
    </row>
    <row r="140" spans="3:11" s="14" customFormat="1" ht="15.75" x14ac:dyDescent="0.25">
      <c r="C140" s="40" t="str">
        <f>IF(Loan_Not_Paid*Values_Entered,Payment_Number,"")</f>
        <v/>
      </c>
      <c r="D140" s="41" t="str">
        <f>IF(Loan_Not_Paid*Values_Entered,Payment_Date,"")</f>
        <v/>
      </c>
      <c r="E140" s="59" t="str">
        <f>IF(Loan_Not_Paid*Values_Entered,Beginning_Balance,"")</f>
        <v/>
      </c>
      <c r="F140" s="43" t="str">
        <f>IF(Loan_Not_Paid*Values_Entered,Monthly_Payment,"")</f>
        <v/>
      </c>
      <c r="G140" s="43" t="str">
        <f>IF(Loan_Not_Paid*Values_Entered,Principal,"")</f>
        <v/>
      </c>
      <c r="H140" s="43"/>
      <c r="I140" s="43" t="str">
        <f>IF(Loan_Not_Paid*Values_Entered,Interest,"")</f>
        <v/>
      </c>
      <c r="J140" s="52" t="str">
        <f>IF(Loan_Not_Paid*Values_Entered,Ending_Balance,"")</f>
        <v/>
      </c>
      <c r="K140" s="67"/>
    </row>
    <row r="141" spans="3:11" s="14" customFormat="1" ht="15.75" x14ac:dyDescent="0.25">
      <c r="C141" s="40" t="str">
        <f>IF(Loan_Not_Paid*Values_Entered,Payment_Number,"")</f>
        <v/>
      </c>
      <c r="D141" s="41" t="str">
        <f>IF(Loan_Not_Paid*Values_Entered,Payment_Date,"")</f>
        <v/>
      </c>
      <c r="E141" s="59" t="str">
        <f>IF(Loan_Not_Paid*Values_Entered,Beginning_Balance,"")</f>
        <v/>
      </c>
      <c r="F141" s="43" t="str">
        <f>IF(Loan_Not_Paid*Values_Entered,Monthly_Payment,"")</f>
        <v/>
      </c>
      <c r="G141" s="43" t="str">
        <f>IF(Loan_Not_Paid*Values_Entered,Principal,"")</f>
        <v/>
      </c>
      <c r="H141" s="43"/>
      <c r="I141" s="43" t="str">
        <f>IF(Loan_Not_Paid*Values_Entered,Interest,"")</f>
        <v/>
      </c>
      <c r="J141" s="52" t="str">
        <f>IF(Loan_Not_Paid*Values_Entered,Ending_Balance,"")</f>
        <v/>
      </c>
      <c r="K141" s="67"/>
    </row>
    <row r="142" spans="3:11" s="14" customFormat="1" ht="15.75" x14ac:dyDescent="0.25">
      <c r="C142" s="40" t="str">
        <f>IF(Loan_Not_Paid*Values_Entered,Payment_Number,"")</f>
        <v/>
      </c>
      <c r="D142" s="41" t="str">
        <f>IF(Loan_Not_Paid*Values_Entered,Payment_Date,"")</f>
        <v/>
      </c>
      <c r="E142" s="59" t="str">
        <f>IF(Loan_Not_Paid*Values_Entered,Beginning_Balance,"")</f>
        <v/>
      </c>
      <c r="F142" s="43" t="str">
        <f>IF(Loan_Not_Paid*Values_Entered,Monthly_Payment,"")</f>
        <v/>
      </c>
      <c r="G142" s="43" t="str">
        <f>IF(Loan_Not_Paid*Values_Entered,Principal,"")</f>
        <v/>
      </c>
      <c r="H142" s="43"/>
      <c r="I142" s="43" t="str">
        <f>IF(Loan_Not_Paid*Values_Entered,Interest,"")</f>
        <v/>
      </c>
      <c r="J142" s="52" t="str">
        <f>IF(Loan_Not_Paid*Values_Entered,Ending_Balance,"")</f>
        <v/>
      </c>
      <c r="K142" s="67"/>
    </row>
    <row r="143" spans="3:11" s="14" customFormat="1" ht="15.75" x14ac:dyDescent="0.25">
      <c r="C143" s="40" t="str">
        <f>IF(Loan_Not_Paid*Values_Entered,Payment_Number,"")</f>
        <v/>
      </c>
      <c r="D143" s="41" t="str">
        <f>IF(Loan_Not_Paid*Values_Entered,Payment_Date,"")</f>
        <v/>
      </c>
      <c r="E143" s="94" t="str">
        <f>IF(Loan_Not_Paid*Values_Entered,Beginning_Balance,"")</f>
        <v/>
      </c>
      <c r="F143" s="43" t="str">
        <f>IF(Loan_Not_Paid*Values_Entered,Monthly_Payment,"")</f>
        <v/>
      </c>
      <c r="G143" s="43" t="str">
        <f>IF(Loan_Not_Paid*Values_Entered,Principal,"")</f>
        <v/>
      </c>
      <c r="H143" s="43"/>
      <c r="I143" s="43" t="str">
        <f>IF(Loan_Not_Paid*Values_Entered,Interest,"")</f>
        <v/>
      </c>
      <c r="J143" s="52" t="str">
        <f>IF(Loan_Not_Paid*Values_Entered,Ending_Balance,"")</f>
        <v/>
      </c>
      <c r="K143" s="67"/>
    </row>
    <row r="144" spans="3:11" s="14" customFormat="1" ht="15.75" x14ac:dyDescent="0.25">
      <c r="C144" s="40" t="str">
        <f>IF(Loan_Not_Paid*Values_Entered,Payment_Number,"")</f>
        <v/>
      </c>
      <c r="D144" s="41" t="str">
        <f>IF(Loan_Not_Paid*Values_Entered,Payment_Date,"")</f>
        <v/>
      </c>
      <c r="E144" s="59" t="str">
        <f>IF(Loan_Not_Paid*Values_Entered,Beginning_Balance,"")</f>
        <v/>
      </c>
      <c r="F144" s="43" t="str">
        <f>IF(Loan_Not_Paid*Values_Entered,Monthly_Payment,"")</f>
        <v/>
      </c>
      <c r="G144" s="43" t="str">
        <f>IF(Loan_Not_Paid*Values_Entered,Principal,"")</f>
        <v/>
      </c>
      <c r="H144" s="43"/>
      <c r="I144" s="43" t="str">
        <f>IF(Loan_Not_Paid*Values_Entered,Interest,"")</f>
        <v/>
      </c>
      <c r="J144" s="52" t="str">
        <f>IF(Loan_Not_Paid*Values_Entered,Ending_Balance,"")</f>
        <v/>
      </c>
      <c r="K144" s="67"/>
    </row>
    <row r="145" spans="3:11" s="14" customFormat="1" ht="15.75" x14ac:dyDescent="0.25">
      <c r="C145" s="40" t="str">
        <f>IF(Loan_Not_Paid*Values_Entered,Payment_Number,"")</f>
        <v/>
      </c>
      <c r="D145" s="41" t="str">
        <f>IF(Loan_Not_Paid*Values_Entered,Payment_Date,"")</f>
        <v/>
      </c>
      <c r="E145" s="59" t="str">
        <f>IF(Loan_Not_Paid*Values_Entered,Beginning_Balance,"")</f>
        <v/>
      </c>
      <c r="F145" s="43" t="str">
        <f>IF(Loan_Not_Paid*Values_Entered,Monthly_Payment,"")</f>
        <v/>
      </c>
      <c r="G145" s="43" t="str">
        <f>IF(Loan_Not_Paid*Values_Entered,Principal,"")</f>
        <v/>
      </c>
      <c r="H145" s="43"/>
      <c r="I145" s="43" t="str">
        <f>IF(Loan_Not_Paid*Values_Entered,Interest,"")</f>
        <v/>
      </c>
      <c r="J145" s="52" t="str">
        <f>IF(Loan_Not_Paid*Values_Entered,Ending_Balance,"")</f>
        <v/>
      </c>
      <c r="K145" s="67"/>
    </row>
    <row r="146" spans="3:11" s="14" customFormat="1" ht="15.75" x14ac:dyDescent="0.25">
      <c r="C146" s="40" t="str">
        <f>IF(Loan_Not_Paid*Values_Entered,Payment_Number,"")</f>
        <v/>
      </c>
      <c r="D146" s="41" t="str">
        <f>IF(Loan_Not_Paid*Values_Entered,Payment_Date,"")</f>
        <v/>
      </c>
      <c r="E146" s="59" t="str">
        <f>IF(Loan_Not_Paid*Values_Entered,Beginning_Balance,"")</f>
        <v/>
      </c>
      <c r="F146" s="43" t="str">
        <f>IF(Loan_Not_Paid*Values_Entered,Monthly_Payment,"")</f>
        <v/>
      </c>
      <c r="G146" s="43" t="str">
        <f>IF(Loan_Not_Paid*Values_Entered,Principal,"")</f>
        <v/>
      </c>
      <c r="H146" s="43"/>
      <c r="I146" s="43" t="str">
        <f>IF(Loan_Not_Paid*Values_Entered,Interest,"")</f>
        <v/>
      </c>
      <c r="J146" s="52" t="str">
        <f>IF(Loan_Not_Paid*Values_Entered,Ending_Balance,"")</f>
        <v/>
      </c>
      <c r="K146" s="67"/>
    </row>
    <row r="147" spans="3:11" s="14" customFormat="1" ht="15.75" x14ac:dyDescent="0.25">
      <c r="C147" s="40" t="str">
        <f>IF(Loan_Not_Paid*Values_Entered,Payment_Number,"")</f>
        <v/>
      </c>
      <c r="D147" s="41" t="str">
        <f>IF(Loan_Not_Paid*Values_Entered,Payment_Date,"")</f>
        <v/>
      </c>
      <c r="E147" s="59" t="str">
        <f>IF(Loan_Not_Paid*Values_Entered,Beginning_Balance,"")</f>
        <v/>
      </c>
      <c r="F147" s="43" t="str">
        <f>IF(Loan_Not_Paid*Values_Entered,Monthly_Payment,"")</f>
        <v/>
      </c>
      <c r="G147" s="43" t="str">
        <f>IF(Loan_Not_Paid*Values_Entered,Principal,"")</f>
        <v/>
      </c>
      <c r="H147" s="43"/>
      <c r="I147" s="43" t="str">
        <f>IF(Loan_Not_Paid*Values_Entered,Interest,"")</f>
        <v/>
      </c>
      <c r="J147" s="52" t="str">
        <f>IF(Loan_Not_Paid*Values_Entered,Ending_Balance,"")</f>
        <v/>
      </c>
      <c r="K147" s="67"/>
    </row>
    <row r="148" spans="3:11" s="14" customFormat="1" ht="15.75" x14ac:dyDescent="0.25">
      <c r="C148" s="40" t="str">
        <f>IF(Loan_Not_Paid*Values_Entered,Payment_Number,"")</f>
        <v/>
      </c>
      <c r="D148" s="41" t="str">
        <f>IF(Loan_Not_Paid*Values_Entered,Payment_Date,"")</f>
        <v/>
      </c>
      <c r="E148" s="59" t="str">
        <f>IF(Loan_Not_Paid*Values_Entered,Beginning_Balance,"")</f>
        <v/>
      </c>
      <c r="F148" s="43" t="str">
        <f>IF(Loan_Not_Paid*Values_Entered,Monthly_Payment,"")</f>
        <v/>
      </c>
      <c r="G148" s="43" t="str">
        <f>IF(Loan_Not_Paid*Values_Entered,Principal,"")</f>
        <v/>
      </c>
      <c r="H148" s="43"/>
      <c r="I148" s="43" t="str">
        <f>IF(Loan_Not_Paid*Values_Entered,Interest,"")</f>
        <v/>
      </c>
      <c r="J148" s="52" t="str">
        <f>IF(Loan_Not_Paid*Values_Entered,Ending_Balance,"")</f>
        <v/>
      </c>
      <c r="K148" s="67"/>
    </row>
    <row r="149" spans="3:11" s="14" customFormat="1" ht="15.75" x14ac:dyDescent="0.25">
      <c r="C149" s="40" t="str">
        <f>IF(Loan_Not_Paid*Values_Entered,Payment_Number,"")</f>
        <v/>
      </c>
      <c r="D149" s="41" t="str">
        <f>IF(Loan_Not_Paid*Values_Entered,Payment_Date,"")</f>
        <v/>
      </c>
      <c r="E149" s="59" t="str">
        <f>IF(Loan_Not_Paid*Values_Entered,Beginning_Balance,"")</f>
        <v/>
      </c>
      <c r="F149" s="43" t="str">
        <f>IF(Loan_Not_Paid*Values_Entered,Monthly_Payment,"")</f>
        <v/>
      </c>
      <c r="G149" s="43" t="str">
        <f>IF(Loan_Not_Paid*Values_Entered,Principal,"")</f>
        <v/>
      </c>
      <c r="H149" s="43"/>
      <c r="I149" s="43" t="str">
        <f>IF(Loan_Not_Paid*Values_Entered,Interest,"")</f>
        <v/>
      </c>
      <c r="J149" s="52" t="str">
        <f>IF(Loan_Not_Paid*Values_Entered,Ending_Balance,"")</f>
        <v/>
      </c>
      <c r="K149" s="67"/>
    </row>
    <row r="150" spans="3:11" s="14" customFormat="1" ht="15.75" x14ac:dyDescent="0.25">
      <c r="C150" s="40" t="str">
        <f>IF(Loan_Not_Paid*Values_Entered,Payment_Number,"")</f>
        <v/>
      </c>
      <c r="D150" s="41" t="str">
        <f>IF(Loan_Not_Paid*Values_Entered,Payment_Date,"")</f>
        <v/>
      </c>
      <c r="E150" s="59" t="str">
        <f>IF(Loan_Not_Paid*Values_Entered,Beginning_Balance,"")</f>
        <v/>
      </c>
      <c r="F150" s="43" t="str">
        <f>IF(Loan_Not_Paid*Values_Entered,Monthly_Payment,"")</f>
        <v/>
      </c>
      <c r="G150" s="43" t="str">
        <f>IF(Loan_Not_Paid*Values_Entered,Principal,"")</f>
        <v/>
      </c>
      <c r="H150" s="43"/>
      <c r="I150" s="43" t="str">
        <f>IF(Loan_Not_Paid*Values_Entered,Interest,"")</f>
        <v/>
      </c>
      <c r="J150" s="52" t="str">
        <f>IF(Loan_Not_Paid*Values_Entered,Ending_Balance,"")</f>
        <v/>
      </c>
      <c r="K150" s="67"/>
    </row>
    <row r="151" spans="3:11" s="14" customFormat="1" ht="15.75" x14ac:dyDescent="0.25">
      <c r="C151" s="40" t="str">
        <f>IF(Loan_Not_Paid*Values_Entered,Payment_Number,"")</f>
        <v/>
      </c>
      <c r="D151" s="41" t="str">
        <f>IF(Loan_Not_Paid*Values_Entered,Payment_Date,"")</f>
        <v/>
      </c>
      <c r="E151" s="59" t="str">
        <f>IF(Loan_Not_Paid*Values_Entered,Beginning_Balance,"")</f>
        <v/>
      </c>
      <c r="F151" s="43" t="str">
        <f>IF(Loan_Not_Paid*Values_Entered,Monthly_Payment,"")</f>
        <v/>
      </c>
      <c r="G151" s="43" t="str">
        <f>IF(Loan_Not_Paid*Values_Entered,Principal,"")</f>
        <v/>
      </c>
      <c r="H151" s="43"/>
      <c r="I151" s="43" t="str">
        <f>IF(Loan_Not_Paid*Values_Entered,Interest,"")</f>
        <v/>
      </c>
      <c r="J151" s="52" t="str">
        <f>IF(Loan_Not_Paid*Values_Entered,Ending_Balance,"")</f>
        <v/>
      </c>
      <c r="K151" s="67"/>
    </row>
    <row r="152" spans="3:11" s="14" customFormat="1" ht="15.75" x14ac:dyDescent="0.25">
      <c r="C152" s="40" t="str">
        <f>IF(Loan_Not_Paid*Values_Entered,Payment_Number,"")</f>
        <v/>
      </c>
      <c r="D152" s="41" t="str">
        <f>IF(Loan_Not_Paid*Values_Entered,Payment_Date,"")</f>
        <v/>
      </c>
      <c r="E152" s="59" t="str">
        <f>IF(Loan_Not_Paid*Values_Entered,Beginning_Balance,"")</f>
        <v/>
      </c>
      <c r="F152" s="43" t="str">
        <f>IF(Loan_Not_Paid*Values_Entered,Monthly_Payment,"")</f>
        <v/>
      </c>
      <c r="G152" s="43" t="str">
        <f>IF(Loan_Not_Paid*Values_Entered,Principal,"")</f>
        <v/>
      </c>
      <c r="H152" s="43"/>
      <c r="I152" s="43" t="str">
        <f>IF(Loan_Not_Paid*Values_Entered,Interest,"")</f>
        <v/>
      </c>
      <c r="J152" s="52" t="str">
        <f>IF(Loan_Not_Paid*Values_Entered,Ending_Balance,"")</f>
        <v/>
      </c>
      <c r="K152" s="67"/>
    </row>
    <row r="153" spans="3:11" s="14" customFormat="1" ht="15.75" x14ac:dyDescent="0.25">
      <c r="C153" s="40" t="str">
        <f>IF(Loan_Not_Paid*Values_Entered,Payment_Number,"")</f>
        <v/>
      </c>
      <c r="D153" s="41" t="str">
        <f>IF(Loan_Not_Paid*Values_Entered,Payment_Date,"")</f>
        <v/>
      </c>
      <c r="E153" s="59" t="str">
        <f>IF(Loan_Not_Paid*Values_Entered,Beginning_Balance,"")</f>
        <v/>
      </c>
      <c r="F153" s="43" t="str">
        <f>IF(Loan_Not_Paid*Values_Entered,Monthly_Payment,"")</f>
        <v/>
      </c>
      <c r="G153" s="43" t="str">
        <f>IF(Loan_Not_Paid*Values_Entered,Principal,"")</f>
        <v/>
      </c>
      <c r="H153" s="43"/>
      <c r="I153" s="43" t="str">
        <f>IF(Loan_Not_Paid*Values_Entered,Interest,"")</f>
        <v/>
      </c>
      <c r="J153" s="52" t="str">
        <f>IF(Loan_Not_Paid*Values_Entered,Ending_Balance,"")</f>
        <v/>
      </c>
      <c r="K153" s="67"/>
    </row>
    <row r="154" spans="3:11" s="14" customFormat="1" ht="15.75" x14ac:dyDescent="0.25">
      <c r="C154" s="40" t="str">
        <f>IF(Loan_Not_Paid*Values_Entered,Payment_Number,"")</f>
        <v/>
      </c>
      <c r="D154" s="41" t="str">
        <f>IF(Loan_Not_Paid*Values_Entered,Payment_Date,"")</f>
        <v/>
      </c>
      <c r="E154" s="59" t="str">
        <f>IF(Loan_Not_Paid*Values_Entered,Beginning_Balance,"")</f>
        <v/>
      </c>
      <c r="F154" s="43" t="str">
        <f>IF(Loan_Not_Paid*Values_Entered,Monthly_Payment,"")</f>
        <v/>
      </c>
      <c r="G154" s="43" t="str">
        <f>IF(Loan_Not_Paid*Values_Entered,Principal,"")</f>
        <v/>
      </c>
      <c r="H154" s="43"/>
      <c r="I154" s="43" t="str">
        <f>IF(Loan_Not_Paid*Values_Entered,Interest,"")</f>
        <v/>
      </c>
      <c r="J154" s="52" t="str">
        <f>IF(Loan_Not_Paid*Values_Entered,Ending_Balance,"")</f>
        <v/>
      </c>
      <c r="K154" s="67"/>
    </row>
    <row r="155" spans="3:11" s="14" customFormat="1" ht="15.75" x14ac:dyDescent="0.25">
      <c r="C155" s="40" t="str">
        <f>IF(Loan_Not_Paid*Values_Entered,Payment_Number,"")</f>
        <v/>
      </c>
      <c r="D155" s="41" t="str">
        <f>IF(Loan_Not_Paid*Values_Entered,Payment_Date,"")</f>
        <v/>
      </c>
      <c r="E155" s="94" t="str">
        <f>IF(Loan_Not_Paid*Values_Entered,Beginning_Balance,"")</f>
        <v/>
      </c>
      <c r="F155" s="43" t="str">
        <f>IF(Loan_Not_Paid*Values_Entered,Monthly_Payment,"")</f>
        <v/>
      </c>
      <c r="G155" s="43" t="str">
        <f>IF(Loan_Not_Paid*Values_Entered,Principal,"")</f>
        <v/>
      </c>
      <c r="H155" s="43"/>
      <c r="I155" s="43" t="str">
        <f>IF(Loan_Not_Paid*Values_Entered,Interest,"")</f>
        <v/>
      </c>
      <c r="J155" s="52" t="str">
        <f>IF(Loan_Not_Paid*Values_Entered,Ending_Balance,"")</f>
        <v/>
      </c>
      <c r="K155" s="67"/>
    </row>
    <row r="156" spans="3:11" s="14" customFormat="1" ht="15.75" x14ac:dyDescent="0.25">
      <c r="C156" s="40" t="str">
        <f>IF(Loan_Not_Paid*Values_Entered,Payment_Number,"")</f>
        <v/>
      </c>
      <c r="D156" s="41" t="str">
        <f>IF(Loan_Not_Paid*Values_Entered,Payment_Date,"")</f>
        <v/>
      </c>
      <c r="E156" s="59" t="str">
        <f>IF(Loan_Not_Paid*Values_Entered,Beginning_Balance,"")</f>
        <v/>
      </c>
      <c r="F156" s="43" t="str">
        <f>IF(Loan_Not_Paid*Values_Entered,Monthly_Payment,"")</f>
        <v/>
      </c>
      <c r="G156" s="43" t="str">
        <f>IF(Loan_Not_Paid*Values_Entered,Principal,"")</f>
        <v/>
      </c>
      <c r="H156" s="43"/>
      <c r="I156" s="43" t="str">
        <f>IF(Loan_Not_Paid*Values_Entered,Interest,"")</f>
        <v/>
      </c>
      <c r="J156" s="52" t="str">
        <f>IF(Loan_Not_Paid*Values_Entered,Ending_Balance,"")</f>
        <v/>
      </c>
      <c r="K156" s="67"/>
    </row>
    <row r="157" spans="3:11" s="14" customFormat="1" ht="15.75" x14ac:dyDescent="0.25">
      <c r="C157" s="40" t="str">
        <f>IF(Loan_Not_Paid*Values_Entered,Payment_Number,"")</f>
        <v/>
      </c>
      <c r="D157" s="41" t="str">
        <f>IF(Loan_Not_Paid*Values_Entered,Payment_Date,"")</f>
        <v/>
      </c>
      <c r="E157" s="59" t="str">
        <f>IF(Loan_Not_Paid*Values_Entered,Beginning_Balance,"")</f>
        <v/>
      </c>
      <c r="F157" s="43" t="str">
        <f>IF(Loan_Not_Paid*Values_Entered,Monthly_Payment,"")</f>
        <v/>
      </c>
      <c r="G157" s="43" t="str">
        <f>IF(Loan_Not_Paid*Values_Entered,Principal,"")</f>
        <v/>
      </c>
      <c r="H157" s="43"/>
      <c r="I157" s="43" t="str">
        <f>IF(Loan_Not_Paid*Values_Entered,Interest,"")</f>
        <v/>
      </c>
      <c r="J157" s="52" t="str">
        <f>IF(Loan_Not_Paid*Values_Entered,Ending_Balance,"")</f>
        <v/>
      </c>
      <c r="K157" s="67"/>
    </row>
    <row r="158" spans="3:11" s="14" customFormat="1" ht="15.75" x14ac:dyDescent="0.25">
      <c r="C158" s="40" t="str">
        <f>IF(Loan_Not_Paid*Values_Entered,Payment_Number,"")</f>
        <v/>
      </c>
      <c r="D158" s="41" t="str">
        <f>IF(Loan_Not_Paid*Values_Entered,Payment_Date,"")</f>
        <v/>
      </c>
      <c r="E158" s="59" t="str">
        <f>IF(Loan_Not_Paid*Values_Entered,Beginning_Balance,"")</f>
        <v/>
      </c>
      <c r="F158" s="43" t="str">
        <f>IF(Loan_Not_Paid*Values_Entered,Monthly_Payment,"")</f>
        <v/>
      </c>
      <c r="G158" s="43" t="str">
        <f>IF(Loan_Not_Paid*Values_Entered,Principal,"")</f>
        <v/>
      </c>
      <c r="H158" s="43"/>
      <c r="I158" s="43" t="str">
        <f>IF(Loan_Not_Paid*Values_Entered,Interest,"")</f>
        <v/>
      </c>
      <c r="J158" s="52" t="str">
        <f>IF(Loan_Not_Paid*Values_Entered,Ending_Balance,"")</f>
        <v/>
      </c>
      <c r="K158" s="67"/>
    </row>
    <row r="159" spans="3:11" s="14" customFormat="1" ht="15.75" x14ac:dyDescent="0.25">
      <c r="C159" s="40" t="str">
        <f>IF(Loan_Not_Paid*Values_Entered,Payment_Number,"")</f>
        <v/>
      </c>
      <c r="D159" s="41" t="str">
        <f>IF(Loan_Not_Paid*Values_Entered,Payment_Date,"")</f>
        <v/>
      </c>
      <c r="E159" s="59" t="str">
        <f>IF(Loan_Not_Paid*Values_Entered,Beginning_Balance,"")</f>
        <v/>
      </c>
      <c r="F159" s="43" t="str">
        <f>IF(Loan_Not_Paid*Values_Entered,Monthly_Payment,"")</f>
        <v/>
      </c>
      <c r="G159" s="43" t="str">
        <f>IF(Loan_Not_Paid*Values_Entered,Principal,"")</f>
        <v/>
      </c>
      <c r="H159" s="43"/>
      <c r="I159" s="43" t="str">
        <f>IF(Loan_Not_Paid*Values_Entered,Interest,"")</f>
        <v/>
      </c>
      <c r="J159" s="52" t="str">
        <f>IF(Loan_Not_Paid*Values_Entered,Ending_Balance,"")</f>
        <v/>
      </c>
      <c r="K159" s="67"/>
    </row>
    <row r="160" spans="3:11" s="14" customFormat="1" ht="15.75" x14ac:dyDescent="0.25">
      <c r="C160" s="40" t="str">
        <f>IF(Loan_Not_Paid*Values_Entered,Payment_Number,"")</f>
        <v/>
      </c>
      <c r="D160" s="41" t="str">
        <f>IF(Loan_Not_Paid*Values_Entered,Payment_Date,"")</f>
        <v/>
      </c>
      <c r="E160" s="59" t="str">
        <f>IF(Loan_Not_Paid*Values_Entered,Beginning_Balance,"")</f>
        <v/>
      </c>
      <c r="F160" s="43" t="str">
        <f>IF(Loan_Not_Paid*Values_Entered,Monthly_Payment,"")</f>
        <v/>
      </c>
      <c r="G160" s="43" t="str">
        <f>IF(Loan_Not_Paid*Values_Entered,Principal,"")</f>
        <v/>
      </c>
      <c r="H160" s="43"/>
      <c r="I160" s="43" t="str">
        <f>IF(Loan_Not_Paid*Values_Entered,Interest,"")</f>
        <v/>
      </c>
      <c r="J160" s="52" t="str">
        <f>IF(Loan_Not_Paid*Values_Entered,Ending_Balance,"")</f>
        <v/>
      </c>
      <c r="K160" s="67"/>
    </row>
    <row r="161" spans="3:11" s="14" customFormat="1" ht="15.75" x14ac:dyDescent="0.25">
      <c r="C161" s="40" t="str">
        <f>IF(Loan_Not_Paid*Values_Entered,Payment_Number,"")</f>
        <v/>
      </c>
      <c r="D161" s="41" t="str">
        <f>IF(Loan_Not_Paid*Values_Entered,Payment_Date,"")</f>
        <v/>
      </c>
      <c r="E161" s="59" t="str">
        <f>IF(Loan_Not_Paid*Values_Entered,Beginning_Balance,"")</f>
        <v/>
      </c>
      <c r="F161" s="43" t="str">
        <f>IF(Loan_Not_Paid*Values_Entered,Monthly_Payment,"")</f>
        <v/>
      </c>
      <c r="G161" s="43" t="str">
        <f>IF(Loan_Not_Paid*Values_Entered,Principal,"")</f>
        <v/>
      </c>
      <c r="H161" s="43"/>
      <c r="I161" s="43" t="str">
        <f>IF(Loan_Not_Paid*Values_Entered,Interest,"")</f>
        <v/>
      </c>
      <c r="J161" s="52" t="str">
        <f>IF(Loan_Not_Paid*Values_Entered,Ending_Balance,"")</f>
        <v/>
      </c>
      <c r="K161" s="67"/>
    </row>
    <row r="162" spans="3:11" s="14" customFormat="1" ht="15.75" x14ac:dyDescent="0.25">
      <c r="C162" s="40" t="str">
        <f>IF(Loan_Not_Paid*Values_Entered,Payment_Number,"")</f>
        <v/>
      </c>
      <c r="D162" s="41" t="str">
        <f>IF(Loan_Not_Paid*Values_Entered,Payment_Date,"")</f>
        <v/>
      </c>
      <c r="E162" s="59" t="str">
        <f>IF(Loan_Not_Paid*Values_Entered,Beginning_Balance,"")</f>
        <v/>
      </c>
      <c r="F162" s="43" t="str">
        <f>IF(Loan_Not_Paid*Values_Entered,Monthly_Payment,"")</f>
        <v/>
      </c>
      <c r="G162" s="43" t="str">
        <f>IF(Loan_Not_Paid*Values_Entered,Principal,"")</f>
        <v/>
      </c>
      <c r="H162" s="43"/>
      <c r="I162" s="43" t="str">
        <f>IF(Loan_Not_Paid*Values_Entered,Interest,"")</f>
        <v/>
      </c>
      <c r="J162" s="52" t="str">
        <f>IF(Loan_Not_Paid*Values_Entered,Ending_Balance,"")</f>
        <v/>
      </c>
      <c r="K162" s="67"/>
    </row>
    <row r="163" spans="3:11" s="14" customFormat="1" ht="15.75" x14ac:dyDescent="0.25">
      <c r="C163" s="40" t="str">
        <f>IF(Loan_Not_Paid*Values_Entered,Payment_Number,"")</f>
        <v/>
      </c>
      <c r="D163" s="41" t="str">
        <f>IF(Loan_Not_Paid*Values_Entered,Payment_Date,"")</f>
        <v/>
      </c>
      <c r="E163" s="59" t="str">
        <f>IF(Loan_Not_Paid*Values_Entered,Beginning_Balance,"")</f>
        <v/>
      </c>
      <c r="F163" s="43" t="str">
        <f>IF(Loan_Not_Paid*Values_Entered,Monthly_Payment,"")</f>
        <v/>
      </c>
      <c r="G163" s="43" t="str">
        <f>IF(Loan_Not_Paid*Values_Entered,Principal,"")</f>
        <v/>
      </c>
      <c r="H163" s="43"/>
      <c r="I163" s="43" t="str">
        <f>IF(Loan_Not_Paid*Values_Entered,Interest,"")</f>
        <v/>
      </c>
      <c r="J163" s="52" t="str">
        <f>IF(Loan_Not_Paid*Values_Entered,Ending_Balance,"")</f>
        <v/>
      </c>
      <c r="K163" s="67"/>
    </row>
    <row r="164" spans="3:11" s="14" customFormat="1" ht="15.75" x14ac:dyDescent="0.25">
      <c r="C164" s="40" t="str">
        <f>IF(Loan_Not_Paid*Values_Entered,Payment_Number,"")</f>
        <v/>
      </c>
      <c r="D164" s="41" t="str">
        <f>IF(Loan_Not_Paid*Values_Entered,Payment_Date,"")</f>
        <v/>
      </c>
      <c r="E164" s="59" t="str">
        <f>IF(Loan_Not_Paid*Values_Entered,Beginning_Balance,"")</f>
        <v/>
      </c>
      <c r="F164" s="43" t="str">
        <f>IF(Loan_Not_Paid*Values_Entered,Monthly_Payment,"")</f>
        <v/>
      </c>
      <c r="G164" s="43" t="str">
        <f>IF(Loan_Not_Paid*Values_Entered,Principal,"")</f>
        <v/>
      </c>
      <c r="H164" s="43"/>
      <c r="I164" s="43" t="str">
        <f>IF(Loan_Not_Paid*Values_Entered,Interest,"")</f>
        <v/>
      </c>
      <c r="J164" s="52" t="str">
        <f>IF(Loan_Not_Paid*Values_Entered,Ending_Balance,"")</f>
        <v/>
      </c>
      <c r="K164" s="67"/>
    </row>
    <row r="165" spans="3:11" s="14" customFormat="1" ht="15.75" x14ac:dyDescent="0.25">
      <c r="C165" s="40" t="str">
        <f>IF(Loan_Not_Paid*Values_Entered,Payment_Number,"")</f>
        <v/>
      </c>
      <c r="D165" s="41" t="str">
        <f>IF(Loan_Not_Paid*Values_Entered,Payment_Date,"")</f>
        <v/>
      </c>
      <c r="E165" s="59" t="str">
        <f>IF(Loan_Not_Paid*Values_Entered,Beginning_Balance,"")</f>
        <v/>
      </c>
      <c r="F165" s="43" t="str">
        <f>IF(Loan_Not_Paid*Values_Entered,Monthly_Payment,"")</f>
        <v/>
      </c>
      <c r="G165" s="43" t="str">
        <f>IF(Loan_Not_Paid*Values_Entered,Principal,"")</f>
        <v/>
      </c>
      <c r="H165" s="43"/>
      <c r="I165" s="43" t="str">
        <f>IF(Loan_Not_Paid*Values_Entered,Interest,"")</f>
        <v/>
      </c>
      <c r="J165" s="52" t="str">
        <f>IF(Loan_Not_Paid*Values_Entered,Ending_Balance,"")</f>
        <v/>
      </c>
      <c r="K165" s="67"/>
    </row>
    <row r="166" spans="3:11" s="14" customFormat="1" ht="15.75" x14ac:dyDescent="0.25">
      <c r="C166" s="40" t="str">
        <f>IF(Loan_Not_Paid*Values_Entered,Payment_Number,"")</f>
        <v/>
      </c>
      <c r="D166" s="41" t="str">
        <f>IF(Loan_Not_Paid*Values_Entered,Payment_Date,"")</f>
        <v/>
      </c>
      <c r="E166" s="59" t="str">
        <f>IF(Loan_Not_Paid*Values_Entered,Beginning_Balance,"")</f>
        <v/>
      </c>
      <c r="F166" s="43" t="str">
        <f>IF(Loan_Not_Paid*Values_Entered,Monthly_Payment,"")</f>
        <v/>
      </c>
      <c r="G166" s="43" t="str">
        <f>IF(Loan_Not_Paid*Values_Entered,Principal,"")</f>
        <v/>
      </c>
      <c r="H166" s="43"/>
      <c r="I166" s="43" t="str">
        <f>IF(Loan_Not_Paid*Values_Entered,Interest,"")</f>
        <v/>
      </c>
      <c r="J166" s="52" t="str">
        <f>IF(Loan_Not_Paid*Values_Entered,Ending_Balance,"")</f>
        <v/>
      </c>
      <c r="K166" s="67"/>
    </row>
    <row r="167" spans="3:11" s="14" customFormat="1" ht="15.75" x14ac:dyDescent="0.25">
      <c r="C167" s="40" t="str">
        <f>IF(Loan_Not_Paid*Values_Entered,Payment_Number,"")</f>
        <v/>
      </c>
      <c r="D167" s="41" t="str">
        <f>IF(Loan_Not_Paid*Values_Entered,Payment_Date,"")</f>
        <v/>
      </c>
      <c r="E167" s="94" t="str">
        <f>IF(Loan_Not_Paid*Values_Entered,Beginning_Balance,"")</f>
        <v/>
      </c>
      <c r="F167" s="43" t="str">
        <f>IF(Loan_Not_Paid*Values_Entered,Monthly_Payment,"")</f>
        <v/>
      </c>
      <c r="G167" s="43" t="str">
        <f>IF(Loan_Not_Paid*Values_Entered,Principal,"")</f>
        <v/>
      </c>
      <c r="H167" s="43"/>
      <c r="I167" s="43" t="str">
        <f>IF(Loan_Not_Paid*Values_Entered,Interest,"")</f>
        <v/>
      </c>
      <c r="J167" s="52" t="str">
        <f>IF(Loan_Not_Paid*Values_Entered,Ending_Balance,"")</f>
        <v/>
      </c>
      <c r="K167" s="67"/>
    </row>
    <row r="168" spans="3:11" s="14" customFormat="1" ht="15.75" x14ac:dyDescent="0.25">
      <c r="C168" s="40" t="str">
        <f>IF(Loan_Not_Paid*Values_Entered,Payment_Number,"")</f>
        <v/>
      </c>
      <c r="D168" s="41" t="str">
        <f>IF(Loan_Not_Paid*Values_Entered,Payment_Date,"")</f>
        <v/>
      </c>
      <c r="E168" s="59" t="str">
        <f>IF(Loan_Not_Paid*Values_Entered,Beginning_Balance,"")</f>
        <v/>
      </c>
      <c r="F168" s="43" t="str">
        <f>IF(Loan_Not_Paid*Values_Entered,Monthly_Payment,"")</f>
        <v/>
      </c>
      <c r="G168" s="43" t="str">
        <f>IF(Loan_Not_Paid*Values_Entered,Principal,"")</f>
        <v/>
      </c>
      <c r="H168" s="43"/>
      <c r="I168" s="43" t="str">
        <f>IF(Loan_Not_Paid*Values_Entered,Interest,"")</f>
        <v/>
      </c>
      <c r="J168" s="52" t="str">
        <f>IF(Loan_Not_Paid*Values_Entered,Ending_Balance,"")</f>
        <v/>
      </c>
      <c r="K168" s="67"/>
    </row>
    <row r="169" spans="3:11" s="14" customFormat="1" ht="15.75" x14ac:dyDescent="0.25">
      <c r="C169" s="40" t="str">
        <f>IF(Loan_Not_Paid*Values_Entered,Payment_Number,"")</f>
        <v/>
      </c>
      <c r="D169" s="41" t="str">
        <f>IF(Loan_Not_Paid*Values_Entered,Payment_Date,"")</f>
        <v/>
      </c>
      <c r="E169" s="59" t="str">
        <f>IF(Loan_Not_Paid*Values_Entered,Beginning_Balance,"")</f>
        <v/>
      </c>
      <c r="F169" s="43" t="str">
        <f>IF(Loan_Not_Paid*Values_Entered,Monthly_Payment,"")</f>
        <v/>
      </c>
      <c r="G169" s="43" t="str">
        <f>IF(Loan_Not_Paid*Values_Entered,Principal,"")</f>
        <v/>
      </c>
      <c r="H169" s="43"/>
      <c r="I169" s="43" t="str">
        <f>IF(Loan_Not_Paid*Values_Entered,Interest,"")</f>
        <v/>
      </c>
      <c r="J169" s="52" t="str">
        <f>IF(Loan_Not_Paid*Values_Entered,Ending_Balance,"")</f>
        <v/>
      </c>
      <c r="K169" s="67"/>
    </row>
    <row r="170" spans="3:11" s="14" customFormat="1" ht="15.75" x14ac:dyDescent="0.25">
      <c r="C170" s="40" t="str">
        <f>IF(Loan_Not_Paid*Values_Entered,Payment_Number,"")</f>
        <v/>
      </c>
      <c r="D170" s="41" t="str">
        <f>IF(Loan_Not_Paid*Values_Entered,Payment_Date,"")</f>
        <v/>
      </c>
      <c r="E170" s="59" t="str">
        <f>IF(Loan_Not_Paid*Values_Entered,Beginning_Balance,"")</f>
        <v/>
      </c>
      <c r="F170" s="43" t="str">
        <f>IF(Loan_Not_Paid*Values_Entered,Monthly_Payment,"")</f>
        <v/>
      </c>
      <c r="G170" s="43" t="str">
        <f>IF(Loan_Not_Paid*Values_Entered,Principal,"")</f>
        <v/>
      </c>
      <c r="H170" s="43"/>
      <c r="I170" s="43" t="str">
        <f>IF(Loan_Not_Paid*Values_Entered,Interest,"")</f>
        <v/>
      </c>
      <c r="J170" s="52" t="str">
        <f>IF(Loan_Not_Paid*Values_Entered,Ending_Balance,"")</f>
        <v/>
      </c>
      <c r="K170" s="67"/>
    </row>
    <row r="171" spans="3:11" s="14" customFormat="1" ht="15.75" x14ac:dyDescent="0.25">
      <c r="C171" s="40" t="str">
        <f>IF(Loan_Not_Paid*Values_Entered,Payment_Number,"")</f>
        <v/>
      </c>
      <c r="D171" s="41" t="str">
        <f>IF(Loan_Not_Paid*Values_Entered,Payment_Date,"")</f>
        <v/>
      </c>
      <c r="E171" s="59" t="str">
        <f>IF(Loan_Not_Paid*Values_Entered,Beginning_Balance,"")</f>
        <v/>
      </c>
      <c r="F171" s="43" t="str">
        <f>IF(Loan_Not_Paid*Values_Entered,Monthly_Payment,"")</f>
        <v/>
      </c>
      <c r="G171" s="43" t="str">
        <f>IF(Loan_Not_Paid*Values_Entered,Principal,"")</f>
        <v/>
      </c>
      <c r="H171" s="43"/>
      <c r="I171" s="43" t="str">
        <f>IF(Loan_Not_Paid*Values_Entered,Interest,"")</f>
        <v/>
      </c>
      <c r="J171" s="52" t="str">
        <f>IF(Loan_Not_Paid*Values_Entered,Ending_Balance,"")</f>
        <v/>
      </c>
      <c r="K171" s="67"/>
    </row>
    <row r="172" spans="3:11" s="14" customFormat="1" ht="15.75" x14ac:dyDescent="0.25">
      <c r="C172" s="40" t="str">
        <f>IF(Loan_Not_Paid*Values_Entered,Payment_Number,"")</f>
        <v/>
      </c>
      <c r="D172" s="41" t="str">
        <f>IF(Loan_Not_Paid*Values_Entered,Payment_Date,"")</f>
        <v/>
      </c>
      <c r="E172" s="59" t="str">
        <f>IF(Loan_Not_Paid*Values_Entered,Beginning_Balance,"")</f>
        <v/>
      </c>
      <c r="F172" s="43" t="str">
        <f>IF(Loan_Not_Paid*Values_Entered,Monthly_Payment,"")</f>
        <v/>
      </c>
      <c r="G172" s="43" t="str">
        <f>IF(Loan_Not_Paid*Values_Entered,Principal,"")</f>
        <v/>
      </c>
      <c r="H172" s="43"/>
      <c r="I172" s="43" t="str">
        <f>IF(Loan_Not_Paid*Values_Entered,Interest,"")</f>
        <v/>
      </c>
      <c r="J172" s="52" t="str">
        <f>IF(Loan_Not_Paid*Values_Entered,Ending_Balance,"")</f>
        <v/>
      </c>
      <c r="K172" s="67"/>
    </row>
    <row r="173" spans="3:11" s="14" customFormat="1" ht="15.75" x14ac:dyDescent="0.25">
      <c r="C173" s="40" t="str">
        <f>IF(Loan_Not_Paid*Values_Entered,Payment_Number,"")</f>
        <v/>
      </c>
      <c r="D173" s="41" t="str">
        <f>IF(Loan_Not_Paid*Values_Entered,Payment_Date,"")</f>
        <v/>
      </c>
      <c r="E173" s="59" t="str">
        <f>IF(Loan_Not_Paid*Values_Entered,Beginning_Balance,"")</f>
        <v/>
      </c>
      <c r="F173" s="43" t="str">
        <f>IF(Loan_Not_Paid*Values_Entered,Monthly_Payment,"")</f>
        <v/>
      </c>
      <c r="G173" s="43" t="str">
        <f>IF(Loan_Not_Paid*Values_Entered,Principal,"")</f>
        <v/>
      </c>
      <c r="H173" s="43"/>
      <c r="I173" s="43" t="str">
        <f>IF(Loan_Not_Paid*Values_Entered,Interest,"")</f>
        <v/>
      </c>
      <c r="J173" s="52" t="str">
        <f>IF(Loan_Not_Paid*Values_Entered,Ending_Balance,"")</f>
        <v/>
      </c>
      <c r="K173" s="67"/>
    </row>
    <row r="174" spans="3:11" s="14" customFormat="1" ht="15.75" x14ac:dyDescent="0.25">
      <c r="C174" s="40" t="str">
        <f>IF(Loan_Not_Paid*Values_Entered,Payment_Number,"")</f>
        <v/>
      </c>
      <c r="D174" s="41" t="str">
        <f>IF(Loan_Not_Paid*Values_Entered,Payment_Date,"")</f>
        <v/>
      </c>
      <c r="E174" s="59" t="str">
        <f>IF(Loan_Not_Paid*Values_Entered,Beginning_Balance,"")</f>
        <v/>
      </c>
      <c r="F174" s="43" t="str">
        <f>IF(Loan_Not_Paid*Values_Entered,Monthly_Payment,"")</f>
        <v/>
      </c>
      <c r="G174" s="43" t="str">
        <f>IF(Loan_Not_Paid*Values_Entered,Principal,"")</f>
        <v/>
      </c>
      <c r="H174" s="43"/>
      <c r="I174" s="43" t="str">
        <f>IF(Loan_Not_Paid*Values_Entered,Interest,"")</f>
        <v/>
      </c>
      <c r="J174" s="52" t="str">
        <f>IF(Loan_Not_Paid*Values_Entered,Ending_Balance,"")</f>
        <v/>
      </c>
      <c r="K174" s="67"/>
    </row>
    <row r="175" spans="3:11" s="14" customFormat="1" ht="15.75" x14ac:dyDescent="0.25">
      <c r="C175" s="40" t="str">
        <f>IF(Loan_Not_Paid*Values_Entered,Payment_Number,"")</f>
        <v/>
      </c>
      <c r="D175" s="41" t="str">
        <f>IF(Loan_Not_Paid*Values_Entered,Payment_Date,"")</f>
        <v/>
      </c>
      <c r="E175" s="59" t="str">
        <f>IF(Loan_Not_Paid*Values_Entered,Beginning_Balance,"")</f>
        <v/>
      </c>
      <c r="F175" s="43" t="str">
        <f>IF(Loan_Not_Paid*Values_Entered,Monthly_Payment,"")</f>
        <v/>
      </c>
      <c r="G175" s="43" t="str">
        <f>IF(Loan_Not_Paid*Values_Entered,Principal,"")</f>
        <v/>
      </c>
      <c r="H175" s="43"/>
      <c r="I175" s="43" t="str">
        <f>IF(Loan_Not_Paid*Values_Entered,Interest,"")</f>
        <v/>
      </c>
      <c r="J175" s="52" t="str">
        <f>IF(Loan_Not_Paid*Values_Entered,Ending_Balance,"")</f>
        <v/>
      </c>
      <c r="K175" s="67"/>
    </row>
    <row r="176" spans="3:11" s="14" customFormat="1" ht="15.75" x14ac:dyDescent="0.25">
      <c r="C176" s="40" t="str">
        <f>IF(Loan_Not_Paid*Values_Entered,Payment_Number,"")</f>
        <v/>
      </c>
      <c r="D176" s="41" t="str">
        <f>IF(Loan_Not_Paid*Values_Entered,Payment_Date,"")</f>
        <v/>
      </c>
      <c r="E176" s="59" t="str">
        <f>IF(Loan_Not_Paid*Values_Entered,Beginning_Balance,"")</f>
        <v/>
      </c>
      <c r="F176" s="43" t="str">
        <f>IF(Loan_Not_Paid*Values_Entered,Monthly_Payment,"")</f>
        <v/>
      </c>
      <c r="G176" s="43" t="str">
        <f>IF(Loan_Not_Paid*Values_Entered,Principal,"")</f>
        <v/>
      </c>
      <c r="H176" s="43"/>
      <c r="I176" s="43" t="str">
        <f>IF(Loan_Not_Paid*Values_Entered,Interest,"")</f>
        <v/>
      </c>
      <c r="J176" s="52" t="str">
        <f>IF(Loan_Not_Paid*Values_Entered,Ending_Balance,"")</f>
        <v/>
      </c>
      <c r="K176" s="67"/>
    </row>
    <row r="177" spans="3:11" s="14" customFormat="1" ht="15.75" x14ac:dyDescent="0.25">
      <c r="C177" s="40" t="str">
        <f>IF(Loan_Not_Paid*Values_Entered,Payment_Number,"")</f>
        <v/>
      </c>
      <c r="D177" s="41" t="str">
        <f>IF(Loan_Not_Paid*Values_Entered,Payment_Date,"")</f>
        <v/>
      </c>
      <c r="E177" s="59" t="str">
        <f>IF(Loan_Not_Paid*Values_Entered,Beginning_Balance,"")</f>
        <v/>
      </c>
      <c r="F177" s="43" t="str">
        <f>IF(Loan_Not_Paid*Values_Entered,Monthly_Payment,"")</f>
        <v/>
      </c>
      <c r="G177" s="43" t="str">
        <f>IF(Loan_Not_Paid*Values_Entered,Principal,"")</f>
        <v/>
      </c>
      <c r="H177" s="43"/>
      <c r="I177" s="43" t="str">
        <f>IF(Loan_Not_Paid*Values_Entered,Interest,"")</f>
        <v/>
      </c>
      <c r="J177" s="52" t="str">
        <f>IF(Loan_Not_Paid*Values_Entered,Ending_Balance,"")</f>
        <v/>
      </c>
      <c r="K177" s="67"/>
    </row>
    <row r="178" spans="3:11" s="14" customFormat="1" ht="15.75" x14ac:dyDescent="0.25">
      <c r="C178" s="40" t="str">
        <f>IF(Loan_Not_Paid*Values_Entered,Payment_Number,"")</f>
        <v/>
      </c>
      <c r="D178" s="41" t="str">
        <f>IF(Loan_Not_Paid*Values_Entered,Payment_Date,"")</f>
        <v/>
      </c>
      <c r="E178" s="59" t="str">
        <f>IF(Loan_Not_Paid*Values_Entered,Beginning_Balance,"")</f>
        <v/>
      </c>
      <c r="F178" s="43" t="str">
        <f>IF(Loan_Not_Paid*Values_Entered,Monthly_Payment,"")</f>
        <v/>
      </c>
      <c r="G178" s="43" t="str">
        <f>IF(Loan_Not_Paid*Values_Entered,Principal,"")</f>
        <v/>
      </c>
      <c r="H178" s="43"/>
      <c r="I178" s="43" t="str">
        <f>IF(Loan_Not_Paid*Values_Entered,Interest,"")</f>
        <v/>
      </c>
      <c r="J178" s="52" t="str">
        <f>IF(Loan_Not_Paid*Values_Entered,Ending_Balance,"")</f>
        <v/>
      </c>
      <c r="K178" s="67"/>
    </row>
    <row r="179" spans="3:11" s="14" customFormat="1" ht="15.75" x14ac:dyDescent="0.25">
      <c r="C179" s="40" t="str">
        <f>IF(Loan_Not_Paid*Values_Entered,Payment_Number,"")</f>
        <v/>
      </c>
      <c r="D179" s="41" t="str">
        <f>IF(Loan_Not_Paid*Values_Entered,Payment_Date,"")</f>
        <v/>
      </c>
      <c r="E179" s="94" t="str">
        <f>IF(Loan_Not_Paid*Values_Entered,Beginning_Balance,"")</f>
        <v/>
      </c>
      <c r="F179" s="43" t="str">
        <f>IF(Loan_Not_Paid*Values_Entered,Monthly_Payment,"")</f>
        <v/>
      </c>
      <c r="G179" s="43" t="str">
        <f>IF(Loan_Not_Paid*Values_Entered,Principal,"")</f>
        <v/>
      </c>
      <c r="H179" s="43"/>
      <c r="I179" s="43" t="str">
        <f>IF(Loan_Not_Paid*Values_Entered,Interest,"")</f>
        <v/>
      </c>
      <c r="J179" s="52" t="str">
        <f>IF(Loan_Not_Paid*Values_Entered,Ending_Balance,"")</f>
        <v/>
      </c>
      <c r="K179" s="67"/>
    </row>
    <row r="180" spans="3:11" s="14" customFormat="1" ht="15.75" x14ac:dyDescent="0.25">
      <c r="C180" s="40" t="str">
        <f>IF(Loan_Not_Paid*Values_Entered,Payment_Number,"")</f>
        <v/>
      </c>
      <c r="D180" s="41" t="str">
        <f>IF(Loan_Not_Paid*Values_Entered,Payment_Date,"")</f>
        <v/>
      </c>
      <c r="E180" s="59" t="str">
        <f>IF(Loan_Not_Paid*Values_Entered,Beginning_Balance,"")</f>
        <v/>
      </c>
      <c r="F180" s="43" t="str">
        <f>IF(Loan_Not_Paid*Values_Entered,Monthly_Payment,"")</f>
        <v/>
      </c>
      <c r="G180" s="43" t="str">
        <f>IF(Loan_Not_Paid*Values_Entered,Principal,"")</f>
        <v/>
      </c>
      <c r="H180" s="43"/>
      <c r="I180" s="43" t="str">
        <f>IF(Loan_Not_Paid*Values_Entered,Interest,"")</f>
        <v/>
      </c>
      <c r="J180" s="52" t="str">
        <f>IF(Loan_Not_Paid*Values_Entered,Ending_Balance,"")</f>
        <v/>
      </c>
      <c r="K180" s="67"/>
    </row>
    <row r="181" spans="3:11" s="14" customFormat="1" ht="15.75" x14ac:dyDescent="0.25">
      <c r="C181" s="40" t="str">
        <f>IF(Loan_Not_Paid*Values_Entered,Payment_Number,"")</f>
        <v/>
      </c>
      <c r="D181" s="41" t="str">
        <f>IF(Loan_Not_Paid*Values_Entered,Payment_Date,"")</f>
        <v/>
      </c>
      <c r="E181" s="59" t="str">
        <f>IF(Loan_Not_Paid*Values_Entered,Beginning_Balance,"")</f>
        <v/>
      </c>
      <c r="F181" s="43" t="str">
        <f>IF(Loan_Not_Paid*Values_Entered,Monthly_Payment,"")</f>
        <v/>
      </c>
      <c r="G181" s="43" t="str">
        <f>IF(Loan_Not_Paid*Values_Entered,Principal,"")</f>
        <v/>
      </c>
      <c r="H181" s="43"/>
      <c r="I181" s="43" t="str">
        <f>IF(Loan_Not_Paid*Values_Entered,Interest,"")</f>
        <v/>
      </c>
      <c r="J181" s="52" t="str">
        <f>IF(Loan_Not_Paid*Values_Entered,Ending_Balance,"")</f>
        <v/>
      </c>
      <c r="K181" s="67"/>
    </row>
    <row r="182" spans="3:11" s="14" customFormat="1" ht="15.75" x14ac:dyDescent="0.25">
      <c r="C182" s="40" t="str">
        <f>IF(Loan_Not_Paid*Values_Entered,Payment_Number,"")</f>
        <v/>
      </c>
      <c r="D182" s="41" t="str">
        <f>IF(Loan_Not_Paid*Values_Entered,Payment_Date,"")</f>
        <v/>
      </c>
      <c r="E182" s="59" t="str">
        <f>IF(Loan_Not_Paid*Values_Entered,Beginning_Balance,"")</f>
        <v/>
      </c>
      <c r="F182" s="43" t="str">
        <f>IF(Loan_Not_Paid*Values_Entered,Monthly_Payment,"")</f>
        <v/>
      </c>
      <c r="G182" s="43" t="str">
        <f>IF(Loan_Not_Paid*Values_Entered,Principal,"")</f>
        <v/>
      </c>
      <c r="H182" s="43"/>
      <c r="I182" s="43" t="str">
        <f>IF(Loan_Not_Paid*Values_Entered,Interest,"")</f>
        <v/>
      </c>
      <c r="J182" s="52" t="str">
        <f>IF(Loan_Not_Paid*Values_Entered,Ending_Balance,"")</f>
        <v/>
      </c>
      <c r="K182" s="67"/>
    </row>
    <row r="183" spans="3:11" s="14" customFormat="1" ht="15.75" x14ac:dyDescent="0.25">
      <c r="C183" s="40" t="str">
        <f>IF(Loan_Not_Paid*Values_Entered,Payment_Number,"")</f>
        <v/>
      </c>
      <c r="D183" s="41" t="str">
        <f>IF(Loan_Not_Paid*Values_Entered,Payment_Date,"")</f>
        <v/>
      </c>
      <c r="E183" s="59" t="str">
        <f>IF(Loan_Not_Paid*Values_Entered,Beginning_Balance,"")</f>
        <v/>
      </c>
      <c r="F183" s="43" t="str">
        <f>IF(Loan_Not_Paid*Values_Entered,Monthly_Payment,"")</f>
        <v/>
      </c>
      <c r="G183" s="43" t="str">
        <f>IF(Loan_Not_Paid*Values_Entered,Principal,"")</f>
        <v/>
      </c>
      <c r="H183" s="43"/>
      <c r="I183" s="43" t="str">
        <f>IF(Loan_Not_Paid*Values_Entered,Interest,"")</f>
        <v/>
      </c>
      <c r="J183" s="52" t="str">
        <f>IF(Loan_Not_Paid*Values_Entered,Ending_Balance,"")</f>
        <v/>
      </c>
      <c r="K183" s="67"/>
    </row>
    <row r="184" spans="3:11" s="14" customFormat="1" ht="15.75" x14ac:dyDescent="0.25">
      <c r="C184" s="40" t="str">
        <f>IF(Loan_Not_Paid*Values_Entered,Payment_Number,"")</f>
        <v/>
      </c>
      <c r="D184" s="41" t="str">
        <f>IF(Loan_Not_Paid*Values_Entered,Payment_Date,"")</f>
        <v/>
      </c>
      <c r="E184" s="59" t="str">
        <f>IF(Loan_Not_Paid*Values_Entered,Beginning_Balance,"")</f>
        <v/>
      </c>
      <c r="F184" s="43" t="str">
        <f>IF(Loan_Not_Paid*Values_Entered,Monthly_Payment,"")</f>
        <v/>
      </c>
      <c r="G184" s="43" t="str">
        <f>IF(Loan_Not_Paid*Values_Entered,Principal,"")</f>
        <v/>
      </c>
      <c r="H184" s="43"/>
      <c r="I184" s="43" t="str">
        <f>IF(Loan_Not_Paid*Values_Entered,Interest,"")</f>
        <v/>
      </c>
      <c r="J184" s="52" t="str">
        <f>IF(Loan_Not_Paid*Values_Entered,Ending_Balance,"")</f>
        <v/>
      </c>
      <c r="K184" s="67"/>
    </row>
    <row r="185" spans="3:11" s="14" customFormat="1" ht="15.75" x14ac:dyDescent="0.25">
      <c r="C185" s="40" t="str">
        <f>IF(Loan_Not_Paid*Values_Entered,Payment_Number,"")</f>
        <v/>
      </c>
      <c r="D185" s="41" t="str">
        <f>IF(Loan_Not_Paid*Values_Entered,Payment_Date,"")</f>
        <v/>
      </c>
      <c r="E185" s="59" t="str">
        <f>IF(Loan_Not_Paid*Values_Entered,Beginning_Balance,"")</f>
        <v/>
      </c>
      <c r="F185" s="43" t="str">
        <f>IF(Loan_Not_Paid*Values_Entered,Monthly_Payment,"")</f>
        <v/>
      </c>
      <c r="G185" s="43" t="str">
        <f>IF(Loan_Not_Paid*Values_Entered,Principal,"")</f>
        <v/>
      </c>
      <c r="H185" s="43"/>
      <c r="I185" s="43" t="str">
        <f>IF(Loan_Not_Paid*Values_Entered,Interest,"")</f>
        <v/>
      </c>
      <c r="J185" s="52" t="str">
        <f>IF(Loan_Not_Paid*Values_Entered,Ending_Balance,"")</f>
        <v/>
      </c>
      <c r="K185" s="67"/>
    </row>
    <row r="186" spans="3:11" s="14" customFormat="1" ht="15.75" x14ac:dyDescent="0.25">
      <c r="C186" s="40" t="str">
        <f>IF(Loan_Not_Paid*Values_Entered,Payment_Number,"")</f>
        <v/>
      </c>
      <c r="D186" s="41" t="str">
        <f>IF(Loan_Not_Paid*Values_Entered,Payment_Date,"")</f>
        <v/>
      </c>
      <c r="E186" s="59" t="str">
        <f>IF(Loan_Not_Paid*Values_Entered,Beginning_Balance,"")</f>
        <v/>
      </c>
      <c r="F186" s="43" t="str">
        <f>IF(Loan_Not_Paid*Values_Entered,Monthly_Payment,"")</f>
        <v/>
      </c>
      <c r="G186" s="43" t="str">
        <f>IF(Loan_Not_Paid*Values_Entered,Principal,"")</f>
        <v/>
      </c>
      <c r="H186" s="43"/>
      <c r="I186" s="43" t="str">
        <f>IF(Loan_Not_Paid*Values_Entered,Interest,"")</f>
        <v/>
      </c>
      <c r="J186" s="52" t="str">
        <f>IF(Loan_Not_Paid*Values_Entered,Ending_Balance,"")</f>
        <v/>
      </c>
      <c r="K186" s="67"/>
    </row>
    <row r="187" spans="3:11" s="14" customFormat="1" ht="15.75" x14ac:dyDescent="0.25">
      <c r="C187" s="40" t="str">
        <f>IF(Loan_Not_Paid*Values_Entered,Payment_Number,"")</f>
        <v/>
      </c>
      <c r="D187" s="41" t="str">
        <f>IF(Loan_Not_Paid*Values_Entered,Payment_Date,"")</f>
        <v/>
      </c>
      <c r="E187" s="59" t="str">
        <f>IF(Loan_Not_Paid*Values_Entered,Beginning_Balance,"")</f>
        <v/>
      </c>
      <c r="F187" s="43" t="str">
        <f>IF(Loan_Not_Paid*Values_Entered,Monthly_Payment,"")</f>
        <v/>
      </c>
      <c r="G187" s="43" t="str">
        <f>IF(Loan_Not_Paid*Values_Entered,Principal,"")</f>
        <v/>
      </c>
      <c r="H187" s="43"/>
      <c r="I187" s="43" t="str">
        <f>IF(Loan_Not_Paid*Values_Entered,Interest,"")</f>
        <v/>
      </c>
      <c r="J187" s="52" t="str">
        <f>IF(Loan_Not_Paid*Values_Entered,Ending_Balance,"")</f>
        <v/>
      </c>
      <c r="K187" s="67"/>
    </row>
    <row r="188" spans="3:11" s="14" customFormat="1" ht="15.75" x14ac:dyDescent="0.25">
      <c r="C188" s="40" t="str">
        <f>IF(Loan_Not_Paid*Values_Entered,Payment_Number,"")</f>
        <v/>
      </c>
      <c r="D188" s="41" t="str">
        <f>IF(Loan_Not_Paid*Values_Entered,Payment_Date,"")</f>
        <v/>
      </c>
      <c r="E188" s="59" t="str">
        <f>IF(Loan_Not_Paid*Values_Entered,Beginning_Balance,"")</f>
        <v/>
      </c>
      <c r="F188" s="43" t="str">
        <f>IF(Loan_Not_Paid*Values_Entered,Monthly_Payment,"")</f>
        <v/>
      </c>
      <c r="G188" s="43" t="str">
        <f>IF(Loan_Not_Paid*Values_Entered,Principal,"")</f>
        <v/>
      </c>
      <c r="H188" s="43"/>
      <c r="I188" s="43" t="str">
        <f>IF(Loan_Not_Paid*Values_Entered,Interest,"")</f>
        <v/>
      </c>
      <c r="J188" s="52" t="str">
        <f>IF(Loan_Not_Paid*Values_Entered,Ending_Balance,"")</f>
        <v/>
      </c>
      <c r="K188" s="67"/>
    </row>
    <row r="189" spans="3:11" s="14" customFormat="1" ht="15.75" x14ac:dyDescent="0.25">
      <c r="C189" s="40" t="str">
        <f>IF(Loan_Not_Paid*Values_Entered,Payment_Number,"")</f>
        <v/>
      </c>
      <c r="D189" s="41" t="str">
        <f>IF(Loan_Not_Paid*Values_Entered,Payment_Date,"")</f>
        <v/>
      </c>
      <c r="E189" s="59" t="str">
        <f>IF(Loan_Not_Paid*Values_Entered,Beginning_Balance,"")</f>
        <v/>
      </c>
      <c r="F189" s="43" t="str">
        <f>IF(Loan_Not_Paid*Values_Entered,Monthly_Payment,"")</f>
        <v/>
      </c>
      <c r="G189" s="43" t="str">
        <f>IF(Loan_Not_Paid*Values_Entered,Principal,"")</f>
        <v/>
      </c>
      <c r="H189" s="43"/>
      <c r="I189" s="43" t="str">
        <f>IF(Loan_Not_Paid*Values_Entered,Interest,"")</f>
        <v/>
      </c>
      <c r="J189" s="52" t="str">
        <f>IF(Loan_Not_Paid*Values_Entered,Ending_Balance,"")</f>
        <v/>
      </c>
      <c r="K189" s="67"/>
    </row>
    <row r="190" spans="3:11" s="14" customFormat="1" ht="15.75" x14ac:dyDescent="0.25">
      <c r="C190" s="40" t="str">
        <f>IF(Loan_Not_Paid*Values_Entered,Payment_Number,"")</f>
        <v/>
      </c>
      <c r="D190" s="41" t="str">
        <f>IF(Loan_Not_Paid*Values_Entered,Payment_Date,"")</f>
        <v/>
      </c>
      <c r="E190" s="59" t="str">
        <f>IF(Loan_Not_Paid*Values_Entered,Beginning_Balance,"")</f>
        <v/>
      </c>
      <c r="F190" s="43" t="str">
        <f>IF(Loan_Not_Paid*Values_Entered,Monthly_Payment,"")</f>
        <v/>
      </c>
      <c r="G190" s="43" t="str">
        <f>IF(Loan_Not_Paid*Values_Entered,Principal,"")</f>
        <v/>
      </c>
      <c r="H190" s="43"/>
      <c r="I190" s="43" t="str">
        <f>IF(Loan_Not_Paid*Values_Entered,Interest,"")</f>
        <v/>
      </c>
      <c r="J190" s="52" t="str">
        <f>IF(Loan_Not_Paid*Values_Entered,Ending_Balance,"")</f>
        <v/>
      </c>
      <c r="K190" s="67"/>
    </row>
    <row r="191" spans="3:11" s="14" customFormat="1" ht="15.75" x14ac:dyDescent="0.25">
      <c r="C191" s="40" t="str">
        <f>IF(Loan_Not_Paid*Values_Entered,Payment_Number,"")</f>
        <v/>
      </c>
      <c r="D191" s="41" t="str">
        <f>IF(Loan_Not_Paid*Values_Entered,Payment_Date,"")</f>
        <v/>
      </c>
      <c r="E191" s="94" t="str">
        <f>IF(Loan_Not_Paid*Values_Entered,Beginning_Balance,"")</f>
        <v/>
      </c>
      <c r="F191" s="43" t="str">
        <f>IF(Loan_Not_Paid*Values_Entered,Monthly_Payment,"")</f>
        <v/>
      </c>
      <c r="G191" s="43" t="str">
        <f>IF(Loan_Not_Paid*Values_Entered,Principal,"")</f>
        <v/>
      </c>
      <c r="H191" s="43"/>
      <c r="I191" s="43" t="str">
        <f>IF(Loan_Not_Paid*Values_Entered,Interest,"")</f>
        <v/>
      </c>
      <c r="J191" s="52" t="str">
        <f>IF(Loan_Not_Paid*Values_Entered,Ending_Balance,"")</f>
        <v/>
      </c>
      <c r="K191" s="67"/>
    </row>
    <row r="192" spans="3:11" s="14" customFormat="1" ht="15.75" x14ac:dyDescent="0.25">
      <c r="C192" s="40" t="str">
        <f>IF(Loan_Not_Paid*Values_Entered,Payment_Number,"")</f>
        <v/>
      </c>
      <c r="D192" s="41" t="str">
        <f>IF(Loan_Not_Paid*Values_Entered,Payment_Date,"")</f>
        <v/>
      </c>
      <c r="E192" s="59" t="str">
        <f>IF(Loan_Not_Paid*Values_Entered,Beginning_Balance,"")</f>
        <v/>
      </c>
      <c r="F192" s="43" t="str">
        <f>IF(Loan_Not_Paid*Values_Entered,Monthly_Payment,"")</f>
        <v/>
      </c>
      <c r="G192" s="43" t="str">
        <f>IF(Loan_Not_Paid*Values_Entered,Principal,"")</f>
        <v/>
      </c>
      <c r="H192" s="43"/>
      <c r="I192" s="43" t="str">
        <f>IF(Loan_Not_Paid*Values_Entered,Interest,"")</f>
        <v/>
      </c>
      <c r="J192" s="52" t="str">
        <f>IF(Loan_Not_Paid*Values_Entered,Ending_Balance,"")</f>
        <v/>
      </c>
      <c r="K192" s="67"/>
    </row>
    <row r="193" spans="3:11" s="14" customFormat="1" ht="15.75" x14ac:dyDescent="0.25">
      <c r="C193" s="40" t="str">
        <f>IF(Loan_Not_Paid*Values_Entered,Payment_Number,"")</f>
        <v/>
      </c>
      <c r="D193" s="41" t="str">
        <f>IF(Loan_Not_Paid*Values_Entered,Payment_Date,"")</f>
        <v/>
      </c>
      <c r="E193" s="59" t="str">
        <f>IF(Loan_Not_Paid*Values_Entered,Beginning_Balance,"")</f>
        <v/>
      </c>
      <c r="F193" s="43" t="str">
        <f>IF(Loan_Not_Paid*Values_Entered,Monthly_Payment,"")</f>
        <v/>
      </c>
      <c r="G193" s="43" t="str">
        <f>IF(Loan_Not_Paid*Values_Entered,Principal,"")</f>
        <v/>
      </c>
      <c r="H193" s="43"/>
      <c r="I193" s="43" t="str">
        <f>IF(Loan_Not_Paid*Values_Entered,Interest,"")</f>
        <v/>
      </c>
      <c r="J193" s="52" t="str">
        <f>IF(Loan_Not_Paid*Values_Entered,Ending_Balance,"")</f>
        <v/>
      </c>
      <c r="K193" s="67"/>
    </row>
    <row r="194" spans="3:11" s="14" customFormat="1" ht="15.75" x14ac:dyDescent="0.25">
      <c r="C194" s="40" t="str">
        <f>IF(Loan_Not_Paid*Values_Entered,Payment_Number,"")</f>
        <v/>
      </c>
      <c r="D194" s="41" t="str">
        <f>IF(Loan_Not_Paid*Values_Entered,Payment_Date,"")</f>
        <v/>
      </c>
      <c r="E194" s="59" t="str">
        <f>IF(Loan_Not_Paid*Values_Entered,Beginning_Balance,"")</f>
        <v/>
      </c>
      <c r="F194" s="43" t="str">
        <f>IF(Loan_Not_Paid*Values_Entered,Monthly_Payment,"")</f>
        <v/>
      </c>
      <c r="G194" s="43" t="str">
        <f>IF(Loan_Not_Paid*Values_Entered,Principal,"")</f>
        <v/>
      </c>
      <c r="H194" s="43"/>
      <c r="I194" s="43" t="str">
        <f>IF(Loan_Not_Paid*Values_Entered,Interest,"")</f>
        <v/>
      </c>
      <c r="J194" s="52" t="str">
        <f>IF(Loan_Not_Paid*Values_Entered,Ending_Balance,"")</f>
        <v/>
      </c>
      <c r="K194" s="67"/>
    </row>
    <row r="195" spans="3:11" s="14" customFormat="1" ht="15.75" x14ac:dyDescent="0.25">
      <c r="C195" s="40" t="str">
        <f>IF(Loan_Not_Paid*Values_Entered,Payment_Number,"")</f>
        <v/>
      </c>
      <c r="D195" s="41" t="str">
        <f>IF(Loan_Not_Paid*Values_Entered,Payment_Date,"")</f>
        <v/>
      </c>
      <c r="E195" s="59" t="str">
        <f>IF(Loan_Not_Paid*Values_Entered,Beginning_Balance,"")</f>
        <v/>
      </c>
      <c r="F195" s="43" t="str">
        <f>IF(Loan_Not_Paid*Values_Entered,Monthly_Payment,"")</f>
        <v/>
      </c>
      <c r="G195" s="43" t="str">
        <f>IF(Loan_Not_Paid*Values_Entered,Principal,"")</f>
        <v/>
      </c>
      <c r="H195" s="43"/>
      <c r="I195" s="43" t="str">
        <f>IF(Loan_Not_Paid*Values_Entered,Interest,"")</f>
        <v/>
      </c>
      <c r="J195" s="52" t="str">
        <f>IF(Loan_Not_Paid*Values_Entered,Ending_Balance,"")</f>
        <v/>
      </c>
      <c r="K195" s="67"/>
    </row>
    <row r="196" spans="3:11" s="14" customFormat="1" ht="15.75" x14ac:dyDescent="0.25">
      <c r="C196" s="40" t="str">
        <f>IF(Loan_Not_Paid*Values_Entered,Payment_Number,"")</f>
        <v/>
      </c>
      <c r="D196" s="41" t="str">
        <f>IF(Loan_Not_Paid*Values_Entered,Payment_Date,"")</f>
        <v/>
      </c>
      <c r="E196" s="59" t="str">
        <f>IF(Loan_Not_Paid*Values_Entered,Beginning_Balance,"")</f>
        <v/>
      </c>
      <c r="F196" s="43" t="str">
        <f>IF(Loan_Not_Paid*Values_Entered,Monthly_Payment,"")</f>
        <v/>
      </c>
      <c r="G196" s="43" t="str">
        <f>IF(Loan_Not_Paid*Values_Entered,Principal,"")</f>
        <v/>
      </c>
      <c r="H196" s="43"/>
      <c r="I196" s="43" t="str">
        <f>IF(Loan_Not_Paid*Values_Entered,Interest,"")</f>
        <v/>
      </c>
      <c r="J196" s="52" t="str">
        <f>IF(Loan_Not_Paid*Values_Entered,Ending_Balance,"")</f>
        <v/>
      </c>
      <c r="K196" s="67"/>
    </row>
    <row r="197" spans="3:11" s="14" customFormat="1" ht="15.75" x14ac:dyDescent="0.25">
      <c r="C197" s="40" t="str">
        <f>IF(Loan_Not_Paid*Values_Entered,Payment_Number,"")</f>
        <v/>
      </c>
      <c r="D197" s="41" t="str">
        <f>IF(Loan_Not_Paid*Values_Entered,Payment_Date,"")</f>
        <v/>
      </c>
      <c r="E197" s="59" t="str">
        <f>IF(Loan_Not_Paid*Values_Entered,Beginning_Balance,"")</f>
        <v/>
      </c>
      <c r="F197" s="43" t="str">
        <f>IF(Loan_Not_Paid*Values_Entered,Monthly_Payment,"")</f>
        <v/>
      </c>
      <c r="G197" s="43" t="str">
        <f>IF(Loan_Not_Paid*Values_Entered,Principal,"")</f>
        <v/>
      </c>
      <c r="H197" s="43"/>
      <c r="I197" s="43" t="str">
        <f>IF(Loan_Not_Paid*Values_Entered,Interest,"")</f>
        <v/>
      </c>
      <c r="J197" s="52" t="str">
        <f>IF(Loan_Not_Paid*Values_Entered,Ending_Balance,"")</f>
        <v/>
      </c>
      <c r="K197" s="67"/>
    </row>
    <row r="198" spans="3:11" s="14" customFormat="1" ht="15.75" x14ac:dyDescent="0.25">
      <c r="C198" s="40" t="str">
        <f>IF(Loan_Not_Paid*Values_Entered,Payment_Number,"")</f>
        <v/>
      </c>
      <c r="D198" s="41" t="str">
        <f>IF(Loan_Not_Paid*Values_Entered,Payment_Date,"")</f>
        <v/>
      </c>
      <c r="E198" s="59" t="str">
        <f>IF(Loan_Not_Paid*Values_Entered,Beginning_Balance,"")</f>
        <v/>
      </c>
      <c r="F198" s="43" t="str">
        <f>IF(Loan_Not_Paid*Values_Entered,Monthly_Payment,"")</f>
        <v/>
      </c>
      <c r="G198" s="43" t="str">
        <f>IF(Loan_Not_Paid*Values_Entered,Principal,"")</f>
        <v/>
      </c>
      <c r="H198" s="43"/>
      <c r="I198" s="43" t="str">
        <f>IF(Loan_Not_Paid*Values_Entered,Interest,"")</f>
        <v/>
      </c>
      <c r="J198" s="52" t="str">
        <f>IF(Loan_Not_Paid*Values_Entered,Ending_Balance,"")</f>
        <v/>
      </c>
      <c r="K198" s="67"/>
    </row>
    <row r="199" spans="3:11" s="14" customFormat="1" ht="15.75" x14ac:dyDescent="0.25">
      <c r="C199" s="40" t="str">
        <f>IF(Loan_Not_Paid*Values_Entered,Payment_Number,"")</f>
        <v/>
      </c>
      <c r="D199" s="41" t="str">
        <f>IF(Loan_Not_Paid*Values_Entered,Payment_Date,"")</f>
        <v/>
      </c>
      <c r="E199" s="59" t="str">
        <f>IF(Loan_Not_Paid*Values_Entered,Beginning_Balance,"")</f>
        <v/>
      </c>
      <c r="F199" s="43" t="str">
        <f>IF(Loan_Not_Paid*Values_Entered,Monthly_Payment,"")</f>
        <v/>
      </c>
      <c r="G199" s="43" t="str">
        <f>IF(Loan_Not_Paid*Values_Entered,Principal,"")</f>
        <v/>
      </c>
      <c r="H199" s="43"/>
      <c r="I199" s="43" t="str">
        <f>IF(Loan_Not_Paid*Values_Entered,Interest,"")</f>
        <v/>
      </c>
      <c r="J199" s="52" t="str">
        <f>IF(Loan_Not_Paid*Values_Entered,Ending_Balance,"")</f>
        <v/>
      </c>
      <c r="K199" s="67"/>
    </row>
    <row r="200" spans="3:11" s="14" customFormat="1" ht="15.75" x14ac:dyDescent="0.25">
      <c r="C200" s="40" t="str">
        <f>IF(Loan_Not_Paid*Values_Entered,Payment_Number,"")</f>
        <v/>
      </c>
      <c r="D200" s="41" t="str">
        <f>IF(Loan_Not_Paid*Values_Entered,Payment_Date,"")</f>
        <v/>
      </c>
      <c r="E200" s="59" t="str">
        <f>IF(Loan_Not_Paid*Values_Entered,Beginning_Balance,"")</f>
        <v/>
      </c>
      <c r="F200" s="43" t="str">
        <f>IF(Loan_Not_Paid*Values_Entered,Monthly_Payment,"")</f>
        <v/>
      </c>
      <c r="G200" s="43" t="str">
        <f>IF(Loan_Not_Paid*Values_Entered,Principal,"")</f>
        <v/>
      </c>
      <c r="H200" s="43"/>
      <c r="I200" s="43" t="str">
        <f>IF(Loan_Not_Paid*Values_Entered,Interest,"")</f>
        <v/>
      </c>
      <c r="J200" s="52" t="str">
        <f>IF(Loan_Not_Paid*Values_Entered,Ending_Balance,"")</f>
        <v/>
      </c>
      <c r="K200" s="67"/>
    </row>
    <row r="201" spans="3:11" s="14" customFormat="1" ht="15.75" x14ac:dyDescent="0.25">
      <c r="C201" s="40" t="str">
        <f>IF(Loan_Not_Paid*Values_Entered,Payment_Number,"")</f>
        <v/>
      </c>
      <c r="D201" s="41" t="str">
        <f>IF(Loan_Not_Paid*Values_Entered,Payment_Date,"")</f>
        <v/>
      </c>
      <c r="E201" s="59" t="str">
        <f>IF(Loan_Not_Paid*Values_Entered,Beginning_Balance,"")</f>
        <v/>
      </c>
      <c r="F201" s="43" t="str">
        <f>IF(Loan_Not_Paid*Values_Entered,Monthly_Payment,"")</f>
        <v/>
      </c>
      <c r="G201" s="43" t="str">
        <f>IF(Loan_Not_Paid*Values_Entered,Principal,"")</f>
        <v/>
      </c>
      <c r="H201" s="43"/>
      <c r="I201" s="43" t="str">
        <f>IF(Loan_Not_Paid*Values_Entered,Interest,"")</f>
        <v/>
      </c>
      <c r="J201" s="52" t="str">
        <f>IF(Loan_Not_Paid*Values_Entered,Ending_Balance,"")</f>
        <v/>
      </c>
      <c r="K201" s="67"/>
    </row>
    <row r="202" spans="3:11" s="14" customFormat="1" ht="15.75" x14ac:dyDescent="0.25">
      <c r="C202" s="40" t="str">
        <f>IF(Loan_Not_Paid*Values_Entered,Payment_Number,"")</f>
        <v/>
      </c>
      <c r="D202" s="41" t="str">
        <f>IF(Loan_Not_Paid*Values_Entered,Payment_Date,"")</f>
        <v/>
      </c>
      <c r="E202" s="59" t="str">
        <f>IF(Loan_Not_Paid*Values_Entered,Beginning_Balance,"")</f>
        <v/>
      </c>
      <c r="F202" s="43" t="str">
        <f>IF(Loan_Not_Paid*Values_Entered,Monthly_Payment,"")</f>
        <v/>
      </c>
      <c r="G202" s="43" t="str">
        <f>IF(Loan_Not_Paid*Values_Entered,Principal,"")</f>
        <v/>
      </c>
      <c r="H202" s="43"/>
      <c r="I202" s="43" t="str">
        <f>IF(Loan_Not_Paid*Values_Entered,Interest,"")</f>
        <v/>
      </c>
      <c r="J202" s="52" t="str">
        <f>IF(Loan_Not_Paid*Values_Entered,Ending_Balance,"")</f>
        <v/>
      </c>
      <c r="K202" s="67"/>
    </row>
    <row r="203" spans="3:11" s="14" customFormat="1" ht="15.75" x14ac:dyDescent="0.25">
      <c r="C203" s="40" t="str">
        <f>IF(Loan_Not_Paid*Values_Entered,Payment_Number,"")</f>
        <v/>
      </c>
      <c r="D203" s="41" t="str">
        <f>IF(Loan_Not_Paid*Values_Entered,Payment_Date,"")</f>
        <v/>
      </c>
      <c r="E203" s="94">
        <v>1</v>
      </c>
      <c r="F203" s="43" t="str">
        <f>IF(Loan_Not_Paid*Values_Entered,Monthly_Payment,"")</f>
        <v/>
      </c>
      <c r="G203" s="43" t="str">
        <f>IF(Loan_Not_Paid*Values_Entered,Principal,"")</f>
        <v/>
      </c>
      <c r="H203" s="43"/>
      <c r="I203" s="43" t="str">
        <f>IF(Loan_Not_Paid*Values_Entered,Interest,"")</f>
        <v/>
      </c>
      <c r="J203" s="52" t="str">
        <f>IF(Loan_Not_Paid*Values_Entered,Ending_Balance,"")</f>
        <v/>
      </c>
      <c r="K203" s="67"/>
    </row>
    <row r="204" spans="3:11" ht="15.75" x14ac:dyDescent="0.25">
      <c r="C204" s="7" t="str">
        <f>IF(Loan_Not_Paid*Values_Entered,Payment_Number,"")</f>
        <v/>
      </c>
      <c r="D204" s="5" t="str">
        <f>IF(Loan_Not_Paid*Values_Entered,Payment_Date,"")</f>
        <v/>
      </c>
      <c r="E204" s="60" t="str">
        <f>IF(Loan_Not_Paid*Values_Entered,Beginning_Balance,"")</f>
        <v/>
      </c>
      <c r="F204" s="6" t="str">
        <f>IF(Loan_Not_Paid*Values_Entered,Monthly_Payment,"")</f>
        <v/>
      </c>
      <c r="G204" s="6" t="str">
        <f>IF(Loan_Not_Paid*Values_Entered,Principal,"")</f>
        <v/>
      </c>
      <c r="H204" s="6"/>
      <c r="I204" s="6" t="str">
        <f>IF(Loan_Not_Paid*Values_Entered,Interest,"")</f>
        <v/>
      </c>
      <c r="J204" s="53" t="str">
        <f>IF(Loan_Not_Paid*Values_Entered,Ending_Balance,"")</f>
        <v/>
      </c>
      <c r="K204" s="67"/>
    </row>
    <row r="205" spans="3:11" ht="15.75" x14ac:dyDescent="0.25">
      <c r="C205" s="7" t="str">
        <f>IF(Loan_Not_Paid*Values_Entered,Payment_Number,"")</f>
        <v/>
      </c>
      <c r="D205" s="5" t="str">
        <f>IF(Loan_Not_Paid*Values_Entered,Payment_Date,"")</f>
        <v/>
      </c>
      <c r="E205" s="60" t="str">
        <f>IF(Loan_Not_Paid*Values_Entered,Beginning_Balance,"")</f>
        <v/>
      </c>
      <c r="F205" s="6" t="str">
        <f>IF(Loan_Not_Paid*Values_Entered,Monthly_Payment,"")</f>
        <v/>
      </c>
      <c r="G205" s="6" t="str">
        <f>IF(Loan_Not_Paid*Values_Entered,Principal,"")</f>
        <v/>
      </c>
      <c r="H205" s="6"/>
      <c r="I205" s="6" t="str">
        <f>IF(Loan_Not_Paid*Values_Entered,Interest,"")</f>
        <v/>
      </c>
      <c r="J205" s="53" t="str">
        <f>IF(Loan_Not_Paid*Values_Entered,Ending_Balance,"")</f>
        <v/>
      </c>
      <c r="K205" s="67"/>
    </row>
    <row r="206" spans="3:11" ht="15.75" x14ac:dyDescent="0.25">
      <c r="C206" s="7" t="str">
        <f>IF(Loan_Not_Paid*Values_Entered,Payment_Number,"")</f>
        <v/>
      </c>
      <c r="D206" s="5" t="str">
        <f>IF(Loan_Not_Paid*Values_Entered,Payment_Date,"")</f>
        <v/>
      </c>
      <c r="E206" s="60" t="str">
        <f>IF(Loan_Not_Paid*Values_Entered,Beginning_Balance,"")</f>
        <v/>
      </c>
      <c r="F206" s="6" t="str">
        <f>IF(Loan_Not_Paid*Values_Entered,Monthly_Payment,"")</f>
        <v/>
      </c>
      <c r="G206" s="6" t="str">
        <f>IF(Loan_Not_Paid*Values_Entered,Principal,"")</f>
        <v/>
      </c>
      <c r="H206" s="6"/>
      <c r="I206" s="6" t="str">
        <f>IF(Loan_Not_Paid*Values_Entered,Interest,"")</f>
        <v/>
      </c>
      <c r="J206" s="53" t="str">
        <f>IF(Loan_Not_Paid*Values_Entered,Ending_Balance,"")</f>
        <v/>
      </c>
      <c r="K206" s="67"/>
    </row>
    <row r="207" spans="3:11" ht="15.75" x14ac:dyDescent="0.25">
      <c r="C207" s="7" t="str">
        <f>IF(Loan_Not_Paid*Values_Entered,Payment_Number,"")</f>
        <v/>
      </c>
      <c r="D207" s="5" t="str">
        <f>IF(Loan_Not_Paid*Values_Entered,Payment_Date,"")</f>
        <v/>
      </c>
      <c r="E207" s="60" t="str">
        <f>IF(Loan_Not_Paid*Values_Entered,Beginning_Balance,"")</f>
        <v/>
      </c>
      <c r="F207" s="6" t="str">
        <f>IF(Loan_Not_Paid*Values_Entered,Monthly_Payment,"")</f>
        <v/>
      </c>
      <c r="G207" s="6" t="str">
        <f>IF(Loan_Not_Paid*Values_Entered,Principal,"")</f>
        <v/>
      </c>
      <c r="H207" s="6"/>
      <c r="I207" s="6" t="str">
        <f>IF(Loan_Not_Paid*Values_Entered,Interest,"")</f>
        <v/>
      </c>
      <c r="J207" s="53" t="str">
        <f>IF(Loan_Not_Paid*Values_Entered,Ending_Balance,"")</f>
        <v/>
      </c>
      <c r="K207" s="67"/>
    </row>
    <row r="208" spans="3:11" ht="15.75" x14ac:dyDescent="0.25">
      <c r="C208" s="7" t="str">
        <f>IF(Loan_Not_Paid*Values_Entered,Payment_Number,"")</f>
        <v/>
      </c>
      <c r="D208" s="5" t="str">
        <f>IF(Loan_Not_Paid*Values_Entered,Payment_Date,"")</f>
        <v/>
      </c>
      <c r="E208" s="60" t="str">
        <f>IF(Loan_Not_Paid*Values_Entered,Beginning_Balance,"")</f>
        <v/>
      </c>
      <c r="F208" s="6" t="str">
        <f>IF(Loan_Not_Paid*Values_Entered,Monthly_Payment,"")</f>
        <v/>
      </c>
      <c r="G208" s="6" t="str">
        <f>IF(Loan_Not_Paid*Values_Entered,Principal,"")</f>
        <v/>
      </c>
      <c r="H208" s="6"/>
      <c r="I208" s="6" t="str">
        <f>IF(Loan_Not_Paid*Values_Entered,Interest,"")</f>
        <v/>
      </c>
      <c r="J208" s="53" t="str">
        <f>IF(Loan_Not_Paid*Values_Entered,Ending_Balance,"")</f>
        <v/>
      </c>
      <c r="K208" s="67"/>
    </row>
    <row r="209" spans="3:11" ht="15.75" x14ac:dyDescent="0.25">
      <c r="C209" s="7" t="str">
        <f>IF(Loan_Not_Paid*Values_Entered,Payment_Number,"")</f>
        <v/>
      </c>
      <c r="D209" s="5" t="str">
        <f>IF(Loan_Not_Paid*Values_Entered,Payment_Date,"")</f>
        <v/>
      </c>
      <c r="E209" s="60" t="str">
        <f>IF(Loan_Not_Paid*Values_Entered,Beginning_Balance,"")</f>
        <v/>
      </c>
      <c r="F209" s="6" t="str">
        <f>IF(Loan_Not_Paid*Values_Entered,Monthly_Payment,"")</f>
        <v/>
      </c>
      <c r="G209" s="6" t="str">
        <f>IF(Loan_Not_Paid*Values_Entered,Principal,"")</f>
        <v/>
      </c>
      <c r="H209" s="6"/>
      <c r="I209" s="6" t="str">
        <f>IF(Loan_Not_Paid*Values_Entered,Interest,"")</f>
        <v/>
      </c>
      <c r="J209" s="53" t="str">
        <f>IF(Loan_Not_Paid*Values_Entered,Ending_Balance,"")</f>
        <v/>
      </c>
      <c r="K209" s="67"/>
    </row>
    <row r="210" spans="3:11" ht="15.75" x14ac:dyDescent="0.25">
      <c r="C210" s="7" t="str">
        <f>IF(Loan_Not_Paid*Values_Entered,Payment_Number,"")</f>
        <v/>
      </c>
      <c r="D210" s="5" t="str">
        <f>IF(Loan_Not_Paid*Values_Entered,Payment_Date,"")</f>
        <v/>
      </c>
      <c r="E210" s="60" t="str">
        <f>IF(Loan_Not_Paid*Values_Entered,Beginning_Balance,"")</f>
        <v/>
      </c>
      <c r="F210" s="6" t="str">
        <f>IF(Loan_Not_Paid*Values_Entered,Monthly_Payment,"")</f>
        <v/>
      </c>
      <c r="G210" s="6" t="str">
        <f>IF(Loan_Not_Paid*Values_Entered,Principal,"")</f>
        <v/>
      </c>
      <c r="H210" s="6"/>
      <c r="I210" s="6" t="str">
        <f>IF(Loan_Not_Paid*Values_Entered,Interest,"")</f>
        <v/>
      </c>
      <c r="J210" s="53" t="str">
        <f>IF(Loan_Not_Paid*Values_Entered,Ending_Balance,"")</f>
        <v/>
      </c>
      <c r="K210" s="67"/>
    </row>
    <row r="211" spans="3:11" x14ac:dyDescent="0.2">
      <c r="C211" s="7" t="str">
        <f>IF(Loan_Not_Paid*Values_Entered,Payment_Number,"")</f>
        <v/>
      </c>
      <c r="D211" s="5" t="str">
        <f>IF(Loan_Not_Paid*Values_Entered,Payment_Date,"")</f>
        <v/>
      </c>
      <c r="E211" s="60" t="str">
        <f>IF(Loan_Not_Paid*Values_Entered,Beginning_Balance,"")</f>
        <v/>
      </c>
      <c r="F211" s="6" t="str">
        <f>IF(Loan_Not_Paid*Values_Entered,Monthly_Payment,"")</f>
        <v/>
      </c>
      <c r="G211" s="6" t="str">
        <f>IF(Loan_Not_Paid*Values_Entered,Principal,"")</f>
        <v/>
      </c>
      <c r="H211" s="6"/>
      <c r="I211" s="6" t="str">
        <f>IF(Loan_Not_Paid*Values_Entered,Interest,"")</f>
        <v/>
      </c>
      <c r="J211" s="53" t="str">
        <f>IF(Loan_Not_Paid*Values_Entered,Ending_Balance,"")</f>
        <v/>
      </c>
    </row>
    <row r="212" spans="3:11" x14ac:dyDescent="0.2">
      <c r="C212" s="7" t="str">
        <f>IF(Loan_Not_Paid*Values_Entered,Payment_Number,"")</f>
        <v/>
      </c>
      <c r="D212" s="5" t="str">
        <f>IF(Loan_Not_Paid*Values_Entered,Payment_Date,"")</f>
        <v/>
      </c>
      <c r="E212" s="60" t="str">
        <f>IF(Loan_Not_Paid*Values_Entered,Beginning_Balance,"")</f>
        <v/>
      </c>
      <c r="F212" s="6" t="str">
        <f>IF(Loan_Not_Paid*Values_Entered,Monthly_Payment,"")</f>
        <v/>
      </c>
      <c r="G212" s="6" t="str">
        <f>IF(Loan_Not_Paid*Values_Entered,Principal,"")</f>
        <v/>
      </c>
      <c r="H212" s="6"/>
      <c r="I212" s="6" t="str">
        <f>IF(Loan_Not_Paid*Values_Entered,Interest,"")</f>
        <v/>
      </c>
      <c r="J212" s="53" t="str">
        <f>IF(Loan_Not_Paid*Values_Entered,Ending_Balance,"")</f>
        <v/>
      </c>
    </row>
    <row r="213" spans="3:11" x14ac:dyDescent="0.2">
      <c r="C213" s="7" t="str">
        <f>IF(Loan_Not_Paid*Values_Entered,Payment_Number,"")</f>
        <v/>
      </c>
      <c r="D213" s="5" t="str">
        <f>IF(Loan_Not_Paid*Values_Entered,Payment_Date,"")</f>
        <v/>
      </c>
      <c r="E213" s="60" t="str">
        <f>IF(Loan_Not_Paid*Values_Entered,Beginning_Balance,"")</f>
        <v/>
      </c>
      <c r="F213" s="6" t="str">
        <f>IF(Loan_Not_Paid*Values_Entered,Monthly_Payment,"")</f>
        <v/>
      </c>
      <c r="G213" s="6" t="str">
        <f>IF(Loan_Not_Paid*Values_Entered,Principal,"")</f>
        <v/>
      </c>
      <c r="H213" s="6"/>
      <c r="I213" s="6" t="str">
        <f>IF(Loan_Not_Paid*Values_Entered,Interest,"")</f>
        <v/>
      </c>
      <c r="J213" s="53" t="str">
        <f>IF(Loan_Not_Paid*Values_Entered,Ending_Balance,"")</f>
        <v/>
      </c>
    </row>
    <row r="214" spans="3:11" x14ac:dyDescent="0.2">
      <c r="C214" s="7" t="str">
        <f>IF(Loan_Not_Paid*Values_Entered,Payment_Number,"")</f>
        <v/>
      </c>
      <c r="D214" s="5" t="str">
        <f>IF(Loan_Not_Paid*Values_Entered,Payment_Date,"")</f>
        <v/>
      </c>
      <c r="E214" s="60" t="str">
        <f>IF(Loan_Not_Paid*Values_Entered,Beginning_Balance,"")</f>
        <v/>
      </c>
      <c r="F214" s="6" t="str">
        <f>IF(Loan_Not_Paid*Values_Entered,Monthly_Payment,"")</f>
        <v/>
      </c>
      <c r="G214" s="6" t="str">
        <f>IF(Loan_Not_Paid*Values_Entered,Principal,"")</f>
        <v/>
      </c>
      <c r="H214" s="6"/>
      <c r="I214" s="6" t="str">
        <f>IF(Loan_Not_Paid*Values_Entered,Interest,"")</f>
        <v/>
      </c>
      <c r="J214" s="53" t="str">
        <f>IF(Loan_Not_Paid*Values_Entered,Ending_Balance,"")</f>
        <v/>
      </c>
    </row>
    <row r="215" spans="3:11" x14ac:dyDescent="0.2">
      <c r="C215" s="7" t="str">
        <f>IF(Loan_Not_Paid*Values_Entered,Payment_Number,"")</f>
        <v/>
      </c>
      <c r="D215" s="5" t="str">
        <f>IF(Loan_Not_Paid*Values_Entered,Payment_Date,"")</f>
        <v/>
      </c>
      <c r="E215" s="60" t="str">
        <f>IF(Loan_Not_Paid*Values_Entered,Beginning_Balance,"")</f>
        <v/>
      </c>
      <c r="F215" s="6" t="str">
        <f>IF(Loan_Not_Paid*Values_Entered,Monthly_Payment,"")</f>
        <v/>
      </c>
      <c r="G215" s="6" t="str">
        <f>IF(Loan_Not_Paid*Values_Entered,Principal,"")</f>
        <v/>
      </c>
      <c r="H215" s="6"/>
      <c r="I215" s="6" t="str">
        <f>IF(Loan_Not_Paid*Values_Entered,Interest,"")</f>
        <v/>
      </c>
      <c r="J215" s="53" t="str">
        <f>IF(Loan_Not_Paid*Values_Entered,Ending_Balance,"")</f>
        <v/>
      </c>
    </row>
    <row r="216" spans="3:11" x14ac:dyDescent="0.2">
      <c r="C216" s="7" t="str">
        <f>IF(Loan_Not_Paid*Values_Entered,Payment_Number,"")</f>
        <v/>
      </c>
      <c r="D216" s="5" t="str">
        <f>IF(Loan_Not_Paid*Values_Entered,Payment_Date,"")</f>
        <v/>
      </c>
      <c r="E216" s="60" t="str">
        <f>IF(Loan_Not_Paid*Values_Entered,Beginning_Balance,"")</f>
        <v/>
      </c>
      <c r="F216" s="6" t="str">
        <f>IF(Loan_Not_Paid*Values_Entered,Monthly_Payment,"")</f>
        <v/>
      </c>
      <c r="G216" s="6" t="str">
        <f>IF(Loan_Not_Paid*Values_Entered,Principal,"")</f>
        <v/>
      </c>
      <c r="H216" s="6"/>
      <c r="I216" s="6" t="str">
        <f>IF(Loan_Not_Paid*Values_Entered,Interest,"")</f>
        <v/>
      </c>
      <c r="J216" s="53" t="str">
        <f>IF(Loan_Not_Paid*Values_Entered,Ending_Balance,"")</f>
        <v/>
      </c>
    </row>
    <row r="217" spans="3:11" x14ac:dyDescent="0.2">
      <c r="C217" s="7" t="str">
        <f>IF(Loan_Not_Paid*Values_Entered,Payment_Number,"")</f>
        <v/>
      </c>
      <c r="D217" s="5" t="str">
        <f>IF(Loan_Not_Paid*Values_Entered,Payment_Date,"")</f>
        <v/>
      </c>
      <c r="E217" s="60" t="str">
        <f>IF(Loan_Not_Paid*Values_Entered,Beginning_Balance,"")</f>
        <v/>
      </c>
      <c r="F217" s="6" t="str">
        <f>IF(Loan_Not_Paid*Values_Entered,Monthly_Payment,"")</f>
        <v/>
      </c>
      <c r="G217" s="6" t="str">
        <f>IF(Loan_Not_Paid*Values_Entered,Principal,"")</f>
        <v/>
      </c>
      <c r="H217" s="6"/>
      <c r="I217" s="6" t="str">
        <f>IF(Loan_Not_Paid*Values_Entered,Interest,"")</f>
        <v/>
      </c>
      <c r="J217" s="53" t="str">
        <f>IF(Loan_Not_Paid*Values_Entered,Ending_Balance,"")</f>
        <v/>
      </c>
    </row>
    <row r="218" spans="3:11" x14ac:dyDescent="0.2">
      <c r="C218" s="7" t="str">
        <f>IF(Loan_Not_Paid*Values_Entered,Payment_Number,"")</f>
        <v/>
      </c>
      <c r="D218" s="5" t="str">
        <f>IF(Loan_Not_Paid*Values_Entered,Payment_Date,"")</f>
        <v/>
      </c>
      <c r="E218" s="60" t="str">
        <f>IF(Loan_Not_Paid*Values_Entered,Beginning_Balance,"")</f>
        <v/>
      </c>
      <c r="F218" s="6" t="str">
        <f>IF(Loan_Not_Paid*Values_Entered,Monthly_Payment,"")</f>
        <v/>
      </c>
      <c r="G218" s="6" t="str">
        <f>IF(Loan_Not_Paid*Values_Entered,Principal,"")</f>
        <v/>
      </c>
      <c r="H218" s="6"/>
      <c r="I218" s="6" t="str">
        <f>IF(Loan_Not_Paid*Values_Entered,Interest,"")</f>
        <v/>
      </c>
      <c r="J218" s="53" t="str">
        <f>IF(Loan_Not_Paid*Values_Entered,Ending_Balance,"")</f>
        <v/>
      </c>
    </row>
    <row r="219" spans="3:11" x14ac:dyDescent="0.2">
      <c r="C219" s="7" t="str">
        <f>IF(Loan_Not_Paid*Values_Entered,Payment_Number,"")</f>
        <v/>
      </c>
      <c r="D219" s="5" t="str">
        <f>IF(Loan_Not_Paid*Values_Entered,Payment_Date,"")</f>
        <v/>
      </c>
      <c r="E219" s="60" t="str">
        <f>IF(Loan_Not_Paid*Values_Entered,Beginning_Balance,"")</f>
        <v/>
      </c>
      <c r="F219" s="6" t="str">
        <f>IF(Loan_Not_Paid*Values_Entered,Monthly_Payment,"")</f>
        <v/>
      </c>
      <c r="G219" s="6" t="str">
        <f>IF(Loan_Not_Paid*Values_Entered,Principal,"")</f>
        <v/>
      </c>
      <c r="H219" s="6"/>
      <c r="I219" s="6" t="str">
        <f>IF(Loan_Not_Paid*Values_Entered,Interest,"")</f>
        <v/>
      </c>
      <c r="J219" s="53" t="str">
        <f>IF(Loan_Not_Paid*Values_Entered,Ending_Balance,"")</f>
        <v/>
      </c>
    </row>
    <row r="220" spans="3:11" x14ac:dyDescent="0.2">
      <c r="C220" s="7" t="str">
        <f>IF(Loan_Not_Paid*Values_Entered,Payment_Number,"")</f>
        <v/>
      </c>
      <c r="D220" s="5" t="str">
        <f>IF(Loan_Not_Paid*Values_Entered,Payment_Date,"")</f>
        <v/>
      </c>
      <c r="E220" s="60" t="str">
        <f>IF(Loan_Not_Paid*Values_Entered,Beginning_Balance,"")</f>
        <v/>
      </c>
      <c r="F220" s="6" t="str">
        <f>IF(Loan_Not_Paid*Values_Entered,Monthly_Payment,"")</f>
        <v/>
      </c>
      <c r="G220" s="6" t="str">
        <f>IF(Loan_Not_Paid*Values_Entered,Principal,"")</f>
        <v/>
      </c>
      <c r="H220" s="6"/>
      <c r="I220" s="6" t="str">
        <f>IF(Loan_Not_Paid*Values_Entered,Interest,"")</f>
        <v/>
      </c>
      <c r="J220" s="53" t="str">
        <f>IF(Loan_Not_Paid*Values_Entered,Ending_Balance,"")</f>
        <v/>
      </c>
    </row>
    <row r="221" spans="3:11" x14ac:dyDescent="0.2">
      <c r="C221" s="7" t="str">
        <f>IF(Loan_Not_Paid*Values_Entered,Payment_Number,"")</f>
        <v/>
      </c>
      <c r="D221" s="5" t="str">
        <f>IF(Loan_Not_Paid*Values_Entered,Payment_Date,"")</f>
        <v/>
      </c>
      <c r="E221" s="60" t="str">
        <f>IF(Loan_Not_Paid*Values_Entered,Beginning_Balance,"")</f>
        <v/>
      </c>
      <c r="F221" s="6" t="str">
        <f>IF(Loan_Not_Paid*Values_Entered,Monthly_Payment,"")</f>
        <v/>
      </c>
      <c r="G221" s="6" t="str">
        <f>IF(Loan_Not_Paid*Values_Entered,Principal,"")</f>
        <v/>
      </c>
      <c r="H221" s="6"/>
      <c r="I221" s="6" t="str">
        <f>IF(Loan_Not_Paid*Values_Entered,Interest,"")</f>
        <v/>
      </c>
      <c r="J221" s="53" t="str">
        <f>IF(Loan_Not_Paid*Values_Entered,Ending_Balance,"")</f>
        <v/>
      </c>
    </row>
    <row r="222" spans="3:11" x14ac:dyDescent="0.2">
      <c r="C222" s="7" t="str">
        <f>IF(Loan_Not_Paid*Values_Entered,Payment_Number,"")</f>
        <v/>
      </c>
      <c r="D222" s="5" t="str">
        <f>IF(Loan_Not_Paid*Values_Entered,Payment_Date,"")</f>
        <v/>
      </c>
      <c r="E222" s="60" t="str">
        <f>IF(Loan_Not_Paid*Values_Entered,Beginning_Balance,"")</f>
        <v/>
      </c>
      <c r="F222" s="6" t="str">
        <f>IF(Loan_Not_Paid*Values_Entered,Monthly_Payment,"")</f>
        <v/>
      </c>
      <c r="G222" s="6" t="str">
        <f>IF(Loan_Not_Paid*Values_Entered,Principal,"")</f>
        <v/>
      </c>
      <c r="H222" s="6"/>
      <c r="I222" s="6" t="str">
        <f>IF(Loan_Not_Paid*Values_Entered,Interest,"")</f>
        <v/>
      </c>
      <c r="J222" s="53" t="str">
        <f>IF(Loan_Not_Paid*Values_Entered,Ending_Balance,"")</f>
        <v/>
      </c>
    </row>
    <row r="223" spans="3:11" x14ac:dyDescent="0.2">
      <c r="C223" s="7" t="str">
        <f>IF(Loan_Not_Paid*Values_Entered,Payment_Number,"")</f>
        <v/>
      </c>
      <c r="D223" s="5" t="str">
        <f>IF(Loan_Not_Paid*Values_Entered,Payment_Date,"")</f>
        <v/>
      </c>
      <c r="E223" s="60" t="str">
        <f>IF(Loan_Not_Paid*Values_Entered,Beginning_Balance,"")</f>
        <v/>
      </c>
      <c r="F223" s="6" t="str">
        <f>IF(Loan_Not_Paid*Values_Entered,Monthly_Payment,"")</f>
        <v/>
      </c>
      <c r="G223" s="6" t="str">
        <f>IF(Loan_Not_Paid*Values_Entered,Principal,"")</f>
        <v/>
      </c>
      <c r="H223" s="6"/>
      <c r="I223" s="6" t="str">
        <f>IF(Loan_Not_Paid*Values_Entered,Interest,"")</f>
        <v/>
      </c>
      <c r="J223" s="53" t="str">
        <f>IF(Loan_Not_Paid*Values_Entered,Ending_Balance,"")</f>
        <v/>
      </c>
    </row>
    <row r="224" spans="3:11" x14ac:dyDescent="0.2">
      <c r="C224" s="7" t="str">
        <f>IF(Loan_Not_Paid*Values_Entered,Payment_Number,"")</f>
        <v/>
      </c>
      <c r="D224" s="5" t="str">
        <f>IF(Loan_Not_Paid*Values_Entered,Payment_Date,"")</f>
        <v/>
      </c>
      <c r="E224" s="60" t="str">
        <f>IF(Loan_Not_Paid*Values_Entered,Beginning_Balance,"")</f>
        <v/>
      </c>
      <c r="F224" s="6" t="str">
        <f>IF(Loan_Not_Paid*Values_Entered,Monthly_Payment,"")</f>
        <v/>
      </c>
      <c r="G224" s="6" t="str">
        <f>IF(Loan_Not_Paid*Values_Entered,Principal,"")</f>
        <v/>
      </c>
      <c r="H224" s="6"/>
      <c r="I224" s="6" t="str">
        <f>IF(Loan_Not_Paid*Values_Entered,Interest,"")</f>
        <v/>
      </c>
      <c r="J224" s="53" t="str">
        <f>IF(Loan_Not_Paid*Values_Entered,Ending_Balance,"")</f>
        <v/>
      </c>
    </row>
    <row r="225" spans="3:11" x14ac:dyDescent="0.2">
      <c r="C225" s="7" t="str">
        <f>IF(Loan_Not_Paid*Values_Entered,Payment_Number,"")</f>
        <v/>
      </c>
      <c r="D225" s="5" t="str">
        <f>IF(Loan_Not_Paid*Values_Entered,Payment_Date,"")</f>
        <v/>
      </c>
      <c r="E225" s="60" t="str">
        <f>IF(Loan_Not_Paid*Values_Entered,Beginning_Balance,"")</f>
        <v/>
      </c>
      <c r="F225" s="6" t="str">
        <f>IF(Loan_Not_Paid*Values_Entered,Monthly_Payment,"")</f>
        <v/>
      </c>
      <c r="G225" s="6" t="str">
        <f>IF(Loan_Not_Paid*Values_Entered,Principal,"")</f>
        <v/>
      </c>
      <c r="H225" s="6"/>
      <c r="I225" s="6" t="str">
        <f>IF(Loan_Not_Paid*Values_Entered,Interest,"")</f>
        <v/>
      </c>
      <c r="J225" s="53" t="str">
        <f>IF(Loan_Not_Paid*Values_Entered,Ending_Balance,"")</f>
        <v/>
      </c>
      <c r="K225" s="2"/>
    </row>
    <row r="226" spans="3:11" x14ac:dyDescent="0.2">
      <c r="C226" s="7" t="str">
        <f>IF(Loan_Not_Paid*Values_Entered,Payment_Number,"")</f>
        <v/>
      </c>
      <c r="D226" s="5" t="str">
        <f>IF(Loan_Not_Paid*Values_Entered,Payment_Date,"")</f>
        <v/>
      </c>
      <c r="E226" s="60" t="str">
        <f>IF(Loan_Not_Paid*Values_Entered,Beginning_Balance,"")</f>
        <v/>
      </c>
      <c r="F226" s="6" t="str">
        <f>IF(Loan_Not_Paid*Values_Entered,Monthly_Payment,"")</f>
        <v/>
      </c>
      <c r="G226" s="6" t="str">
        <f>IF(Loan_Not_Paid*Values_Entered,Principal,"")</f>
        <v/>
      </c>
      <c r="H226" s="6"/>
      <c r="I226" s="6" t="str">
        <f>IF(Loan_Not_Paid*Values_Entered,Interest,"")</f>
        <v/>
      </c>
      <c r="J226" s="53" t="str">
        <f>IF(Loan_Not_Paid*Values_Entered,Ending_Balance,"")</f>
        <v/>
      </c>
      <c r="K226" s="2"/>
    </row>
    <row r="227" spans="3:11" x14ac:dyDescent="0.2">
      <c r="C227" s="7" t="str">
        <f>IF(Loan_Not_Paid*Values_Entered,Payment_Number,"")</f>
        <v/>
      </c>
      <c r="D227" s="5" t="str">
        <f>IF(Loan_Not_Paid*Values_Entered,Payment_Date,"")</f>
        <v/>
      </c>
      <c r="E227" s="60" t="str">
        <f>IF(Loan_Not_Paid*Values_Entered,Beginning_Balance,"")</f>
        <v/>
      </c>
      <c r="F227" s="6" t="str">
        <f>IF(Loan_Not_Paid*Values_Entered,Monthly_Payment,"")</f>
        <v/>
      </c>
      <c r="G227" s="6" t="str">
        <f>IF(Loan_Not_Paid*Values_Entered,Principal,"")</f>
        <v/>
      </c>
      <c r="H227" s="6"/>
      <c r="I227" s="6" t="str">
        <f>IF(Loan_Not_Paid*Values_Entered,Interest,"")</f>
        <v/>
      </c>
      <c r="J227" s="53" t="str">
        <f>IF(Loan_Not_Paid*Values_Entered,Ending_Balance,"")</f>
        <v/>
      </c>
      <c r="K227" s="2"/>
    </row>
    <row r="228" spans="3:11" x14ac:dyDescent="0.2">
      <c r="C228" s="7" t="str">
        <f>IF(Loan_Not_Paid*Values_Entered,Payment_Number,"")</f>
        <v/>
      </c>
      <c r="D228" s="5" t="str">
        <f>IF(Loan_Not_Paid*Values_Entered,Payment_Date,"")</f>
        <v/>
      </c>
      <c r="E228" s="60" t="str">
        <f>IF(Loan_Not_Paid*Values_Entered,Beginning_Balance,"")</f>
        <v/>
      </c>
      <c r="F228" s="6" t="str">
        <f>IF(Loan_Not_Paid*Values_Entered,Monthly_Payment,"")</f>
        <v/>
      </c>
      <c r="G228" s="6" t="str">
        <f>IF(Loan_Not_Paid*Values_Entered,Principal,"")</f>
        <v/>
      </c>
      <c r="H228" s="6"/>
      <c r="I228" s="6" t="str">
        <f>IF(Loan_Not_Paid*Values_Entered,Interest,"")</f>
        <v/>
      </c>
      <c r="J228" s="53" t="str">
        <f>IF(Loan_Not_Paid*Values_Entered,Ending_Balance,"")</f>
        <v/>
      </c>
      <c r="K228" s="2"/>
    </row>
    <row r="229" spans="3:11" x14ac:dyDescent="0.2">
      <c r="C229" s="7" t="str">
        <f>IF(Loan_Not_Paid*Values_Entered,Payment_Number,"")</f>
        <v/>
      </c>
      <c r="D229" s="5" t="str">
        <f>IF(Loan_Not_Paid*Values_Entered,Payment_Date,"")</f>
        <v/>
      </c>
      <c r="E229" s="60" t="str">
        <f>IF(Loan_Not_Paid*Values_Entered,Beginning_Balance,"")</f>
        <v/>
      </c>
      <c r="F229" s="6" t="str">
        <f>IF(Loan_Not_Paid*Values_Entered,Monthly_Payment,"")</f>
        <v/>
      </c>
      <c r="G229" s="6" t="str">
        <f>IF(Loan_Not_Paid*Values_Entered,Principal,"")</f>
        <v/>
      </c>
      <c r="H229" s="6"/>
      <c r="I229" s="6" t="str">
        <f>IF(Loan_Not_Paid*Values_Entered,Interest,"")</f>
        <v/>
      </c>
      <c r="J229" s="53" t="str">
        <f>IF(Loan_Not_Paid*Values_Entered,Ending_Balance,"")</f>
        <v/>
      </c>
      <c r="K229" s="2"/>
    </row>
    <row r="230" spans="3:11" x14ac:dyDescent="0.2">
      <c r="C230" s="7" t="str">
        <f>IF(Loan_Not_Paid*Values_Entered,Payment_Number,"")</f>
        <v/>
      </c>
      <c r="D230" s="5" t="str">
        <f>IF(Loan_Not_Paid*Values_Entered,Payment_Date,"")</f>
        <v/>
      </c>
      <c r="E230" s="60" t="str">
        <f>IF(Loan_Not_Paid*Values_Entered,Beginning_Balance,"")</f>
        <v/>
      </c>
      <c r="F230" s="6" t="str">
        <f>IF(Loan_Not_Paid*Values_Entered,Monthly_Payment,"")</f>
        <v/>
      </c>
      <c r="G230" s="6" t="str">
        <f>IF(Loan_Not_Paid*Values_Entered,Principal,"")</f>
        <v/>
      </c>
      <c r="H230" s="6"/>
      <c r="I230" s="6" t="str">
        <f>IF(Loan_Not_Paid*Values_Entered,Interest,"")</f>
        <v/>
      </c>
      <c r="J230" s="53" t="str">
        <f>IF(Loan_Not_Paid*Values_Entered,Ending_Balance,"")</f>
        <v/>
      </c>
      <c r="K230" s="2"/>
    </row>
    <row r="231" spans="3:11" x14ac:dyDescent="0.2">
      <c r="C231" s="7" t="str">
        <f>IF(Loan_Not_Paid*Values_Entered,Payment_Number,"")</f>
        <v/>
      </c>
      <c r="D231" s="5" t="str">
        <f>IF(Loan_Not_Paid*Values_Entered,Payment_Date,"")</f>
        <v/>
      </c>
      <c r="E231" s="60" t="str">
        <f>IF(Loan_Not_Paid*Values_Entered,Beginning_Balance,"")</f>
        <v/>
      </c>
      <c r="F231" s="6" t="str">
        <f>IF(Loan_Not_Paid*Values_Entered,Monthly_Payment,"")</f>
        <v/>
      </c>
      <c r="G231" s="6" t="str">
        <f>IF(Loan_Not_Paid*Values_Entered,Principal,"")</f>
        <v/>
      </c>
      <c r="H231" s="6"/>
      <c r="I231" s="6" t="str">
        <f>IF(Loan_Not_Paid*Values_Entered,Interest,"")</f>
        <v/>
      </c>
      <c r="J231" s="53" t="str">
        <f>IF(Loan_Not_Paid*Values_Entered,Ending_Balance,"")</f>
        <v/>
      </c>
      <c r="K231" s="2"/>
    </row>
    <row r="232" spans="3:11" x14ac:dyDescent="0.2">
      <c r="C232" s="7" t="str">
        <f>IF(Loan_Not_Paid*Values_Entered,Payment_Number,"")</f>
        <v/>
      </c>
      <c r="D232" s="5" t="str">
        <f>IF(Loan_Not_Paid*Values_Entered,Payment_Date,"")</f>
        <v/>
      </c>
      <c r="E232" s="60" t="str">
        <f>IF(Loan_Not_Paid*Values_Entered,Beginning_Balance,"")</f>
        <v/>
      </c>
      <c r="F232" s="6" t="str">
        <f>IF(Loan_Not_Paid*Values_Entered,Monthly_Payment,"")</f>
        <v/>
      </c>
      <c r="G232" s="6" t="str">
        <f>IF(Loan_Not_Paid*Values_Entered,Principal,"")</f>
        <v/>
      </c>
      <c r="H232" s="6"/>
      <c r="I232" s="6" t="str">
        <f>IF(Loan_Not_Paid*Values_Entered,Interest,"")</f>
        <v/>
      </c>
      <c r="J232" s="53" t="str">
        <f>IF(Loan_Not_Paid*Values_Entered,Ending_Balance,"")</f>
        <v/>
      </c>
      <c r="K232" s="2"/>
    </row>
    <row r="233" spans="3:11" x14ac:dyDescent="0.2">
      <c r="C233" s="7" t="str">
        <f>IF(Loan_Not_Paid*Values_Entered,Payment_Number,"")</f>
        <v/>
      </c>
      <c r="D233" s="5" t="str">
        <f>IF(Loan_Not_Paid*Values_Entered,Payment_Date,"")</f>
        <v/>
      </c>
      <c r="E233" s="60" t="str">
        <f>IF(Loan_Not_Paid*Values_Entered,Beginning_Balance,"")</f>
        <v/>
      </c>
      <c r="F233" s="6" t="str">
        <f>IF(Loan_Not_Paid*Values_Entered,Monthly_Payment,"")</f>
        <v/>
      </c>
      <c r="G233" s="6" t="str">
        <f>IF(Loan_Not_Paid*Values_Entered,Principal,"")</f>
        <v/>
      </c>
      <c r="H233" s="6"/>
      <c r="I233" s="6" t="str">
        <f>IF(Loan_Not_Paid*Values_Entered,Interest,"")</f>
        <v/>
      </c>
      <c r="J233" s="53" t="str">
        <f>IF(Loan_Not_Paid*Values_Entered,Ending_Balance,"")</f>
        <v/>
      </c>
      <c r="K233" s="2"/>
    </row>
    <row r="234" spans="3:11" x14ac:dyDescent="0.2">
      <c r="C234" s="7" t="str">
        <f>IF(Loan_Not_Paid*Values_Entered,Payment_Number,"")</f>
        <v/>
      </c>
      <c r="D234" s="5" t="str">
        <f>IF(Loan_Not_Paid*Values_Entered,Payment_Date,"")</f>
        <v/>
      </c>
      <c r="E234" s="60" t="str">
        <f>IF(Loan_Not_Paid*Values_Entered,Beginning_Balance,"")</f>
        <v/>
      </c>
      <c r="F234" s="6" t="str">
        <f>IF(Loan_Not_Paid*Values_Entered,Monthly_Payment,"")</f>
        <v/>
      </c>
      <c r="G234" s="6" t="str">
        <f>IF(Loan_Not_Paid*Values_Entered,Principal,"")</f>
        <v/>
      </c>
      <c r="H234" s="6"/>
      <c r="I234" s="6" t="str">
        <f>IF(Loan_Not_Paid*Values_Entered,Interest,"")</f>
        <v/>
      </c>
      <c r="J234" s="53" t="str">
        <f>IF(Loan_Not_Paid*Values_Entered,Ending_Balance,"")</f>
        <v/>
      </c>
      <c r="K234" s="2"/>
    </row>
    <row r="235" spans="3:11" x14ac:dyDescent="0.2">
      <c r="C235" s="7" t="str">
        <f>IF(Loan_Not_Paid*Values_Entered,Payment_Number,"")</f>
        <v/>
      </c>
      <c r="D235" s="5" t="str">
        <f>IF(Loan_Not_Paid*Values_Entered,Payment_Date,"")</f>
        <v/>
      </c>
      <c r="E235" s="60" t="str">
        <f>IF(Loan_Not_Paid*Values_Entered,Beginning_Balance,"")</f>
        <v/>
      </c>
      <c r="F235" s="6" t="str">
        <f>IF(Loan_Not_Paid*Values_Entered,Monthly_Payment,"")</f>
        <v/>
      </c>
      <c r="G235" s="6" t="str">
        <f>IF(Loan_Not_Paid*Values_Entered,Principal,"")</f>
        <v/>
      </c>
      <c r="H235" s="6"/>
      <c r="I235" s="6" t="str">
        <f>IF(Loan_Not_Paid*Values_Entered,Interest,"")</f>
        <v/>
      </c>
      <c r="J235" s="53" t="str">
        <f>IF(Loan_Not_Paid*Values_Entered,Ending_Balance,"")</f>
        <v/>
      </c>
      <c r="K235" s="2"/>
    </row>
    <row r="236" spans="3:11" x14ac:dyDescent="0.2">
      <c r="C236" s="7" t="str">
        <f>IF(Loan_Not_Paid*Values_Entered,Payment_Number,"")</f>
        <v/>
      </c>
      <c r="D236" s="5" t="str">
        <f>IF(Loan_Not_Paid*Values_Entered,Payment_Date,"")</f>
        <v/>
      </c>
      <c r="E236" s="60" t="str">
        <f>IF(Loan_Not_Paid*Values_Entered,Beginning_Balance,"")</f>
        <v/>
      </c>
      <c r="F236" s="6" t="str">
        <f>IF(Loan_Not_Paid*Values_Entered,Monthly_Payment,"")</f>
        <v/>
      </c>
      <c r="G236" s="6" t="str">
        <f>IF(Loan_Not_Paid*Values_Entered,Principal,"")</f>
        <v/>
      </c>
      <c r="H236" s="6"/>
      <c r="I236" s="6" t="str">
        <f>IF(Loan_Not_Paid*Values_Entered,Interest,"")</f>
        <v/>
      </c>
      <c r="J236" s="53" t="str">
        <f>IF(Loan_Not_Paid*Values_Entered,Ending_Balance,"")</f>
        <v/>
      </c>
      <c r="K236" s="2"/>
    </row>
    <row r="237" spans="3:11" x14ac:dyDescent="0.2">
      <c r="C237" s="7" t="str">
        <f>IF(Loan_Not_Paid*Values_Entered,Payment_Number,"")</f>
        <v/>
      </c>
      <c r="D237" s="5" t="str">
        <f>IF(Loan_Not_Paid*Values_Entered,Payment_Date,"")</f>
        <v/>
      </c>
      <c r="E237" s="60" t="str">
        <f>IF(Loan_Not_Paid*Values_Entered,Beginning_Balance,"")</f>
        <v/>
      </c>
      <c r="F237" s="6" t="str">
        <f>IF(Loan_Not_Paid*Values_Entered,Monthly_Payment,"")</f>
        <v/>
      </c>
      <c r="G237" s="6" t="str">
        <f>IF(Loan_Not_Paid*Values_Entered,Principal,"")</f>
        <v/>
      </c>
      <c r="H237" s="6"/>
      <c r="I237" s="6" t="str">
        <f>IF(Loan_Not_Paid*Values_Entered,Interest,"")</f>
        <v/>
      </c>
      <c r="J237" s="53" t="str">
        <f>IF(Loan_Not_Paid*Values_Entered,Ending_Balance,"")</f>
        <v/>
      </c>
      <c r="K237" s="2"/>
    </row>
    <row r="238" spans="3:11" x14ac:dyDescent="0.2">
      <c r="C238" s="7" t="str">
        <f>IF(Loan_Not_Paid*Values_Entered,Payment_Number,"")</f>
        <v/>
      </c>
      <c r="D238" s="5" t="str">
        <f>IF(Loan_Not_Paid*Values_Entered,Payment_Date,"")</f>
        <v/>
      </c>
      <c r="E238" s="60" t="str">
        <f>IF(Loan_Not_Paid*Values_Entered,Beginning_Balance,"")</f>
        <v/>
      </c>
      <c r="F238" s="6" t="str">
        <f>IF(Loan_Not_Paid*Values_Entered,Monthly_Payment,"")</f>
        <v/>
      </c>
      <c r="G238" s="6" t="str">
        <f>IF(Loan_Not_Paid*Values_Entered,Principal,"")</f>
        <v/>
      </c>
      <c r="H238" s="6"/>
      <c r="I238" s="6" t="str">
        <f>IF(Loan_Not_Paid*Values_Entered,Interest,"")</f>
        <v/>
      </c>
      <c r="J238" s="53" t="str">
        <f>IF(Loan_Not_Paid*Values_Entered,Ending_Balance,"")</f>
        <v/>
      </c>
      <c r="K238" s="2"/>
    </row>
    <row r="239" spans="3:11" x14ac:dyDescent="0.2">
      <c r="C239" s="7" t="str">
        <f>IF(Loan_Not_Paid*Values_Entered,Payment_Number,"")</f>
        <v/>
      </c>
      <c r="D239" s="5" t="str">
        <f>IF(Loan_Not_Paid*Values_Entered,Payment_Date,"")</f>
        <v/>
      </c>
      <c r="E239" s="60" t="str">
        <f>IF(Loan_Not_Paid*Values_Entered,Beginning_Balance,"")</f>
        <v/>
      </c>
      <c r="F239" s="6" t="str">
        <f>IF(Loan_Not_Paid*Values_Entered,Monthly_Payment,"")</f>
        <v/>
      </c>
      <c r="G239" s="6" t="str">
        <f>IF(Loan_Not_Paid*Values_Entered,Principal,"")</f>
        <v/>
      </c>
      <c r="H239" s="6"/>
      <c r="I239" s="6" t="str">
        <f>IF(Loan_Not_Paid*Values_Entered,Interest,"")</f>
        <v/>
      </c>
      <c r="J239" s="53" t="str">
        <f>IF(Loan_Not_Paid*Values_Entered,Ending_Balance,"")</f>
        <v/>
      </c>
      <c r="K239" s="2"/>
    </row>
    <row r="240" spans="3:11" x14ac:dyDescent="0.2">
      <c r="C240" s="7" t="str">
        <f>IF(Loan_Not_Paid*Values_Entered,Payment_Number,"")</f>
        <v/>
      </c>
      <c r="D240" s="5" t="str">
        <f>IF(Loan_Not_Paid*Values_Entered,Payment_Date,"")</f>
        <v/>
      </c>
      <c r="E240" s="60" t="str">
        <f>IF(Loan_Not_Paid*Values_Entered,Beginning_Balance,"")</f>
        <v/>
      </c>
      <c r="F240" s="6" t="str">
        <f>IF(Loan_Not_Paid*Values_Entered,Monthly_Payment,"")</f>
        <v/>
      </c>
      <c r="G240" s="6" t="str">
        <f>IF(Loan_Not_Paid*Values_Entered,Principal,"")</f>
        <v/>
      </c>
      <c r="H240" s="6"/>
      <c r="I240" s="6" t="str">
        <f>IF(Loan_Not_Paid*Values_Entered,Interest,"")</f>
        <v/>
      </c>
      <c r="J240" s="53" t="str">
        <f>IF(Loan_Not_Paid*Values_Entered,Ending_Balance,"")</f>
        <v/>
      </c>
      <c r="K240" s="2"/>
    </row>
    <row r="241" spans="3:11" x14ac:dyDescent="0.2">
      <c r="C241" s="7" t="str">
        <f>IF(Loan_Not_Paid*Values_Entered,Payment_Number,"")</f>
        <v/>
      </c>
      <c r="D241" s="5" t="str">
        <f>IF(Loan_Not_Paid*Values_Entered,Payment_Date,"")</f>
        <v/>
      </c>
      <c r="E241" s="60" t="str">
        <f>IF(Loan_Not_Paid*Values_Entered,Beginning_Balance,"")</f>
        <v/>
      </c>
      <c r="F241" s="6" t="str">
        <f>IF(Loan_Not_Paid*Values_Entered,Monthly_Payment,"")</f>
        <v/>
      </c>
      <c r="G241" s="6" t="str">
        <f>IF(Loan_Not_Paid*Values_Entered,Principal,"")</f>
        <v/>
      </c>
      <c r="H241" s="6"/>
      <c r="I241" s="6" t="str">
        <f>IF(Loan_Not_Paid*Values_Entered,Interest,"")</f>
        <v/>
      </c>
      <c r="J241" s="53" t="str">
        <f>IF(Loan_Not_Paid*Values_Entered,Ending_Balance,"")</f>
        <v/>
      </c>
      <c r="K241" s="2"/>
    </row>
    <row r="242" spans="3:11" x14ac:dyDescent="0.2">
      <c r="C242" s="7" t="str">
        <f>IF(Loan_Not_Paid*Values_Entered,Payment_Number,"")</f>
        <v/>
      </c>
      <c r="D242" s="5" t="str">
        <f>IF(Loan_Not_Paid*Values_Entered,Payment_Date,"")</f>
        <v/>
      </c>
      <c r="E242" s="60" t="str">
        <f>IF(Loan_Not_Paid*Values_Entered,Beginning_Balance,"")</f>
        <v/>
      </c>
      <c r="F242" s="6" t="str">
        <f>IF(Loan_Not_Paid*Values_Entered,Monthly_Payment,"")</f>
        <v/>
      </c>
      <c r="G242" s="6" t="str">
        <f>IF(Loan_Not_Paid*Values_Entered,Principal,"")</f>
        <v/>
      </c>
      <c r="H242" s="6"/>
      <c r="I242" s="6" t="str">
        <f>IF(Loan_Not_Paid*Values_Entered,Interest,"")</f>
        <v/>
      </c>
      <c r="J242" s="8" t="str">
        <f>IF(Loan_Not_Paid*Values_Entered,Ending_Balance,"")</f>
        <v/>
      </c>
      <c r="K242" s="2"/>
    </row>
    <row r="243" spans="3:11" x14ac:dyDescent="0.2">
      <c r="C243" s="7" t="str">
        <f>IF(Loan_Not_Paid*Values_Entered,Payment_Number,"")</f>
        <v/>
      </c>
      <c r="D243" s="5" t="str">
        <f>IF(Loan_Not_Paid*Values_Entered,Payment_Date,"")</f>
        <v/>
      </c>
      <c r="E243" s="60" t="str">
        <f>IF(Loan_Not_Paid*Values_Entered,Beginning_Balance,"")</f>
        <v/>
      </c>
      <c r="F243" s="6" t="str">
        <f>IF(Loan_Not_Paid*Values_Entered,Monthly_Payment,"")</f>
        <v/>
      </c>
      <c r="G243" s="6" t="str">
        <f>IF(Loan_Not_Paid*Values_Entered,Principal,"")</f>
        <v/>
      </c>
      <c r="H243" s="6"/>
      <c r="I243" s="6" t="str">
        <f>IF(Loan_Not_Paid*Values_Entered,Interest,"")</f>
        <v/>
      </c>
      <c r="J243" s="8" t="str">
        <f>IF(Loan_Not_Paid*Values_Entered,Ending_Balance,"")</f>
        <v/>
      </c>
      <c r="K243" s="2"/>
    </row>
    <row r="244" spans="3:11" x14ac:dyDescent="0.2">
      <c r="C244" s="7" t="str">
        <f>IF(Loan_Not_Paid*Values_Entered,Payment_Number,"")</f>
        <v/>
      </c>
      <c r="D244" s="5" t="str">
        <f>IF(Loan_Not_Paid*Values_Entered,Payment_Date,"")</f>
        <v/>
      </c>
      <c r="E244" s="60" t="str">
        <f>IF(Loan_Not_Paid*Values_Entered,Beginning_Balance,"")</f>
        <v/>
      </c>
      <c r="F244" s="6" t="str">
        <f>IF(Loan_Not_Paid*Values_Entered,Monthly_Payment,"")</f>
        <v/>
      </c>
      <c r="G244" s="6" t="str">
        <f>IF(Loan_Not_Paid*Values_Entered,Principal,"")</f>
        <v/>
      </c>
      <c r="H244" s="6"/>
      <c r="I244" s="6" t="str">
        <f>IF(Loan_Not_Paid*Values_Entered,Interest,"")</f>
        <v/>
      </c>
      <c r="J244" s="8" t="str">
        <f>IF(Loan_Not_Paid*Values_Entered,Ending_Balance,"")</f>
        <v/>
      </c>
      <c r="K244" s="2"/>
    </row>
    <row r="245" spans="3:11" x14ac:dyDescent="0.2">
      <c r="C245" s="7" t="str">
        <f>IF(Loan_Not_Paid*Values_Entered,Payment_Number,"")</f>
        <v/>
      </c>
      <c r="D245" s="5" t="str">
        <f>IF(Loan_Not_Paid*Values_Entered,Payment_Date,"")</f>
        <v/>
      </c>
      <c r="E245" s="60" t="str">
        <f>IF(Loan_Not_Paid*Values_Entered,Beginning_Balance,"")</f>
        <v/>
      </c>
      <c r="F245" s="6" t="str">
        <f>IF(Loan_Not_Paid*Values_Entered,Monthly_Payment,"")</f>
        <v/>
      </c>
      <c r="G245" s="6" t="str">
        <f>IF(Loan_Not_Paid*Values_Entered,Principal,"")</f>
        <v/>
      </c>
      <c r="H245" s="6"/>
      <c r="I245" s="6" t="str">
        <f>IF(Loan_Not_Paid*Values_Entered,Interest,"")</f>
        <v/>
      </c>
      <c r="J245" s="8" t="str">
        <f>IF(Loan_Not_Paid*Values_Entered,Ending_Balance,"")</f>
        <v/>
      </c>
      <c r="K245" s="2"/>
    </row>
    <row r="246" spans="3:11" x14ac:dyDescent="0.2">
      <c r="C246" s="7" t="str">
        <f>IF(Loan_Not_Paid*Values_Entered,Payment_Number,"")</f>
        <v/>
      </c>
      <c r="D246" s="5" t="str">
        <f>IF(Loan_Not_Paid*Values_Entered,Payment_Date,"")</f>
        <v/>
      </c>
      <c r="E246" s="60" t="str">
        <f>IF(Loan_Not_Paid*Values_Entered,Beginning_Balance,"")</f>
        <v/>
      </c>
      <c r="F246" s="6" t="str">
        <f>IF(Loan_Not_Paid*Values_Entered,Monthly_Payment,"")</f>
        <v/>
      </c>
      <c r="G246" s="6" t="str">
        <f>IF(Loan_Not_Paid*Values_Entered,Principal,"")</f>
        <v/>
      </c>
      <c r="H246" s="6"/>
      <c r="I246" s="6" t="str">
        <f>IF(Loan_Not_Paid*Values_Entered,Interest,"")</f>
        <v/>
      </c>
      <c r="J246" s="8" t="str">
        <f>IF(Loan_Not_Paid*Values_Entered,Ending_Balance,"")</f>
        <v/>
      </c>
      <c r="K246" s="2"/>
    </row>
    <row r="247" spans="3:11" x14ac:dyDescent="0.2">
      <c r="C247" s="7" t="str">
        <f>IF(Loan_Not_Paid*Values_Entered,Payment_Number,"")</f>
        <v/>
      </c>
      <c r="D247" s="5" t="str">
        <f>IF(Loan_Not_Paid*Values_Entered,Payment_Date,"")</f>
        <v/>
      </c>
      <c r="E247" s="60" t="str">
        <f>IF(Loan_Not_Paid*Values_Entered,Beginning_Balance,"")</f>
        <v/>
      </c>
      <c r="F247" s="6" t="str">
        <f>IF(Loan_Not_Paid*Values_Entered,Monthly_Payment,"")</f>
        <v/>
      </c>
      <c r="G247" s="6" t="str">
        <f>IF(Loan_Not_Paid*Values_Entered,Principal,"")</f>
        <v/>
      </c>
      <c r="H247" s="6"/>
      <c r="I247" s="6" t="str">
        <f>IF(Loan_Not_Paid*Values_Entered,Interest,"")</f>
        <v/>
      </c>
      <c r="J247" s="8" t="str">
        <f>IF(Loan_Not_Paid*Values_Entered,Ending_Balance,"")</f>
        <v/>
      </c>
      <c r="K247" s="2"/>
    </row>
    <row r="248" spans="3:11" x14ac:dyDescent="0.2">
      <c r="C248" s="7" t="str">
        <f>IF(Loan_Not_Paid*Values_Entered,Payment_Number,"")</f>
        <v/>
      </c>
      <c r="D248" s="5" t="str">
        <f>IF(Loan_Not_Paid*Values_Entered,Payment_Date,"")</f>
        <v/>
      </c>
      <c r="E248" s="60" t="str">
        <f>IF(Loan_Not_Paid*Values_Entered,Beginning_Balance,"")</f>
        <v/>
      </c>
      <c r="F248" s="6" t="str">
        <f>IF(Loan_Not_Paid*Values_Entered,Monthly_Payment,"")</f>
        <v/>
      </c>
      <c r="G248" s="6" t="str">
        <f>IF(Loan_Not_Paid*Values_Entered,Principal,"")</f>
        <v/>
      </c>
      <c r="H248" s="6"/>
      <c r="I248" s="6" t="str">
        <f>IF(Loan_Not_Paid*Values_Entered,Interest,"")</f>
        <v/>
      </c>
      <c r="J248" s="8" t="str">
        <f>IF(Loan_Not_Paid*Values_Entered,Ending_Balance,"")</f>
        <v/>
      </c>
      <c r="K248" s="2"/>
    </row>
    <row r="249" spans="3:11" x14ac:dyDescent="0.2">
      <c r="C249" s="7" t="str">
        <f>IF(Loan_Not_Paid*Values_Entered,Payment_Number,"")</f>
        <v/>
      </c>
      <c r="D249" s="5" t="str">
        <f>IF(Loan_Not_Paid*Values_Entered,Payment_Date,"")</f>
        <v/>
      </c>
      <c r="E249" s="60" t="str">
        <f>IF(Loan_Not_Paid*Values_Entered,Beginning_Balance,"")</f>
        <v/>
      </c>
      <c r="F249" s="6" t="str">
        <f>IF(Loan_Not_Paid*Values_Entered,Monthly_Payment,"")</f>
        <v/>
      </c>
      <c r="G249" s="6" t="str">
        <f>IF(Loan_Not_Paid*Values_Entered,Principal,"")</f>
        <v/>
      </c>
      <c r="H249" s="6"/>
      <c r="I249" s="6" t="str">
        <f>IF(Loan_Not_Paid*Values_Entered,Interest,"")</f>
        <v/>
      </c>
      <c r="J249" s="8" t="str">
        <f>IF(Loan_Not_Paid*Values_Entered,Ending_Balance,"")</f>
        <v/>
      </c>
      <c r="K249" s="2"/>
    </row>
    <row r="250" spans="3:11" x14ac:dyDescent="0.2">
      <c r="C250" s="7" t="str">
        <f>IF(Loan_Not_Paid*Values_Entered,Payment_Number,"")</f>
        <v/>
      </c>
      <c r="D250" s="5" t="str">
        <f>IF(Loan_Not_Paid*Values_Entered,Payment_Date,"")</f>
        <v/>
      </c>
      <c r="E250" s="60" t="str">
        <f>IF(Loan_Not_Paid*Values_Entered,Beginning_Balance,"")</f>
        <v/>
      </c>
      <c r="F250" s="6" t="str">
        <f>IF(Loan_Not_Paid*Values_Entered,Monthly_Payment,"")</f>
        <v/>
      </c>
      <c r="G250" s="6" t="str">
        <f>IF(Loan_Not_Paid*Values_Entered,Principal,"")</f>
        <v/>
      </c>
      <c r="H250" s="6"/>
      <c r="I250" s="6" t="str">
        <f>IF(Loan_Not_Paid*Values_Entered,Interest,"")</f>
        <v/>
      </c>
      <c r="J250" s="8" t="str">
        <f>IF(Loan_Not_Paid*Values_Entered,Ending_Balance,"")</f>
        <v/>
      </c>
      <c r="K250" s="2"/>
    </row>
    <row r="251" spans="3:11" x14ac:dyDescent="0.2">
      <c r="C251" s="7" t="str">
        <f>IF(Loan_Not_Paid*Values_Entered,Payment_Number,"")</f>
        <v/>
      </c>
      <c r="D251" s="5" t="str">
        <f>IF(Loan_Not_Paid*Values_Entered,Payment_Date,"")</f>
        <v/>
      </c>
      <c r="E251" s="60" t="str">
        <f>IF(Loan_Not_Paid*Values_Entered,Beginning_Balance,"")</f>
        <v/>
      </c>
      <c r="F251" s="6" t="str">
        <f>IF(Loan_Not_Paid*Values_Entered,Monthly_Payment,"")</f>
        <v/>
      </c>
      <c r="G251" s="6" t="str">
        <f>IF(Loan_Not_Paid*Values_Entered,Principal,"")</f>
        <v/>
      </c>
      <c r="H251" s="6"/>
      <c r="I251" s="6" t="str">
        <f>IF(Loan_Not_Paid*Values_Entered,Interest,"")</f>
        <v/>
      </c>
      <c r="J251" s="8" t="str">
        <f>IF(Loan_Not_Paid*Values_Entered,Ending_Balance,"")</f>
        <v/>
      </c>
      <c r="K251" s="2"/>
    </row>
    <row r="252" spans="3:11" x14ac:dyDescent="0.2">
      <c r="C252" s="7" t="str">
        <f>IF(Loan_Not_Paid*Values_Entered,Payment_Number,"")</f>
        <v/>
      </c>
      <c r="D252" s="5" t="str">
        <f>IF(Loan_Not_Paid*Values_Entered,Payment_Date,"")</f>
        <v/>
      </c>
      <c r="E252" s="60" t="str">
        <f>IF(Loan_Not_Paid*Values_Entered,Beginning_Balance,"")</f>
        <v/>
      </c>
      <c r="F252" s="6" t="str">
        <f>IF(Loan_Not_Paid*Values_Entered,Monthly_Payment,"")</f>
        <v/>
      </c>
      <c r="G252" s="6" t="str">
        <f>IF(Loan_Not_Paid*Values_Entered,Principal,"")</f>
        <v/>
      </c>
      <c r="H252" s="6"/>
      <c r="I252" s="6" t="str">
        <f>IF(Loan_Not_Paid*Values_Entered,Interest,"")</f>
        <v/>
      </c>
      <c r="J252" s="8" t="str">
        <f>IF(Loan_Not_Paid*Values_Entered,Ending_Balance,"")</f>
        <v/>
      </c>
      <c r="K252" s="2"/>
    </row>
    <row r="253" spans="3:11" x14ac:dyDescent="0.2">
      <c r="C253" s="7" t="str">
        <f>IF(Loan_Not_Paid*Values_Entered,Payment_Number,"")</f>
        <v/>
      </c>
      <c r="D253" s="5" t="str">
        <f>IF(Loan_Not_Paid*Values_Entered,Payment_Date,"")</f>
        <v/>
      </c>
      <c r="E253" s="60" t="str">
        <f>IF(Loan_Not_Paid*Values_Entered,Beginning_Balance,"")</f>
        <v/>
      </c>
      <c r="F253" s="6" t="str">
        <f>IF(Loan_Not_Paid*Values_Entered,Monthly_Payment,"")</f>
        <v/>
      </c>
      <c r="G253" s="6" t="str">
        <f>IF(Loan_Not_Paid*Values_Entered,Principal,"")</f>
        <v/>
      </c>
      <c r="H253" s="6"/>
      <c r="I253" s="6" t="str">
        <f>IF(Loan_Not_Paid*Values_Entered,Interest,"")</f>
        <v/>
      </c>
      <c r="J253" s="8" t="str">
        <f>IF(Loan_Not_Paid*Values_Entered,Ending_Balance,"")</f>
        <v/>
      </c>
      <c r="K253" s="2"/>
    </row>
    <row r="254" spans="3:11" x14ac:dyDescent="0.2">
      <c r="C254" s="7" t="str">
        <f>IF(Loan_Not_Paid*Values_Entered,Payment_Number,"")</f>
        <v/>
      </c>
      <c r="D254" s="5" t="str">
        <f>IF(Loan_Not_Paid*Values_Entered,Payment_Date,"")</f>
        <v/>
      </c>
      <c r="E254" s="60" t="str">
        <f>IF(Loan_Not_Paid*Values_Entered,Beginning_Balance,"")</f>
        <v/>
      </c>
      <c r="F254" s="6" t="str">
        <f>IF(Loan_Not_Paid*Values_Entered,Monthly_Payment,"")</f>
        <v/>
      </c>
      <c r="G254" s="6" t="str">
        <f>IF(Loan_Not_Paid*Values_Entered,Principal,"")</f>
        <v/>
      </c>
      <c r="H254" s="6"/>
      <c r="I254" s="6" t="str">
        <f>IF(Loan_Not_Paid*Values_Entered,Interest,"")</f>
        <v/>
      </c>
      <c r="J254" s="8" t="str">
        <f>IF(Loan_Not_Paid*Values_Entered,Ending_Balance,"")</f>
        <v/>
      </c>
      <c r="K254" s="2"/>
    </row>
    <row r="255" spans="3:11" x14ac:dyDescent="0.2">
      <c r="C255" s="7" t="str">
        <f>IF(Loan_Not_Paid*Values_Entered,Payment_Number,"")</f>
        <v/>
      </c>
      <c r="D255" s="5" t="str">
        <f>IF(Loan_Not_Paid*Values_Entered,Payment_Date,"")</f>
        <v/>
      </c>
      <c r="E255" s="60" t="str">
        <f>IF(Loan_Not_Paid*Values_Entered,Beginning_Balance,"")</f>
        <v/>
      </c>
      <c r="F255" s="6" t="str">
        <f>IF(Loan_Not_Paid*Values_Entered,Monthly_Payment,"")</f>
        <v/>
      </c>
      <c r="G255" s="6" t="str">
        <f>IF(Loan_Not_Paid*Values_Entered,Principal,"")</f>
        <v/>
      </c>
      <c r="H255" s="6"/>
      <c r="I255" s="6" t="str">
        <f>IF(Loan_Not_Paid*Values_Entered,Interest,"")</f>
        <v/>
      </c>
      <c r="J255" s="8" t="str">
        <f>IF(Loan_Not_Paid*Values_Entered,Ending_Balance,"")</f>
        <v/>
      </c>
      <c r="K255" s="2"/>
    </row>
    <row r="256" spans="3:11" x14ac:dyDescent="0.2">
      <c r="C256" s="7" t="str">
        <f>IF(Loan_Not_Paid*Values_Entered,Payment_Number,"")</f>
        <v/>
      </c>
      <c r="D256" s="5" t="str">
        <f>IF(Loan_Not_Paid*Values_Entered,Payment_Date,"")</f>
        <v/>
      </c>
      <c r="E256" s="60" t="str">
        <f>IF(Loan_Not_Paid*Values_Entered,Beginning_Balance,"")</f>
        <v/>
      </c>
      <c r="F256" s="6" t="str">
        <f>IF(Loan_Not_Paid*Values_Entered,Monthly_Payment,"")</f>
        <v/>
      </c>
      <c r="G256" s="6" t="str">
        <f>IF(Loan_Not_Paid*Values_Entered,Principal,"")</f>
        <v/>
      </c>
      <c r="H256" s="6"/>
      <c r="I256" s="6" t="str">
        <f>IF(Loan_Not_Paid*Values_Entered,Interest,"")</f>
        <v/>
      </c>
      <c r="J256" s="8" t="str">
        <f>IF(Loan_Not_Paid*Values_Entered,Ending_Balance,"")</f>
        <v/>
      </c>
      <c r="K256" s="2"/>
    </row>
    <row r="257" spans="3:11" x14ac:dyDescent="0.2">
      <c r="C257" s="7" t="str">
        <f>IF(Loan_Not_Paid*Values_Entered,Payment_Number,"")</f>
        <v/>
      </c>
      <c r="D257" s="5" t="str">
        <f>IF(Loan_Not_Paid*Values_Entered,Payment_Date,"")</f>
        <v/>
      </c>
      <c r="E257" s="60" t="str">
        <f>IF(Loan_Not_Paid*Values_Entered,Beginning_Balance,"")</f>
        <v/>
      </c>
      <c r="F257" s="6" t="str">
        <f>IF(Loan_Not_Paid*Values_Entered,Monthly_Payment,"")</f>
        <v/>
      </c>
      <c r="G257" s="6" t="str">
        <f>IF(Loan_Not_Paid*Values_Entered,Principal,"")</f>
        <v/>
      </c>
      <c r="H257" s="6"/>
      <c r="I257" s="6" t="str">
        <f>IF(Loan_Not_Paid*Values_Entered,Interest,"")</f>
        <v/>
      </c>
      <c r="J257" s="8" t="str">
        <f>IF(Loan_Not_Paid*Values_Entered,Ending_Balance,"")</f>
        <v/>
      </c>
      <c r="K257" s="2"/>
    </row>
    <row r="258" spans="3:11" x14ac:dyDescent="0.2">
      <c r="C258" s="7" t="str">
        <f>IF(Loan_Not_Paid*Values_Entered,Payment_Number,"")</f>
        <v/>
      </c>
      <c r="D258" s="5" t="str">
        <f>IF(Loan_Not_Paid*Values_Entered,Payment_Date,"")</f>
        <v/>
      </c>
      <c r="E258" s="60" t="str">
        <f>IF(Loan_Not_Paid*Values_Entered,Beginning_Balance,"")</f>
        <v/>
      </c>
      <c r="F258" s="6" t="str">
        <f>IF(Loan_Not_Paid*Values_Entered,Monthly_Payment,"")</f>
        <v/>
      </c>
      <c r="G258" s="6" t="str">
        <f>IF(Loan_Not_Paid*Values_Entered,Principal,"")</f>
        <v/>
      </c>
      <c r="H258" s="6"/>
      <c r="I258" s="6" t="str">
        <f>IF(Loan_Not_Paid*Values_Entered,Interest,"")</f>
        <v/>
      </c>
      <c r="J258" s="8" t="str">
        <f>IF(Loan_Not_Paid*Values_Entered,Ending_Balance,"")</f>
        <v/>
      </c>
      <c r="K258" s="2"/>
    </row>
    <row r="259" spans="3:11" x14ac:dyDescent="0.2">
      <c r="C259" s="7" t="str">
        <f>IF(Loan_Not_Paid*Values_Entered,Payment_Number,"")</f>
        <v/>
      </c>
      <c r="D259" s="5" t="str">
        <f>IF(Loan_Not_Paid*Values_Entered,Payment_Date,"")</f>
        <v/>
      </c>
      <c r="E259" s="60" t="str">
        <f>IF(Loan_Not_Paid*Values_Entered,Beginning_Balance,"")</f>
        <v/>
      </c>
      <c r="F259" s="6" t="str">
        <f>IF(Loan_Not_Paid*Values_Entered,Monthly_Payment,"")</f>
        <v/>
      </c>
      <c r="G259" s="6" t="str">
        <f>IF(Loan_Not_Paid*Values_Entered,Principal,"")</f>
        <v/>
      </c>
      <c r="H259" s="6"/>
      <c r="I259" s="6" t="str">
        <f>IF(Loan_Not_Paid*Values_Entered,Interest,"")</f>
        <v/>
      </c>
      <c r="J259" s="8" t="str">
        <f>IF(Loan_Not_Paid*Values_Entered,Ending_Balance,"")</f>
        <v/>
      </c>
      <c r="K259" s="2"/>
    </row>
    <row r="260" spans="3:11" x14ac:dyDescent="0.2">
      <c r="C260" s="7" t="str">
        <f>IF(Loan_Not_Paid*Values_Entered,Payment_Number,"")</f>
        <v/>
      </c>
      <c r="D260" s="5" t="str">
        <f>IF(Loan_Not_Paid*Values_Entered,Payment_Date,"")</f>
        <v/>
      </c>
      <c r="E260" s="60" t="str">
        <f>IF(Loan_Not_Paid*Values_Entered,Beginning_Balance,"")</f>
        <v/>
      </c>
      <c r="F260" s="6" t="str">
        <f>IF(Loan_Not_Paid*Values_Entered,Monthly_Payment,"")</f>
        <v/>
      </c>
      <c r="G260" s="6" t="str">
        <f>IF(Loan_Not_Paid*Values_Entered,Principal,"")</f>
        <v/>
      </c>
      <c r="H260" s="6"/>
      <c r="I260" s="6" t="str">
        <f>IF(Loan_Not_Paid*Values_Entered,Interest,"")</f>
        <v/>
      </c>
      <c r="J260" s="8" t="str">
        <f>IF(Loan_Not_Paid*Values_Entered,Ending_Balance,"")</f>
        <v/>
      </c>
      <c r="K260" s="2"/>
    </row>
    <row r="261" spans="3:11" x14ac:dyDescent="0.2">
      <c r="C261" s="7" t="str">
        <f>IF(Loan_Not_Paid*Values_Entered,Payment_Number,"")</f>
        <v/>
      </c>
      <c r="D261" s="5" t="str">
        <f>IF(Loan_Not_Paid*Values_Entered,Payment_Date,"")</f>
        <v/>
      </c>
      <c r="E261" s="60" t="str">
        <f>IF(Loan_Not_Paid*Values_Entered,Beginning_Balance,"")</f>
        <v/>
      </c>
      <c r="F261" s="6" t="str">
        <f>IF(Loan_Not_Paid*Values_Entered,Monthly_Payment,"")</f>
        <v/>
      </c>
      <c r="G261" s="6" t="str">
        <f>IF(Loan_Not_Paid*Values_Entered,Principal,"")</f>
        <v/>
      </c>
      <c r="H261" s="6"/>
      <c r="I261" s="6" t="str">
        <f>IF(Loan_Not_Paid*Values_Entered,Interest,"")</f>
        <v/>
      </c>
      <c r="J261" s="8" t="str">
        <f>IF(Loan_Not_Paid*Values_Entered,Ending_Balance,"")</f>
        <v/>
      </c>
      <c r="K261" s="2"/>
    </row>
    <row r="262" spans="3:11" x14ac:dyDescent="0.2">
      <c r="C262" s="7" t="str">
        <f>IF(Loan_Not_Paid*Values_Entered,Payment_Number,"")</f>
        <v/>
      </c>
      <c r="D262" s="5" t="str">
        <f>IF(Loan_Not_Paid*Values_Entered,Payment_Date,"")</f>
        <v/>
      </c>
      <c r="E262" s="60" t="str">
        <f>IF(Loan_Not_Paid*Values_Entered,Beginning_Balance,"")</f>
        <v/>
      </c>
      <c r="F262" s="6" t="str">
        <f>IF(Loan_Not_Paid*Values_Entered,Monthly_Payment,"")</f>
        <v/>
      </c>
      <c r="G262" s="6" t="str">
        <f>IF(Loan_Not_Paid*Values_Entered,Principal,"")</f>
        <v/>
      </c>
      <c r="H262" s="6"/>
      <c r="I262" s="6" t="str">
        <f>IF(Loan_Not_Paid*Values_Entered,Interest,"")</f>
        <v/>
      </c>
      <c r="J262" s="8" t="str">
        <f>IF(Loan_Not_Paid*Values_Entered,Ending_Balance,"")</f>
        <v/>
      </c>
      <c r="K262" s="2"/>
    </row>
    <row r="263" spans="3:11" x14ac:dyDescent="0.2">
      <c r="C263" s="7" t="str">
        <f>IF(Loan_Not_Paid*Values_Entered,Payment_Number,"")</f>
        <v/>
      </c>
      <c r="D263" s="5" t="str">
        <f>IF(Loan_Not_Paid*Values_Entered,Payment_Date,"")</f>
        <v/>
      </c>
      <c r="E263" s="60" t="str">
        <f>IF(Loan_Not_Paid*Values_Entered,Beginning_Balance,"")</f>
        <v/>
      </c>
      <c r="F263" s="6" t="str">
        <f>IF(Loan_Not_Paid*Values_Entered,Monthly_Payment,"")</f>
        <v/>
      </c>
      <c r="G263" s="6" t="str">
        <f>IF(Loan_Not_Paid*Values_Entered,Principal,"")</f>
        <v/>
      </c>
      <c r="H263" s="6"/>
      <c r="I263" s="6" t="str">
        <f>IF(Loan_Not_Paid*Values_Entered,Interest,"")</f>
        <v/>
      </c>
      <c r="J263" s="8" t="str">
        <f>IF(Loan_Not_Paid*Values_Entered,Ending_Balance,"")</f>
        <v/>
      </c>
      <c r="K263" s="2"/>
    </row>
    <row r="264" spans="3:11" x14ac:dyDescent="0.2">
      <c r="C264" s="7" t="str">
        <f>IF(Loan_Not_Paid*Values_Entered,Payment_Number,"")</f>
        <v/>
      </c>
      <c r="D264" s="5" t="str">
        <f>IF(Loan_Not_Paid*Values_Entered,Payment_Date,"")</f>
        <v/>
      </c>
      <c r="E264" s="60" t="str">
        <f>IF(Loan_Not_Paid*Values_Entered,Beginning_Balance,"")</f>
        <v/>
      </c>
      <c r="F264" s="6" t="str">
        <f>IF(Loan_Not_Paid*Values_Entered,Monthly_Payment,"")</f>
        <v/>
      </c>
      <c r="G264" s="6" t="str">
        <f>IF(Loan_Not_Paid*Values_Entered,Principal,"")</f>
        <v/>
      </c>
      <c r="H264" s="6"/>
      <c r="I264" s="6" t="str">
        <f>IF(Loan_Not_Paid*Values_Entered,Interest,"")</f>
        <v/>
      </c>
      <c r="J264" s="8" t="str">
        <f>IF(Loan_Not_Paid*Values_Entered,Ending_Balance,"")</f>
        <v/>
      </c>
      <c r="K264" s="2"/>
    </row>
    <row r="265" spans="3:11" x14ac:dyDescent="0.2">
      <c r="C265" s="7" t="str">
        <f>IF(Loan_Not_Paid*Values_Entered,Payment_Number,"")</f>
        <v/>
      </c>
      <c r="D265" s="5" t="str">
        <f>IF(Loan_Not_Paid*Values_Entered,Payment_Date,"")</f>
        <v/>
      </c>
      <c r="E265" s="60" t="str">
        <f>IF(Loan_Not_Paid*Values_Entered,Beginning_Balance,"")</f>
        <v/>
      </c>
      <c r="F265" s="6" t="str">
        <f>IF(Loan_Not_Paid*Values_Entered,Monthly_Payment,"")</f>
        <v/>
      </c>
      <c r="G265" s="6" t="str">
        <f>IF(Loan_Not_Paid*Values_Entered,Principal,"")</f>
        <v/>
      </c>
      <c r="H265" s="6"/>
      <c r="I265" s="6" t="str">
        <f>IF(Loan_Not_Paid*Values_Entered,Interest,"")</f>
        <v/>
      </c>
      <c r="J265" s="8" t="str">
        <f>IF(Loan_Not_Paid*Values_Entered,Ending_Balance,"")</f>
        <v/>
      </c>
      <c r="K265" s="2"/>
    </row>
    <row r="266" spans="3:11" x14ac:dyDescent="0.2">
      <c r="C266" s="7" t="str">
        <f>IF(Loan_Not_Paid*Values_Entered,Payment_Number,"")</f>
        <v/>
      </c>
      <c r="D266" s="5" t="str">
        <f>IF(Loan_Not_Paid*Values_Entered,Payment_Date,"")</f>
        <v/>
      </c>
      <c r="E266" s="60" t="str">
        <f>IF(Loan_Not_Paid*Values_Entered,Beginning_Balance,"")</f>
        <v/>
      </c>
      <c r="F266" s="6" t="str">
        <f>IF(Loan_Not_Paid*Values_Entered,Monthly_Payment,"")</f>
        <v/>
      </c>
      <c r="G266" s="6" t="str">
        <f>IF(Loan_Not_Paid*Values_Entered,Principal,"")</f>
        <v/>
      </c>
      <c r="H266" s="6"/>
      <c r="I266" s="6" t="str">
        <f>IF(Loan_Not_Paid*Values_Entered,Interest,"")</f>
        <v/>
      </c>
      <c r="J266" s="8" t="str">
        <f>IF(Loan_Not_Paid*Values_Entered,Ending_Balance,"")</f>
        <v/>
      </c>
      <c r="K266" s="2"/>
    </row>
    <row r="267" spans="3:11" x14ac:dyDescent="0.2">
      <c r="C267" s="7" t="str">
        <f>IF(Loan_Not_Paid*Values_Entered,Payment_Number,"")</f>
        <v/>
      </c>
      <c r="D267" s="5" t="str">
        <f>IF(Loan_Not_Paid*Values_Entered,Payment_Date,"")</f>
        <v/>
      </c>
      <c r="E267" s="60" t="str">
        <f>IF(Loan_Not_Paid*Values_Entered,Beginning_Balance,"")</f>
        <v/>
      </c>
      <c r="F267" s="6" t="str">
        <f>IF(Loan_Not_Paid*Values_Entered,Monthly_Payment,"")</f>
        <v/>
      </c>
      <c r="G267" s="6" t="str">
        <f>IF(Loan_Not_Paid*Values_Entered,Principal,"")</f>
        <v/>
      </c>
      <c r="H267" s="6"/>
      <c r="I267" s="6" t="str">
        <f>IF(Loan_Not_Paid*Values_Entered,Interest,"")</f>
        <v/>
      </c>
      <c r="J267" s="8" t="str">
        <f>IF(Loan_Not_Paid*Values_Entered,Ending_Balance,"")</f>
        <v/>
      </c>
      <c r="K267" s="2"/>
    </row>
    <row r="268" spans="3:11" x14ac:dyDescent="0.2">
      <c r="C268" s="7" t="str">
        <f>IF(Loan_Not_Paid*Values_Entered,Payment_Number,"")</f>
        <v/>
      </c>
      <c r="D268" s="5" t="str">
        <f>IF(Loan_Not_Paid*Values_Entered,Payment_Date,"")</f>
        <v/>
      </c>
      <c r="E268" s="60" t="str">
        <f>IF(Loan_Not_Paid*Values_Entered,Beginning_Balance,"")</f>
        <v/>
      </c>
      <c r="F268" s="6" t="str">
        <f>IF(Loan_Not_Paid*Values_Entered,Monthly_Payment,"")</f>
        <v/>
      </c>
      <c r="G268" s="6" t="str">
        <f>IF(Loan_Not_Paid*Values_Entered,Principal,"")</f>
        <v/>
      </c>
      <c r="H268" s="6"/>
      <c r="I268" s="6" t="str">
        <f>IF(Loan_Not_Paid*Values_Entered,Interest,"")</f>
        <v/>
      </c>
      <c r="J268" s="8" t="str">
        <f>IF(Loan_Not_Paid*Values_Entered,Ending_Balance,"")</f>
        <v/>
      </c>
      <c r="K268" s="2"/>
    </row>
    <row r="269" spans="3:11" x14ac:dyDescent="0.2">
      <c r="C269" s="7" t="str">
        <f>IF(Loan_Not_Paid*Values_Entered,Payment_Number,"")</f>
        <v/>
      </c>
      <c r="D269" s="5" t="str">
        <f>IF(Loan_Not_Paid*Values_Entered,Payment_Date,"")</f>
        <v/>
      </c>
      <c r="E269" s="60" t="str">
        <f>IF(Loan_Not_Paid*Values_Entered,Beginning_Balance,"")</f>
        <v/>
      </c>
      <c r="F269" s="6" t="str">
        <f>IF(Loan_Not_Paid*Values_Entered,Monthly_Payment,"")</f>
        <v/>
      </c>
      <c r="G269" s="6" t="str">
        <f>IF(Loan_Not_Paid*Values_Entered,Principal,"")</f>
        <v/>
      </c>
      <c r="H269" s="6"/>
      <c r="I269" s="6" t="str">
        <f>IF(Loan_Not_Paid*Values_Entered,Interest,"")</f>
        <v/>
      </c>
      <c r="J269" s="8" t="str">
        <f>IF(Loan_Not_Paid*Values_Entered,Ending_Balance,"")</f>
        <v/>
      </c>
      <c r="K269" s="2"/>
    </row>
    <row r="270" spans="3:11" x14ac:dyDescent="0.2">
      <c r="C270" s="7" t="str">
        <f>IF(Loan_Not_Paid*Values_Entered,Payment_Number,"")</f>
        <v/>
      </c>
      <c r="D270" s="5" t="str">
        <f>IF(Loan_Not_Paid*Values_Entered,Payment_Date,"")</f>
        <v/>
      </c>
      <c r="E270" s="60" t="str">
        <f>IF(Loan_Not_Paid*Values_Entered,Beginning_Balance,"")</f>
        <v/>
      </c>
      <c r="F270" s="6" t="str">
        <f>IF(Loan_Not_Paid*Values_Entered,Monthly_Payment,"")</f>
        <v/>
      </c>
      <c r="G270" s="6" t="str">
        <f>IF(Loan_Not_Paid*Values_Entered,Principal,"")</f>
        <v/>
      </c>
      <c r="H270" s="6"/>
      <c r="I270" s="6" t="str">
        <f>IF(Loan_Not_Paid*Values_Entered,Interest,"")</f>
        <v/>
      </c>
      <c r="J270" s="8" t="str">
        <f>IF(Loan_Not_Paid*Values_Entered,Ending_Balance,"")</f>
        <v/>
      </c>
      <c r="K270" s="2"/>
    </row>
    <row r="271" spans="3:11" x14ac:dyDescent="0.2">
      <c r="C271" s="7" t="str">
        <f>IF(Loan_Not_Paid*Values_Entered,Payment_Number,"")</f>
        <v/>
      </c>
      <c r="D271" s="5" t="str">
        <f>IF(Loan_Not_Paid*Values_Entered,Payment_Date,"")</f>
        <v/>
      </c>
      <c r="E271" s="60" t="str">
        <f>IF(Loan_Not_Paid*Values_Entered,Beginning_Balance,"")</f>
        <v/>
      </c>
      <c r="F271" s="6" t="str">
        <f>IF(Loan_Not_Paid*Values_Entered,Monthly_Payment,"")</f>
        <v/>
      </c>
      <c r="G271" s="6" t="str">
        <f>IF(Loan_Not_Paid*Values_Entered,Principal,"")</f>
        <v/>
      </c>
      <c r="H271" s="6"/>
      <c r="I271" s="6" t="str">
        <f>IF(Loan_Not_Paid*Values_Entered,Interest,"")</f>
        <v/>
      </c>
      <c r="J271" s="8" t="str">
        <f>IF(Loan_Not_Paid*Values_Entered,Ending_Balance,"")</f>
        <v/>
      </c>
      <c r="K271" s="2"/>
    </row>
    <row r="272" spans="3:11" x14ac:dyDescent="0.2">
      <c r="C272" s="7" t="str">
        <f>IF(Loan_Not_Paid*Values_Entered,Payment_Number,"")</f>
        <v/>
      </c>
      <c r="D272" s="5" t="str">
        <f>IF(Loan_Not_Paid*Values_Entered,Payment_Date,"")</f>
        <v/>
      </c>
      <c r="E272" s="60" t="str">
        <f>IF(Loan_Not_Paid*Values_Entered,Beginning_Balance,"")</f>
        <v/>
      </c>
      <c r="F272" s="6" t="str">
        <f>IF(Loan_Not_Paid*Values_Entered,Monthly_Payment,"")</f>
        <v/>
      </c>
      <c r="G272" s="6" t="str">
        <f>IF(Loan_Not_Paid*Values_Entered,Principal,"")</f>
        <v/>
      </c>
      <c r="H272" s="6"/>
      <c r="I272" s="6" t="str">
        <f>IF(Loan_Not_Paid*Values_Entered,Interest,"")</f>
        <v/>
      </c>
      <c r="J272" s="8" t="str">
        <f>IF(Loan_Not_Paid*Values_Entered,Ending_Balance,"")</f>
        <v/>
      </c>
      <c r="K272" s="2"/>
    </row>
    <row r="273" spans="3:11" x14ac:dyDescent="0.2">
      <c r="C273" s="7" t="str">
        <f>IF(Loan_Not_Paid*Values_Entered,Payment_Number,"")</f>
        <v/>
      </c>
      <c r="D273" s="5" t="str">
        <f>IF(Loan_Not_Paid*Values_Entered,Payment_Date,"")</f>
        <v/>
      </c>
      <c r="E273" s="60" t="str">
        <f>IF(Loan_Not_Paid*Values_Entered,Beginning_Balance,"")</f>
        <v/>
      </c>
      <c r="F273" s="6" t="str">
        <f>IF(Loan_Not_Paid*Values_Entered,Monthly_Payment,"")</f>
        <v/>
      </c>
      <c r="G273" s="6" t="str">
        <f>IF(Loan_Not_Paid*Values_Entered,Principal,"")</f>
        <v/>
      </c>
      <c r="H273" s="6"/>
      <c r="I273" s="6" t="str">
        <f>IF(Loan_Not_Paid*Values_Entered,Interest,"")</f>
        <v/>
      </c>
      <c r="J273" s="8" t="str">
        <f>IF(Loan_Not_Paid*Values_Entered,Ending_Balance,"")</f>
        <v/>
      </c>
      <c r="K273" s="2"/>
    </row>
    <row r="274" spans="3:11" x14ac:dyDescent="0.2">
      <c r="C274" s="7" t="str">
        <f>IF(Loan_Not_Paid*Values_Entered,Payment_Number,"")</f>
        <v/>
      </c>
      <c r="D274" s="5" t="str">
        <f>IF(Loan_Not_Paid*Values_Entered,Payment_Date,"")</f>
        <v/>
      </c>
      <c r="E274" s="60" t="str">
        <f>IF(Loan_Not_Paid*Values_Entered,Beginning_Balance,"")</f>
        <v/>
      </c>
      <c r="F274" s="6" t="str">
        <f>IF(Loan_Not_Paid*Values_Entered,Monthly_Payment,"")</f>
        <v/>
      </c>
      <c r="G274" s="6" t="str">
        <f>IF(Loan_Not_Paid*Values_Entered,Principal,"")</f>
        <v/>
      </c>
      <c r="H274" s="6"/>
      <c r="I274" s="6" t="str">
        <f>IF(Loan_Not_Paid*Values_Entered,Interest,"")</f>
        <v/>
      </c>
      <c r="J274" s="8" t="str">
        <f>IF(Loan_Not_Paid*Values_Entered,Ending_Balance,"")</f>
        <v/>
      </c>
      <c r="K274" s="2"/>
    </row>
    <row r="275" spans="3:11" x14ac:dyDescent="0.2">
      <c r="C275" s="7" t="str">
        <f>IF(Loan_Not_Paid*Values_Entered,Payment_Number,"")</f>
        <v/>
      </c>
      <c r="D275" s="5" t="str">
        <f>IF(Loan_Not_Paid*Values_Entered,Payment_Date,"")</f>
        <v/>
      </c>
      <c r="E275" s="60" t="str">
        <f>IF(Loan_Not_Paid*Values_Entered,Beginning_Balance,"")</f>
        <v/>
      </c>
      <c r="F275" s="6" t="str">
        <f>IF(Loan_Not_Paid*Values_Entered,Monthly_Payment,"")</f>
        <v/>
      </c>
      <c r="G275" s="6" t="str">
        <f>IF(Loan_Not_Paid*Values_Entered,Principal,"")</f>
        <v/>
      </c>
      <c r="H275" s="6"/>
      <c r="I275" s="6" t="str">
        <f>IF(Loan_Not_Paid*Values_Entered,Interest,"")</f>
        <v/>
      </c>
      <c r="J275" s="8" t="str">
        <f>IF(Loan_Not_Paid*Values_Entered,Ending_Balance,"")</f>
        <v/>
      </c>
      <c r="K275" s="2"/>
    </row>
    <row r="276" spans="3:11" x14ac:dyDescent="0.2">
      <c r="C276" s="7" t="str">
        <f>IF(Loan_Not_Paid*Values_Entered,Payment_Number,"")</f>
        <v/>
      </c>
      <c r="D276" s="5" t="str">
        <f>IF(Loan_Not_Paid*Values_Entered,Payment_Date,"")</f>
        <v/>
      </c>
      <c r="E276" s="60" t="str">
        <f>IF(Loan_Not_Paid*Values_Entered,Beginning_Balance,"")</f>
        <v/>
      </c>
      <c r="F276" s="6" t="str">
        <f>IF(Loan_Not_Paid*Values_Entered,Monthly_Payment,"")</f>
        <v/>
      </c>
      <c r="G276" s="6" t="str">
        <f>IF(Loan_Not_Paid*Values_Entered,Principal,"")</f>
        <v/>
      </c>
      <c r="H276" s="6"/>
      <c r="I276" s="6" t="str">
        <f>IF(Loan_Not_Paid*Values_Entered,Interest,"")</f>
        <v/>
      </c>
      <c r="J276" s="8" t="str">
        <f>IF(Loan_Not_Paid*Values_Entered,Ending_Balance,"")</f>
        <v/>
      </c>
      <c r="K276" s="2"/>
    </row>
    <row r="277" spans="3:11" x14ac:dyDescent="0.2">
      <c r="C277" s="7" t="str">
        <f>IF(Loan_Not_Paid*Values_Entered,Payment_Number,"")</f>
        <v/>
      </c>
      <c r="D277" s="5" t="str">
        <f>IF(Loan_Not_Paid*Values_Entered,Payment_Date,"")</f>
        <v/>
      </c>
      <c r="E277" s="60" t="str">
        <f>IF(Loan_Not_Paid*Values_Entered,Beginning_Balance,"")</f>
        <v/>
      </c>
      <c r="F277" s="6" t="str">
        <f>IF(Loan_Not_Paid*Values_Entered,Monthly_Payment,"")</f>
        <v/>
      </c>
      <c r="G277" s="6" t="str">
        <f>IF(Loan_Not_Paid*Values_Entered,Principal,"")</f>
        <v/>
      </c>
      <c r="H277" s="6"/>
      <c r="I277" s="6" t="str">
        <f>IF(Loan_Not_Paid*Values_Entered,Interest,"")</f>
        <v/>
      </c>
      <c r="J277" s="8" t="str">
        <f>IF(Loan_Not_Paid*Values_Entered,Ending_Balance,"")</f>
        <v/>
      </c>
      <c r="K277" s="2"/>
    </row>
    <row r="278" spans="3:11" x14ac:dyDescent="0.2">
      <c r="C278" s="7" t="str">
        <f>IF(Loan_Not_Paid*Values_Entered,Payment_Number,"")</f>
        <v/>
      </c>
      <c r="D278" s="5" t="str">
        <f>IF(Loan_Not_Paid*Values_Entered,Payment_Date,"")</f>
        <v/>
      </c>
      <c r="E278" s="60" t="str">
        <f>IF(Loan_Not_Paid*Values_Entered,Beginning_Balance,"")</f>
        <v/>
      </c>
      <c r="F278" s="6" t="str">
        <f>IF(Loan_Not_Paid*Values_Entered,Monthly_Payment,"")</f>
        <v/>
      </c>
      <c r="G278" s="6" t="str">
        <f>IF(Loan_Not_Paid*Values_Entered,Principal,"")</f>
        <v/>
      </c>
      <c r="H278" s="6"/>
      <c r="I278" s="6" t="str">
        <f>IF(Loan_Not_Paid*Values_Entered,Interest,"")</f>
        <v/>
      </c>
      <c r="J278" s="8" t="str">
        <f>IF(Loan_Not_Paid*Values_Entered,Ending_Balance,"")</f>
        <v/>
      </c>
      <c r="K278" s="2"/>
    </row>
    <row r="279" spans="3:11" x14ac:dyDescent="0.2">
      <c r="C279" s="7" t="str">
        <f>IF(Loan_Not_Paid*Values_Entered,Payment_Number,"")</f>
        <v/>
      </c>
      <c r="D279" s="5" t="str">
        <f>IF(Loan_Not_Paid*Values_Entered,Payment_Date,"")</f>
        <v/>
      </c>
      <c r="E279" s="60" t="str">
        <f>IF(Loan_Not_Paid*Values_Entered,Beginning_Balance,"")</f>
        <v/>
      </c>
      <c r="F279" s="6" t="str">
        <f>IF(Loan_Not_Paid*Values_Entered,Monthly_Payment,"")</f>
        <v/>
      </c>
      <c r="G279" s="6" t="str">
        <f>IF(Loan_Not_Paid*Values_Entered,Principal,"")</f>
        <v/>
      </c>
      <c r="H279" s="6"/>
      <c r="I279" s="6" t="str">
        <f>IF(Loan_Not_Paid*Values_Entered,Interest,"")</f>
        <v/>
      </c>
      <c r="J279" s="8" t="str">
        <f>IF(Loan_Not_Paid*Values_Entered,Ending_Balance,"")</f>
        <v/>
      </c>
      <c r="K279" s="2"/>
    </row>
    <row r="280" spans="3:11" x14ac:dyDescent="0.2">
      <c r="C280" s="7" t="str">
        <f>IF(Loan_Not_Paid*Values_Entered,Payment_Number,"")</f>
        <v/>
      </c>
      <c r="D280" s="5" t="str">
        <f>IF(Loan_Not_Paid*Values_Entered,Payment_Date,"")</f>
        <v/>
      </c>
      <c r="E280" s="60" t="str">
        <f>IF(Loan_Not_Paid*Values_Entered,Beginning_Balance,"")</f>
        <v/>
      </c>
      <c r="F280" s="6" t="str">
        <f>IF(Loan_Not_Paid*Values_Entered,Monthly_Payment,"")</f>
        <v/>
      </c>
      <c r="G280" s="6" t="str">
        <f>IF(Loan_Not_Paid*Values_Entered,Principal,"")</f>
        <v/>
      </c>
      <c r="H280" s="6"/>
      <c r="I280" s="6" t="str">
        <f>IF(Loan_Not_Paid*Values_Entered,Interest,"")</f>
        <v/>
      </c>
      <c r="J280" s="8" t="str">
        <f>IF(Loan_Not_Paid*Values_Entered,Ending_Balance,"")</f>
        <v/>
      </c>
      <c r="K280" s="2"/>
    </row>
    <row r="281" spans="3:11" x14ac:dyDescent="0.2">
      <c r="C281" s="7" t="str">
        <f>IF(Loan_Not_Paid*Values_Entered,Payment_Number,"")</f>
        <v/>
      </c>
      <c r="D281" s="5" t="str">
        <f>IF(Loan_Not_Paid*Values_Entered,Payment_Date,"")</f>
        <v/>
      </c>
      <c r="E281" s="60" t="str">
        <f>IF(Loan_Not_Paid*Values_Entered,Beginning_Balance,"")</f>
        <v/>
      </c>
      <c r="F281" s="6" t="str">
        <f>IF(Loan_Not_Paid*Values_Entered,Monthly_Payment,"")</f>
        <v/>
      </c>
      <c r="G281" s="6" t="str">
        <f>IF(Loan_Not_Paid*Values_Entered,Principal,"")</f>
        <v/>
      </c>
      <c r="H281" s="6"/>
      <c r="I281" s="6" t="str">
        <f>IF(Loan_Not_Paid*Values_Entered,Interest,"")</f>
        <v/>
      </c>
      <c r="J281" s="8" t="str">
        <f>IF(Loan_Not_Paid*Values_Entered,Ending_Balance,"")</f>
        <v/>
      </c>
      <c r="K281" s="2"/>
    </row>
    <row r="282" spans="3:11" x14ac:dyDescent="0.2">
      <c r="C282" s="7" t="str">
        <f>IF(Loan_Not_Paid*Values_Entered,Payment_Number,"")</f>
        <v/>
      </c>
      <c r="D282" s="5" t="str">
        <f>IF(Loan_Not_Paid*Values_Entered,Payment_Date,"")</f>
        <v/>
      </c>
      <c r="E282" s="60" t="str">
        <f>IF(Loan_Not_Paid*Values_Entered,Beginning_Balance,"")</f>
        <v/>
      </c>
      <c r="F282" s="6" t="str">
        <f>IF(Loan_Not_Paid*Values_Entered,Monthly_Payment,"")</f>
        <v/>
      </c>
      <c r="G282" s="6" t="str">
        <f>IF(Loan_Not_Paid*Values_Entered,Principal,"")</f>
        <v/>
      </c>
      <c r="H282" s="6"/>
      <c r="I282" s="6" t="str">
        <f>IF(Loan_Not_Paid*Values_Entered,Interest,"")</f>
        <v/>
      </c>
      <c r="J282" s="8" t="str">
        <f>IF(Loan_Not_Paid*Values_Entered,Ending_Balance,"")</f>
        <v/>
      </c>
      <c r="K282" s="2"/>
    </row>
    <row r="283" spans="3:11" x14ac:dyDescent="0.2">
      <c r="C283" s="7" t="str">
        <f>IF(Loan_Not_Paid*Values_Entered,Payment_Number,"")</f>
        <v/>
      </c>
      <c r="D283" s="5" t="str">
        <f>IF(Loan_Not_Paid*Values_Entered,Payment_Date,"")</f>
        <v/>
      </c>
      <c r="E283" s="60" t="str">
        <f>IF(Loan_Not_Paid*Values_Entered,Beginning_Balance,"")</f>
        <v/>
      </c>
      <c r="F283" s="6" t="str">
        <f>IF(Loan_Not_Paid*Values_Entered,Monthly_Payment,"")</f>
        <v/>
      </c>
      <c r="G283" s="6" t="str">
        <f>IF(Loan_Not_Paid*Values_Entered,Principal,"")</f>
        <v/>
      </c>
      <c r="H283" s="6"/>
      <c r="I283" s="6" t="str">
        <f>IF(Loan_Not_Paid*Values_Entered,Interest,"")</f>
        <v/>
      </c>
      <c r="J283" s="8" t="str">
        <f>IF(Loan_Not_Paid*Values_Entered,Ending_Balance,"")</f>
        <v/>
      </c>
      <c r="K283" s="2"/>
    </row>
    <row r="284" spans="3:11" x14ac:dyDescent="0.2">
      <c r="C284" s="7" t="str">
        <f>IF(Loan_Not_Paid*Values_Entered,Payment_Number,"")</f>
        <v/>
      </c>
      <c r="D284" s="5" t="str">
        <f>IF(Loan_Not_Paid*Values_Entered,Payment_Date,"")</f>
        <v/>
      </c>
      <c r="E284" s="60" t="str">
        <f>IF(Loan_Not_Paid*Values_Entered,Beginning_Balance,"")</f>
        <v/>
      </c>
      <c r="F284" s="6" t="str">
        <f>IF(Loan_Not_Paid*Values_Entered,Monthly_Payment,"")</f>
        <v/>
      </c>
      <c r="G284" s="6" t="str">
        <f>IF(Loan_Not_Paid*Values_Entered,Principal,"")</f>
        <v/>
      </c>
      <c r="H284" s="6"/>
      <c r="I284" s="6" t="str">
        <f>IF(Loan_Not_Paid*Values_Entered,Interest,"")</f>
        <v/>
      </c>
      <c r="J284" s="8" t="str">
        <f>IF(Loan_Not_Paid*Values_Entered,Ending_Balance,"")</f>
        <v/>
      </c>
      <c r="K284" s="2"/>
    </row>
    <row r="285" spans="3:11" x14ac:dyDescent="0.2">
      <c r="C285" s="7" t="str">
        <f>IF(Loan_Not_Paid*Values_Entered,Payment_Number,"")</f>
        <v/>
      </c>
      <c r="D285" s="5" t="str">
        <f>IF(Loan_Not_Paid*Values_Entered,Payment_Date,"")</f>
        <v/>
      </c>
      <c r="E285" s="60" t="str">
        <f>IF(Loan_Not_Paid*Values_Entered,Beginning_Balance,"")</f>
        <v/>
      </c>
      <c r="F285" s="6" t="str">
        <f>IF(Loan_Not_Paid*Values_Entered,Monthly_Payment,"")</f>
        <v/>
      </c>
      <c r="G285" s="6" t="str">
        <f>IF(Loan_Not_Paid*Values_Entered,Principal,"")</f>
        <v/>
      </c>
      <c r="H285" s="6"/>
      <c r="I285" s="6" t="str">
        <f>IF(Loan_Not_Paid*Values_Entered,Interest,"")</f>
        <v/>
      </c>
      <c r="J285" s="8" t="str">
        <f>IF(Loan_Not_Paid*Values_Entered,Ending_Balance,"")</f>
        <v/>
      </c>
      <c r="K285" s="2"/>
    </row>
    <row r="286" spans="3:11" x14ac:dyDescent="0.2">
      <c r="C286" s="7" t="str">
        <f>IF(Loan_Not_Paid*Values_Entered,Payment_Number,"")</f>
        <v/>
      </c>
      <c r="D286" s="5" t="str">
        <f>IF(Loan_Not_Paid*Values_Entered,Payment_Date,"")</f>
        <v/>
      </c>
      <c r="E286" s="60" t="str">
        <f>IF(Loan_Not_Paid*Values_Entered,Beginning_Balance,"")</f>
        <v/>
      </c>
      <c r="F286" s="6" t="str">
        <f>IF(Loan_Not_Paid*Values_Entered,Monthly_Payment,"")</f>
        <v/>
      </c>
      <c r="G286" s="6" t="str">
        <f>IF(Loan_Not_Paid*Values_Entered,Principal,"")</f>
        <v/>
      </c>
      <c r="H286" s="6"/>
      <c r="I286" s="6" t="str">
        <f>IF(Loan_Not_Paid*Values_Entered,Interest,"")</f>
        <v/>
      </c>
      <c r="J286" s="8" t="str">
        <f>IF(Loan_Not_Paid*Values_Entered,Ending_Balance,"")</f>
        <v/>
      </c>
      <c r="K286" s="2"/>
    </row>
    <row r="287" spans="3:11" x14ac:dyDescent="0.2">
      <c r="C287" s="7" t="str">
        <f>IF(Loan_Not_Paid*Values_Entered,Payment_Number,"")</f>
        <v/>
      </c>
      <c r="D287" s="5" t="str">
        <f>IF(Loan_Not_Paid*Values_Entered,Payment_Date,"")</f>
        <v/>
      </c>
      <c r="E287" s="60" t="str">
        <f>IF(Loan_Not_Paid*Values_Entered,Beginning_Balance,"")</f>
        <v/>
      </c>
      <c r="F287" s="6" t="str">
        <f>IF(Loan_Not_Paid*Values_Entered,Monthly_Payment,"")</f>
        <v/>
      </c>
      <c r="G287" s="6" t="str">
        <f>IF(Loan_Not_Paid*Values_Entered,Principal,"")</f>
        <v/>
      </c>
      <c r="H287" s="6"/>
      <c r="I287" s="6" t="str">
        <f>IF(Loan_Not_Paid*Values_Entered,Interest,"")</f>
        <v/>
      </c>
      <c r="J287" s="8" t="str">
        <f>IF(Loan_Not_Paid*Values_Entered,Ending_Balance,"")</f>
        <v/>
      </c>
      <c r="K287" s="2"/>
    </row>
    <row r="288" spans="3:11" x14ac:dyDescent="0.2">
      <c r="C288" s="7" t="str">
        <f>IF(Loan_Not_Paid*Values_Entered,Payment_Number,"")</f>
        <v/>
      </c>
      <c r="D288" s="5" t="str">
        <f>IF(Loan_Not_Paid*Values_Entered,Payment_Date,"")</f>
        <v/>
      </c>
      <c r="E288" s="60" t="str">
        <f>IF(Loan_Not_Paid*Values_Entered,Beginning_Balance,"")</f>
        <v/>
      </c>
      <c r="F288" s="6" t="str">
        <f>IF(Loan_Not_Paid*Values_Entered,Monthly_Payment,"")</f>
        <v/>
      </c>
      <c r="G288" s="6" t="str">
        <f>IF(Loan_Not_Paid*Values_Entered,Principal,"")</f>
        <v/>
      </c>
      <c r="H288" s="6"/>
      <c r="I288" s="6" t="str">
        <f>IF(Loan_Not_Paid*Values_Entered,Interest,"")</f>
        <v/>
      </c>
      <c r="J288" s="8" t="str">
        <f>IF(Loan_Not_Paid*Values_Entered,Ending_Balance,"")</f>
        <v/>
      </c>
      <c r="K288" s="2"/>
    </row>
    <row r="289" spans="3:11" x14ac:dyDescent="0.2">
      <c r="C289" s="7" t="str">
        <f>IF(Loan_Not_Paid*Values_Entered,Payment_Number,"")</f>
        <v/>
      </c>
      <c r="D289" s="5" t="str">
        <f>IF(Loan_Not_Paid*Values_Entered,Payment_Date,"")</f>
        <v/>
      </c>
      <c r="E289" s="60" t="str">
        <f>IF(Loan_Not_Paid*Values_Entered,Beginning_Balance,"")</f>
        <v/>
      </c>
      <c r="F289" s="6" t="str">
        <f>IF(Loan_Not_Paid*Values_Entered,Monthly_Payment,"")</f>
        <v/>
      </c>
      <c r="G289" s="6" t="str">
        <f>IF(Loan_Not_Paid*Values_Entered,Principal,"")</f>
        <v/>
      </c>
      <c r="H289" s="6"/>
      <c r="I289" s="6" t="str">
        <f>IF(Loan_Not_Paid*Values_Entered,Interest,"")</f>
        <v/>
      </c>
      <c r="J289" s="8" t="str">
        <f>IF(Loan_Not_Paid*Values_Entered,Ending_Balance,"")</f>
        <v/>
      </c>
      <c r="K289" s="2"/>
    </row>
    <row r="290" spans="3:11" x14ac:dyDescent="0.2">
      <c r="C290" s="7" t="str">
        <f>IF(Loan_Not_Paid*Values_Entered,Payment_Number,"")</f>
        <v/>
      </c>
      <c r="D290" s="5" t="str">
        <f>IF(Loan_Not_Paid*Values_Entered,Payment_Date,"")</f>
        <v/>
      </c>
      <c r="E290" s="60" t="str">
        <f>IF(Loan_Not_Paid*Values_Entered,Beginning_Balance,"")</f>
        <v/>
      </c>
      <c r="F290" s="6" t="str">
        <f>IF(Loan_Not_Paid*Values_Entered,Monthly_Payment,"")</f>
        <v/>
      </c>
      <c r="G290" s="6" t="str">
        <f>IF(Loan_Not_Paid*Values_Entered,Principal,"")</f>
        <v/>
      </c>
      <c r="H290" s="6"/>
      <c r="I290" s="6" t="str">
        <f>IF(Loan_Not_Paid*Values_Entered,Interest,"")</f>
        <v/>
      </c>
      <c r="J290" s="8" t="str">
        <f>IF(Loan_Not_Paid*Values_Entered,Ending_Balance,"")</f>
        <v/>
      </c>
      <c r="K290" s="2"/>
    </row>
    <row r="291" spans="3:11" x14ac:dyDescent="0.2">
      <c r="C291" s="7" t="str">
        <f>IF(Loan_Not_Paid*Values_Entered,Payment_Number,"")</f>
        <v/>
      </c>
      <c r="D291" s="5" t="str">
        <f>IF(Loan_Not_Paid*Values_Entered,Payment_Date,"")</f>
        <v/>
      </c>
      <c r="E291" s="60" t="str">
        <f>IF(Loan_Not_Paid*Values_Entered,Beginning_Balance,"")</f>
        <v/>
      </c>
      <c r="F291" s="6" t="str">
        <f>IF(Loan_Not_Paid*Values_Entered,Monthly_Payment,"")</f>
        <v/>
      </c>
      <c r="G291" s="6" t="str">
        <f>IF(Loan_Not_Paid*Values_Entered,Principal,"")</f>
        <v/>
      </c>
      <c r="H291" s="6"/>
      <c r="I291" s="6" t="str">
        <f>IF(Loan_Not_Paid*Values_Entered,Interest,"")</f>
        <v/>
      </c>
      <c r="J291" s="8" t="str">
        <f>IF(Loan_Not_Paid*Values_Entered,Ending_Balance,"")</f>
        <v/>
      </c>
      <c r="K291" s="2"/>
    </row>
    <row r="292" spans="3:11" x14ac:dyDescent="0.2">
      <c r="C292" s="7" t="str">
        <f>IF(Loan_Not_Paid*Values_Entered,Payment_Number,"")</f>
        <v/>
      </c>
      <c r="D292" s="5" t="str">
        <f>IF(Loan_Not_Paid*Values_Entered,Payment_Date,"")</f>
        <v/>
      </c>
      <c r="E292" s="60" t="str">
        <f>IF(Loan_Not_Paid*Values_Entered,Beginning_Balance,"")</f>
        <v/>
      </c>
      <c r="F292" s="6" t="str">
        <f>IF(Loan_Not_Paid*Values_Entered,Monthly_Payment,"")</f>
        <v/>
      </c>
      <c r="G292" s="6" t="str">
        <f>IF(Loan_Not_Paid*Values_Entered,Principal,"")</f>
        <v/>
      </c>
      <c r="H292" s="6"/>
      <c r="I292" s="6" t="str">
        <f>IF(Loan_Not_Paid*Values_Entered,Interest,"")</f>
        <v/>
      </c>
      <c r="J292" s="8" t="str">
        <f>IF(Loan_Not_Paid*Values_Entered,Ending_Balance,"")</f>
        <v/>
      </c>
      <c r="K292" s="2"/>
    </row>
    <row r="293" spans="3:11" x14ac:dyDescent="0.2">
      <c r="C293" s="7" t="str">
        <f>IF(Loan_Not_Paid*Values_Entered,Payment_Number,"")</f>
        <v/>
      </c>
      <c r="D293" s="5" t="str">
        <f>IF(Loan_Not_Paid*Values_Entered,Payment_Date,"")</f>
        <v/>
      </c>
      <c r="E293" s="60" t="str">
        <f>IF(Loan_Not_Paid*Values_Entered,Beginning_Balance,"")</f>
        <v/>
      </c>
      <c r="F293" s="6" t="str">
        <f>IF(Loan_Not_Paid*Values_Entered,Monthly_Payment,"")</f>
        <v/>
      </c>
      <c r="G293" s="6" t="str">
        <f>IF(Loan_Not_Paid*Values_Entered,Principal,"")</f>
        <v/>
      </c>
      <c r="H293" s="6"/>
      <c r="I293" s="6" t="str">
        <f>IF(Loan_Not_Paid*Values_Entered,Interest,"")</f>
        <v/>
      </c>
      <c r="J293" s="8" t="str">
        <f>IF(Loan_Not_Paid*Values_Entered,Ending_Balance,"")</f>
        <v/>
      </c>
      <c r="K293" s="2"/>
    </row>
    <row r="294" spans="3:11" x14ac:dyDescent="0.2">
      <c r="C294" s="7" t="str">
        <f>IF(Loan_Not_Paid*Values_Entered,Payment_Number,"")</f>
        <v/>
      </c>
      <c r="D294" s="5" t="str">
        <f>IF(Loan_Not_Paid*Values_Entered,Payment_Date,"")</f>
        <v/>
      </c>
      <c r="E294" s="60" t="str">
        <f>IF(Loan_Not_Paid*Values_Entered,Beginning_Balance,"")</f>
        <v/>
      </c>
      <c r="F294" s="6" t="str">
        <f>IF(Loan_Not_Paid*Values_Entered,Monthly_Payment,"")</f>
        <v/>
      </c>
      <c r="G294" s="6" t="str">
        <f>IF(Loan_Not_Paid*Values_Entered,Principal,"")</f>
        <v/>
      </c>
      <c r="H294" s="6"/>
      <c r="I294" s="6" t="str">
        <f>IF(Loan_Not_Paid*Values_Entered,Interest,"")</f>
        <v/>
      </c>
      <c r="J294" s="8" t="str">
        <f>IF(Loan_Not_Paid*Values_Entered,Ending_Balance,"")</f>
        <v/>
      </c>
      <c r="K294" s="2"/>
    </row>
    <row r="295" spans="3:11" x14ac:dyDescent="0.2">
      <c r="C295" s="7" t="str">
        <f>IF(Loan_Not_Paid*Values_Entered,Payment_Number,"")</f>
        <v/>
      </c>
      <c r="D295" s="5" t="str">
        <f>IF(Loan_Not_Paid*Values_Entered,Payment_Date,"")</f>
        <v/>
      </c>
      <c r="E295" s="60" t="str">
        <f>IF(Loan_Not_Paid*Values_Entered,Beginning_Balance,"")</f>
        <v/>
      </c>
      <c r="F295" s="6" t="str">
        <f>IF(Loan_Not_Paid*Values_Entered,Monthly_Payment,"")</f>
        <v/>
      </c>
      <c r="G295" s="6" t="str">
        <f>IF(Loan_Not_Paid*Values_Entered,Principal,"")</f>
        <v/>
      </c>
      <c r="H295" s="6"/>
      <c r="I295" s="6" t="str">
        <f>IF(Loan_Not_Paid*Values_Entered,Interest,"")</f>
        <v/>
      </c>
      <c r="J295" s="8" t="str">
        <f>IF(Loan_Not_Paid*Values_Entered,Ending_Balance,"")</f>
        <v/>
      </c>
      <c r="K295" s="2"/>
    </row>
    <row r="296" spans="3:11" x14ac:dyDescent="0.2">
      <c r="C296" s="7" t="str">
        <f>IF(Loan_Not_Paid*Values_Entered,Payment_Number,"")</f>
        <v/>
      </c>
      <c r="D296" s="5" t="str">
        <f>IF(Loan_Not_Paid*Values_Entered,Payment_Date,"")</f>
        <v/>
      </c>
      <c r="E296" s="60" t="str">
        <f>IF(Loan_Not_Paid*Values_Entered,Beginning_Balance,"")</f>
        <v/>
      </c>
      <c r="F296" s="6" t="str">
        <f>IF(Loan_Not_Paid*Values_Entered,Monthly_Payment,"")</f>
        <v/>
      </c>
      <c r="G296" s="6" t="str">
        <f>IF(Loan_Not_Paid*Values_Entered,Principal,"")</f>
        <v/>
      </c>
      <c r="H296" s="6"/>
      <c r="I296" s="6" t="str">
        <f>IF(Loan_Not_Paid*Values_Entered,Interest,"")</f>
        <v/>
      </c>
      <c r="J296" s="8" t="str">
        <f>IF(Loan_Not_Paid*Values_Entered,Ending_Balance,"")</f>
        <v/>
      </c>
      <c r="K296" s="2"/>
    </row>
    <row r="297" spans="3:11" x14ac:dyDescent="0.2">
      <c r="C297" s="7" t="str">
        <f>IF(Loan_Not_Paid*Values_Entered,Payment_Number,"")</f>
        <v/>
      </c>
      <c r="D297" s="5" t="str">
        <f>IF(Loan_Not_Paid*Values_Entered,Payment_Date,"")</f>
        <v/>
      </c>
      <c r="E297" s="60" t="str">
        <f>IF(Loan_Not_Paid*Values_Entered,Beginning_Balance,"")</f>
        <v/>
      </c>
      <c r="F297" s="6" t="str">
        <f>IF(Loan_Not_Paid*Values_Entered,Monthly_Payment,"")</f>
        <v/>
      </c>
      <c r="G297" s="6" t="str">
        <f>IF(Loan_Not_Paid*Values_Entered,Principal,"")</f>
        <v/>
      </c>
      <c r="H297" s="6"/>
      <c r="I297" s="6" t="str">
        <f>IF(Loan_Not_Paid*Values_Entered,Interest,"")</f>
        <v/>
      </c>
      <c r="J297" s="8" t="str">
        <f>IF(Loan_Not_Paid*Values_Entered,Ending_Balance,"")</f>
        <v/>
      </c>
      <c r="K297" s="2"/>
    </row>
    <row r="298" spans="3:11" x14ac:dyDescent="0.2">
      <c r="C298" s="7" t="str">
        <f>IF(Loan_Not_Paid*Values_Entered,Payment_Number,"")</f>
        <v/>
      </c>
      <c r="D298" s="5" t="str">
        <f>IF(Loan_Not_Paid*Values_Entered,Payment_Date,"")</f>
        <v/>
      </c>
      <c r="E298" s="60" t="str">
        <f>IF(Loan_Not_Paid*Values_Entered,Beginning_Balance,"")</f>
        <v/>
      </c>
      <c r="F298" s="6" t="str">
        <f>IF(Loan_Not_Paid*Values_Entered,Monthly_Payment,"")</f>
        <v/>
      </c>
      <c r="G298" s="6" t="str">
        <f>IF(Loan_Not_Paid*Values_Entered,Principal,"")</f>
        <v/>
      </c>
      <c r="H298" s="6"/>
      <c r="I298" s="6" t="str">
        <f>IF(Loan_Not_Paid*Values_Entered,Interest,"")</f>
        <v/>
      </c>
      <c r="J298" s="8" t="str">
        <f>IF(Loan_Not_Paid*Values_Entered,Ending_Balance,"")</f>
        <v/>
      </c>
      <c r="K298" s="2"/>
    </row>
    <row r="299" spans="3:11" x14ac:dyDescent="0.2">
      <c r="C299" s="7" t="str">
        <f>IF(Loan_Not_Paid*Values_Entered,Payment_Number,"")</f>
        <v/>
      </c>
      <c r="D299" s="5" t="str">
        <f>IF(Loan_Not_Paid*Values_Entered,Payment_Date,"")</f>
        <v/>
      </c>
      <c r="E299" s="60" t="str">
        <f>IF(Loan_Not_Paid*Values_Entered,Beginning_Balance,"")</f>
        <v/>
      </c>
      <c r="F299" s="6" t="str">
        <f>IF(Loan_Not_Paid*Values_Entered,Monthly_Payment,"")</f>
        <v/>
      </c>
      <c r="G299" s="6" t="str">
        <f>IF(Loan_Not_Paid*Values_Entered,Principal,"")</f>
        <v/>
      </c>
      <c r="H299" s="6"/>
      <c r="I299" s="6" t="str">
        <f>IF(Loan_Not_Paid*Values_Entered,Interest,"")</f>
        <v/>
      </c>
      <c r="J299" s="8" t="str">
        <f>IF(Loan_Not_Paid*Values_Entered,Ending_Balance,"")</f>
        <v/>
      </c>
      <c r="K299" s="2"/>
    </row>
    <row r="300" spans="3:11" x14ac:dyDescent="0.2">
      <c r="C300" s="7" t="str">
        <f>IF(Loan_Not_Paid*Values_Entered,Payment_Number,"")</f>
        <v/>
      </c>
      <c r="D300" s="5" t="str">
        <f>IF(Loan_Not_Paid*Values_Entered,Payment_Date,"")</f>
        <v/>
      </c>
      <c r="E300" s="60" t="str">
        <f>IF(Loan_Not_Paid*Values_Entered,Beginning_Balance,"")</f>
        <v/>
      </c>
      <c r="F300" s="6" t="str">
        <f>IF(Loan_Not_Paid*Values_Entered,Monthly_Payment,"")</f>
        <v/>
      </c>
      <c r="G300" s="6" t="str">
        <f>IF(Loan_Not_Paid*Values_Entered,Principal,"")</f>
        <v/>
      </c>
      <c r="H300" s="6"/>
      <c r="I300" s="6" t="str">
        <f>IF(Loan_Not_Paid*Values_Entered,Interest,"")</f>
        <v/>
      </c>
      <c r="J300" s="8" t="str">
        <f>IF(Loan_Not_Paid*Values_Entered,Ending_Balance,"")</f>
        <v/>
      </c>
      <c r="K300" s="2"/>
    </row>
    <row r="301" spans="3:11" x14ac:dyDescent="0.2">
      <c r="C301" s="7" t="str">
        <f>IF(Loan_Not_Paid*Values_Entered,Payment_Number,"")</f>
        <v/>
      </c>
      <c r="D301" s="5" t="str">
        <f>IF(Loan_Not_Paid*Values_Entered,Payment_Date,"")</f>
        <v/>
      </c>
      <c r="E301" s="60" t="str">
        <f>IF(Loan_Not_Paid*Values_Entered,Beginning_Balance,"")</f>
        <v/>
      </c>
      <c r="F301" s="6" t="str">
        <f>IF(Loan_Not_Paid*Values_Entered,Monthly_Payment,"")</f>
        <v/>
      </c>
      <c r="G301" s="6" t="str">
        <f>IF(Loan_Not_Paid*Values_Entered,Principal,"")</f>
        <v/>
      </c>
      <c r="H301" s="6"/>
      <c r="I301" s="6" t="str">
        <f>IF(Loan_Not_Paid*Values_Entered,Interest,"")</f>
        <v/>
      </c>
      <c r="J301" s="8" t="str">
        <f>IF(Loan_Not_Paid*Values_Entered,Ending_Balance,"")</f>
        <v/>
      </c>
      <c r="K301" s="2"/>
    </row>
    <row r="302" spans="3:11" x14ac:dyDescent="0.2">
      <c r="C302" s="7" t="str">
        <f>IF(Loan_Not_Paid*Values_Entered,Payment_Number,"")</f>
        <v/>
      </c>
      <c r="D302" s="5" t="str">
        <f>IF(Loan_Not_Paid*Values_Entered,Payment_Date,"")</f>
        <v/>
      </c>
      <c r="E302" s="60" t="str">
        <f>IF(Loan_Not_Paid*Values_Entered,Beginning_Balance,"")</f>
        <v/>
      </c>
      <c r="F302" s="6" t="str">
        <f>IF(Loan_Not_Paid*Values_Entered,Monthly_Payment,"")</f>
        <v/>
      </c>
      <c r="G302" s="6" t="str">
        <f>IF(Loan_Not_Paid*Values_Entered,Principal,"")</f>
        <v/>
      </c>
      <c r="H302" s="6"/>
      <c r="I302" s="6" t="str">
        <f>IF(Loan_Not_Paid*Values_Entered,Interest,"")</f>
        <v/>
      </c>
      <c r="J302" s="8" t="str">
        <f>IF(Loan_Not_Paid*Values_Entered,Ending_Balance,"")</f>
        <v/>
      </c>
      <c r="K302" s="2"/>
    </row>
    <row r="303" spans="3:11" x14ac:dyDescent="0.2">
      <c r="C303" s="7" t="str">
        <f>IF(Loan_Not_Paid*Values_Entered,Payment_Number,"")</f>
        <v/>
      </c>
      <c r="D303" s="5" t="str">
        <f>IF(Loan_Not_Paid*Values_Entered,Payment_Date,"")</f>
        <v/>
      </c>
      <c r="E303" s="60" t="str">
        <f>IF(Loan_Not_Paid*Values_Entered,Beginning_Balance,"")</f>
        <v/>
      </c>
      <c r="F303" s="6" t="str">
        <f>IF(Loan_Not_Paid*Values_Entered,Monthly_Payment,"")</f>
        <v/>
      </c>
      <c r="G303" s="6" t="str">
        <f>IF(Loan_Not_Paid*Values_Entered,Principal,"")</f>
        <v/>
      </c>
      <c r="H303" s="6"/>
      <c r="I303" s="6" t="str">
        <f>IF(Loan_Not_Paid*Values_Entered,Interest,"")</f>
        <v/>
      </c>
      <c r="J303" s="8" t="str">
        <f>IF(Loan_Not_Paid*Values_Entered,Ending_Balance,"")</f>
        <v/>
      </c>
      <c r="K303" s="2"/>
    </row>
    <row r="304" spans="3:11" x14ac:dyDescent="0.2">
      <c r="C304" s="7" t="str">
        <f>IF(Loan_Not_Paid*Values_Entered,Payment_Number,"")</f>
        <v/>
      </c>
      <c r="D304" s="5" t="str">
        <f>IF(Loan_Not_Paid*Values_Entered,Payment_Date,"")</f>
        <v/>
      </c>
      <c r="E304" s="60" t="str">
        <f>IF(Loan_Not_Paid*Values_Entered,Beginning_Balance,"")</f>
        <v/>
      </c>
      <c r="F304" s="6" t="str">
        <f>IF(Loan_Not_Paid*Values_Entered,Monthly_Payment,"")</f>
        <v/>
      </c>
      <c r="G304" s="6" t="str">
        <f>IF(Loan_Not_Paid*Values_Entered,Principal,"")</f>
        <v/>
      </c>
      <c r="H304" s="6"/>
      <c r="I304" s="6" t="str">
        <f>IF(Loan_Not_Paid*Values_Entered,Interest,"")</f>
        <v/>
      </c>
      <c r="J304" s="8" t="str">
        <f>IF(Loan_Not_Paid*Values_Entered,Ending_Balance,"")</f>
        <v/>
      </c>
      <c r="K304" s="2"/>
    </row>
    <row r="305" spans="3:11" x14ac:dyDescent="0.2">
      <c r="C305" s="7" t="str">
        <f>IF(Loan_Not_Paid*Values_Entered,Payment_Number,"")</f>
        <v/>
      </c>
      <c r="D305" s="5" t="str">
        <f>IF(Loan_Not_Paid*Values_Entered,Payment_Date,"")</f>
        <v/>
      </c>
      <c r="E305" s="60" t="str">
        <f>IF(Loan_Not_Paid*Values_Entered,Beginning_Balance,"")</f>
        <v/>
      </c>
      <c r="F305" s="6" t="str">
        <f>IF(Loan_Not_Paid*Values_Entered,Monthly_Payment,"")</f>
        <v/>
      </c>
      <c r="G305" s="6" t="str">
        <f>IF(Loan_Not_Paid*Values_Entered,Principal,"")</f>
        <v/>
      </c>
      <c r="H305" s="6"/>
      <c r="I305" s="6" t="str">
        <f>IF(Loan_Not_Paid*Values_Entered,Interest,"")</f>
        <v/>
      </c>
      <c r="J305" s="8" t="str">
        <f>IF(Loan_Not_Paid*Values_Entered,Ending_Balance,"")</f>
        <v/>
      </c>
      <c r="K305" s="2"/>
    </row>
    <row r="306" spans="3:11" x14ac:dyDescent="0.2">
      <c r="C306" s="7" t="str">
        <f>IF(Loan_Not_Paid*Values_Entered,Payment_Number,"")</f>
        <v/>
      </c>
      <c r="D306" s="5" t="str">
        <f>IF(Loan_Not_Paid*Values_Entered,Payment_Date,"")</f>
        <v/>
      </c>
      <c r="E306" s="60" t="str">
        <f>IF(Loan_Not_Paid*Values_Entered,Beginning_Balance,"")</f>
        <v/>
      </c>
      <c r="F306" s="6" t="str">
        <f>IF(Loan_Not_Paid*Values_Entered,Monthly_Payment,"")</f>
        <v/>
      </c>
      <c r="G306" s="6" t="str">
        <f>IF(Loan_Not_Paid*Values_Entered,Principal,"")</f>
        <v/>
      </c>
      <c r="H306" s="6"/>
      <c r="I306" s="6" t="str">
        <f>IF(Loan_Not_Paid*Values_Entered,Interest,"")</f>
        <v/>
      </c>
      <c r="J306" s="8" t="str">
        <f>IF(Loan_Not_Paid*Values_Entered,Ending_Balance,"")</f>
        <v/>
      </c>
      <c r="K306" s="2"/>
    </row>
    <row r="307" spans="3:11" x14ac:dyDescent="0.2">
      <c r="C307" s="7" t="str">
        <f>IF(Loan_Not_Paid*Values_Entered,Payment_Number,"")</f>
        <v/>
      </c>
      <c r="D307" s="5" t="str">
        <f>IF(Loan_Not_Paid*Values_Entered,Payment_Date,"")</f>
        <v/>
      </c>
      <c r="E307" s="60" t="str">
        <f>IF(Loan_Not_Paid*Values_Entered,Beginning_Balance,"")</f>
        <v/>
      </c>
      <c r="F307" s="6" t="str">
        <f>IF(Loan_Not_Paid*Values_Entered,Monthly_Payment,"")</f>
        <v/>
      </c>
      <c r="G307" s="6" t="str">
        <f>IF(Loan_Not_Paid*Values_Entered,Principal,"")</f>
        <v/>
      </c>
      <c r="H307" s="6"/>
      <c r="I307" s="6" t="str">
        <f>IF(Loan_Not_Paid*Values_Entered,Interest,"")</f>
        <v/>
      </c>
      <c r="J307" s="8" t="str">
        <f>IF(Loan_Not_Paid*Values_Entered,Ending_Balance,"")</f>
        <v/>
      </c>
      <c r="K307" s="2"/>
    </row>
    <row r="308" spans="3:11" x14ac:dyDescent="0.2">
      <c r="C308" s="7" t="str">
        <f>IF(Loan_Not_Paid*Values_Entered,Payment_Number,"")</f>
        <v/>
      </c>
      <c r="D308" s="5" t="str">
        <f>IF(Loan_Not_Paid*Values_Entered,Payment_Date,"")</f>
        <v/>
      </c>
      <c r="E308" s="60" t="str">
        <f>IF(Loan_Not_Paid*Values_Entered,Beginning_Balance,"")</f>
        <v/>
      </c>
      <c r="F308" s="6" t="str">
        <f>IF(Loan_Not_Paid*Values_Entered,Monthly_Payment,"")</f>
        <v/>
      </c>
      <c r="G308" s="6" t="str">
        <f>IF(Loan_Not_Paid*Values_Entered,Principal,"")</f>
        <v/>
      </c>
      <c r="H308" s="6"/>
      <c r="I308" s="6" t="str">
        <f>IF(Loan_Not_Paid*Values_Entered,Interest,"")</f>
        <v/>
      </c>
      <c r="J308" s="8" t="str">
        <f>IF(Loan_Not_Paid*Values_Entered,Ending_Balance,"")</f>
        <v/>
      </c>
      <c r="K308" s="2"/>
    </row>
    <row r="309" spans="3:11" x14ac:dyDescent="0.2">
      <c r="C309" s="7" t="str">
        <f>IF(Loan_Not_Paid*Values_Entered,Payment_Number,"")</f>
        <v/>
      </c>
      <c r="D309" s="5" t="str">
        <f>IF(Loan_Not_Paid*Values_Entered,Payment_Date,"")</f>
        <v/>
      </c>
      <c r="E309" s="60" t="str">
        <f>IF(Loan_Not_Paid*Values_Entered,Beginning_Balance,"")</f>
        <v/>
      </c>
      <c r="F309" s="6" t="str">
        <f>IF(Loan_Not_Paid*Values_Entered,Monthly_Payment,"")</f>
        <v/>
      </c>
      <c r="G309" s="6" t="str">
        <f>IF(Loan_Not_Paid*Values_Entered,Principal,"")</f>
        <v/>
      </c>
      <c r="H309" s="6"/>
      <c r="I309" s="6" t="str">
        <f>IF(Loan_Not_Paid*Values_Entered,Interest,"")</f>
        <v/>
      </c>
      <c r="J309" s="8" t="str">
        <f>IF(Loan_Not_Paid*Values_Entered,Ending_Balance,"")</f>
        <v/>
      </c>
      <c r="K309" s="2"/>
    </row>
    <row r="310" spans="3:11" x14ac:dyDescent="0.2">
      <c r="C310" s="7" t="str">
        <f>IF(Loan_Not_Paid*Values_Entered,Payment_Number,"")</f>
        <v/>
      </c>
      <c r="D310" s="5" t="str">
        <f>IF(Loan_Not_Paid*Values_Entered,Payment_Date,"")</f>
        <v/>
      </c>
      <c r="E310" s="60" t="str">
        <f>IF(Loan_Not_Paid*Values_Entered,Beginning_Balance,"")</f>
        <v/>
      </c>
      <c r="F310" s="6" t="str">
        <f>IF(Loan_Not_Paid*Values_Entered,Monthly_Payment,"")</f>
        <v/>
      </c>
      <c r="G310" s="6" t="str">
        <f>IF(Loan_Not_Paid*Values_Entered,Principal,"")</f>
        <v/>
      </c>
      <c r="H310" s="6"/>
      <c r="I310" s="6" t="str">
        <f>IF(Loan_Not_Paid*Values_Entered,Interest,"")</f>
        <v/>
      </c>
      <c r="J310" s="8" t="str">
        <f>IF(Loan_Not_Paid*Values_Entered,Ending_Balance,"")</f>
        <v/>
      </c>
      <c r="K310" s="2"/>
    </row>
    <row r="311" spans="3:11" x14ac:dyDescent="0.2">
      <c r="C311" s="7" t="str">
        <f>IF(Loan_Not_Paid*Values_Entered,Payment_Number,"")</f>
        <v/>
      </c>
      <c r="D311" s="5" t="str">
        <f>IF(Loan_Not_Paid*Values_Entered,Payment_Date,"")</f>
        <v/>
      </c>
      <c r="E311" s="60" t="str">
        <f>IF(Loan_Not_Paid*Values_Entered,Beginning_Balance,"")</f>
        <v/>
      </c>
      <c r="F311" s="6" t="str">
        <f>IF(Loan_Not_Paid*Values_Entered,Monthly_Payment,"")</f>
        <v/>
      </c>
      <c r="G311" s="6" t="str">
        <f>IF(Loan_Not_Paid*Values_Entered,Principal,"")</f>
        <v/>
      </c>
      <c r="H311" s="6"/>
      <c r="I311" s="6" t="str">
        <f>IF(Loan_Not_Paid*Values_Entered,Interest,"")</f>
        <v/>
      </c>
      <c r="J311" s="8" t="str">
        <f>IF(Loan_Not_Paid*Values_Entered,Ending_Balance,"")</f>
        <v/>
      </c>
      <c r="K311" s="2"/>
    </row>
    <row r="312" spans="3:11" x14ac:dyDescent="0.2">
      <c r="C312" s="7" t="str">
        <f>IF(Loan_Not_Paid*Values_Entered,Payment_Number,"")</f>
        <v/>
      </c>
      <c r="D312" s="5" t="str">
        <f>IF(Loan_Not_Paid*Values_Entered,Payment_Date,"")</f>
        <v/>
      </c>
      <c r="E312" s="60" t="str">
        <f>IF(Loan_Not_Paid*Values_Entered,Beginning_Balance,"")</f>
        <v/>
      </c>
      <c r="F312" s="6" t="str">
        <f>IF(Loan_Not_Paid*Values_Entered,Monthly_Payment,"")</f>
        <v/>
      </c>
      <c r="G312" s="6" t="str">
        <f>IF(Loan_Not_Paid*Values_Entered,Principal,"")</f>
        <v/>
      </c>
      <c r="H312" s="6"/>
      <c r="I312" s="6" t="str">
        <f>IF(Loan_Not_Paid*Values_Entered,Interest,"")</f>
        <v/>
      </c>
      <c r="J312" s="8" t="str">
        <f>IF(Loan_Not_Paid*Values_Entered,Ending_Balance,"")</f>
        <v/>
      </c>
      <c r="K312" s="2"/>
    </row>
    <row r="313" spans="3:11" x14ac:dyDescent="0.2">
      <c r="C313" s="7" t="str">
        <f>IF(Loan_Not_Paid*Values_Entered,Payment_Number,"")</f>
        <v/>
      </c>
      <c r="D313" s="5" t="str">
        <f>IF(Loan_Not_Paid*Values_Entered,Payment_Date,"")</f>
        <v/>
      </c>
      <c r="E313" s="60" t="str">
        <f>IF(Loan_Not_Paid*Values_Entered,Beginning_Balance,"")</f>
        <v/>
      </c>
      <c r="F313" s="6" t="str">
        <f>IF(Loan_Not_Paid*Values_Entered,Monthly_Payment,"")</f>
        <v/>
      </c>
      <c r="G313" s="6" t="str">
        <f>IF(Loan_Not_Paid*Values_Entered,Principal,"")</f>
        <v/>
      </c>
      <c r="H313" s="6"/>
      <c r="I313" s="6" t="str">
        <f>IF(Loan_Not_Paid*Values_Entered,Interest,"")</f>
        <v/>
      </c>
      <c r="J313" s="8" t="str">
        <f>IF(Loan_Not_Paid*Values_Entered,Ending_Balance,"")</f>
        <v/>
      </c>
      <c r="K313" s="2"/>
    </row>
    <row r="314" spans="3:11" x14ac:dyDescent="0.2">
      <c r="C314" s="7" t="str">
        <f>IF(Loan_Not_Paid*Values_Entered,Payment_Number,"")</f>
        <v/>
      </c>
      <c r="D314" s="5" t="str">
        <f>IF(Loan_Not_Paid*Values_Entered,Payment_Date,"")</f>
        <v/>
      </c>
      <c r="E314" s="60" t="str">
        <f>IF(Loan_Not_Paid*Values_Entered,Beginning_Balance,"")</f>
        <v/>
      </c>
      <c r="F314" s="6" t="str">
        <f>IF(Loan_Not_Paid*Values_Entered,Monthly_Payment,"")</f>
        <v/>
      </c>
      <c r="G314" s="6" t="str">
        <f>IF(Loan_Not_Paid*Values_Entered,Principal,"")</f>
        <v/>
      </c>
      <c r="H314" s="6"/>
      <c r="I314" s="6" t="str">
        <f>IF(Loan_Not_Paid*Values_Entered,Interest,"")</f>
        <v/>
      </c>
      <c r="J314" s="8" t="str">
        <f>IF(Loan_Not_Paid*Values_Entered,Ending_Balance,"")</f>
        <v/>
      </c>
      <c r="K314" s="2"/>
    </row>
    <row r="315" spans="3:11" x14ac:dyDescent="0.2">
      <c r="C315" s="7" t="str">
        <f>IF(Loan_Not_Paid*Values_Entered,Payment_Number,"")</f>
        <v/>
      </c>
      <c r="D315" s="5" t="str">
        <f>IF(Loan_Not_Paid*Values_Entered,Payment_Date,"")</f>
        <v/>
      </c>
      <c r="E315" s="60" t="str">
        <f>IF(Loan_Not_Paid*Values_Entered,Beginning_Balance,"")</f>
        <v/>
      </c>
      <c r="F315" s="6" t="str">
        <f>IF(Loan_Not_Paid*Values_Entered,Monthly_Payment,"")</f>
        <v/>
      </c>
      <c r="G315" s="6" t="str">
        <f>IF(Loan_Not_Paid*Values_Entered,Principal,"")</f>
        <v/>
      </c>
      <c r="H315" s="6"/>
      <c r="I315" s="6" t="str">
        <f>IF(Loan_Not_Paid*Values_Entered,Interest,"")</f>
        <v/>
      </c>
      <c r="J315" s="8" t="str">
        <f>IF(Loan_Not_Paid*Values_Entered,Ending_Balance,"")</f>
        <v/>
      </c>
      <c r="K315" s="2"/>
    </row>
    <row r="316" spans="3:11" x14ac:dyDescent="0.2">
      <c r="C316" s="7" t="str">
        <f>IF(Loan_Not_Paid*Values_Entered,Payment_Number,"")</f>
        <v/>
      </c>
      <c r="D316" s="5" t="str">
        <f>IF(Loan_Not_Paid*Values_Entered,Payment_Date,"")</f>
        <v/>
      </c>
      <c r="E316" s="60" t="str">
        <f>IF(Loan_Not_Paid*Values_Entered,Beginning_Balance,"")</f>
        <v/>
      </c>
      <c r="F316" s="6" t="str">
        <f>IF(Loan_Not_Paid*Values_Entered,Monthly_Payment,"")</f>
        <v/>
      </c>
      <c r="G316" s="6" t="str">
        <f>IF(Loan_Not_Paid*Values_Entered,Principal,"")</f>
        <v/>
      </c>
      <c r="H316" s="6"/>
      <c r="I316" s="6" t="str">
        <f>IF(Loan_Not_Paid*Values_Entered,Interest,"")</f>
        <v/>
      </c>
      <c r="J316" s="8" t="str">
        <f>IF(Loan_Not_Paid*Values_Entered,Ending_Balance,"")</f>
        <v/>
      </c>
      <c r="K316" s="2"/>
    </row>
    <row r="317" spans="3:11" x14ac:dyDescent="0.2">
      <c r="C317" s="7" t="str">
        <f>IF(Loan_Not_Paid*Values_Entered,Payment_Number,"")</f>
        <v/>
      </c>
      <c r="D317" s="5" t="str">
        <f>IF(Loan_Not_Paid*Values_Entered,Payment_Date,"")</f>
        <v/>
      </c>
      <c r="E317" s="60" t="str">
        <f>IF(Loan_Not_Paid*Values_Entered,Beginning_Balance,"")</f>
        <v/>
      </c>
      <c r="F317" s="6" t="str">
        <f>IF(Loan_Not_Paid*Values_Entered,Monthly_Payment,"")</f>
        <v/>
      </c>
      <c r="G317" s="6" t="str">
        <f>IF(Loan_Not_Paid*Values_Entered,Principal,"")</f>
        <v/>
      </c>
      <c r="H317" s="6"/>
      <c r="I317" s="6" t="str">
        <f>IF(Loan_Not_Paid*Values_Entered,Interest,"")</f>
        <v/>
      </c>
      <c r="J317" s="8" t="str">
        <f>IF(Loan_Not_Paid*Values_Entered,Ending_Balance,"")</f>
        <v/>
      </c>
      <c r="K317" s="2"/>
    </row>
    <row r="318" spans="3:11" x14ac:dyDescent="0.2">
      <c r="C318" s="7" t="str">
        <f>IF(Loan_Not_Paid*Values_Entered,Payment_Number,"")</f>
        <v/>
      </c>
      <c r="D318" s="5" t="str">
        <f>IF(Loan_Not_Paid*Values_Entered,Payment_Date,"")</f>
        <v/>
      </c>
      <c r="E318" s="60" t="str">
        <f>IF(Loan_Not_Paid*Values_Entered,Beginning_Balance,"")</f>
        <v/>
      </c>
      <c r="F318" s="6" t="str">
        <f>IF(Loan_Not_Paid*Values_Entered,Monthly_Payment,"")</f>
        <v/>
      </c>
      <c r="G318" s="6" t="str">
        <f>IF(Loan_Not_Paid*Values_Entered,Principal,"")</f>
        <v/>
      </c>
      <c r="H318" s="6"/>
      <c r="I318" s="6" t="str">
        <f>IF(Loan_Not_Paid*Values_Entered,Interest,"")</f>
        <v/>
      </c>
      <c r="J318" s="8" t="str">
        <f>IF(Loan_Not_Paid*Values_Entered,Ending_Balance,"")</f>
        <v/>
      </c>
      <c r="K318" s="2"/>
    </row>
    <row r="319" spans="3:11" x14ac:dyDescent="0.2">
      <c r="C319" s="7" t="str">
        <f>IF(Loan_Not_Paid*Values_Entered,Payment_Number,"")</f>
        <v/>
      </c>
      <c r="D319" s="5" t="str">
        <f>IF(Loan_Not_Paid*Values_Entered,Payment_Date,"")</f>
        <v/>
      </c>
      <c r="E319" s="60" t="str">
        <f>IF(Loan_Not_Paid*Values_Entered,Beginning_Balance,"")</f>
        <v/>
      </c>
      <c r="F319" s="6" t="str">
        <f>IF(Loan_Not_Paid*Values_Entered,Monthly_Payment,"")</f>
        <v/>
      </c>
      <c r="G319" s="6" t="str">
        <f>IF(Loan_Not_Paid*Values_Entered,Principal,"")</f>
        <v/>
      </c>
      <c r="H319" s="6"/>
      <c r="I319" s="6" t="str">
        <f>IF(Loan_Not_Paid*Values_Entered,Interest,"")</f>
        <v/>
      </c>
      <c r="J319" s="8" t="str">
        <f>IF(Loan_Not_Paid*Values_Entered,Ending_Balance,"")</f>
        <v/>
      </c>
      <c r="K319" s="2"/>
    </row>
    <row r="320" spans="3:11" x14ac:dyDescent="0.2">
      <c r="C320" s="7" t="str">
        <f>IF(Loan_Not_Paid*Values_Entered,Payment_Number,"")</f>
        <v/>
      </c>
      <c r="D320" s="5" t="str">
        <f>IF(Loan_Not_Paid*Values_Entered,Payment_Date,"")</f>
        <v/>
      </c>
      <c r="E320" s="60" t="str">
        <f>IF(Loan_Not_Paid*Values_Entered,Beginning_Balance,"")</f>
        <v/>
      </c>
      <c r="F320" s="6" t="str">
        <f>IF(Loan_Not_Paid*Values_Entered,Monthly_Payment,"")</f>
        <v/>
      </c>
      <c r="G320" s="6" t="str">
        <f>IF(Loan_Not_Paid*Values_Entered,Principal,"")</f>
        <v/>
      </c>
      <c r="H320" s="6"/>
      <c r="I320" s="6" t="str">
        <f>IF(Loan_Not_Paid*Values_Entered,Interest,"")</f>
        <v/>
      </c>
      <c r="J320" s="8" t="str">
        <f>IF(Loan_Not_Paid*Values_Entered,Ending_Balance,"")</f>
        <v/>
      </c>
      <c r="K320" s="2"/>
    </row>
    <row r="321" spans="3:11" x14ac:dyDescent="0.2">
      <c r="C321" s="7" t="str">
        <f>IF(Loan_Not_Paid*Values_Entered,Payment_Number,"")</f>
        <v/>
      </c>
      <c r="D321" s="5" t="str">
        <f>IF(Loan_Not_Paid*Values_Entered,Payment_Date,"")</f>
        <v/>
      </c>
      <c r="E321" s="60" t="str">
        <f>IF(Loan_Not_Paid*Values_Entered,Beginning_Balance,"")</f>
        <v/>
      </c>
      <c r="F321" s="6" t="str">
        <f>IF(Loan_Not_Paid*Values_Entered,Monthly_Payment,"")</f>
        <v/>
      </c>
      <c r="G321" s="6" t="str">
        <f>IF(Loan_Not_Paid*Values_Entered,Principal,"")</f>
        <v/>
      </c>
      <c r="H321" s="6"/>
      <c r="I321" s="6" t="str">
        <f>IF(Loan_Not_Paid*Values_Entered,Interest,"")</f>
        <v/>
      </c>
      <c r="J321" s="8" t="str">
        <f>IF(Loan_Not_Paid*Values_Entered,Ending_Balance,"")</f>
        <v/>
      </c>
      <c r="K321" s="2"/>
    </row>
    <row r="322" spans="3:11" x14ac:dyDescent="0.2">
      <c r="C322" s="7" t="str">
        <f>IF(Loan_Not_Paid*Values_Entered,Payment_Number,"")</f>
        <v/>
      </c>
      <c r="D322" s="5" t="str">
        <f>IF(Loan_Not_Paid*Values_Entered,Payment_Date,"")</f>
        <v/>
      </c>
      <c r="E322" s="60" t="str">
        <f>IF(Loan_Not_Paid*Values_Entered,Beginning_Balance,"")</f>
        <v/>
      </c>
      <c r="F322" s="6" t="str">
        <f>IF(Loan_Not_Paid*Values_Entered,Monthly_Payment,"")</f>
        <v/>
      </c>
      <c r="G322" s="6" t="str">
        <f>IF(Loan_Not_Paid*Values_Entered,Principal,"")</f>
        <v/>
      </c>
      <c r="H322" s="6"/>
      <c r="I322" s="6" t="str">
        <f>IF(Loan_Not_Paid*Values_Entered,Interest,"")</f>
        <v/>
      </c>
      <c r="J322" s="8" t="str">
        <f>IF(Loan_Not_Paid*Values_Entered,Ending_Balance,"")</f>
        <v/>
      </c>
      <c r="K322" s="2"/>
    </row>
    <row r="323" spans="3:11" x14ac:dyDescent="0.2">
      <c r="C323" s="7" t="str">
        <f>IF(Loan_Not_Paid*Values_Entered,Payment_Number,"")</f>
        <v/>
      </c>
      <c r="D323" s="5" t="str">
        <f>IF(Loan_Not_Paid*Values_Entered,Payment_Date,"")</f>
        <v/>
      </c>
      <c r="E323" s="60" t="str">
        <f>IF(Loan_Not_Paid*Values_Entered,Beginning_Balance,"")</f>
        <v/>
      </c>
      <c r="F323" s="6" t="str">
        <f>IF(Loan_Not_Paid*Values_Entered,Monthly_Payment,"")</f>
        <v/>
      </c>
      <c r="G323" s="6" t="str">
        <f>IF(Loan_Not_Paid*Values_Entered,Principal,"")</f>
        <v/>
      </c>
      <c r="H323" s="6"/>
      <c r="I323" s="6" t="str">
        <f>IF(Loan_Not_Paid*Values_Entered,Interest,"")</f>
        <v/>
      </c>
      <c r="J323" s="8" t="str">
        <f>IF(Loan_Not_Paid*Values_Entered,Ending_Balance,"")</f>
        <v/>
      </c>
      <c r="K323" s="2"/>
    </row>
    <row r="324" spans="3:11" x14ac:dyDescent="0.2">
      <c r="C324" s="7" t="str">
        <f>IF(Loan_Not_Paid*Values_Entered,Payment_Number,"")</f>
        <v/>
      </c>
      <c r="D324" s="5" t="str">
        <f>IF(Loan_Not_Paid*Values_Entered,Payment_Date,"")</f>
        <v/>
      </c>
      <c r="E324" s="60" t="str">
        <f>IF(Loan_Not_Paid*Values_Entered,Beginning_Balance,"")</f>
        <v/>
      </c>
      <c r="F324" s="6" t="str">
        <f>IF(Loan_Not_Paid*Values_Entered,Monthly_Payment,"")</f>
        <v/>
      </c>
      <c r="G324" s="6" t="str">
        <f>IF(Loan_Not_Paid*Values_Entered,Principal,"")</f>
        <v/>
      </c>
      <c r="H324" s="6"/>
      <c r="I324" s="6" t="str">
        <f>IF(Loan_Not_Paid*Values_Entered,Interest,"")</f>
        <v/>
      </c>
      <c r="J324" s="8" t="str">
        <f>IF(Loan_Not_Paid*Values_Entered,Ending_Balance,"")</f>
        <v/>
      </c>
      <c r="K324" s="2"/>
    </row>
    <row r="325" spans="3:11" x14ac:dyDescent="0.2">
      <c r="C325" s="7" t="str">
        <f>IF(Loan_Not_Paid*Values_Entered,Payment_Number,"")</f>
        <v/>
      </c>
      <c r="D325" s="5" t="str">
        <f>IF(Loan_Not_Paid*Values_Entered,Payment_Date,"")</f>
        <v/>
      </c>
      <c r="E325" s="60" t="str">
        <f>IF(Loan_Not_Paid*Values_Entered,Beginning_Balance,"")</f>
        <v/>
      </c>
      <c r="F325" s="6" t="str">
        <f>IF(Loan_Not_Paid*Values_Entered,Monthly_Payment,"")</f>
        <v/>
      </c>
      <c r="G325" s="6" t="str">
        <f>IF(Loan_Not_Paid*Values_Entered,Principal,"")</f>
        <v/>
      </c>
      <c r="H325" s="6"/>
      <c r="I325" s="6" t="str">
        <f>IF(Loan_Not_Paid*Values_Entered,Interest,"")</f>
        <v/>
      </c>
      <c r="J325" s="8" t="str">
        <f>IF(Loan_Not_Paid*Values_Entered,Ending_Balance,"")</f>
        <v/>
      </c>
      <c r="K325" s="2"/>
    </row>
    <row r="326" spans="3:11" x14ac:dyDescent="0.2">
      <c r="C326" s="7" t="str">
        <f>IF(Loan_Not_Paid*Values_Entered,Payment_Number,"")</f>
        <v/>
      </c>
      <c r="D326" s="5" t="str">
        <f>IF(Loan_Not_Paid*Values_Entered,Payment_Date,"")</f>
        <v/>
      </c>
      <c r="E326" s="60" t="str">
        <f>IF(Loan_Not_Paid*Values_Entered,Beginning_Balance,"")</f>
        <v/>
      </c>
      <c r="F326" s="6" t="str">
        <f>IF(Loan_Not_Paid*Values_Entered,Monthly_Payment,"")</f>
        <v/>
      </c>
      <c r="G326" s="6" t="str">
        <f>IF(Loan_Not_Paid*Values_Entered,Principal,"")</f>
        <v/>
      </c>
      <c r="H326" s="6"/>
      <c r="I326" s="6" t="str">
        <f>IF(Loan_Not_Paid*Values_Entered,Interest,"")</f>
        <v/>
      </c>
      <c r="J326" s="8" t="str">
        <f>IF(Loan_Not_Paid*Values_Entered,Ending_Balance,"")</f>
        <v/>
      </c>
      <c r="K326" s="2"/>
    </row>
    <row r="327" spans="3:11" x14ac:dyDescent="0.2">
      <c r="C327" s="7" t="str">
        <f>IF(Loan_Not_Paid*Values_Entered,Payment_Number,"")</f>
        <v/>
      </c>
      <c r="D327" s="5" t="str">
        <f>IF(Loan_Not_Paid*Values_Entered,Payment_Date,"")</f>
        <v/>
      </c>
      <c r="E327" s="60" t="str">
        <f>IF(Loan_Not_Paid*Values_Entered,Beginning_Balance,"")</f>
        <v/>
      </c>
      <c r="F327" s="6" t="str">
        <f>IF(Loan_Not_Paid*Values_Entered,Monthly_Payment,"")</f>
        <v/>
      </c>
      <c r="G327" s="6" t="str">
        <f>IF(Loan_Not_Paid*Values_Entered,Principal,"")</f>
        <v/>
      </c>
      <c r="H327" s="6"/>
      <c r="I327" s="6" t="str">
        <f>IF(Loan_Not_Paid*Values_Entered,Interest,"")</f>
        <v/>
      </c>
      <c r="J327" s="8" t="str">
        <f>IF(Loan_Not_Paid*Values_Entered,Ending_Balance,"")</f>
        <v/>
      </c>
      <c r="K327" s="2"/>
    </row>
    <row r="328" spans="3:11" x14ac:dyDescent="0.2">
      <c r="C328" s="7" t="str">
        <f>IF(Loan_Not_Paid*Values_Entered,Payment_Number,"")</f>
        <v/>
      </c>
      <c r="D328" s="5" t="str">
        <f>IF(Loan_Not_Paid*Values_Entered,Payment_Date,"")</f>
        <v/>
      </c>
      <c r="E328" s="60" t="str">
        <f>IF(Loan_Not_Paid*Values_Entered,Beginning_Balance,"")</f>
        <v/>
      </c>
      <c r="F328" s="6" t="str">
        <f>IF(Loan_Not_Paid*Values_Entered,Monthly_Payment,"")</f>
        <v/>
      </c>
      <c r="G328" s="6" t="str">
        <f>IF(Loan_Not_Paid*Values_Entered,Principal,"")</f>
        <v/>
      </c>
      <c r="H328" s="6"/>
      <c r="I328" s="6" t="str">
        <f>IF(Loan_Not_Paid*Values_Entered,Interest,"")</f>
        <v/>
      </c>
      <c r="J328" s="8" t="str">
        <f>IF(Loan_Not_Paid*Values_Entered,Ending_Balance,"")</f>
        <v/>
      </c>
      <c r="K328" s="2"/>
    </row>
    <row r="329" spans="3:11" x14ac:dyDescent="0.2">
      <c r="C329" s="7" t="str">
        <f>IF(Loan_Not_Paid*Values_Entered,Payment_Number,"")</f>
        <v/>
      </c>
      <c r="D329" s="5" t="str">
        <f>IF(Loan_Not_Paid*Values_Entered,Payment_Date,"")</f>
        <v/>
      </c>
      <c r="E329" s="60" t="str">
        <f>IF(Loan_Not_Paid*Values_Entered,Beginning_Balance,"")</f>
        <v/>
      </c>
      <c r="F329" s="6" t="str">
        <f>IF(Loan_Not_Paid*Values_Entered,Monthly_Payment,"")</f>
        <v/>
      </c>
      <c r="G329" s="6" t="str">
        <f>IF(Loan_Not_Paid*Values_Entered,Principal,"")</f>
        <v/>
      </c>
      <c r="H329" s="6"/>
      <c r="I329" s="6" t="str">
        <f>IF(Loan_Not_Paid*Values_Entered,Interest,"")</f>
        <v/>
      </c>
      <c r="J329" s="8" t="str">
        <f>IF(Loan_Not_Paid*Values_Entered,Ending_Balance,"")</f>
        <v/>
      </c>
      <c r="K329" s="2"/>
    </row>
    <row r="330" spans="3:11" x14ac:dyDescent="0.2">
      <c r="C330" s="7" t="str">
        <f>IF(Loan_Not_Paid*Values_Entered,Payment_Number,"")</f>
        <v/>
      </c>
      <c r="D330" s="5" t="str">
        <f>IF(Loan_Not_Paid*Values_Entered,Payment_Date,"")</f>
        <v/>
      </c>
      <c r="E330" s="60" t="str">
        <f>IF(Loan_Not_Paid*Values_Entered,Beginning_Balance,"")</f>
        <v/>
      </c>
      <c r="F330" s="6" t="str">
        <f>IF(Loan_Not_Paid*Values_Entered,Monthly_Payment,"")</f>
        <v/>
      </c>
      <c r="G330" s="6" t="str">
        <f>IF(Loan_Not_Paid*Values_Entered,Principal,"")</f>
        <v/>
      </c>
      <c r="H330" s="6"/>
      <c r="I330" s="6" t="str">
        <f>IF(Loan_Not_Paid*Values_Entered,Interest,"")</f>
        <v/>
      </c>
      <c r="J330" s="8" t="str">
        <f>IF(Loan_Not_Paid*Values_Entered,Ending_Balance,"")</f>
        <v/>
      </c>
      <c r="K330" s="2"/>
    </row>
    <row r="331" spans="3:11" x14ac:dyDescent="0.2">
      <c r="C331" s="7" t="str">
        <f>IF(Loan_Not_Paid*Values_Entered,Payment_Number,"")</f>
        <v/>
      </c>
      <c r="D331" s="5" t="str">
        <f>IF(Loan_Not_Paid*Values_Entered,Payment_Date,"")</f>
        <v/>
      </c>
      <c r="E331" s="60" t="str">
        <f>IF(Loan_Not_Paid*Values_Entered,Beginning_Balance,"")</f>
        <v/>
      </c>
      <c r="F331" s="6" t="str">
        <f>IF(Loan_Not_Paid*Values_Entered,Monthly_Payment,"")</f>
        <v/>
      </c>
      <c r="G331" s="6" t="str">
        <f>IF(Loan_Not_Paid*Values_Entered,Principal,"")</f>
        <v/>
      </c>
      <c r="H331" s="6"/>
      <c r="I331" s="6" t="str">
        <f>IF(Loan_Not_Paid*Values_Entered,Interest,"")</f>
        <v/>
      </c>
      <c r="J331" s="8" t="str">
        <f>IF(Loan_Not_Paid*Values_Entered,Ending_Balance,"")</f>
        <v/>
      </c>
      <c r="K331" s="2"/>
    </row>
    <row r="332" spans="3:11" x14ac:dyDescent="0.2">
      <c r="C332" s="7" t="str">
        <f>IF(Loan_Not_Paid*Values_Entered,Payment_Number,"")</f>
        <v/>
      </c>
      <c r="D332" s="5" t="str">
        <f>IF(Loan_Not_Paid*Values_Entered,Payment_Date,"")</f>
        <v/>
      </c>
      <c r="E332" s="60" t="str">
        <f>IF(Loan_Not_Paid*Values_Entered,Beginning_Balance,"")</f>
        <v/>
      </c>
      <c r="F332" s="6" t="str">
        <f>IF(Loan_Not_Paid*Values_Entered,Monthly_Payment,"")</f>
        <v/>
      </c>
      <c r="G332" s="6" t="str">
        <f>IF(Loan_Not_Paid*Values_Entered,Principal,"")</f>
        <v/>
      </c>
      <c r="H332" s="6"/>
      <c r="I332" s="6" t="str">
        <f>IF(Loan_Not_Paid*Values_Entered,Interest,"")</f>
        <v/>
      </c>
      <c r="J332" s="8" t="str">
        <f>IF(Loan_Not_Paid*Values_Entered,Ending_Balance,"")</f>
        <v/>
      </c>
      <c r="K332" s="2"/>
    </row>
    <row r="333" spans="3:11" x14ac:dyDescent="0.2">
      <c r="C333" s="7" t="str">
        <f>IF(Loan_Not_Paid*Values_Entered,Payment_Number,"")</f>
        <v/>
      </c>
      <c r="D333" s="5" t="str">
        <f>IF(Loan_Not_Paid*Values_Entered,Payment_Date,"")</f>
        <v/>
      </c>
      <c r="E333" s="60" t="str">
        <f>IF(Loan_Not_Paid*Values_Entered,Beginning_Balance,"")</f>
        <v/>
      </c>
      <c r="F333" s="6" t="str">
        <f>IF(Loan_Not_Paid*Values_Entered,Monthly_Payment,"")</f>
        <v/>
      </c>
      <c r="G333" s="6" t="str">
        <f>IF(Loan_Not_Paid*Values_Entered,Principal,"")</f>
        <v/>
      </c>
      <c r="H333" s="6"/>
      <c r="I333" s="6" t="str">
        <f>IF(Loan_Not_Paid*Values_Entered,Interest,"")</f>
        <v/>
      </c>
      <c r="J333" s="8" t="str">
        <f>IF(Loan_Not_Paid*Values_Entered,Ending_Balance,"")</f>
        <v/>
      </c>
      <c r="K333" s="2"/>
    </row>
    <row r="334" spans="3:11" x14ac:dyDescent="0.2">
      <c r="C334" s="7" t="str">
        <f>IF(Loan_Not_Paid*Values_Entered,Payment_Number,"")</f>
        <v/>
      </c>
      <c r="D334" s="5" t="str">
        <f>IF(Loan_Not_Paid*Values_Entered,Payment_Date,"")</f>
        <v/>
      </c>
      <c r="E334" s="60" t="str">
        <f>IF(Loan_Not_Paid*Values_Entered,Beginning_Balance,"")</f>
        <v/>
      </c>
      <c r="F334" s="6" t="str">
        <f>IF(Loan_Not_Paid*Values_Entered,Monthly_Payment,"")</f>
        <v/>
      </c>
      <c r="G334" s="6" t="str">
        <f>IF(Loan_Not_Paid*Values_Entered,Principal,"")</f>
        <v/>
      </c>
      <c r="H334" s="6"/>
      <c r="I334" s="6" t="str">
        <f>IF(Loan_Not_Paid*Values_Entered,Interest,"")</f>
        <v/>
      </c>
      <c r="J334" s="8" t="str">
        <f>IF(Loan_Not_Paid*Values_Entered,Ending_Balance,"")</f>
        <v/>
      </c>
      <c r="K334" s="2"/>
    </row>
    <row r="335" spans="3:11" x14ac:dyDescent="0.2">
      <c r="C335" s="7" t="str">
        <f>IF(Loan_Not_Paid*Values_Entered,Payment_Number,"")</f>
        <v/>
      </c>
      <c r="D335" s="5" t="str">
        <f>IF(Loan_Not_Paid*Values_Entered,Payment_Date,"")</f>
        <v/>
      </c>
      <c r="E335" s="60" t="str">
        <f>IF(Loan_Not_Paid*Values_Entered,Beginning_Balance,"")</f>
        <v/>
      </c>
      <c r="F335" s="6" t="str">
        <f>IF(Loan_Not_Paid*Values_Entered,Monthly_Payment,"")</f>
        <v/>
      </c>
      <c r="G335" s="6" t="str">
        <f>IF(Loan_Not_Paid*Values_Entered,Principal,"")</f>
        <v/>
      </c>
      <c r="H335" s="6"/>
      <c r="I335" s="6" t="str">
        <f>IF(Loan_Not_Paid*Values_Entered,Interest,"")</f>
        <v/>
      </c>
      <c r="J335" s="8" t="str">
        <f>IF(Loan_Not_Paid*Values_Entered,Ending_Balance,"")</f>
        <v/>
      </c>
      <c r="K335" s="2"/>
    </row>
    <row r="336" spans="3:11" x14ac:dyDescent="0.2">
      <c r="C336" s="7" t="str">
        <f>IF(Loan_Not_Paid*Values_Entered,Payment_Number,"")</f>
        <v/>
      </c>
      <c r="D336" s="5" t="str">
        <f>IF(Loan_Not_Paid*Values_Entered,Payment_Date,"")</f>
        <v/>
      </c>
      <c r="E336" s="60" t="str">
        <f>IF(Loan_Not_Paid*Values_Entered,Beginning_Balance,"")</f>
        <v/>
      </c>
      <c r="F336" s="6" t="str">
        <f>IF(Loan_Not_Paid*Values_Entered,Monthly_Payment,"")</f>
        <v/>
      </c>
      <c r="G336" s="6" t="str">
        <f>IF(Loan_Not_Paid*Values_Entered,Principal,"")</f>
        <v/>
      </c>
      <c r="H336" s="6"/>
      <c r="I336" s="6" t="str">
        <f>IF(Loan_Not_Paid*Values_Entered,Interest,"")</f>
        <v/>
      </c>
      <c r="J336" s="8" t="str">
        <f>IF(Loan_Not_Paid*Values_Entered,Ending_Balance,"")</f>
        <v/>
      </c>
      <c r="K336" s="2"/>
    </row>
    <row r="337" spans="3:11" x14ac:dyDescent="0.2">
      <c r="C337" s="7" t="str">
        <f>IF(Loan_Not_Paid*Values_Entered,Payment_Number,"")</f>
        <v/>
      </c>
      <c r="D337" s="5" t="str">
        <f>IF(Loan_Not_Paid*Values_Entered,Payment_Date,"")</f>
        <v/>
      </c>
      <c r="E337" s="60" t="str">
        <f>IF(Loan_Not_Paid*Values_Entered,Beginning_Balance,"")</f>
        <v/>
      </c>
      <c r="F337" s="6" t="str">
        <f>IF(Loan_Not_Paid*Values_Entered,Monthly_Payment,"")</f>
        <v/>
      </c>
      <c r="G337" s="6" t="str">
        <f>IF(Loan_Not_Paid*Values_Entered,Principal,"")</f>
        <v/>
      </c>
      <c r="H337" s="6"/>
      <c r="I337" s="6" t="str">
        <f>IF(Loan_Not_Paid*Values_Entered,Interest,"")</f>
        <v/>
      </c>
      <c r="J337" s="8" t="str">
        <f>IF(Loan_Not_Paid*Values_Entered,Ending_Balance,"")</f>
        <v/>
      </c>
      <c r="K337" s="2"/>
    </row>
    <row r="338" spans="3:11" x14ac:dyDescent="0.2">
      <c r="C338" s="7" t="str">
        <f>IF(Loan_Not_Paid*Values_Entered,Payment_Number,"")</f>
        <v/>
      </c>
      <c r="D338" s="5" t="str">
        <f>IF(Loan_Not_Paid*Values_Entered,Payment_Date,"")</f>
        <v/>
      </c>
      <c r="E338" s="60" t="str">
        <f>IF(Loan_Not_Paid*Values_Entered,Beginning_Balance,"")</f>
        <v/>
      </c>
      <c r="F338" s="6" t="str">
        <f>IF(Loan_Not_Paid*Values_Entered,Monthly_Payment,"")</f>
        <v/>
      </c>
      <c r="G338" s="6" t="str">
        <f>IF(Loan_Not_Paid*Values_Entered,Principal,"")</f>
        <v/>
      </c>
      <c r="H338" s="6"/>
      <c r="I338" s="6" t="str">
        <f>IF(Loan_Not_Paid*Values_Entered,Interest,"")</f>
        <v/>
      </c>
      <c r="J338" s="8" t="str">
        <f>IF(Loan_Not_Paid*Values_Entered,Ending_Balance,"")</f>
        <v/>
      </c>
      <c r="K338" s="2"/>
    </row>
    <row r="339" spans="3:11" x14ac:dyDescent="0.2">
      <c r="C339" s="7" t="str">
        <f>IF(Loan_Not_Paid*Values_Entered,Payment_Number,"")</f>
        <v/>
      </c>
      <c r="D339" s="5" t="str">
        <f>IF(Loan_Not_Paid*Values_Entered,Payment_Date,"")</f>
        <v/>
      </c>
      <c r="E339" s="60" t="str">
        <f>IF(Loan_Not_Paid*Values_Entered,Beginning_Balance,"")</f>
        <v/>
      </c>
      <c r="F339" s="6" t="str">
        <f>IF(Loan_Not_Paid*Values_Entered,Monthly_Payment,"")</f>
        <v/>
      </c>
      <c r="G339" s="6" t="str">
        <f>IF(Loan_Not_Paid*Values_Entered,Principal,"")</f>
        <v/>
      </c>
      <c r="H339" s="6"/>
      <c r="I339" s="6" t="str">
        <f>IF(Loan_Not_Paid*Values_Entered,Interest,"")</f>
        <v/>
      </c>
      <c r="J339" s="8" t="str">
        <f>IF(Loan_Not_Paid*Values_Entered,Ending_Balance,"")</f>
        <v/>
      </c>
      <c r="K339" s="2"/>
    </row>
    <row r="340" spans="3:11" x14ac:dyDescent="0.2">
      <c r="C340" s="7" t="str">
        <f>IF(Loan_Not_Paid*Values_Entered,Payment_Number,"")</f>
        <v/>
      </c>
      <c r="D340" s="5" t="str">
        <f>IF(Loan_Not_Paid*Values_Entered,Payment_Date,"")</f>
        <v/>
      </c>
      <c r="E340" s="60" t="str">
        <f>IF(Loan_Not_Paid*Values_Entered,Beginning_Balance,"")</f>
        <v/>
      </c>
      <c r="F340" s="6" t="str">
        <f>IF(Loan_Not_Paid*Values_Entered,Monthly_Payment,"")</f>
        <v/>
      </c>
      <c r="G340" s="6" t="str">
        <f>IF(Loan_Not_Paid*Values_Entered,Principal,"")</f>
        <v/>
      </c>
      <c r="H340" s="6"/>
      <c r="I340" s="6" t="str">
        <f>IF(Loan_Not_Paid*Values_Entered,Interest,"")</f>
        <v/>
      </c>
      <c r="J340" s="8" t="str">
        <f>IF(Loan_Not_Paid*Values_Entered,Ending_Balance,"")</f>
        <v/>
      </c>
      <c r="K340" s="2"/>
    </row>
    <row r="341" spans="3:11" x14ac:dyDescent="0.2">
      <c r="C341" s="7" t="str">
        <f>IF(Loan_Not_Paid*Values_Entered,Payment_Number,"")</f>
        <v/>
      </c>
      <c r="D341" s="5" t="str">
        <f>IF(Loan_Not_Paid*Values_Entered,Payment_Date,"")</f>
        <v/>
      </c>
      <c r="E341" s="60" t="str">
        <f>IF(Loan_Not_Paid*Values_Entered,Beginning_Balance,"")</f>
        <v/>
      </c>
      <c r="F341" s="6" t="str">
        <f>IF(Loan_Not_Paid*Values_Entered,Monthly_Payment,"")</f>
        <v/>
      </c>
      <c r="G341" s="6" t="str">
        <f>IF(Loan_Not_Paid*Values_Entered,Principal,"")</f>
        <v/>
      </c>
      <c r="H341" s="6"/>
      <c r="I341" s="6" t="str">
        <f>IF(Loan_Not_Paid*Values_Entered,Interest,"")</f>
        <v/>
      </c>
      <c r="J341" s="8" t="str">
        <f>IF(Loan_Not_Paid*Values_Entered,Ending_Balance,"")</f>
        <v/>
      </c>
      <c r="K341" s="2"/>
    </row>
    <row r="342" spans="3:11" x14ac:dyDescent="0.2">
      <c r="C342" s="7" t="str">
        <f>IF(Loan_Not_Paid*Values_Entered,Payment_Number,"")</f>
        <v/>
      </c>
      <c r="D342" s="5" t="str">
        <f>IF(Loan_Not_Paid*Values_Entered,Payment_Date,"")</f>
        <v/>
      </c>
      <c r="E342" s="60" t="str">
        <f>IF(Loan_Not_Paid*Values_Entered,Beginning_Balance,"")</f>
        <v/>
      </c>
      <c r="F342" s="6" t="str">
        <f>IF(Loan_Not_Paid*Values_Entered,Monthly_Payment,"")</f>
        <v/>
      </c>
      <c r="G342" s="6" t="str">
        <f>IF(Loan_Not_Paid*Values_Entered,Principal,"")</f>
        <v/>
      </c>
      <c r="H342" s="6"/>
      <c r="I342" s="6" t="str">
        <f>IF(Loan_Not_Paid*Values_Entered,Interest,"")</f>
        <v/>
      </c>
      <c r="J342" s="8" t="str">
        <f>IF(Loan_Not_Paid*Values_Entered,Ending_Balance,"")</f>
        <v/>
      </c>
      <c r="K342" s="2"/>
    </row>
    <row r="343" spans="3:11" x14ac:dyDescent="0.2">
      <c r="C343" s="7" t="str">
        <f>IF(Loan_Not_Paid*Values_Entered,Payment_Number,"")</f>
        <v/>
      </c>
      <c r="D343" s="5" t="str">
        <f>IF(Loan_Not_Paid*Values_Entered,Payment_Date,"")</f>
        <v/>
      </c>
      <c r="E343" s="60" t="str">
        <f>IF(Loan_Not_Paid*Values_Entered,Beginning_Balance,"")</f>
        <v/>
      </c>
      <c r="F343" s="6" t="str">
        <f>IF(Loan_Not_Paid*Values_Entered,Monthly_Payment,"")</f>
        <v/>
      </c>
      <c r="G343" s="6" t="str">
        <f>IF(Loan_Not_Paid*Values_Entered,Principal,"")</f>
        <v/>
      </c>
      <c r="H343" s="6"/>
      <c r="I343" s="6" t="str">
        <f>IF(Loan_Not_Paid*Values_Entered,Interest,"")</f>
        <v/>
      </c>
      <c r="J343" s="8" t="str">
        <f>IF(Loan_Not_Paid*Values_Entered,Ending_Balance,"")</f>
        <v/>
      </c>
      <c r="K343" s="2"/>
    </row>
    <row r="344" spans="3:11" x14ac:dyDescent="0.2">
      <c r="C344" s="7" t="str">
        <f>IF(Loan_Not_Paid*Values_Entered,Payment_Number,"")</f>
        <v/>
      </c>
      <c r="D344" s="5" t="str">
        <f>IF(Loan_Not_Paid*Values_Entered,Payment_Date,"")</f>
        <v/>
      </c>
      <c r="E344" s="60" t="str">
        <f>IF(Loan_Not_Paid*Values_Entered,Beginning_Balance,"")</f>
        <v/>
      </c>
      <c r="F344" s="6" t="str">
        <f>IF(Loan_Not_Paid*Values_Entered,Monthly_Payment,"")</f>
        <v/>
      </c>
      <c r="G344" s="6" t="str">
        <f>IF(Loan_Not_Paid*Values_Entered,Principal,"")</f>
        <v/>
      </c>
      <c r="H344" s="6"/>
      <c r="I344" s="6" t="str">
        <f>IF(Loan_Not_Paid*Values_Entered,Interest,"")</f>
        <v/>
      </c>
      <c r="J344" s="8" t="str">
        <f>IF(Loan_Not_Paid*Values_Entered,Ending_Balance,"")</f>
        <v/>
      </c>
      <c r="K344" s="2"/>
    </row>
    <row r="345" spans="3:11" x14ac:dyDescent="0.2">
      <c r="C345" s="7" t="str">
        <f>IF(Loan_Not_Paid*Values_Entered,Payment_Number,"")</f>
        <v/>
      </c>
      <c r="D345" s="5" t="str">
        <f>IF(Loan_Not_Paid*Values_Entered,Payment_Date,"")</f>
        <v/>
      </c>
      <c r="E345" s="60" t="str">
        <f>IF(Loan_Not_Paid*Values_Entered,Beginning_Balance,"")</f>
        <v/>
      </c>
      <c r="F345" s="6" t="str">
        <f>IF(Loan_Not_Paid*Values_Entered,Monthly_Payment,"")</f>
        <v/>
      </c>
      <c r="G345" s="6" t="str">
        <f>IF(Loan_Not_Paid*Values_Entered,Principal,"")</f>
        <v/>
      </c>
      <c r="H345" s="6"/>
      <c r="I345" s="6" t="str">
        <f>IF(Loan_Not_Paid*Values_Entered,Interest,"")</f>
        <v/>
      </c>
      <c r="J345" s="8" t="str">
        <f>IF(Loan_Not_Paid*Values_Entered,Ending_Balance,"")</f>
        <v/>
      </c>
      <c r="K345" s="2"/>
    </row>
    <row r="346" spans="3:11" x14ac:dyDescent="0.2">
      <c r="C346" s="7" t="str">
        <f>IF(Loan_Not_Paid*Values_Entered,Payment_Number,"")</f>
        <v/>
      </c>
      <c r="D346" s="5" t="str">
        <f>IF(Loan_Not_Paid*Values_Entered,Payment_Date,"")</f>
        <v/>
      </c>
      <c r="E346" s="60" t="str">
        <f>IF(Loan_Not_Paid*Values_Entered,Beginning_Balance,"")</f>
        <v/>
      </c>
      <c r="F346" s="6" t="str">
        <f>IF(Loan_Not_Paid*Values_Entered,Monthly_Payment,"")</f>
        <v/>
      </c>
      <c r="G346" s="6" t="str">
        <f>IF(Loan_Not_Paid*Values_Entered,Principal,"")</f>
        <v/>
      </c>
      <c r="H346" s="6"/>
      <c r="I346" s="6" t="str">
        <f>IF(Loan_Not_Paid*Values_Entered,Interest,"")</f>
        <v/>
      </c>
      <c r="J346" s="8" t="str">
        <f>IF(Loan_Not_Paid*Values_Entered,Ending_Balance,"")</f>
        <v/>
      </c>
      <c r="K346" s="2"/>
    </row>
    <row r="347" spans="3:11" x14ac:dyDescent="0.2">
      <c r="C347" s="7" t="str">
        <f>IF(Loan_Not_Paid*Values_Entered,Payment_Number,"")</f>
        <v/>
      </c>
      <c r="D347" s="5" t="str">
        <f>IF(Loan_Not_Paid*Values_Entered,Payment_Date,"")</f>
        <v/>
      </c>
      <c r="E347" s="60" t="str">
        <f>IF(Loan_Not_Paid*Values_Entered,Beginning_Balance,"")</f>
        <v/>
      </c>
      <c r="F347" s="6" t="str">
        <f>IF(Loan_Not_Paid*Values_Entered,Monthly_Payment,"")</f>
        <v/>
      </c>
      <c r="G347" s="6" t="str">
        <f>IF(Loan_Not_Paid*Values_Entered,Principal,"")</f>
        <v/>
      </c>
      <c r="H347" s="6"/>
      <c r="I347" s="6" t="str">
        <f>IF(Loan_Not_Paid*Values_Entered,Interest,"")</f>
        <v/>
      </c>
      <c r="J347" s="8" t="str">
        <f>IF(Loan_Not_Paid*Values_Entered,Ending_Balance,"")</f>
        <v/>
      </c>
      <c r="K347" s="2"/>
    </row>
    <row r="348" spans="3:11" x14ac:dyDescent="0.2">
      <c r="C348" s="7" t="str">
        <f>IF(Loan_Not_Paid*Values_Entered,Payment_Number,"")</f>
        <v/>
      </c>
      <c r="D348" s="5" t="str">
        <f>IF(Loan_Not_Paid*Values_Entered,Payment_Date,"")</f>
        <v/>
      </c>
      <c r="E348" s="60" t="str">
        <f>IF(Loan_Not_Paid*Values_Entered,Beginning_Balance,"")</f>
        <v/>
      </c>
      <c r="F348" s="6" t="str">
        <f>IF(Loan_Not_Paid*Values_Entered,Monthly_Payment,"")</f>
        <v/>
      </c>
      <c r="G348" s="6" t="str">
        <f>IF(Loan_Not_Paid*Values_Entered,Principal,"")</f>
        <v/>
      </c>
      <c r="H348" s="6"/>
      <c r="I348" s="6" t="str">
        <f>IF(Loan_Not_Paid*Values_Entered,Interest,"")</f>
        <v/>
      </c>
      <c r="J348" s="8" t="str">
        <f>IF(Loan_Not_Paid*Values_Entered,Ending_Balance,"")</f>
        <v/>
      </c>
      <c r="K348" s="2"/>
    </row>
    <row r="349" spans="3:11" x14ac:dyDescent="0.2">
      <c r="C349" s="7" t="str">
        <f>IF(Loan_Not_Paid*Values_Entered,Payment_Number,"")</f>
        <v/>
      </c>
      <c r="D349" s="5" t="str">
        <f>IF(Loan_Not_Paid*Values_Entered,Payment_Date,"")</f>
        <v/>
      </c>
      <c r="E349" s="60" t="str">
        <f>IF(Loan_Not_Paid*Values_Entered,Beginning_Balance,"")</f>
        <v/>
      </c>
      <c r="F349" s="6" t="str">
        <f>IF(Loan_Not_Paid*Values_Entered,Monthly_Payment,"")</f>
        <v/>
      </c>
      <c r="G349" s="6" t="str">
        <f>IF(Loan_Not_Paid*Values_Entered,Principal,"")</f>
        <v/>
      </c>
      <c r="H349" s="6"/>
      <c r="I349" s="6" t="str">
        <f>IF(Loan_Not_Paid*Values_Entered,Interest,"")</f>
        <v/>
      </c>
      <c r="J349" s="8" t="str">
        <f>IF(Loan_Not_Paid*Values_Entered,Ending_Balance,"")</f>
        <v/>
      </c>
      <c r="K349" s="2"/>
    </row>
    <row r="350" spans="3:11" x14ac:dyDescent="0.2">
      <c r="C350" s="7" t="str">
        <f>IF(Loan_Not_Paid*Values_Entered,Payment_Number,"")</f>
        <v/>
      </c>
      <c r="D350" s="5" t="str">
        <f>IF(Loan_Not_Paid*Values_Entered,Payment_Date,"")</f>
        <v/>
      </c>
      <c r="E350" s="60" t="str">
        <f>IF(Loan_Not_Paid*Values_Entered,Beginning_Balance,"")</f>
        <v/>
      </c>
      <c r="F350" s="6" t="str">
        <f>IF(Loan_Not_Paid*Values_Entered,Monthly_Payment,"")</f>
        <v/>
      </c>
      <c r="G350" s="6" t="str">
        <f>IF(Loan_Not_Paid*Values_Entered,Principal,"")</f>
        <v/>
      </c>
      <c r="H350" s="6"/>
      <c r="I350" s="6" t="str">
        <f>IF(Loan_Not_Paid*Values_Entered,Interest,"")</f>
        <v/>
      </c>
      <c r="J350" s="8" t="str">
        <f>IF(Loan_Not_Paid*Values_Entered,Ending_Balance,"")</f>
        <v/>
      </c>
      <c r="K350" s="2"/>
    </row>
    <row r="351" spans="3:11" x14ac:dyDescent="0.2">
      <c r="C351" s="7" t="str">
        <f>IF(Loan_Not_Paid*Values_Entered,Payment_Number,"")</f>
        <v/>
      </c>
      <c r="D351" s="5" t="str">
        <f>IF(Loan_Not_Paid*Values_Entered,Payment_Date,"")</f>
        <v/>
      </c>
      <c r="E351" s="60" t="str">
        <f>IF(Loan_Not_Paid*Values_Entered,Beginning_Balance,"")</f>
        <v/>
      </c>
      <c r="F351" s="6" t="str">
        <f>IF(Loan_Not_Paid*Values_Entered,Monthly_Payment,"")</f>
        <v/>
      </c>
      <c r="G351" s="6" t="str">
        <f>IF(Loan_Not_Paid*Values_Entered,Principal,"")</f>
        <v/>
      </c>
      <c r="H351" s="6"/>
      <c r="I351" s="6" t="str">
        <f>IF(Loan_Not_Paid*Values_Entered,Interest,"")</f>
        <v/>
      </c>
      <c r="J351" s="8" t="str">
        <f>IF(Loan_Not_Paid*Values_Entered,Ending_Balance,"")</f>
        <v/>
      </c>
      <c r="K351" s="2"/>
    </row>
    <row r="352" spans="3:11" x14ac:dyDescent="0.2">
      <c r="C352" s="7" t="str">
        <f>IF(Loan_Not_Paid*Values_Entered,Payment_Number,"")</f>
        <v/>
      </c>
      <c r="D352" s="5" t="str">
        <f>IF(Loan_Not_Paid*Values_Entered,Payment_Date,"")</f>
        <v/>
      </c>
      <c r="E352" s="60" t="str">
        <f>IF(Loan_Not_Paid*Values_Entered,Beginning_Balance,"")</f>
        <v/>
      </c>
      <c r="F352" s="6" t="str">
        <f>IF(Loan_Not_Paid*Values_Entered,Monthly_Payment,"")</f>
        <v/>
      </c>
      <c r="G352" s="6" t="str">
        <f>IF(Loan_Not_Paid*Values_Entered,Principal,"")</f>
        <v/>
      </c>
      <c r="H352" s="6"/>
      <c r="I352" s="6" t="str">
        <f>IF(Loan_Not_Paid*Values_Entered,Interest,"")</f>
        <v/>
      </c>
      <c r="J352" s="8" t="str">
        <f>IF(Loan_Not_Paid*Values_Entered,Ending_Balance,"")</f>
        <v/>
      </c>
      <c r="K352" s="2"/>
    </row>
    <row r="353" spans="3:11" x14ac:dyDescent="0.2">
      <c r="C353" s="7" t="str">
        <f>IF(Loan_Not_Paid*Values_Entered,Payment_Number,"")</f>
        <v/>
      </c>
      <c r="D353" s="5" t="str">
        <f>IF(Loan_Not_Paid*Values_Entered,Payment_Date,"")</f>
        <v/>
      </c>
      <c r="E353" s="60" t="str">
        <f>IF(Loan_Not_Paid*Values_Entered,Beginning_Balance,"")</f>
        <v/>
      </c>
      <c r="F353" s="6" t="str">
        <f>IF(Loan_Not_Paid*Values_Entered,Monthly_Payment,"")</f>
        <v/>
      </c>
      <c r="G353" s="6" t="str">
        <f>IF(Loan_Not_Paid*Values_Entered,Principal,"")</f>
        <v/>
      </c>
      <c r="H353" s="6"/>
      <c r="I353" s="6" t="str">
        <f>IF(Loan_Not_Paid*Values_Entered,Interest,"")</f>
        <v/>
      </c>
      <c r="J353" s="8" t="str">
        <f>IF(Loan_Not_Paid*Values_Entered,Ending_Balance,"")</f>
        <v/>
      </c>
      <c r="K353" s="2"/>
    </row>
    <row r="354" spans="3:11" x14ac:dyDescent="0.2">
      <c r="C354" s="7" t="str">
        <f>IF(Loan_Not_Paid*Values_Entered,Payment_Number,"")</f>
        <v/>
      </c>
      <c r="D354" s="5" t="str">
        <f>IF(Loan_Not_Paid*Values_Entered,Payment_Date,"")</f>
        <v/>
      </c>
      <c r="E354" s="60" t="str">
        <f>IF(Loan_Not_Paid*Values_Entered,Beginning_Balance,"")</f>
        <v/>
      </c>
      <c r="F354" s="6" t="str">
        <f>IF(Loan_Not_Paid*Values_Entered,Monthly_Payment,"")</f>
        <v/>
      </c>
      <c r="G354" s="6" t="str">
        <f>IF(Loan_Not_Paid*Values_Entered,Principal,"")</f>
        <v/>
      </c>
      <c r="H354" s="6"/>
      <c r="I354" s="6" t="str">
        <f>IF(Loan_Not_Paid*Values_Entered,Interest,"")</f>
        <v/>
      </c>
      <c r="J354" s="8" t="str">
        <f>IF(Loan_Not_Paid*Values_Entered,Ending_Balance,"")</f>
        <v/>
      </c>
      <c r="K354" s="2"/>
    </row>
    <row r="355" spans="3:11" x14ac:dyDescent="0.2">
      <c r="C355" s="7" t="str">
        <f>IF(Loan_Not_Paid*Values_Entered,Payment_Number,"")</f>
        <v/>
      </c>
      <c r="D355" s="5" t="str">
        <f>IF(Loan_Not_Paid*Values_Entered,Payment_Date,"")</f>
        <v/>
      </c>
      <c r="E355" s="60" t="str">
        <f>IF(Loan_Not_Paid*Values_Entered,Beginning_Balance,"")</f>
        <v/>
      </c>
      <c r="F355" s="6" t="str">
        <f>IF(Loan_Not_Paid*Values_Entered,Monthly_Payment,"")</f>
        <v/>
      </c>
      <c r="G355" s="6" t="str">
        <f>IF(Loan_Not_Paid*Values_Entered,Principal,"")</f>
        <v/>
      </c>
      <c r="H355" s="6"/>
      <c r="I355" s="6" t="str">
        <f>IF(Loan_Not_Paid*Values_Entered,Interest,"")</f>
        <v/>
      </c>
      <c r="J355" s="8" t="str">
        <f>IF(Loan_Not_Paid*Values_Entered,Ending_Balance,"")</f>
        <v/>
      </c>
      <c r="K355" s="2"/>
    </row>
    <row r="356" spans="3:11" x14ac:dyDescent="0.2">
      <c r="C356" s="7" t="str">
        <f>IF(Loan_Not_Paid*Values_Entered,Payment_Number,"")</f>
        <v/>
      </c>
      <c r="D356" s="5" t="str">
        <f>IF(Loan_Not_Paid*Values_Entered,Payment_Date,"")</f>
        <v/>
      </c>
      <c r="E356" s="60" t="str">
        <f>IF(Loan_Not_Paid*Values_Entered,Beginning_Balance,"")</f>
        <v/>
      </c>
      <c r="F356" s="6" t="str">
        <f>IF(Loan_Not_Paid*Values_Entered,Monthly_Payment,"")</f>
        <v/>
      </c>
      <c r="G356" s="6" t="str">
        <f>IF(Loan_Not_Paid*Values_Entered,Principal,"")</f>
        <v/>
      </c>
      <c r="H356" s="6"/>
      <c r="I356" s="6" t="str">
        <f>IF(Loan_Not_Paid*Values_Entered,Interest,"")</f>
        <v/>
      </c>
      <c r="J356" s="8" t="str">
        <f>IF(Loan_Not_Paid*Values_Entered,Ending_Balance,"")</f>
        <v/>
      </c>
      <c r="K356" s="2"/>
    </row>
    <row r="357" spans="3:11" x14ac:dyDescent="0.2">
      <c r="C357" s="7" t="str">
        <f>IF(Loan_Not_Paid*Values_Entered,Payment_Number,"")</f>
        <v/>
      </c>
      <c r="D357" s="5" t="str">
        <f>IF(Loan_Not_Paid*Values_Entered,Payment_Date,"")</f>
        <v/>
      </c>
      <c r="E357" s="60" t="str">
        <f>IF(Loan_Not_Paid*Values_Entered,Beginning_Balance,"")</f>
        <v/>
      </c>
      <c r="F357" s="6" t="str">
        <f>IF(Loan_Not_Paid*Values_Entered,Monthly_Payment,"")</f>
        <v/>
      </c>
      <c r="G357" s="6" t="str">
        <f>IF(Loan_Not_Paid*Values_Entered,Principal,"")</f>
        <v/>
      </c>
      <c r="H357" s="6"/>
      <c r="I357" s="6" t="str">
        <f>IF(Loan_Not_Paid*Values_Entered,Interest,"")</f>
        <v/>
      </c>
      <c r="J357" s="8" t="str">
        <f>IF(Loan_Not_Paid*Values_Entered,Ending_Balance,"")</f>
        <v/>
      </c>
      <c r="K357" s="2"/>
    </row>
    <row r="358" spans="3:11" x14ac:dyDescent="0.2">
      <c r="C358" s="7" t="str">
        <f>IF(Loan_Not_Paid*Values_Entered,Payment_Number,"")</f>
        <v/>
      </c>
      <c r="D358" s="5" t="str">
        <f>IF(Loan_Not_Paid*Values_Entered,Payment_Date,"")</f>
        <v/>
      </c>
      <c r="E358" s="60" t="str">
        <f>IF(Loan_Not_Paid*Values_Entered,Beginning_Balance,"")</f>
        <v/>
      </c>
      <c r="F358" s="6" t="str">
        <f>IF(Loan_Not_Paid*Values_Entered,Monthly_Payment,"")</f>
        <v/>
      </c>
      <c r="G358" s="6" t="str">
        <f>IF(Loan_Not_Paid*Values_Entered,Principal,"")</f>
        <v/>
      </c>
      <c r="H358" s="6"/>
      <c r="I358" s="6" t="str">
        <f>IF(Loan_Not_Paid*Values_Entered,Interest,"")</f>
        <v/>
      </c>
      <c r="J358" s="8" t="str">
        <f>IF(Loan_Not_Paid*Values_Entered,Ending_Balance,"")</f>
        <v/>
      </c>
      <c r="K358" s="2"/>
    </row>
    <row r="359" spans="3:11" x14ac:dyDescent="0.2">
      <c r="C359" s="7" t="str">
        <f>IF(Loan_Not_Paid*Values_Entered,Payment_Number,"")</f>
        <v/>
      </c>
      <c r="D359" s="5" t="str">
        <f>IF(Loan_Not_Paid*Values_Entered,Payment_Date,"")</f>
        <v/>
      </c>
      <c r="E359" s="60" t="str">
        <f>IF(Loan_Not_Paid*Values_Entered,Beginning_Balance,"")</f>
        <v/>
      </c>
      <c r="F359" s="6" t="str">
        <f>IF(Loan_Not_Paid*Values_Entered,Monthly_Payment,"")</f>
        <v/>
      </c>
      <c r="G359" s="6" t="str">
        <f>IF(Loan_Not_Paid*Values_Entered,Principal,"")</f>
        <v/>
      </c>
      <c r="H359" s="6"/>
      <c r="I359" s="6" t="str">
        <f>IF(Loan_Not_Paid*Values_Entered,Interest,"")</f>
        <v/>
      </c>
      <c r="J359" s="8" t="str">
        <f>IF(Loan_Not_Paid*Values_Entered,Ending_Balance,"")</f>
        <v/>
      </c>
      <c r="K359" s="2"/>
    </row>
    <row r="360" spans="3:11" x14ac:dyDescent="0.2">
      <c r="C360" s="7" t="str">
        <f>IF(Loan_Not_Paid*Values_Entered,Payment_Number,"")</f>
        <v/>
      </c>
      <c r="D360" s="5" t="str">
        <f>IF(Loan_Not_Paid*Values_Entered,Payment_Date,"")</f>
        <v/>
      </c>
      <c r="E360" s="60" t="str">
        <f>IF(Loan_Not_Paid*Values_Entered,Beginning_Balance,"")</f>
        <v/>
      </c>
      <c r="F360" s="6" t="str">
        <f>IF(Loan_Not_Paid*Values_Entered,Monthly_Payment,"")</f>
        <v/>
      </c>
      <c r="G360" s="6" t="str">
        <f>IF(Loan_Not_Paid*Values_Entered,Principal,"")</f>
        <v/>
      </c>
      <c r="H360" s="6"/>
      <c r="I360" s="6" t="str">
        <f>IF(Loan_Not_Paid*Values_Entered,Interest,"")</f>
        <v/>
      </c>
      <c r="J360" s="8" t="str">
        <f>IF(Loan_Not_Paid*Values_Entered,Ending_Balance,"")</f>
        <v/>
      </c>
      <c r="K360" s="2"/>
    </row>
    <row r="361" spans="3:11" x14ac:dyDescent="0.2">
      <c r="C361" s="7" t="str">
        <f>IF(Loan_Not_Paid*Values_Entered,Payment_Number,"")</f>
        <v/>
      </c>
      <c r="D361" s="5" t="str">
        <f>IF(Loan_Not_Paid*Values_Entered,Payment_Date,"")</f>
        <v/>
      </c>
      <c r="E361" s="60" t="str">
        <f>IF(Loan_Not_Paid*Values_Entered,Beginning_Balance,"")</f>
        <v/>
      </c>
      <c r="F361" s="6" t="str">
        <f>IF(Loan_Not_Paid*Values_Entered,Monthly_Payment,"")</f>
        <v/>
      </c>
      <c r="G361" s="6" t="str">
        <f>IF(Loan_Not_Paid*Values_Entered,Principal,"")</f>
        <v/>
      </c>
      <c r="H361" s="6"/>
      <c r="I361" s="6" t="str">
        <f>IF(Loan_Not_Paid*Values_Entered,Interest,"")</f>
        <v/>
      </c>
      <c r="J361" s="8" t="str">
        <f>IF(Loan_Not_Paid*Values_Entered,Ending_Balance,"")</f>
        <v/>
      </c>
      <c r="K361" s="2"/>
    </row>
    <row r="362" spans="3:11" x14ac:dyDescent="0.2">
      <c r="C362" s="7" t="str">
        <f>IF(Loan_Not_Paid*Values_Entered,Payment_Number,"")</f>
        <v/>
      </c>
      <c r="D362" s="5" t="str">
        <f>IF(Loan_Not_Paid*Values_Entered,Payment_Date,"")</f>
        <v/>
      </c>
      <c r="E362" s="60" t="str">
        <f>IF(Loan_Not_Paid*Values_Entered,Beginning_Balance,"")</f>
        <v/>
      </c>
      <c r="F362" s="6" t="str">
        <f>IF(Loan_Not_Paid*Values_Entered,Monthly_Payment,"")</f>
        <v/>
      </c>
      <c r="G362" s="6" t="str">
        <f>IF(Loan_Not_Paid*Values_Entered,Principal,"")</f>
        <v/>
      </c>
      <c r="H362" s="6"/>
      <c r="I362" s="6" t="str">
        <f>IF(Loan_Not_Paid*Values_Entered,Interest,"")</f>
        <v/>
      </c>
      <c r="J362" s="8" t="str">
        <f>IF(Loan_Not_Paid*Values_Entered,Ending_Balance,"")</f>
        <v/>
      </c>
      <c r="K362" s="2"/>
    </row>
    <row r="363" spans="3:11" x14ac:dyDescent="0.2">
      <c r="C363" s="7" t="str">
        <f>IF(Loan_Not_Paid*Values_Entered,Payment_Number,"")</f>
        <v/>
      </c>
      <c r="D363" s="5" t="str">
        <f>IF(Loan_Not_Paid*Values_Entered,Payment_Date,"")</f>
        <v/>
      </c>
      <c r="E363" s="60" t="str">
        <f>IF(Loan_Not_Paid*Values_Entered,Beginning_Balance,"")</f>
        <v/>
      </c>
      <c r="F363" s="6" t="str">
        <f>IF(Loan_Not_Paid*Values_Entered,Monthly_Payment,"")</f>
        <v/>
      </c>
      <c r="G363" s="6" t="str">
        <f>IF(Loan_Not_Paid*Values_Entered,Principal,"")</f>
        <v/>
      </c>
      <c r="H363" s="6"/>
      <c r="I363" s="6" t="str">
        <f>IF(Loan_Not_Paid*Values_Entered,Interest,"")</f>
        <v/>
      </c>
      <c r="J363" s="8" t="str">
        <f>IF(Loan_Not_Paid*Values_Entered,Ending_Balance,"")</f>
        <v/>
      </c>
      <c r="K363" s="2"/>
    </row>
    <row r="364" spans="3:11" x14ac:dyDescent="0.2">
      <c r="C364" s="7" t="str">
        <f>IF(Loan_Not_Paid*Values_Entered,Payment_Number,"")</f>
        <v/>
      </c>
      <c r="D364" s="5" t="str">
        <f>IF(Loan_Not_Paid*Values_Entered,Payment_Date,"")</f>
        <v/>
      </c>
      <c r="E364" s="60" t="str">
        <f>IF(Loan_Not_Paid*Values_Entered,Beginning_Balance,"")</f>
        <v/>
      </c>
      <c r="F364" s="6" t="str">
        <f>IF(Loan_Not_Paid*Values_Entered,Monthly_Payment,"")</f>
        <v/>
      </c>
      <c r="G364" s="6" t="str">
        <f>IF(Loan_Not_Paid*Values_Entered,Principal,"")</f>
        <v/>
      </c>
      <c r="H364" s="6"/>
      <c r="I364" s="6" t="str">
        <f>IF(Loan_Not_Paid*Values_Entered,Interest,"")</f>
        <v/>
      </c>
      <c r="J364" s="8" t="str">
        <f>IF(Loan_Not_Paid*Values_Entered,Ending_Balance,"")</f>
        <v/>
      </c>
      <c r="K364" s="2"/>
    </row>
    <row r="365" spans="3:11" x14ac:dyDescent="0.2">
      <c r="C365" s="7" t="str">
        <f>IF(Loan_Not_Paid*Values_Entered,Payment_Number,"")</f>
        <v/>
      </c>
      <c r="D365" s="5" t="str">
        <f>IF(Loan_Not_Paid*Values_Entered,Payment_Date,"")</f>
        <v/>
      </c>
      <c r="E365" s="60" t="str">
        <f>IF(Loan_Not_Paid*Values_Entered,Beginning_Balance,"")</f>
        <v/>
      </c>
      <c r="F365" s="6" t="str">
        <f>IF(Loan_Not_Paid*Values_Entered,Monthly_Payment,"")</f>
        <v/>
      </c>
      <c r="G365" s="6" t="str">
        <f>IF(Loan_Not_Paid*Values_Entered,Principal,"")</f>
        <v/>
      </c>
      <c r="H365" s="6"/>
      <c r="I365" s="6" t="str">
        <f>IF(Loan_Not_Paid*Values_Entered,Interest,"")</f>
        <v/>
      </c>
      <c r="J365" s="8" t="str">
        <f>IF(Loan_Not_Paid*Values_Entered,Ending_Balance,"")</f>
        <v/>
      </c>
      <c r="K365" s="2"/>
    </row>
    <row r="366" spans="3:11" x14ac:dyDescent="0.2">
      <c r="C366" s="7" t="str">
        <f>IF(Loan_Not_Paid*Values_Entered,Payment_Number,"")</f>
        <v/>
      </c>
      <c r="D366" s="5" t="str">
        <f>IF(Loan_Not_Paid*Values_Entered,Payment_Date,"")</f>
        <v/>
      </c>
      <c r="E366" s="60" t="str">
        <f>IF(Loan_Not_Paid*Values_Entered,Beginning_Balance,"")</f>
        <v/>
      </c>
      <c r="F366" s="6" t="str">
        <f>IF(Loan_Not_Paid*Values_Entered,Monthly_Payment,"")</f>
        <v/>
      </c>
      <c r="G366" s="6" t="str">
        <f>IF(Loan_Not_Paid*Values_Entered,Principal,"")</f>
        <v/>
      </c>
      <c r="H366" s="6"/>
      <c r="I366" s="6" t="str">
        <f>IF(Loan_Not_Paid*Values_Entered,Interest,"")</f>
        <v/>
      </c>
      <c r="J366" s="8" t="str">
        <f>IF(Loan_Not_Paid*Values_Entered,Ending_Balance,"")</f>
        <v/>
      </c>
      <c r="K366" s="2"/>
    </row>
    <row r="367" spans="3:11" x14ac:dyDescent="0.2">
      <c r="C367" s="7" t="str">
        <f>IF(Loan_Not_Paid*Values_Entered,Payment_Number,"")</f>
        <v/>
      </c>
      <c r="D367" s="5" t="str">
        <f>IF(Loan_Not_Paid*Values_Entered,Payment_Date,"")</f>
        <v/>
      </c>
      <c r="E367" s="60" t="str">
        <f>IF(Loan_Not_Paid*Values_Entered,Beginning_Balance,"")</f>
        <v/>
      </c>
      <c r="F367" s="6" t="str">
        <f>IF(Loan_Not_Paid*Values_Entered,Monthly_Payment,"")</f>
        <v/>
      </c>
      <c r="G367" s="6" t="str">
        <f>IF(Loan_Not_Paid*Values_Entered,Principal,"")</f>
        <v/>
      </c>
      <c r="H367" s="6"/>
      <c r="I367" s="6" t="str">
        <f>IF(Loan_Not_Paid*Values_Entered,Interest,"")</f>
        <v/>
      </c>
      <c r="J367" s="8" t="str">
        <f>IF(Loan_Not_Paid*Values_Entered,Ending_Balance,"")</f>
        <v/>
      </c>
      <c r="K367" s="2"/>
    </row>
    <row r="368" spans="3:11" x14ac:dyDescent="0.2">
      <c r="C368" s="7" t="str">
        <f>IF(Loan_Not_Paid*Values_Entered,Payment_Number,"")</f>
        <v/>
      </c>
      <c r="D368" s="5" t="str">
        <f>IF(Loan_Not_Paid*Values_Entered,Payment_Date,"")</f>
        <v/>
      </c>
      <c r="E368" s="60" t="str">
        <f>IF(Loan_Not_Paid*Values_Entered,Beginning_Balance,"")</f>
        <v/>
      </c>
      <c r="F368" s="6" t="str">
        <f>IF(Loan_Not_Paid*Values_Entered,Monthly_Payment,"")</f>
        <v/>
      </c>
      <c r="G368" s="6" t="str">
        <f>IF(Loan_Not_Paid*Values_Entered,Principal,"")</f>
        <v/>
      </c>
      <c r="H368" s="6"/>
      <c r="I368" s="6" t="str">
        <f>IF(Loan_Not_Paid*Values_Entered,Interest,"")</f>
        <v/>
      </c>
      <c r="J368" s="8" t="str">
        <f>IF(Loan_Not_Paid*Values_Entered,Ending_Balance,"")</f>
        <v/>
      </c>
      <c r="K368" s="2"/>
    </row>
    <row r="369" spans="3:11" x14ac:dyDescent="0.2">
      <c r="C369" s="7" t="str">
        <f>IF(Loan_Not_Paid*Values_Entered,Payment_Number,"")</f>
        <v/>
      </c>
      <c r="D369" s="5" t="str">
        <f>IF(Loan_Not_Paid*Values_Entered,Payment_Date,"")</f>
        <v/>
      </c>
      <c r="E369" s="60" t="str">
        <f>IF(Loan_Not_Paid*Values_Entered,Beginning_Balance,"")</f>
        <v/>
      </c>
      <c r="F369" s="6" t="str">
        <f>IF(Loan_Not_Paid*Values_Entered,Monthly_Payment,"")</f>
        <v/>
      </c>
      <c r="G369" s="6" t="str">
        <f>IF(Loan_Not_Paid*Values_Entered,Principal,"")</f>
        <v/>
      </c>
      <c r="H369" s="6"/>
      <c r="I369" s="6" t="str">
        <f>IF(Loan_Not_Paid*Values_Entered,Interest,"")</f>
        <v/>
      </c>
      <c r="J369" s="8" t="str">
        <f>IF(Loan_Not_Paid*Values_Entered,Ending_Balance,"")</f>
        <v/>
      </c>
      <c r="K369" s="2"/>
    </row>
    <row r="370" spans="3:11" x14ac:dyDescent="0.2">
      <c r="C370" s="7" t="str">
        <f>IF(Loan_Not_Paid*Values_Entered,Payment_Number,"")</f>
        <v/>
      </c>
      <c r="D370" s="5" t="str">
        <f>IF(Loan_Not_Paid*Values_Entered,Payment_Date,"")</f>
        <v/>
      </c>
      <c r="E370" s="60" t="str">
        <f>IF(Loan_Not_Paid*Values_Entered,Beginning_Balance,"")</f>
        <v/>
      </c>
      <c r="F370" s="6" t="str">
        <f>IF(Loan_Not_Paid*Values_Entered,Monthly_Payment,"")</f>
        <v/>
      </c>
      <c r="G370" s="6" t="str">
        <f>IF(Loan_Not_Paid*Values_Entered,Principal,"")</f>
        <v/>
      </c>
      <c r="H370" s="6"/>
      <c r="I370" s="6" t="str">
        <f>IF(Loan_Not_Paid*Values_Entered,Interest,"")</f>
        <v/>
      </c>
      <c r="J370" s="8" t="str">
        <f>IF(Loan_Not_Paid*Values_Entered,Ending_Balance,"")</f>
        <v/>
      </c>
      <c r="K370" s="2"/>
    </row>
    <row r="371" spans="3:11" x14ac:dyDescent="0.2">
      <c r="C371" s="7" t="str">
        <f>IF(Loan_Not_Paid*Values_Entered,Payment_Number,"")</f>
        <v/>
      </c>
      <c r="D371" s="5" t="str">
        <f>IF(Loan_Not_Paid*Values_Entered,Payment_Date,"")</f>
        <v/>
      </c>
      <c r="E371" s="60" t="str">
        <f>IF(Loan_Not_Paid*Values_Entered,Beginning_Balance,"")</f>
        <v/>
      </c>
      <c r="F371" s="6" t="str">
        <f>IF(Loan_Not_Paid*Values_Entered,Monthly_Payment,"")</f>
        <v/>
      </c>
      <c r="G371" s="6" t="str">
        <f>IF(Loan_Not_Paid*Values_Entered,Principal,"")</f>
        <v/>
      </c>
      <c r="H371" s="6"/>
      <c r="I371" s="6" t="str">
        <f>IF(Loan_Not_Paid*Values_Entered,Interest,"")</f>
        <v/>
      </c>
      <c r="J371" s="8" t="str">
        <f>IF(Loan_Not_Paid*Values_Entered,Ending_Balance,"")</f>
        <v/>
      </c>
      <c r="K371" s="2"/>
    </row>
    <row r="372" spans="3:11" x14ac:dyDescent="0.2">
      <c r="C372" s="7" t="str">
        <f>IF(Loan_Not_Paid*Values_Entered,Payment_Number,"")</f>
        <v/>
      </c>
      <c r="D372" s="5" t="str">
        <f>IF(Loan_Not_Paid*Values_Entered,Payment_Date,"")</f>
        <v/>
      </c>
      <c r="E372" s="60" t="str">
        <f>IF(Loan_Not_Paid*Values_Entered,Beginning_Balance,"")</f>
        <v/>
      </c>
      <c r="F372" s="6" t="str">
        <f>IF(Loan_Not_Paid*Values_Entered,Monthly_Payment,"")</f>
        <v/>
      </c>
      <c r="G372" s="6" t="str">
        <f>IF(Loan_Not_Paid*Values_Entered,Principal,"")</f>
        <v/>
      </c>
      <c r="H372" s="6"/>
      <c r="I372" s="6" t="str">
        <f>IF(Loan_Not_Paid*Values_Entered,Interest,"")</f>
        <v/>
      </c>
      <c r="J372" s="8" t="str">
        <f>IF(Loan_Not_Paid*Values_Entered,Ending_Balance,"")</f>
        <v/>
      </c>
      <c r="K372" s="2"/>
    </row>
    <row r="373" spans="3:11" x14ac:dyDescent="0.2">
      <c r="C373" s="7" t="str">
        <f>IF(Loan_Not_Paid*Values_Entered,Payment_Number,"")</f>
        <v/>
      </c>
      <c r="D373" s="5" t="str">
        <f>IF(Loan_Not_Paid*Values_Entered,Payment_Date,"")</f>
        <v/>
      </c>
      <c r="E373" s="60" t="str">
        <f>IF(Loan_Not_Paid*Values_Entered,Beginning_Balance,"")</f>
        <v/>
      </c>
      <c r="F373" s="6" t="str">
        <f>IF(Loan_Not_Paid*Values_Entered,Monthly_Payment,"")</f>
        <v/>
      </c>
      <c r="G373" s="6" t="str">
        <f>IF(Loan_Not_Paid*Values_Entered,Principal,"")</f>
        <v/>
      </c>
      <c r="H373" s="6"/>
      <c r="I373" s="6" t="str">
        <f>IF(Loan_Not_Paid*Values_Entered,Interest,"")</f>
        <v/>
      </c>
      <c r="J373" s="8" t="str">
        <f>IF(Loan_Not_Paid*Values_Entered,Ending_Balance,"")</f>
        <v/>
      </c>
      <c r="K373" s="2"/>
    </row>
    <row r="374" spans="3:11" x14ac:dyDescent="0.2">
      <c r="C374" s="7" t="str">
        <f>IF(Loan_Not_Paid*Values_Entered,Payment_Number,"")</f>
        <v/>
      </c>
      <c r="D374" s="5" t="str">
        <f>IF(Loan_Not_Paid*Values_Entered,Payment_Date,"")</f>
        <v/>
      </c>
      <c r="E374" s="60" t="str">
        <f>IF(Loan_Not_Paid*Values_Entered,Beginning_Balance,"")</f>
        <v/>
      </c>
      <c r="F374" s="6" t="str">
        <f>IF(Loan_Not_Paid*Values_Entered,Monthly_Payment,"")</f>
        <v/>
      </c>
      <c r="G374" s="6" t="str">
        <f>IF(Loan_Not_Paid*Values_Entered,Principal,"")</f>
        <v/>
      </c>
      <c r="H374" s="6"/>
      <c r="I374" s="6" t="str">
        <f>IF(Loan_Not_Paid*Values_Entered,Interest,"")</f>
        <v/>
      </c>
      <c r="J374" s="8" t="str">
        <f>IF(Loan_Not_Paid*Values_Entered,Ending_Balance,"")</f>
        <v/>
      </c>
      <c r="K374" s="2"/>
    </row>
    <row r="375" spans="3:11" x14ac:dyDescent="0.2">
      <c r="C375" s="7" t="str">
        <f>IF(Loan_Not_Paid*Values_Entered,Payment_Number,"")</f>
        <v/>
      </c>
      <c r="D375" s="5" t="str">
        <f>IF(Loan_Not_Paid*Values_Entered,Payment_Date,"")</f>
        <v/>
      </c>
      <c r="E375" s="60" t="str">
        <f>IF(Loan_Not_Paid*Values_Entered,Beginning_Balance,"")</f>
        <v/>
      </c>
      <c r="F375" s="6" t="str">
        <f>IF(Loan_Not_Paid*Values_Entered,Monthly_Payment,"")</f>
        <v/>
      </c>
      <c r="G375" s="6" t="str">
        <f>IF(Loan_Not_Paid*Values_Entered,Principal,"")</f>
        <v/>
      </c>
      <c r="H375" s="6"/>
      <c r="I375" s="6" t="str">
        <f>IF(Loan_Not_Paid*Values_Entered,Interest,"")</f>
        <v/>
      </c>
      <c r="J375" s="8" t="str">
        <f>IF(Loan_Not_Paid*Values_Entered,Ending_Balance,"")</f>
        <v/>
      </c>
      <c r="K375" s="2"/>
    </row>
    <row r="376" spans="3:11" x14ac:dyDescent="0.2">
      <c r="C376" s="7" t="str">
        <f>IF(Loan_Not_Paid*Values_Entered,Payment_Number,"")</f>
        <v/>
      </c>
      <c r="D376" s="5" t="str">
        <f>IF(Loan_Not_Paid*Values_Entered,Payment_Date,"")</f>
        <v/>
      </c>
      <c r="E376" s="60" t="str">
        <f>IF(Loan_Not_Paid*Values_Entered,Beginning_Balance,"")</f>
        <v/>
      </c>
      <c r="F376" s="6" t="str">
        <f>IF(Loan_Not_Paid*Values_Entered,Monthly_Payment,"")</f>
        <v/>
      </c>
      <c r="G376" s="6" t="str">
        <f>IF(Loan_Not_Paid*Values_Entered,Principal,"")</f>
        <v/>
      </c>
      <c r="H376" s="6"/>
      <c r="I376" s="6" t="str">
        <f>IF(Loan_Not_Paid*Values_Entered,Interest,"")</f>
        <v/>
      </c>
      <c r="J376" s="8" t="str">
        <f>IF(Loan_Not_Paid*Values_Entered,Ending_Balance,"")</f>
        <v/>
      </c>
      <c r="K376" s="2"/>
    </row>
    <row r="377" spans="3:11" x14ac:dyDescent="0.2">
      <c r="C377" s="7" t="str">
        <f>IF(Loan_Not_Paid*Values_Entered,Payment_Number,"")</f>
        <v/>
      </c>
      <c r="D377" s="5" t="str">
        <f>IF(Loan_Not_Paid*Values_Entered,Payment_Date,"")</f>
        <v/>
      </c>
      <c r="E377" s="60" t="str">
        <f>IF(Loan_Not_Paid*Values_Entered,Beginning_Balance,"")</f>
        <v/>
      </c>
      <c r="F377" s="6" t="str">
        <f>IF(Loan_Not_Paid*Values_Entered,Monthly_Payment,"")</f>
        <v/>
      </c>
      <c r="G377" s="6" t="str">
        <f>IF(Loan_Not_Paid*Values_Entered,Principal,"")</f>
        <v/>
      </c>
      <c r="H377" s="6"/>
      <c r="I377" s="6" t="str">
        <f>IF(Loan_Not_Paid*Values_Entered,Interest,"")</f>
        <v/>
      </c>
      <c r="J377" s="8" t="str">
        <f>IF(Loan_Not_Paid*Values_Entered,Ending_Balance,"")</f>
        <v/>
      </c>
      <c r="K377" s="2"/>
    </row>
    <row r="378" spans="3:11" x14ac:dyDescent="0.2">
      <c r="C378" s="7" t="str">
        <f>IF(Loan_Not_Paid*Values_Entered,Payment_Number,"")</f>
        <v/>
      </c>
      <c r="D378" s="5" t="str">
        <f>IF(Loan_Not_Paid*Values_Entered,Payment_Date,"")</f>
        <v/>
      </c>
      <c r="E378" s="60" t="str">
        <f>IF(Loan_Not_Paid*Values_Entered,Beginning_Balance,"")</f>
        <v/>
      </c>
      <c r="F378" s="6" t="str">
        <f>IF(Loan_Not_Paid*Values_Entered,Monthly_Payment,"")</f>
        <v/>
      </c>
      <c r="G378" s="6" t="str">
        <f>IF(Loan_Not_Paid*Values_Entered,Principal,"")</f>
        <v/>
      </c>
      <c r="H378" s="6"/>
      <c r="I378" s="6" t="str">
        <f>IF(Loan_Not_Paid*Values_Entered,Interest,"")</f>
        <v/>
      </c>
      <c r="J378" s="8" t="str">
        <f>IF(Loan_Not_Paid*Values_Entered,Ending_Balance,"")</f>
        <v/>
      </c>
      <c r="K378" s="2"/>
    </row>
    <row r="379" spans="3:11" x14ac:dyDescent="0.2">
      <c r="C379" s="7" t="str">
        <f>IF(Loan_Not_Paid*Values_Entered,Payment_Number,"")</f>
        <v/>
      </c>
      <c r="D379" s="5" t="str">
        <f>IF(Loan_Not_Paid*Values_Entered,Payment_Date,"")</f>
        <v/>
      </c>
      <c r="E379" s="60" t="str">
        <f>IF(Loan_Not_Paid*Values_Entered,Beginning_Balance,"")</f>
        <v/>
      </c>
      <c r="F379" s="6" t="str">
        <f>IF(Loan_Not_Paid*Values_Entered,Monthly_Payment,"")</f>
        <v/>
      </c>
      <c r="G379" s="6" t="str">
        <f>IF(Loan_Not_Paid*Values_Entered,Principal,"")</f>
        <v/>
      </c>
      <c r="H379" s="6"/>
      <c r="I379" s="6" t="str">
        <f>IF(Loan_Not_Paid*Values_Entered,Interest,"")</f>
        <v/>
      </c>
      <c r="J379" s="8" t="str">
        <f>IF(Loan_Not_Paid*Values_Entered,Ending_Balance,"")</f>
        <v/>
      </c>
      <c r="K379" s="2"/>
    </row>
    <row r="380" spans="3:11" x14ac:dyDescent="0.2">
      <c r="C380" s="7" t="str">
        <f>IF(Loan_Not_Paid*Values_Entered,Payment_Number,"")</f>
        <v/>
      </c>
      <c r="D380" s="5" t="str">
        <f>IF(Loan_Not_Paid*Values_Entered,Payment_Date,"")</f>
        <v/>
      </c>
      <c r="E380" s="60" t="str">
        <f>IF(Loan_Not_Paid*Values_Entered,Beginning_Balance,"")</f>
        <v/>
      </c>
      <c r="F380" s="6" t="str">
        <f>IF(Loan_Not_Paid*Values_Entered,Monthly_Payment,"")</f>
        <v/>
      </c>
      <c r="G380" s="6" t="str">
        <f>IF(Loan_Not_Paid*Values_Entered,Principal,"")</f>
        <v/>
      </c>
      <c r="H380" s="6"/>
      <c r="I380" s="6" t="str">
        <f>IF(Loan_Not_Paid*Values_Entered,Interest,"")</f>
        <v/>
      </c>
      <c r="J380" s="8" t="str">
        <f>IF(Loan_Not_Paid*Values_Entered,Ending_Balance,"")</f>
        <v/>
      </c>
      <c r="K380" s="2"/>
    </row>
    <row r="381" spans="3:11" x14ac:dyDescent="0.2">
      <c r="C381" s="7" t="str">
        <f>IF(Loan_Not_Paid*Values_Entered,Payment_Number,"")</f>
        <v/>
      </c>
      <c r="D381" s="5" t="str">
        <f>IF(Loan_Not_Paid*Values_Entered,Payment_Date,"")</f>
        <v/>
      </c>
      <c r="E381" s="60" t="str">
        <f>IF(Loan_Not_Paid*Values_Entered,Beginning_Balance,"")</f>
        <v/>
      </c>
      <c r="F381" s="6" t="str">
        <f>IF(Loan_Not_Paid*Values_Entered,Monthly_Payment,"")</f>
        <v/>
      </c>
      <c r="G381" s="6" t="str">
        <f>IF(Loan_Not_Paid*Values_Entered,Principal,"")</f>
        <v/>
      </c>
      <c r="H381" s="6"/>
      <c r="I381" s="6" t="str">
        <f>IF(Loan_Not_Paid*Values_Entered,Interest,"")</f>
        <v/>
      </c>
      <c r="J381" s="8" t="str">
        <f>IF(Loan_Not_Paid*Values_Entered,Ending_Balance,"")</f>
        <v/>
      </c>
      <c r="K381" s="2"/>
    </row>
    <row r="382" spans="3:11" x14ac:dyDescent="0.2">
      <c r="C382" s="9" t="str">
        <f>IF(Loan_Not_Paid*Values_Entered,Payment_Number,"")</f>
        <v/>
      </c>
      <c r="D382" s="10" t="str">
        <f>IF(Loan_Not_Paid*Values_Entered,Payment_Date,"")</f>
        <v/>
      </c>
      <c r="E382" s="61" t="str">
        <f>IF(Loan_Not_Paid*Values_Entered,Beginning_Balance,"")</f>
        <v/>
      </c>
      <c r="F382" s="11" t="str">
        <f>IF(Loan_Not_Paid*Values_Entered,Monthly_Payment,"")</f>
        <v/>
      </c>
      <c r="G382" s="11" t="str">
        <f>IF(Loan_Not_Paid*Values_Entered,Principal,"")</f>
        <v/>
      </c>
      <c r="H382" s="11"/>
      <c r="I382" s="11" t="str">
        <f>IF(Loan_Not_Paid*Values_Entered,Interest,"")</f>
        <v/>
      </c>
      <c r="J382" s="12" t="str">
        <f>IF(Loan_Not_Paid*Values_Entered,Ending_Balance,"")</f>
        <v/>
      </c>
      <c r="K382" s="2"/>
    </row>
  </sheetData>
  <conditionalFormatting sqref="D23:I382">
    <cfRule type="expression" dxfId="23" priority="1" stopIfTrue="1">
      <formula>NOT(Loan_Not_Paid)</formula>
    </cfRule>
    <cfRule type="expression" dxfId="22" priority="2" stopIfTrue="1">
      <formula>IF(ROW(D23)=Last_Row,TRUE,FALSE)</formula>
    </cfRule>
  </conditionalFormatting>
  <conditionalFormatting sqref="C23:C382">
    <cfRule type="expression" dxfId="21" priority="3" stopIfTrue="1">
      <formula>NOT(Loan_Not_Paid)</formula>
    </cfRule>
    <cfRule type="expression" dxfId="20" priority="4" stopIfTrue="1">
      <formula>IF(ROW(C23)=Last_Row,TRUE,FALSE)</formula>
    </cfRule>
  </conditionalFormatting>
  <conditionalFormatting sqref="J23:J382">
    <cfRule type="expression" dxfId="19" priority="5" stopIfTrue="1">
      <formula>NOT(Loan_Not_Paid)</formula>
    </cfRule>
    <cfRule type="expression" dxfId="18" priority="6" stopIfTrue="1">
      <formula>IF(ROW(J23)=Last_Row,TRUE,FALSE)</formula>
    </cfRule>
  </conditionalFormatting>
  <pageMargins left="0.5" right="0.5" top="1" bottom="1" header="0" footer="0"/>
  <pageSetup scale="92" fitToHeight="2" orientation="portrait" r:id="rId1"/>
  <headerFooter alignWithMargins="0">
    <oddFooter>&amp;C&amp;F&amp;R &amp;A 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82"/>
  <sheetViews>
    <sheetView showGridLines="0" view="pageBreakPreview" zoomScale="90" zoomScaleNormal="90" zoomScaleSheetLayoutView="90" workbookViewId="0">
      <selection activeCell="L12" sqref="L12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2" customWidth="1"/>
    <col min="6" max="6" width="16" style="1" bestFit="1" customWidth="1"/>
    <col min="7" max="7" width="13.28515625" style="1" bestFit="1" customWidth="1"/>
    <col min="8" max="8" width="6.7109375" style="1" customWidth="1"/>
    <col min="9" max="10" width="15.7109375" style="1" customWidth="1"/>
    <col min="11" max="11" width="14.85546875" style="219" bestFit="1" customWidth="1"/>
    <col min="12" max="12" width="12.7109375" style="2" customWidth="1"/>
    <col min="13" max="16384" width="9.140625" style="2"/>
  </cols>
  <sheetData>
    <row r="4" spans="2:13" ht="15.75" x14ac:dyDescent="0.25">
      <c r="C4" s="13"/>
      <c r="D4" s="13"/>
      <c r="E4" s="54"/>
      <c r="F4" s="13"/>
      <c r="G4" s="13"/>
      <c r="H4" s="13"/>
      <c r="I4" s="13"/>
      <c r="J4" s="13"/>
      <c r="K4" s="218"/>
    </row>
    <row r="5" spans="2:13" ht="19.5" x14ac:dyDescent="0.35">
      <c r="C5" s="47" t="s">
        <v>116</v>
      </c>
      <c r="D5" s="16"/>
      <c r="E5" s="55"/>
      <c r="F5" s="13"/>
      <c r="G5" s="13"/>
      <c r="H5" s="13"/>
      <c r="I5" s="13"/>
      <c r="J5" s="13"/>
      <c r="K5" s="218"/>
    </row>
    <row r="6" spans="2:13" ht="15.75" x14ac:dyDescent="0.25">
      <c r="C6" s="44" t="s">
        <v>22</v>
      </c>
      <c r="D6" s="16"/>
      <c r="E6" s="55"/>
      <c r="F6" s="13"/>
      <c r="G6" s="13"/>
      <c r="H6" s="13"/>
      <c r="I6" s="45">
        <f ca="1">NOW()</f>
        <v>41080.595506365738</v>
      </c>
      <c r="J6" s="13"/>
      <c r="K6" s="218"/>
    </row>
    <row r="7" spans="2:13" ht="15.75" x14ac:dyDescent="0.25">
      <c r="B7" s="4"/>
      <c r="C7" s="17"/>
      <c r="D7" s="16"/>
      <c r="E7" s="55" t="s">
        <v>117</v>
      </c>
      <c r="F7" s="13"/>
      <c r="G7" s="13"/>
      <c r="H7" s="13"/>
      <c r="I7" s="13"/>
      <c r="J7" s="18"/>
      <c r="K7" s="217"/>
    </row>
    <row r="8" spans="2:13" ht="16.5" thickBot="1" x14ac:dyDescent="0.3">
      <c r="B8" s="4"/>
      <c r="C8" s="19"/>
      <c r="D8" s="20"/>
      <c r="E8" s="56"/>
      <c r="F8" s="22" t="s">
        <v>7</v>
      </c>
      <c r="G8" s="202"/>
      <c r="H8" s="203"/>
      <c r="I8" s="204" t="s">
        <v>111</v>
      </c>
      <c r="J8" s="205">
        <v>1173907</v>
      </c>
      <c r="K8" s="217"/>
    </row>
    <row r="9" spans="2:13" ht="19.5" thickBot="1" x14ac:dyDescent="0.35">
      <c r="B9" s="4"/>
      <c r="C9" s="24"/>
      <c r="D9" s="15" t="s">
        <v>5</v>
      </c>
      <c r="E9" s="54"/>
      <c r="F9" s="198">
        <f>+'Staff Pipeline'!M31</f>
        <v>11949718.959999999</v>
      </c>
      <c r="G9" s="14" t="s">
        <v>17</v>
      </c>
      <c r="H9" s="206"/>
      <c r="I9" s="35" t="s">
        <v>115</v>
      </c>
      <c r="J9" s="207">
        <f>+Loan_Amount</f>
        <v>11949718.959999999</v>
      </c>
      <c r="K9" s="217">
        <f>+Total_Interest</f>
        <v>3427042.8652307428</v>
      </c>
      <c r="M9" s="70"/>
    </row>
    <row r="10" spans="2:13" ht="15.75" x14ac:dyDescent="0.25">
      <c r="B10" s="4"/>
      <c r="C10" s="24"/>
      <c r="D10" s="15" t="s">
        <v>24</v>
      </c>
      <c r="E10" s="54"/>
      <c r="F10" s="85">
        <v>3.5000000000000003E-2</v>
      </c>
      <c r="G10" s="200">
        <v>0</v>
      </c>
      <c r="H10" s="208"/>
      <c r="I10" s="35" t="s">
        <v>112</v>
      </c>
      <c r="J10" s="205">
        <f>SUM(J8:J9)</f>
        <v>13123625.959999999</v>
      </c>
      <c r="M10" s="71"/>
    </row>
    <row r="11" spans="2:13" ht="16.5" thickBot="1" x14ac:dyDescent="0.3">
      <c r="B11" s="4"/>
      <c r="C11" s="24"/>
      <c r="D11" s="15" t="s">
        <v>0</v>
      </c>
      <c r="E11" s="54"/>
      <c r="F11" s="86">
        <f>+Input!F18</f>
        <v>15</v>
      </c>
      <c r="G11" s="199">
        <f>+G10*G8</f>
        <v>0</v>
      </c>
      <c r="H11" s="209"/>
      <c r="I11" s="201" t="s">
        <v>113</v>
      </c>
      <c r="J11" s="210">
        <v>2280</v>
      </c>
      <c r="K11" s="219">
        <f>+J11</f>
        <v>2280</v>
      </c>
      <c r="M11" s="78"/>
    </row>
    <row r="12" spans="2:13" ht="19.5" thickBot="1" x14ac:dyDescent="0.35">
      <c r="B12" s="4"/>
      <c r="C12" s="24"/>
      <c r="D12" s="15" t="s">
        <v>6</v>
      </c>
      <c r="E12" s="54"/>
      <c r="F12" s="75">
        <v>40878</v>
      </c>
      <c r="G12" s="13"/>
      <c r="H12" s="211"/>
      <c r="I12" s="201" t="s">
        <v>114</v>
      </c>
      <c r="J12" s="212">
        <f>+J10/J11</f>
        <v>5755.9762982456132</v>
      </c>
      <c r="K12" s="219">
        <f>+K9/K11</f>
        <v>1503.0889759783961</v>
      </c>
      <c r="L12" s="222">
        <f>+K12+J12</f>
        <v>7259.065274224009</v>
      </c>
    </row>
    <row r="13" spans="2:13" ht="15.75" x14ac:dyDescent="0.25">
      <c r="B13" s="4"/>
      <c r="C13" s="29"/>
      <c r="D13" s="30"/>
      <c r="E13" s="57"/>
      <c r="F13" s="32"/>
      <c r="G13" s="31"/>
      <c r="H13" s="213"/>
      <c r="I13" s="108"/>
      <c r="J13" s="214"/>
    </row>
    <row r="14" spans="2:13" ht="15.75" x14ac:dyDescent="0.25">
      <c r="B14" s="4"/>
      <c r="C14" s="18"/>
      <c r="D14" s="15"/>
      <c r="E14" s="54"/>
      <c r="F14" s="34"/>
      <c r="G14" s="13"/>
      <c r="H14" s="13"/>
      <c r="I14" s="27"/>
    </row>
    <row r="15" spans="2:13" ht="15.75" x14ac:dyDescent="0.25">
      <c r="B15" s="4"/>
      <c r="C15" s="19"/>
      <c r="D15" s="20"/>
      <c r="E15" s="56"/>
      <c r="F15" s="21"/>
      <c r="G15" s="21"/>
      <c r="H15" s="21"/>
      <c r="I15" s="21"/>
      <c r="J15" s="23"/>
    </row>
    <row r="16" spans="2:13" ht="15.75" x14ac:dyDescent="0.25">
      <c r="B16" s="4"/>
      <c r="C16" s="24"/>
      <c r="D16" s="15" t="s">
        <v>4</v>
      </c>
      <c r="E16" s="54"/>
      <c r="F16" s="35">
        <f>IF(Values_Entered,Monthly_Payment,"")</f>
        <v>85426.454584615232</v>
      </c>
      <c r="G16" s="13"/>
      <c r="H16" s="13"/>
      <c r="I16" s="46" t="s">
        <v>15</v>
      </c>
      <c r="J16" s="83">
        <f>+Input!G20</f>
        <v>16650</v>
      </c>
      <c r="K16" s="217"/>
    </row>
    <row r="17" spans="2:11" ht="16.5" thickBot="1" x14ac:dyDescent="0.3">
      <c r="B17" s="4"/>
      <c r="C17" s="24"/>
      <c r="D17" s="15" t="s">
        <v>1</v>
      </c>
      <c r="E17" s="54"/>
      <c r="F17" s="28">
        <f>IF(Values_Entered,Loan_Years*12,"")</f>
        <v>180</v>
      </c>
      <c r="G17" s="13"/>
      <c r="H17" s="13"/>
      <c r="I17" s="46" t="s">
        <v>4</v>
      </c>
      <c r="J17" s="49">
        <f>+F16/J16</f>
        <v>5.1307179930699842</v>
      </c>
      <c r="K17" s="217"/>
    </row>
    <row r="18" spans="2:11" ht="19.5" thickBot="1" x14ac:dyDescent="0.35">
      <c r="B18" s="4"/>
      <c r="C18" s="24"/>
      <c r="D18" s="15" t="s">
        <v>2</v>
      </c>
      <c r="E18" s="54"/>
      <c r="F18" s="198">
        <f>IF(Values_Entered,Total_Cost-Loan_Amount,"")</f>
        <v>3427042.8652307428</v>
      </c>
      <c r="G18" s="13"/>
      <c r="H18" s="13"/>
      <c r="I18" s="48"/>
      <c r="J18" s="51"/>
      <c r="K18" s="217"/>
    </row>
    <row r="19" spans="2:11" ht="15.75" x14ac:dyDescent="0.25">
      <c r="B19" s="4"/>
      <c r="C19" s="24"/>
      <c r="D19" s="15" t="s">
        <v>3</v>
      </c>
      <c r="E19" s="54"/>
      <c r="F19" s="35">
        <f>IF(Values_Entered,Monthly_Payment*Number_of_Payments,"")</f>
        <v>15376761.825230742</v>
      </c>
      <c r="G19" s="13"/>
      <c r="H19" s="13"/>
      <c r="I19" s="46" t="s">
        <v>19</v>
      </c>
      <c r="J19" s="49">
        <f>+J17*0.05029</f>
        <v>0.25802380787148949</v>
      </c>
    </row>
    <row r="20" spans="2:11" ht="18.75" x14ac:dyDescent="0.3">
      <c r="B20" s="4"/>
      <c r="C20" s="29"/>
      <c r="D20" s="30"/>
      <c r="E20" s="57"/>
      <c r="F20" s="32"/>
      <c r="G20" s="31"/>
      <c r="H20" s="31"/>
      <c r="I20" s="31" t="s">
        <v>16</v>
      </c>
      <c r="J20" s="50">
        <f>+J19+J17</f>
        <v>5.3887418009414736</v>
      </c>
    </row>
    <row r="21" spans="2:11" ht="15.75" x14ac:dyDescent="0.25">
      <c r="C21" s="13"/>
      <c r="D21" s="15"/>
      <c r="E21" s="54"/>
      <c r="F21" s="34"/>
      <c r="G21" s="13"/>
      <c r="H21" s="13"/>
      <c r="I21" s="13"/>
      <c r="J21" s="13"/>
    </row>
    <row r="22" spans="2:11" s="3" customFormat="1" ht="29.25" customHeight="1" x14ac:dyDescent="0.25">
      <c r="C22" s="36" t="s">
        <v>8</v>
      </c>
      <c r="D22" s="37" t="s">
        <v>9</v>
      </c>
      <c r="E22" s="58" t="s">
        <v>10</v>
      </c>
      <c r="F22" s="38" t="s">
        <v>14</v>
      </c>
      <c r="G22" s="38" t="s">
        <v>11</v>
      </c>
      <c r="H22" s="38"/>
      <c r="I22" s="38" t="s">
        <v>12</v>
      </c>
      <c r="J22" s="39" t="s">
        <v>13</v>
      </c>
      <c r="K22" s="220"/>
    </row>
    <row r="23" spans="2:11" s="3" customFormat="1" ht="15.75" x14ac:dyDescent="0.25">
      <c r="C23" s="40">
        <f>IF(Loan_Not_Paid*Values_Entered,Payment_Number,"")</f>
        <v>1</v>
      </c>
      <c r="D23" s="41">
        <f>IF(Loan_Not_Paid*Values_Entered,Payment_Date,"")</f>
        <v>40909</v>
      </c>
      <c r="E23" s="59">
        <f>IF(Loan_Not_Paid*Values_Entered,Beginning_Balance,"")</f>
        <v>11949718.959999999</v>
      </c>
      <c r="F23" s="42">
        <f>IF(Loan_Not_Paid*Values_Entered,Monthly_Payment,"")</f>
        <v>85426.454584615232</v>
      </c>
      <c r="G23" s="42">
        <f>IF(Loan_Not_Paid*Values_Entered,Principal,"")</f>
        <v>50573.107617948554</v>
      </c>
      <c r="H23" s="42"/>
      <c r="I23" s="42">
        <f>IF(Loan_Not_Paid*Values_Entered,Interest,"")</f>
        <v>34853.346966666664</v>
      </c>
      <c r="J23" s="52">
        <f>IF(Loan_Not_Paid*Values_Entered,Ending_Balance,"")</f>
        <v>11899145.852382051</v>
      </c>
      <c r="K23" s="221"/>
    </row>
    <row r="24" spans="2:11" s="3" customFormat="1" ht="15.75" x14ac:dyDescent="0.25">
      <c r="C24" s="40">
        <f>IF(Loan_Not_Paid*Values_Entered,Payment_Number,"")</f>
        <v>2</v>
      </c>
      <c r="D24" s="41">
        <f>IF(Loan_Not_Paid*Values_Entered,Payment_Date,"")</f>
        <v>40940</v>
      </c>
      <c r="E24" s="59">
        <f>IF(Loan_Not_Paid*Values_Entered,Beginning_Balance,"")</f>
        <v>11899145.852382051</v>
      </c>
      <c r="F24" s="43">
        <f>IF(Loan_Not_Paid*Values_Entered,Monthly_Payment,"")</f>
        <v>85426.454584615232</v>
      </c>
      <c r="G24" s="43">
        <f>IF(Loan_Not_Paid*Values_Entered,Principal,"")</f>
        <v>50720.612515167581</v>
      </c>
      <c r="H24" s="43"/>
      <c r="I24" s="43">
        <f>IF(Loan_Not_Paid*Values_Entered,Interest,"")</f>
        <v>34705.842069447652</v>
      </c>
      <c r="J24" s="52">
        <f>IF(Loan_Not_Paid*Values_Entered,Ending_Balance,"")</f>
        <v>11848425.239866883</v>
      </c>
      <c r="K24" s="221"/>
    </row>
    <row r="25" spans="2:11" s="3" customFormat="1" ht="15.75" x14ac:dyDescent="0.25">
      <c r="C25" s="40">
        <f>IF(Loan_Not_Paid*Values_Entered,Payment_Number,"")</f>
        <v>3</v>
      </c>
      <c r="D25" s="41">
        <f>IF(Loan_Not_Paid*Values_Entered,Payment_Date,"")</f>
        <v>40969</v>
      </c>
      <c r="E25" s="59">
        <f>IF(Loan_Not_Paid*Values_Entered,Beginning_Balance,"")</f>
        <v>11848425.239866883</v>
      </c>
      <c r="F25" s="43">
        <f>IF(Loan_Not_Paid*Values_Entered,Monthly_Payment,"")</f>
        <v>85426.454584615232</v>
      </c>
      <c r="G25" s="43">
        <f>IF(Loan_Not_Paid*Values_Entered,Principal,"")</f>
        <v>50868.547635003488</v>
      </c>
      <c r="H25" s="43"/>
      <c r="I25" s="43">
        <f>IF(Loan_Not_Paid*Values_Entered,Interest,"")</f>
        <v>34557.906949611744</v>
      </c>
      <c r="J25" s="52">
        <f>IF(Loan_Not_Paid*Values_Entered,Ending_Balance,"")</f>
        <v>11797556.692231877</v>
      </c>
      <c r="K25" s="221"/>
    </row>
    <row r="26" spans="2:11" s="3" customFormat="1" ht="15.75" x14ac:dyDescent="0.25">
      <c r="C26" s="40">
        <f>IF(Loan_Not_Paid*Values_Entered,Payment_Number,"")</f>
        <v>4</v>
      </c>
      <c r="D26" s="41">
        <f>IF(Loan_Not_Paid*Values_Entered,Payment_Date,"")</f>
        <v>41000</v>
      </c>
      <c r="E26" s="59">
        <f>IF(Loan_Not_Paid*Values_Entered,Beginning_Balance,"")</f>
        <v>11797556.692231877</v>
      </c>
      <c r="F26" s="43">
        <f>IF(Loan_Not_Paid*Values_Entered,Monthly_Payment,"")</f>
        <v>85426.454584615232</v>
      </c>
      <c r="G26" s="43">
        <f>IF(Loan_Not_Paid*Values_Entered,Principal,"")</f>
        <v>51016.914232272247</v>
      </c>
      <c r="H26" s="43"/>
      <c r="I26" s="43">
        <f>IF(Loan_Not_Paid*Values_Entered,Interest,"")</f>
        <v>34409.540352342985</v>
      </c>
      <c r="J26" s="52">
        <f>IF(Loan_Not_Paid*Values_Entered,Ending_Balance,"")</f>
        <v>11746539.777999608</v>
      </c>
      <c r="K26" s="221"/>
    </row>
    <row r="27" spans="2:11" s="3" customFormat="1" ht="15.75" x14ac:dyDescent="0.25">
      <c r="C27" s="40">
        <f>IF(Loan_Not_Paid*Values_Entered,Payment_Number,"")</f>
        <v>5</v>
      </c>
      <c r="D27" s="41">
        <f>IF(Loan_Not_Paid*Values_Entered,Payment_Date,"")</f>
        <v>41030</v>
      </c>
      <c r="E27" s="59">
        <f>IF(Loan_Not_Paid*Values_Entered,Beginning_Balance,"")</f>
        <v>11746539.777999608</v>
      </c>
      <c r="F27" s="43">
        <f>IF(Loan_Not_Paid*Values_Entered,Monthly_Payment,"")</f>
        <v>85426.454584615232</v>
      </c>
      <c r="G27" s="43">
        <f>IF(Loan_Not_Paid*Values_Entered,Principal,"")</f>
        <v>51165.713565449696</v>
      </c>
      <c r="H27" s="43"/>
      <c r="I27" s="43">
        <f>IF(Loan_Not_Paid*Values_Entered,Interest,"")</f>
        <v>34260.741019165522</v>
      </c>
      <c r="J27" s="52">
        <f>IF(Loan_Not_Paid*Values_Entered,Ending_Balance,"")</f>
        <v>11695374.064434156</v>
      </c>
      <c r="K27" s="221"/>
    </row>
    <row r="28" spans="2:11" s="3" customFormat="1" ht="15.75" x14ac:dyDescent="0.25">
      <c r="C28" s="40">
        <f>IF(Loan_Not_Paid*Values_Entered,Payment_Number,"")</f>
        <v>6</v>
      </c>
      <c r="D28" s="41">
        <f>IF(Loan_Not_Paid*Values_Entered,Payment_Date,"")</f>
        <v>41061</v>
      </c>
      <c r="E28" s="59">
        <f>IF(Loan_Not_Paid*Values_Entered,Beginning_Balance,"")</f>
        <v>11695374.064434156</v>
      </c>
      <c r="F28" s="43">
        <f>IF(Loan_Not_Paid*Values_Entered,Monthly_Payment,"")</f>
        <v>85426.454584615232</v>
      </c>
      <c r="G28" s="43">
        <f>IF(Loan_Not_Paid*Values_Entered,Principal,"")</f>
        <v>51314.946896682261</v>
      </c>
      <c r="H28" s="43"/>
      <c r="I28" s="43">
        <f>IF(Loan_Not_Paid*Values_Entered,Interest,"")</f>
        <v>34111.507687932964</v>
      </c>
      <c r="J28" s="52">
        <f>IF(Loan_Not_Paid*Values_Entered,Ending_Balance,"")</f>
        <v>11644059.117537478</v>
      </c>
      <c r="K28" s="221"/>
    </row>
    <row r="29" spans="2:11" ht="15.75" x14ac:dyDescent="0.25">
      <c r="C29" s="40">
        <f>IF(Loan_Not_Paid*Values_Entered,Payment_Number,"")</f>
        <v>7</v>
      </c>
      <c r="D29" s="41">
        <f>IF(Loan_Not_Paid*Values_Entered,Payment_Date,"")</f>
        <v>41091</v>
      </c>
      <c r="E29" s="59">
        <f>IF(Loan_Not_Paid*Values_Entered,Beginning_Balance,"")</f>
        <v>11644059.117537478</v>
      </c>
      <c r="F29" s="43">
        <f>IF(Loan_Not_Paid*Values_Entered,Monthly_Payment,"")</f>
        <v>85426.454584615232</v>
      </c>
      <c r="G29" s="43">
        <f>IF(Loan_Not_Paid*Values_Entered,Principal,"")</f>
        <v>51464.615491797587</v>
      </c>
      <c r="H29" s="43"/>
      <c r="I29" s="43">
        <f>IF(Loan_Not_Paid*Values_Entered,Interest,"")</f>
        <v>33961.839092817638</v>
      </c>
      <c r="J29" s="52">
        <f>IF(Loan_Not_Paid*Values_Entered,Ending_Balance,"")</f>
        <v>11592594.502045674</v>
      </c>
      <c r="K29" s="221"/>
    </row>
    <row r="30" spans="2:11" ht="15.75" x14ac:dyDescent="0.25">
      <c r="C30" s="40">
        <f>IF(Loan_Not_Paid*Values_Entered,Payment_Number,"")</f>
        <v>8</v>
      </c>
      <c r="D30" s="41">
        <f>IF(Loan_Not_Paid*Values_Entered,Payment_Date,"")</f>
        <v>41122</v>
      </c>
      <c r="E30" s="59">
        <f>IF(Loan_Not_Paid*Values_Entered,Beginning_Balance,"")</f>
        <v>11592594.502045674</v>
      </c>
      <c r="F30" s="43">
        <f>IF(Loan_Not_Paid*Values_Entered,Monthly_Payment,"")</f>
        <v>85426.454584615232</v>
      </c>
      <c r="G30" s="43">
        <f>IF(Loan_Not_Paid*Values_Entered,Principal,"")</f>
        <v>51614.72062031534</v>
      </c>
      <c r="H30" s="43"/>
      <c r="I30" s="43">
        <f>IF(Loan_Not_Paid*Values_Entered,Interest,"")</f>
        <v>33811.733964299892</v>
      </c>
      <c r="J30" s="52">
        <f>IF(Loan_Not_Paid*Values_Entered,Ending_Balance,"")</f>
        <v>11540979.781425361</v>
      </c>
      <c r="K30" s="221"/>
    </row>
    <row r="31" spans="2:11" ht="15.75" x14ac:dyDescent="0.25">
      <c r="C31" s="40">
        <f>IF(Loan_Not_Paid*Values_Entered,Payment_Number,"")</f>
        <v>9</v>
      </c>
      <c r="D31" s="41">
        <f>IF(Loan_Not_Paid*Values_Entered,Payment_Date,"")</f>
        <v>41153</v>
      </c>
      <c r="E31" s="59">
        <f>IF(Loan_Not_Paid*Values_Entered,Beginning_Balance,"")</f>
        <v>11540979.781425361</v>
      </c>
      <c r="F31" s="43">
        <f>IF(Loan_Not_Paid*Values_Entered,Monthly_Payment,"")</f>
        <v>85426.454584615232</v>
      </c>
      <c r="G31" s="43">
        <f>IF(Loan_Not_Paid*Values_Entered,Principal,"")</f>
        <v>51765.263555457925</v>
      </c>
      <c r="H31" s="43"/>
      <c r="I31" s="43">
        <f>IF(Loan_Not_Paid*Values_Entered,Interest,"")</f>
        <v>33661.191029157315</v>
      </c>
      <c r="J31" s="52">
        <f>IF(Loan_Not_Paid*Values_Entered,Ending_Balance,"")</f>
        <v>11489214.517869901</v>
      </c>
      <c r="K31" s="221"/>
    </row>
    <row r="32" spans="2:11" ht="15.75" x14ac:dyDescent="0.25">
      <c r="C32" s="40">
        <f>IF(Loan_Not_Paid*Values_Entered,Payment_Number,"")</f>
        <v>10</v>
      </c>
      <c r="D32" s="41">
        <f>IF(Loan_Not_Paid*Values_Entered,Payment_Date,"")</f>
        <v>41183</v>
      </c>
      <c r="E32" s="59">
        <f>IF(Loan_Not_Paid*Values_Entered,Beginning_Balance,"")</f>
        <v>11489214.517869901</v>
      </c>
      <c r="F32" s="43">
        <f>IF(Loan_Not_Paid*Values_Entered,Monthly_Payment,"")</f>
        <v>85426.454584615232</v>
      </c>
      <c r="G32" s="43">
        <f>IF(Loan_Not_Paid*Values_Entered,Principal,"")</f>
        <v>51916.245574161345</v>
      </c>
      <c r="H32" s="43"/>
      <c r="I32" s="43">
        <f>IF(Loan_Not_Paid*Values_Entered,Interest,"")</f>
        <v>33510.209010453887</v>
      </c>
      <c r="J32" s="52">
        <f>IF(Loan_Not_Paid*Values_Entered,Ending_Balance,"")</f>
        <v>11437298.272295741</v>
      </c>
      <c r="K32" s="221"/>
    </row>
    <row r="33" spans="3:11" ht="15.75" x14ac:dyDescent="0.25">
      <c r="C33" s="40">
        <f>IF(Loan_Not_Paid*Values_Entered,Payment_Number,"")</f>
        <v>11</v>
      </c>
      <c r="D33" s="41">
        <f>IF(Loan_Not_Paid*Values_Entered,Payment_Date,"")</f>
        <v>41214</v>
      </c>
      <c r="E33" s="59">
        <f>IF(Loan_Not_Paid*Values_Entered,Beginning_Balance,"")</f>
        <v>11437298.272295741</v>
      </c>
      <c r="F33" s="43">
        <f>IF(Loan_Not_Paid*Values_Entered,Monthly_Payment,"")</f>
        <v>85426.454584615232</v>
      </c>
      <c r="G33" s="43">
        <f>IF(Loan_Not_Paid*Values_Entered,Principal,"")</f>
        <v>52067.667957085971</v>
      </c>
      <c r="H33" s="43"/>
      <c r="I33" s="43">
        <f>IF(Loan_Not_Paid*Values_Entered,Interest,"")</f>
        <v>33358.786627529254</v>
      </c>
      <c r="J33" s="52">
        <f>IF(Loan_Not_Paid*Values_Entered,Ending_Balance,"")</f>
        <v>11385230.604338655</v>
      </c>
      <c r="K33" s="221"/>
    </row>
    <row r="34" spans="3:11" ht="15.75" x14ac:dyDescent="0.25">
      <c r="C34" s="40">
        <f>IF(Loan_Not_Paid*Values_Entered,Payment_Number,"")</f>
        <v>12</v>
      </c>
      <c r="D34" s="41">
        <f>IF(Loan_Not_Paid*Values_Entered,Payment_Date,"")</f>
        <v>41244</v>
      </c>
      <c r="E34" s="59">
        <f>IF(Loan_Not_Paid*Values_Entered,Beginning_Balance,"")</f>
        <v>11385230.604338655</v>
      </c>
      <c r="F34" s="43">
        <f>IF(Loan_Not_Paid*Values_Entered,Monthly_Payment,"")</f>
        <v>85426.454584615232</v>
      </c>
      <c r="G34" s="43">
        <f>IF(Loan_Not_Paid*Values_Entered,Principal,"")</f>
        <v>52219.531988627474</v>
      </c>
      <c r="H34" s="43"/>
      <c r="I34" s="43">
        <f>IF(Loan_Not_Paid*Values_Entered,Interest,"")</f>
        <v>33206.922595987751</v>
      </c>
      <c r="J34" s="52">
        <f>IF(Loan_Not_Paid*Values_Entered,Ending_Balance,"")</f>
        <v>11333011.072350027</v>
      </c>
      <c r="K34" s="221"/>
    </row>
    <row r="35" spans="3:11" ht="15.75" x14ac:dyDescent="0.25">
      <c r="C35" s="40">
        <f>IF(Loan_Not_Paid*Values_Entered,Payment_Number,"")</f>
        <v>13</v>
      </c>
      <c r="D35" s="41">
        <f>IF(Loan_Not_Paid*Values_Entered,Payment_Date,"")</f>
        <v>41275</v>
      </c>
      <c r="E35" s="59">
        <f>IF(Loan_Not_Paid*Values_Entered,Beginning_Balance,"")</f>
        <v>11333011.072350027</v>
      </c>
      <c r="F35" s="43">
        <f>IF(Loan_Not_Paid*Values_Entered,Monthly_Payment,"")</f>
        <v>85426.454584615232</v>
      </c>
      <c r="G35" s="43">
        <f>IF(Loan_Not_Paid*Values_Entered,Principal,"")</f>
        <v>52371.838956927641</v>
      </c>
      <c r="H35" s="43"/>
      <c r="I35" s="43">
        <f>IF(Loan_Not_Paid*Values_Entered,Interest,"")</f>
        <v>33054.615627687584</v>
      </c>
      <c r="J35" s="52">
        <f>IF(Loan_Not_Paid*Values_Entered,Ending_Balance,"")</f>
        <v>11280639.233393103</v>
      </c>
      <c r="K35" s="221"/>
    </row>
    <row r="36" spans="3:11" ht="15.75" x14ac:dyDescent="0.25">
      <c r="C36" s="40">
        <f>IF(Loan_Not_Paid*Values_Entered,Payment_Number,"")</f>
        <v>14</v>
      </c>
      <c r="D36" s="41">
        <f>IF(Loan_Not_Paid*Values_Entered,Payment_Date,"")</f>
        <v>41306</v>
      </c>
      <c r="E36" s="59">
        <f>IF(Loan_Not_Paid*Values_Entered,Beginning_Balance,"")</f>
        <v>11280639.233393103</v>
      </c>
      <c r="F36" s="43">
        <f>IF(Loan_Not_Paid*Values_Entered,Monthly_Payment,"")</f>
        <v>85426.454584615232</v>
      </c>
      <c r="G36" s="43">
        <f>IF(Loan_Not_Paid*Values_Entered,Principal,"")</f>
        <v>52524.59015388535</v>
      </c>
      <c r="H36" s="43"/>
      <c r="I36" s="43">
        <f>IF(Loan_Not_Paid*Values_Entered,Interest,"")</f>
        <v>32901.864430729882</v>
      </c>
      <c r="J36" s="52">
        <f>IF(Loan_Not_Paid*Values_Entered,Ending_Balance,"")</f>
        <v>11228114.643239215</v>
      </c>
      <c r="K36" s="221"/>
    </row>
    <row r="37" spans="3:11" ht="15.75" x14ac:dyDescent="0.25">
      <c r="C37" s="40">
        <f>IF(Loan_Not_Paid*Values_Entered,Payment_Number,"")</f>
        <v>15</v>
      </c>
      <c r="D37" s="41">
        <f>IF(Loan_Not_Paid*Values_Entered,Payment_Date,"")</f>
        <v>41334</v>
      </c>
      <c r="E37" s="59">
        <f>IF(Loan_Not_Paid*Values_Entered,Beginning_Balance,"")</f>
        <v>11228114.643239215</v>
      </c>
      <c r="F37" s="43">
        <f>IF(Loan_Not_Paid*Values_Entered,Monthly_Payment,"")</f>
        <v>85426.454584615232</v>
      </c>
      <c r="G37" s="43">
        <f>IF(Loan_Not_Paid*Values_Entered,Principal,"")</f>
        <v>52677.786875167512</v>
      </c>
      <c r="H37" s="43"/>
      <c r="I37" s="43">
        <f>IF(Loan_Not_Paid*Values_Entered,Interest,"")</f>
        <v>32748.667709447716</v>
      </c>
      <c r="J37" s="52">
        <f>IF(Loan_Not_Paid*Values_Entered,Ending_Balance,"")</f>
        <v>11175436.856364043</v>
      </c>
      <c r="K37" s="221"/>
    </row>
    <row r="38" spans="3:11" ht="15.75" x14ac:dyDescent="0.25">
      <c r="C38" s="40">
        <f>IF(Loan_Not_Paid*Values_Entered,Payment_Number,"")</f>
        <v>16</v>
      </c>
      <c r="D38" s="41">
        <f>IF(Loan_Not_Paid*Values_Entered,Payment_Date,"")</f>
        <v>41365</v>
      </c>
      <c r="E38" s="59">
        <f>IF(Loan_Not_Paid*Values_Entered,Beginning_Balance,"")</f>
        <v>11175436.856364043</v>
      </c>
      <c r="F38" s="43">
        <f>IF(Loan_Not_Paid*Values_Entered,Monthly_Payment,"")</f>
        <v>85426.454584615232</v>
      </c>
      <c r="G38" s="43">
        <f>IF(Loan_Not_Paid*Values_Entered,Principal,"")</f>
        <v>52831.43042022008</v>
      </c>
      <c r="H38" s="43"/>
      <c r="I38" s="43">
        <f>IF(Loan_Not_Paid*Values_Entered,Interest,"")</f>
        <v>32595.024164395145</v>
      </c>
      <c r="J38" s="52">
        <f>IF(Loan_Not_Paid*Values_Entered,Ending_Balance,"")</f>
        <v>11122605.425943829</v>
      </c>
      <c r="K38" s="221"/>
    </row>
    <row r="39" spans="3:11" ht="15.75" x14ac:dyDescent="0.25">
      <c r="C39" s="40">
        <f>IF(Loan_Not_Paid*Values_Entered,Payment_Number,"")</f>
        <v>17</v>
      </c>
      <c r="D39" s="41">
        <f>IF(Loan_Not_Paid*Values_Entered,Payment_Date,"")</f>
        <v>41395</v>
      </c>
      <c r="E39" s="59">
        <f>IF(Loan_Not_Paid*Values_Entered,Beginning_Balance,"")</f>
        <v>11122605.425943829</v>
      </c>
      <c r="F39" s="43">
        <f>IF(Loan_Not_Paid*Values_Entered,Monthly_Payment,"")</f>
        <v>85426.454584615232</v>
      </c>
      <c r="G39" s="43">
        <f>IF(Loan_Not_Paid*Values_Entered,Principal,"")</f>
        <v>52985.522092279069</v>
      </c>
      <c r="H39" s="43"/>
      <c r="I39" s="43">
        <f>IF(Loan_Not_Paid*Values_Entered,Interest,"")</f>
        <v>32440.932492336175</v>
      </c>
      <c r="J39" s="52">
        <f>IF(Loan_Not_Paid*Values_Entered,Ending_Balance,"")</f>
        <v>11069619.903851554</v>
      </c>
      <c r="K39" s="221"/>
    </row>
    <row r="40" spans="3:11" ht="15.75" x14ac:dyDescent="0.25">
      <c r="C40" s="40">
        <f>IF(Loan_Not_Paid*Values_Entered,Payment_Number,"")</f>
        <v>18</v>
      </c>
      <c r="D40" s="41">
        <f>IF(Loan_Not_Paid*Values_Entered,Payment_Date,"")</f>
        <v>41426</v>
      </c>
      <c r="E40" s="59">
        <f>IF(Loan_Not_Paid*Values_Entered,Beginning_Balance,"")</f>
        <v>11069619.903851554</v>
      </c>
      <c r="F40" s="43">
        <f>IF(Loan_Not_Paid*Values_Entered,Monthly_Payment,"")</f>
        <v>85426.454584615232</v>
      </c>
      <c r="G40" s="43">
        <f>IF(Loan_Not_Paid*Values_Entered,Principal,"")</f>
        <v>53140.06319838154</v>
      </c>
      <c r="H40" s="43"/>
      <c r="I40" s="43">
        <f>IF(Loan_Not_Paid*Values_Entered,Interest,"")</f>
        <v>32286.391386233689</v>
      </c>
      <c r="J40" s="52">
        <f>IF(Loan_Not_Paid*Values_Entered,Ending_Balance,"")</f>
        <v>11016479.84065317</v>
      </c>
      <c r="K40" s="221"/>
    </row>
    <row r="41" spans="3:11" ht="15.75" x14ac:dyDescent="0.25">
      <c r="C41" s="40">
        <f>IF(Loan_Not_Paid*Values_Entered,Payment_Number,"")</f>
        <v>19</v>
      </c>
      <c r="D41" s="41">
        <f>IF(Loan_Not_Paid*Values_Entered,Payment_Date,"")</f>
        <v>41456</v>
      </c>
      <c r="E41" s="59">
        <f>IF(Loan_Not_Paid*Values_Entered,Beginning_Balance,"")</f>
        <v>11016479.84065317</v>
      </c>
      <c r="F41" s="43">
        <f>IF(Loan_Not_Paid*Values_Entered,Monthly_Payment,"")</f>
        <v>85426.454584615232</v>
      </c>
      <c r="G41" s="43">
        <f>IF(Loan_Not_Paid*Values_Entered,Principal,"")</f>
        <v>53295.055049376824</v>
      </c>
      <c r="H41" s="43"/>
      <c r="I41" s="43">
        <f>IF(Loan_Not_Paid*Values_Entered,Interest,"")</f>
        <v>32131.399535238408</v>
      </c>
      <c r="J41" s="52">
        <f>IF(Loan_Not_Paid*Values_Entered,Ending_Balance,"")</f>
        <v>10963184.78560379</v>
      </c>
      <c r="K41" s="221"/>
    </row>
    <row r="42" spans="3:11" ht="15.75" x14ac:dyDescent="0.25">
      <c r="C42" s="40">
        <f>IF(Loan_Not_Paid*Values_Entered,Payment_Number,"")</f>
        <v>20</v>
      </c>
      <c r="D42" s="41">
        <f>IF(Loan_Not_Paid*Values_Entered,Payment_Date,"")</f>
        <v>41487</v>
      </c>
      <c r="E42" s="59">
        <f>IF(Loan_Not_Paid*Values_Entered,Beginning_Balance,"")</f>
        <v>10963184.78560379</v>
      </c>
      <c r="F42" s="43">
        <f>IF(Loan_Not_Paid*Values_Entered,Monthly_Payment,"")</f>
        <v>85426.454584615232</v>
      </c>
      <c r="G42" s="43">
        <f>IF(Loan_Not_Paid*Values_Entered,Principal,"")</f>
        <v>53450.498959937497</v>
      </c>
      <c r="H42" s="43"/>
      <c r="I42" s="43">
        <f>IF(Loan_Not_Paid*Values_Entered,Interest,"")</f>
        <v>31975.955624677721</v>
      </c>
      <c r="J42" s="52">
        <f>IF(Loan_Not_Paid*Values_Entered,Ending_Balance,"")</f>
        <v>10909734.286643855</v>
      </c>
      <c r="K42" s="221"/>
    </row>
    <row r="43" spans="3:11" ht="15.75" x14ac:dyDescent="0.25">
      <c r="C43" s="40">
        <f>IF(Loan_Not_Paid*Values_Entered,Payment_Number,"")</f>
        <v>21</v>
      </c>
      <c r="D43" s="41">
        <f>IF(Loan_Not_Paid*Values_Entered,Payment_Date,"")</f>
        <v>41518</v>
      </c>
      <c r="E43" s="59">
        <f>IF(Loan_Not_Paid*Values_Entered,Beginning_Balance,"")</f>
        <v>10909734.286643855</v>
      </c>
      <c r="F43" s="43">
        <f>IF(Loan_Not_Paid*Values_Entered,Monthly_Payment,"")</f>
        <v>85426.454584615232</v>
      </c>
      <c r="G43" s="43">
        <f>IF(Loan_Not_Paid*Values_Entered,Principal,"")</f>
        <v>53606.396248570658</v>
      </c>
      <c r="H43" s="43"/>
      <c r="I43" s="43">
        <f>IF(Loan_Not_Paid*Values_Entered,Interest,"")</f>
        <v>31820.058336044578</v>
      </c>
      <c r="J43" s="52">
        <f>IF(Loan_Not_Paid*Values_Entered,Ending_Balance,"")</f>
        <v>10856127.890395284</v>
      </c>
      <c r="K43" s="221"/>
    </row>
    <row r="44" spans="3:11" ht="15.75" x14ac:dyDescent="0.25">
      <c r="C44" s="40">
        <f>IF(Loan_Not_Paid*Values_Entered,Payment_Number,"")</f>
        <v>22</v>
      </c>
      <c r="D44" s="41">
        <f>IF(Loan_Not_Paid*Values_Entered,Payment_Date,"")</f>
        <v>41548</v>
      </c>
      <c r="E44" s="59">
        <f>IF(Loan_Not_Paid*Values_Entered,Beginning_Balance,"")</f>
        <v>10856127.890395284</v>
      </c>
      <c r="F44" s="43">
        <f>IF(Loan_Not_Paid*Values_Entered,Monthly_Payment,"")</f>
        <v>85426.454584615232</v>
      </c>
      <c r="G44" s="43">
        <f>IF(Loan_Not_Paid*Values_Entered,Principal,"")</f>
        <v>53762.748237628984</v>
      </c>
      <c r="H44" s="43"/>
      <c r="I44" s="43">
        <f>IF(Loan_Not_Paid*Values_Entered,Interest,"")</f>
        <v>31663.706346986244</v>
      </c>
      <c r="J44" s="52">
        <f>IF(Loan_Not_Paid*Values_Entered,Ending_Balance,"")</f>
        <v>10802365.142157659</v>
      </c>
      <c r="K44" s="221"/>
    </row>
    <row r="45" spans="3:11" ht="15.75" x14ac:dyDescent="0.25">
      <c r="C45" s="40">
        <f>IF(Loan_Not_Paid*Values_Entered,Payment_Number,"")</f>
        <v>23</v>
      </c>
      <c r="D45" s="41">
        <f>IF(Loan_Not_Paid*Values_Entered,Payment_Date,"")</f>
        <v>41579</v>
      </c>
      <c r="E45" s="59">
        <f>IF(Loan_Not_Paid*Values_Entered,Beginning_Balance,"")</f>
        <v>10802365.142157659</v>
      </c>
      <c r="F45" s="43">
        <f>IF(Loan_Not_Paid*Values_Entered,Monthly_Payment,"")</f>
        <v>85426.454584615232</v>
      </c>
      <c r="G45" s="43">
        <f>IF(Loan_Not_Paid*Values_Entered,Principal,"")</f>
        <v>53919.556253322065</v>
      </c>
      <c r="H45" s="43"/>
      <c r="I45" s="43">
        <f>IF(Loan_Not_Paid*Values_Entered,Interest,"")</f>
        <v>31506.898331293163</v>
      </c>
      <c r="J45" s="52">
        <f>IF(Loan_Not_Paid*Values_Entered,Ending_Balance,"")</f>
        <v>10748445.58590433</v>
      </c>
      <c r="K45" s="221"/>
    </row>
    <row r="46" spans="3:11" ht="15.75" x14ac:dyDescent="0.25">
      <c r="C46" s="40">
        <f>IF(Loan_Not_Paid*Values_Entered,Payment_Number,"")</f>
        <v>24</v>
      </c>
      <c r="D46" s="41">
        <f>IF(Loan_Not_Paid*Values_Entered,Payment_Date,"")</f>
        <v>41609</v>
      </c>
      <c r="E46" s="59">
        <f>IF(Loan_Not_Paid*Values_Entered,Beginning_Balance,"")</f>
        <v>10748445.58590433</v>
      </c>
      <c r="F46" s="43">
        <f>IF(Loan_Not_Paid*Values_Entered,Monthly_Payment,"")</f>
        <v>85426.454584615232</v>
      </c>
      <c r="G46" s="43">
        <f>IF(Loan_Not_Paid*Values_Entered,Principal,"")</f>
        <v>54076.821625727593</v>
      </c>
      <c r="H46" s="43"/>
      <c r="I46" s="43">
        <f>IF(Loan_Not_Paid*Values_Entered,Interest,"")</f>
        <v>31349.632958887636</v>
      </c>
      <c r="J46" s="52">
        <f>IF(Loan_Not_Paid*Values_Entered,Ending_Balance,"")</f>
        <v>10694368.764278607</v>
      </c>
      <c r="K46" s="221"/>
    </row>
    <row r="47" spans="3:11" ht="15.75" x14ac:dyDescent="0.25">
      <c r="C47" s="40">
        <f>IF(Loan_Not_Paid*Values_Entered,Payment_Number,"")</f>
        <v>25</v>
      </c>
      <c r="D47" s="41">
        <f>IF(Loan_Not_Paid*Values_Entered,Payment_Date,"")</f>
        <v>41640</v>
      </c>
      <c r="E47" s="94">
        <f>IF(Loan_Not_Paid*Values_Entered,Beginning_Balance,"")</f>
        <v>10694368.764278607</v>
      </c>
      <c r="F47" s="43">
        <f>IF(Loan_Not_Paid*Values_Entered,Monthly_Payment,"")</f>
        <v>85426.454584615232</v>
      </c>
      <c r="G47" s="43">
        <f>IF(Loan_Not_Paid*Values_Entered,Principal,"")</f>
        <v>54234.545688802624</v>
      </c>
      <c r="H47" s="43"/>
      <c r="I47" s="43">
        <f>IF(Loan_Not_Paid*Values_Entered,Interest,"")</f>
        <v>31191.908895812594</v>
      </c>
      <c r="J47" s="52">
        <f>IF(Loan_Not_Paid*Values_Entered,Ending_Balance,"")</f>
        <v>10640134.218589801</v>
      </c>
      <c r="K47" s="221"/>
    </row>
    <row r="48" spans="3:11" ht="15.75" x14ac:dyDescent="0.25">
      <c r="C48" s="40">
        <f>IF(Loan_Not_Paid*Values_Entered,Payment_Number,"")</f>
        <v>26</v>
      </c>
      <c r="D48" s="41">
        <f>IF(Loan_Not_Paid*Values_Entered,Payment_Date,"")</f>
        <v>41671</v>
      </c>
      <c r="E48" s="59">
        <f>IF(Loan_Not_Paid*Values_Entered,Beginning_Balance,"")</f>
        <v>10640134.218589801</v>
      </c>
      <c r="F48" s="43">
        <f>IF(Loan_Not_Paid*Values_Entered,Monthly_Payment,"")</f>
        <v>85426.454584615232</v>
      </c>
      <c r="G48" s="43">
        <f>IF(Loan_Not_Paid*Values_Entered,Principal,"")</f>
        <v>54392.729780394962</v>
      </c>
      <c r="H48" s="43"/>
      <c r="I48" s="43">
        <f>IF(Loan_Not_Paid*Values_Entered,Interest,"")</f>
        <v>31033.724804220248</v>
      </c>
      <c r="J48" s="52">
        <f>IF(Loan_Not_Paid*Values_Entered,Ending_Balance,"")</f>
        <v>10585741.488809407</v>
      </c>
      <c r="K48" s="221"/>
    </row>
    <row r="49" spans="3:11" ht="15.75" x14ac:dyDescent="0.25">
      <c r="C49" s="40">
        <f>IF(Loan_Not_Paid*Values_Entered,Payment_Number,"")</f>
        <v>27</v>
      </c>
      <c r="D49" s="41">
        <f>IF(Loan_Not_Paid*Values_Entered,Payment_Date,"")</f>
        <v>41699</v>
      </c>
      <c r="E49" s="59">
        <f>IF(Loan_Not_Paid*Values_Entered,Beginning_Balance,"")</f>
        <v>10585741.488809407</v>
      </c>
      <c r="F49" s="43">
        <f>IF(Loan_Not_Paid*Values_Entered,Monthly_Payment,"")</f>
        <v>85426.454584615232</v>
      </c>
      <c r="G49" s="43">
        <f>IF(Loan_Not_Paid*Values_Entered,Principal,"")</f>
        <v>54551.375242254457</v>
      </c>
      <c r="H49" s="43"/>
      <c r="I49" s="43">
        <f>IF(Loan_Not_Paid*Values_Entered,Interest,"")</f>
        <v>30875.079342360772</v>
      </c>
      <c r="J49" s="52">
        <f>IF(Loan_Not_Paid*Values_Entered,Ending_Balance,"")</f>
        <v>10531190.113567147</v>
      </c>
      <c r="K49" s="221"/>
    </row>
    <row r="50" spans="3:11" ht="15.75" x14ac:dyDescent="0.25">
      <c r="C50" s="40">
        <f>IF(Loan_Not_Paid*Values_Entered,Payment_Number,"")</f>
        <v>28</v>
      </c>
      <c r="D50" s="41">
        <f>IF(Loan_Not_Paid*Values_Entered,Payment_Date,"")</f>
        <v>41730</v>
      </c>
      <c r="E50" s="59">
        <f>IF(Loan_Not_Paid*Values_Entered,Beginning_Balance,"")</f>
        <v>10531190.113567147</v>
      </c>
      <c r="F50" s="43">
        <f>IF(Loan_Not_Paid*Values_Entered,Monthly_Payment,"")</f>
        <v>85426.454584615232</v>
      </c>
      <c r="G50" s="43">
        <f>IF(Loan_Not_Paid*Values_Entered,Principal,"")</f>
        <v>54710.483420044358</v>
      </c>
      <c r="H50" s="43"/>
      <c r="I50" s="43">
        <f>IF(Loan_Not_Paid*Values_Entered,Interest,"")</f>
        <v>30715.971164570859</v>
      </c>
      <c r="J50" s="52">
        <f>IF(Loan_Not_Paid*Values_Entered,Ending_Balance,"")</f>
        <v>10476479.630147107</v>
      </c>
      <c r="K50" s="221"/>
    </row>
    <row r="51" spans="3:11" ht="15.75" x14ac:dyDescent="0.25">
      <c r="C51" s="40">
        <f>IF(Loan_Not_Paid*Values_Entered,Payment_Number,"")</f>
        <v>29</v>
      </c>
      <c r="D51" s="41">
        <f>IF(Loan_Not_Paid*Values_Entered,Payment_Date,"")</f>
        <v>41760</v>
      </c>
      <c r="E51" s="59">
        <f>IF(Loan_Not_Paid*Values_Entered,Beginning_Balance,"")</f>
        <v>10476479.630147107</v>
      </c>
      <c r="F51" s="43">
        <f>IF(Loan_Not_Paid*Values_Entered,Monthly_Payment,"")</f>
        <v>85426.454584615232</v>
      </c>
      <c r="G51" s="43">
        <f>IF(Loan_Not_Paid*Values_Entered,Principal,"")</f>
        <v>54870.055663352818</v>
      </c>
      <c r="H51" s="43"/>
      <c r="I51" s="43">
        <f>IF(Loan_Not_Paid*Values_Entered,Interest,"")</f>
        <v>30556.398921262396</v>
      </c>
      <c r="J51" s="52">
        <f>IF(Loan_Not_Paid*Values_Entered,Ending_Balance,"")</f>
        <v>10421609.574483754</v>
      </c>
      <c r="K51" s="221"/>
    </row>
    <row r="52" spans="3:11" ht="15.75" x14ac:dyDescent="0.25">
      <c r="C52" s="40">
        <f>IF(Loan_Not_Paid*Values_Entered,Payment_Number,"")</f>
        <v>30</v>
      </c>
      <c r="D52" s="41">
        <f>IF(Loan_Not_Paid*Values_Entered,Payment_Date,"")</f>
        <v>41791</v>
      </c>
      <c r="E52" s="59">
        <f>IF(Loan_Not_Paid*Values_Entered,Beginning_Balance,"")</f>
        <v>10421609.574483754</v>
      </c>
      <c r="F52" s="43">
        <f>IF(Loan_Not_Paid*Values_Entered,Monthly_Payment,"")</f>
        <v>85426.454584615232</v>
      </c>
      <c r="G52" s="43">
        <f>IF(Loan_Not_Paid*Values_Entered,Principal,"")</f>
        <v>55030.093325704271</v>
      </c>
      <c r="H52" s="43"/>
      <c r="I52" s="43">
        <f>IF(Loan_Not_Paid*Values_Entered,Interest,"")</f>
        <v>30396.361258910951</v>
      </c>
      <c r="J52" s="52">
        <f>IF(Loan_Not_Paid*Values_Entered,Ending_Balance,"")</f>
        <v>10366579.481158052</v>
      </c>
      <c r="K52" s="221"/>
    </row>
    <row r="53" spans="3:11" ht="15.75" x14ac:dyDescent="0.25">
      <c r="C53" s="40">
        <f>IF(Loan_Not_Paid*Values_Entered,Payment_Number,"")</f>
        <v>31</v>
      </c>
      <c r="D53" s="41">
        <f>IF(Loan_Not_Paid*Values_Entered,Payment_Date,"")</f>
        <v>41821</v>
      </c>
      <c r="E53" s="59">
        <f>IF(Loan_Not_Paid*Values_Entered,Beginning_Balance,"")</f>
        <v>10366579.481158052</v>
      </c>
      <c r="F53" s="43">
        <f>IF(Loan_Not_Paid*Values_Entered,Monthly_Payment,"")</f>
        <v>85426.454584615232</v>
      </c>
      <c r="G53" s="43">
        <f>IF(Loan_Not_Paid*Values_Entered,Principal,"")</f>
        <v>55190.597764570906</v>
      </c>
      <c r="H53" s="43"/>
      <c r="I53" s="43">
        <f>IF(Loan_Not_Paid*Values_Entered,Interest,"")</f>
        <v>30235.856820044319</v>
      </c>
      <c r="J53" s="52">
        <f>IF(Loan_Not_Paid*Values_Entered,Ending_Balance,"")</f>
        <v>10311388.883393474</v>
      </c>
      <c r="K53" s="221"/>
    </row>
    <row r="54" spans="3:11" ht="15.75" x14ac:dyDescent="0.25">
      <c r="C54" s="40">
        <f>IF(Loan_Not_Paid*Values_Entered,Payment_Number,"")</f>
        <v>32</v>
      </c>
      <c r="D54" s="41">
        <f>IF(Loan_Not_Paid*Values_Entered,Payment_Date,"")</f>
        <v>41852</v>
      </c>
      <c r="E54" s="59">
        <f>IF(Loan_Not_Paid*Values_Entered,Beginning_Balance,"")</f>
        <v>10311388.883393474</v>
      </c>
      <c r="F54" s="43">
        <f>IF(Loan_Not_Paid*Values_Entered,Monthly_Payment,"")</f>
        <v>85426.454584615232</v>
      </c>
      <c r="G54" s="43">
        <f>IF(Loan_Not_Paid*Values_Entered,Principal,"")</f>
        <v>55351.570341384249</v>
      </c>
      <c r="H54" s="43"/>
      <c r="I54" s="43">
        <f>IF(Loan_Not_Paid*Values_Entered,Interest,"")</f>
        <v>30074.88424323099</v>
      </c>
      <c r="J54" s="52">
        <f>IF(Loan_Not_Paid*Values_Entered,Ending_Balance,"")</f>
        <v>10256037.313052099</v>
      </c>
      <c r="K54" s="221"/>
    </row>
    <row r="55" spans="3:11" ht="15.75" x14ac:dyDescent="0.25">
      <c r="C55" s="40">
        <f>IF(Loan_Not_Paid*Values_Entered,Payment_Number,"")</f>
        <v>33</v>
      </c>
      <c r="D55" s="41">
        <f>IF(Loan_Not_Paid*Values_Entered,Payment_Date,"")</f>
        <v>41883</v>
      </c>
      <c r="E55" s="59">
        <f>IF(Loan_Not_Paid*Values_Entered,Beginning_Balance,"")</f>
        <v>10256037.313052099</v>
      </c>
      <c r="F55" s="43">
        <f>IF(Loan_Not_Paid*Values_Entered,Monthly_Payment,"")</f>
        <v>85426.454584615232</v>
      </c>
      <c r="G55" s="43">
        <f>IF(Loan_Not_Paid*Values_Entered,Principal,"")</f>
        <v>55513.012421546613</v>
      </c>
      <c r="H55" s="43"/>
      <c r="I55" s="43">
        <f>IF(Loan_Not_Paid*Values_Entered,Interest,"")</f>
        <v>29913.442163068612</v>
      </c>
      <c r="J55" s="52">
        <f>IF(Loan_Not_Paid*Values_Entered,Ending_Balance,"")</f>
        <v>10200524.300630551</v>
      </c>
      <c r="K55" s="221"/>
    </row>
    <row r="56" spans="3:11" ht="15.75" x14ac:dyDescent="0.25">
      <c r="C56" s="40">
        <f>IF(Loan_Not_Paid*Values_Entered,Payment_Number,"")</f>
        <v>34</v>
      </c>
      <c r="D56" s="41">
        <f>IF(Loan_Not_Paid*Values_Entered,Payment_Date,"")</f>
        <v>41913</v>
      </c>
      <c r="E56" s="59">
        <f>IF(Loan_Not_Paid*Values_Entered,Beginning_Balance,"")</f>
        <v>10200524.300630551</v>
      </c>
      <c r="F56" s="43">
        <f>IF(Loan_Not_Paid*Values_Entered,Monthly_Payment,"")</f>
        <v>85426.454584615232</v>
      </c>
      <c r="G56" s="43">
        <f>IF(Loan_Not_Paid*Values_Entered,Principal,"")</f>
        <v>55674.925374442799</v>
      </c>
      <c r="H56" s="43"/>
      <c r="I56" s="43">
        <f>IF(Loan_Not_Paid*Values_Entered,Interest,"")</f>
        <v>29751.529210172437</v>
      </c>
      <c r="J56" s="52">
        <f>IF(Loan_Not_Paid*Values_Entered,Ending_Balance,"")</f>
        <v>10144849.37525611</v>
      </c>
      <c r="K56" s="221"/>
    </row>
    <row r="57" spans="3:11" ht="15.75" x14ac:dyDescent="0.25">
      <c r="C57" s="40">
        <f>IF(Loan_Not_Paid*Values_Entered,Payment_Number,"")</f>
        <v>35</v>
      </c>
      <c r="D57" s="41">
        <f>IF(Loan_Not_Paid*Values_Entered,Payment_Date,"")</f>
        <v>41944</v>
      </c>
      <c r="E57" s="59">
        <f>IF(Loan_Not_Paid*Values_Entered,Beginning_Balance,"")</f>
        <v>10144849.37525611</v>
      </c>
      <c r="F57" s="43">
        <f>IF(Loan_Not_Paid*Values_Entered,Monthly_Payment,"")</f>
        <v>85426.454584615232</v>
      </c>
      <c r="G57" s="43">
        <f>IF(Loan_Not_Paid*Values_Entered,Principal,"")</f>
        <v>55837.310573451585</v>
      </c>
      <c r="H57" s="43"/>
      <c r="I57" s="43">
        <f>IF(Loan_Not_Paid*Values_Entered,Interest,"")</f>
        <v>29589.14401116364</v>
      </c>
      <c r="J57" s="52">
        <f>IF(Loan_Not_Paid*Values_Entered,Ending_Balance,"")</f>
        <v>10089012.064682657</v>
      </c>
      <c r="K57" s="221"/>
    </row>
    <row r="58" spans="3:11" ht="15.75" x14ac:dyDescent="0.25">
      <c r="C58" s="40">
        <f>IF(Loan_Not_Paid*Values_Entered,Payment_Number,"")</f>
        <v>36</v>
      </c>
      <c r="D58" s="41">
        <f>IF(Loan_Not_Paid*Values_Entered,Payment_Date,"")</f>
        <v>41974</v>
      </c>
      <c r="E58" s="59">
        <f>IF(Loan_Not_Paid*Values_Entered,Beginning_Balance,"")</f>
        <v>10089012.064682657</v>
      </c>
      <c r="F58" s="43">
        <f>IF(Loan_Not_Paid*Values_Entered,Monthly_Payment,"")</f>
        <v>85426.454584615232</v>
      </c>
      <c r="G58" s="43">
        <f>IF(Loan_Not_Paid*Values_Entered,Principal,"")</f>
        <v>56000.169395957484</v>
      </c>
      <c r="H58" s="43"/>
      <c r="I58" s="43">
        <f>IF(Loan_Not_Paid*Values_Entered,Interest,"")</f>
        <v>29426.285188657745</v>
      </c>
      <c r="J58" s="52">
        <f>IF(Loan_Not_Paid*Values_Entered,Ending_Balance,"")</f>
        <v>10033011.8952867</v>
      </c>
      <c r="K58" s="221"/>
    </row>
    <row r="59" spans="3:11" ht="15.75" x14ac:dyDescent="0.25">
      <c r="C59" s="40">
        <f>IF(Loan_Not_Paid*Values_Entered,Payment_Number,"")</f>
        <v>37</v>
      </c>
      <c r="D59" s="41">
        <f>IF(Loan_Not_Paid*Values_Entered,Payment_Date,"")</f>
        <v>42005</v>
      </c>
      <c r="E59" s="94">
        <f>IF(Loan_Not_Paid*Values_Entered,Beginning_Balance,"")</f>
        <v>10033011.8952867</v>
      </c>
      <c r="F59" s="43">
        <f>IF(Loan_Not_Paid*Values_Entered,Monthly_Payment,"")</f>
        <v>85426.454584615232</v>
      </c>
      <c r="G59" s="43">
        <f>IF(Loan_Not_Paid*Values_Entered,Principal,"")</f>
        <v>56163.503223362357</v>
      </c>
      <c r="H59" s="43"/>
      <c r="I59" s="43">
        <f>IF(Loan_Not_Paid*Values_Entered,Interest,"")</f>
        <v>29262.951361252872</v>
      </c>
      <c r="J59" s="52">
        <f>IF(Loan_Not_Paid*Values_Entered,Ending_Balance,"")</f>
        <v>9976848.3920633383</v>
      </c>
      <c r="K59" s="221"/>
    </row>
    <row r="60" spans="3:11" ht="15.75" x14ac:dyDescent="0.25">
      <c r="C60" s="40">
        <f>IF(Loan_Not_Paid*Values_Entered,Payment_Number,"")</f>
        <v>38</v>
      </c>
      <c r="D60" s="41">
        <f>IF(Loan_Not_Paid*Values_Entered,Payment_Date,"")</f>
        <v>42036</v>
      </c>
      <c r="E60" s="59">
        <f>IF(Loan_Not_Paid*Values_Entered,Beginning_Balance,"")</f>
        <v>9976848.3920633383</v>
      </c>
      <c r="F60" s="43">
        <f>IF(Loan_Not_Paid*Values_Entered,Monthly_Payment,"")</f>
        <v>85426.454584615232</v>
      </c>
      <c r="G60" s="43">
        <f>IF(Loan_Not_Paid*Values_Entered,Principal,"")</f>
        <v>56327.313441097169</v>
      </c>
      <c r="H60" s="43"/>
      <c r="I60" s="43">
        <f>IF(Loan_Not_Paid*Values_Entered,Interest,"")</f>
        <v>29099.141143518067</v>
      </c>
      <c r="J60" s="52">
        <f>IF(Loan_Not_Paid*Values_Entered,Ending_Balance,"")</f>
        <v>9920521.0786222406</v>
      </c>
      <c r="K60" s="221"/>
    </row>
    <row r="61" spans="3:11" ht="15.75" x14ac:dyDescent="0.25">
      <c r="C61" s="40">
        <f>IF(Loan_Not_Paid*Values_Entered,Payment_Number,"")</f>
        <v>39</v>
      </c>
      <c r="D61" s="41">
        <f>IF(Loan_Not_Paid*Values_Entered,Payment_Date,"")</f>
        <v>42064</v>
      </c>
      <c r="E61" s="59">
        <f>IF(Loan_Not_Paid*Values_Entered,Beginning_Balance,"")</f>
        <v>9920521.0786222406</v>
      </c>
      <c r="F61" s="43">
        <f>IF(Loan_Not_Paid*Values_Entered,Monthly_Payment,"")</f>
        <v>85426.454584615232</v>
      </c>
      <c r="G61" s="43">
        <f>IF(Loan_Not_Paid*Values_Entered,Principal,"")</f>
        <v>56491.601438633705</v>
      </c>
      <c r="H61" s="43"/>
      <c r="I61" s="43">
        <f>IF(Loan_Not_Paid*Values_Entered,Interest,"")</f>
        <v>28934.853145981524</v>
      </c>
      <c r="J61" s="52">
        <f>IF(Loan_Not_Paid*Values_Entered,Ending_Balance,"")</f>
        <v>9864029.4771836028</v>
      </c>
      <c r="K61" s="221"/>
    </row>
    <row r="62" spans="3:11" ht="15.75" x14ac:dyDescent="0.25">
      <c r="C62" s="40">
        <f>IF(Loan_Not_Paid*Values_Entered,Payment_Number,"")</f>
        <v>40</v>
      </c>
      <c r="D62" s="41">
        <f>IF(Loan_Not_Paid*Values_Entered,Payment_Date,"")</f>
        <v>42095</v>
      </c>
      <c r="E62" s="59">
        <f>IF(Loan_Not_Paid*Values_Entered,Beginning_Balance,"")</f>
        <v>9864029.4771836028</v>
      </c>
      <c r="F62" s="43">
        <f>IF(Loan_Not_Paid*Values_Entered,Monthly_Payment,"")</f>
        <v>85426.454584615232</v>
      </c>
      <c r="G62" s="43">
        <f>IF(Loan_Not_Paid*Values_Entered,Principal,"")</f>
        <v>56656.368609496385</v>
      </c>
      <c r="H62" s="43"/>
      <c r="I62" s="43">
        <f>IF(Loan_Not_Paid*Values_Entered,Interest,"")</f>
        <v>28770.085975118847</v>
      </c>
      <c r="J62" s="52">
        <f>IF(Loan_Not_Paid*Values_Entered,Ending_Balance,"")</f>
        <v>9807373.108574111</v>
      </c>
      <c r="K62" s="221"/>
    </row>
    <row r="63" spans="3:11" ht="15.75" x14ac:dyDescent="0.25">
      <c r="C63" s="40">
        <f>IF(Loan_Not_Paid*Values_Entered,Payment_Number,"")</f>
        <v>41</v>
      </c>
      <c r="D63" s="41">
        <f>IF(Loan_Not_Paid*Values_Entered,Payment_Date,"")</f>
        <v>42125</v>
      </c>
      <c r="E63" s="59">
        <f>IF(Loan_Not_Paid*Values_Entered,Beginning_Balance,"")</f>
        <v>9807373.108574111</v>
      </c>
      <c r="F63" s="43">
        <f>IF(Loan_Not_Paid*Values_Entered,Monthly_Payment,"")</f>
        <v>85426.454584615232</v>
      </c>
      <c r="G63" s="43">
        <f>IF(Loan_Not_Paid*Values_Entered,Principal,"")</f>
        <v>56821.616351274082</v>
      </c>
      <c r="H63" s="43"/>
      <c r="I63" s="43">
        <f>IF(Loan_Not_Paid*Values_Entered,Interest,"")</f>
        <v>28604.838233341146</v>
      </c>
      <c r="J63" s="52">
        <f>IF(Loan_Not_Paid*Values_Entered,Ending_Balance,"")</f>
        <v>9750551.4922228362</v>
      </c>
      <c r="K63" s="221"/>
    </row>
    <row r="64" spans="3:11" ht="15.75" x14ac:dyDescent="0.25">
      <c r="C64" s="40">
        <f>IF(Loan_Not_Paid*Values_Entered,Payment_Number,"")</f>
        <v>42</v>
      </c>
      <c r="D64" s="41">
        <f>IF(Loan_Not_Paid*Values_Entered,Payment_Date,"")</f>
        <v>42156</v>
      </c>
      <c r="E64" s="59">
        <f>IF(Loan_Not_Paid*Values_Entered,Beginning_Balance,"")</f>
        <v>9750551.4922228362</v>
      </c>
      <c r="F64" s="43">
        <f>IF(Loan_Not_Paid*Values_Entered,Monthly_Payment,"")</f>
        <v>85426.454584615232</v>
      </c>
      <c r="G64" s="43">
        <f>IF(Loan_Not_Paid*Values_Entered,Principal,"")</f>
        <v>56987.346065631958</v>
      </c>
      <c r="H64" s="43"/>
      <c r="I64" s="43">
        <f>IF(Loan_Not_Paid*Values_Entered,Interest,"")</f>
        <v>28439.108518983267</v>
      </c>
      <c r="J64" s="52">
        <f>IF(Loan_Not_Paid*Values_Entered,Ending_Balance,"")</f>
        <v>9693564.1461572014</v>
      </c>
      <c r="K64" s="221"/>
    </row>
    <row r="65" spans="3:11" ht="15.75" x14ac:dyDescent="0.25">
      <c r="C65" s="40">
        <f>IF(Loan_Not_Paid*Values_Entered,Payment_Number,"")</f>
        <v>43</v>
      </c>
      <c r="D65" s="41">
        <f>IF(Loan_Not_Paid*Values_Entered,Payment_Date,"")</f>
        <v>42186</v>
      </c>
      <c r="E65" s="59">
        <f>IF(Loan_Not_Paid*Values_Entered,Beginning_Balance,"")</f>
        <v>9693564.1461572014</v>
      </c>
      <c r="F65" s="43">
        <f>IF(Loan_Not_Paid*Values_Entered,Monthly_Payment,"")</f>
        <v>85426.454584615232</v>
      </c>
      <c r="G65" s="43">
        <f>IF(Loan_Not_Paid*Values_Entered,Principal,"")</f>
        <v>57153.559158323391</v>
      </c>
      <c r="H65" s="43"/>
      <c r="I65" s="43">
        <f>IF(Loan_Not_Paid*Values_Entered,Interest,"")</f>
        <v>28272.895426291845</v>
      </c>
      <c r="J65" s="52">
        <f>IF(Loan_Not_Paid*Values_Entered,Ending_Balance,"")</f>
        <v>9636410.586998878</v>
      </c>
      <c r="K65" s="221"/>
    </row>
    <row r="66" spans="3:11" ht="15.75" x14ac:dyDescent="0.25">
      <c r="C66" s="40">
        <f>IF(Loan_Not_Paid*Values_Entered,Payment_Number,"")</f>
        <v>44</v>
      </c>
      <c r="D66" s="41">
        <f>IF(Loan_Not_Paid*Values_Entered,Payment_Date,"")</f>
        <v>42217</v>
      </c>
      <c r="E66" s="59">
        <f>IF(Loan_Not_Paid*Values_Entered,Beginning_Balance,"")</f>
        <v>9636410.586998878</v>
      </c>
      <c r="F66" s="43">
        <f>IF(Loan_Not_Paid*Values_Entered,Monthly_Payment,"")</f>
        <v>85426.454584615232</v>
      </c>
      <c r="G66" s="43">
        <f>IF(Loan_Not_Paid*Values_Entered,Principal,"")</f>
        <v>57320.257039201824</v>
      </c>
      <c r="H66" s="43"/>
      <c r="I66" s="43">
        <f>IF(Loan_Not_Paid*Values_Entered,Interest,"")</f>
        <v>28106.197545413401</v>
      </c>
      <c r="J66" s="52">
        <f>IF(Loan_Not_Paid*Values_Entered,Ending_Balance,"")</f>
        <v>9579090.3299596775</v>
      </c>
      <c r="K66" s="221"/>
    </row>
    <row r="67" spans="3:11" ht="15.75" x14ac:dyDescent="0.25">
      <c r="C67" s="40">
        <f>IF(Loan_Not_Paid*Values_Entered,Payment_Number,"")</f>
        <v>45</v>
      </c>
      <c r="D67" s="41">
        <f>IF(Loan_Not_Paid*Values_Entered,Payment_Date,"")</f>
        <v>42248</v>
      </c>
      <c r="E67" s="59">
        <f>IF(Loan_Not_Paid*Values_Entered,Beginning_Balance,"")</f>
        <v>9579090.3299596775</v>
      </c>
      <c r="F67" s="43">
        <f>IF(Loan_Not_Paid*Values_Entered,Monthly_Payment,"")</f>
        <v>85426.454584615232</v>
      </c>
      <c r="G67" s="43">
        <f>IF(Loan_Not_Paid*Values_Entered,Principal,"")</f>
        <v>57487.441122232834</v>
      </c>
      <c r="H67" s="43"/>
      <c r="I67" s="43">
        <f>IF(Loan_Not_Paid*Values_Entered,Interest,"")</f>
        <v>27939.013462382387</v>
      </c>
      <c r="J67" s="52">
        <f>IF(Loan_Not_Paid*Values_Entered,Ending_Balance,"")</f>
        <v>9521602.8888374455</v>
      </c>
      <c r="K67" s="221"/>
    </row>
    <row r="68" spans="3:11" ht="15.75" x14ac:dyDescent="0.25">
      <c r="C68" s="40">
        <f>IF(Loan_Not_Paid*Values_Entered,Payment_Number,"")</f>
        <v>46</v>
      </c>
      <c r="D68" s="41">
        <f>IF(Loan_Not_Paid*Values_Entered,Payment_Date,"")</f>
        <v>42278</v>
      </c>
      <c r="E68" s="59">
        <f>IF(Loan_Not_Paid*Values_Entered,Beginning_Balance,"")</f>
        <v>9521602.8888374455</v>
      </c>
      <c r="F68" s="43">
        <f>IF(Loan_Not_Paid*Values_Entered,Monthly_Payment,"")</f>
        <v>85426.454584615232</v>
      </c>
      <c r="G68" s="43">
        <f>IF(Loan_Not_Paid*Values_Entered,Principal,"")</f>
        <v>57655.11282550601</v>
      </c>
      <c r="H68" s="43"/>
      <c r="I68" s="43">
        <f>IF(Loan_Not_Paid*Values_Entered,Interest,"")</f>
        <v>27771.341759109211</v>
      </c>
      <c r="J68" s="52">
        <f>IF(Loan_Not_Paid*Values_Entered,Ending_Balance,"")</f>
        <v>9463947.7760119401</v>
      </c>
      <c r="K68" s="221"/>
    </row>
    <row r="69" spans="3:11" ht="15.75" x14ac:dyDescent="0.25">
      <c r="C69" s="40">
        <f>IF(Loan_Not_Paid*Values_Entered,Payment_Number,"")</f>
        <v>47</v>
      </c>
      <c r="D69" s="41">
        <f>IF(Loan_Not_Paid*Values_Entered,Payment_Date,"")</f>
        <v>42309</v>
      </c>
      <c r="E69" s="59">
        <f>IF(Loan_Not_Paid*Values_Entered,Beginning_Balance,"")</f>
        <v>9463947.7760119401</v>
      </c>
      <c r="F69" s="43">
        <f>IF(Loan_Not_Paid*Values_Entered,Monthly_Payment,"")</f>
        <v>85426.454584615232</v>
      </c>
      <c r="G69" s="43">
        <f>IF(Loan_Not_Paid*Values_Entered,Principal,"")</f>
        <v>57823.273571247068</v>
      </c>
      <c r="H69" s="43"/>
      <c r="I69" s="43">
        <f>IF(Loan_Not_Paid*Values_Entered,Interest,"")</f>
        <v>27603.181013368154</v>
      </c>
      <c r="J69" s="52">
        <f>IF(Loan_Not_Paid*Values_Entered,Ending_Balance,"")</f>
        <v>9406124.502440691</v>
      </c>
      <c r="K69" s="221"/>
    </row>
    <row r="70" spans="3:11" ht="15.75" x14ac:dyDescent="0.25">
      <c r="C70" s="40">
        <f>IF(Loan_Not_Paid*Values_Entered,Payment_Number,"")</f>
        <v>48</v>
      </c>
      <c r="D70" s="41">
        <f>IF(Loan_Not_Paid*Values_Entered,Payment_Date,"")</f>
        <v>42339</v>
      </c>
      <c r="E70" s="59">
        <f>IF(Loan_Not_Paid*Values_Entered,Beginning_Balance,"")</f>
        <v>9406124.502440691</v>
      </c>
      <c r="F70" s="43">
        <f>IF(Loan_Not_Paid*Values_Entered,Monthly_Payment,"")</f>
        <v>85426.454584615232</v>
      </c>
      <c r="G70" s="43">
        <f>IF(Loan_Not_Paid*Values_Entered,Principal,"")</f>
        <v>57991.924785829877</v>
      </c>
      <c r="H70" s="43"/>
      <c r="I70" s="43">
        <f>IF(Loan_Not_Paid*Values_Entered,Interest,"")</f>
        <v>27434.529798785348</v>
      </c>
      <c r="J70" s="52">
        <f>IF(Loan_Not_Paid*Values_Entered,Ending_Balance,"")</f>
        <v>9348132.5776548665</v>
      </c>
      <c r="K70" s="221"/>
    </row>
    <row r="71" spans="3:11" ht="15.75" x14ac:dyDescent="0.25">
      <c r="C71" s="40">
        <f>IF(Loan_Not_Paid*Values_Entered,Payment_Number,"")</f>
        <v>49</v>
      </c>
      <c r="D71" s="41">
        <f>IF(Loan_Not_Paid*Values_Entered,Payment_Date,"")</f>
        <v>42370</v>
      </c>
      <c r="E71" s="94">
        <f>IF(Loan_Not_Paid*Values_Entered,Beginning_Balance,"")</f>
        <v>9348132.5776548665</v>
      </c>
      <c r="F71" s="43">
        <f>IF(Loan_Not_Paid*Values_Entered,Monthly_Payment,"")</f>
        <v>85426.454584615232</v>
      </c>
      <c r="G71" s="43">
        <f>IF(Loan_Not_Paid*Values_Entered,Principal,"")</f>
        <v>58161.067899788548</v>
      </c>
      <c r="H71" s="43"/>
      <c r="I71" s="43">
        <f>IF(Loan_Not_Paid*Values_Entered,Interest,"")</f>
        <v>27265.386684826681</v>
      </c>
      <c r="J71" s="52">
        <f>IF(Loan_Not_Paid*Values_Entered,Ending_Balance,"")</f>
        <v>9289971.5097550787</v>
      </c>
      <c r="K71" s="221"/>
    </row>
    <row r="72" spans="3:11" ht="15.75" x14ac:dyDescent="0.25">
      <c r="C72" s="40">
        <f>IF(Loan_Not_Paid*Values_Entered,Payment_Number,"")</f>
        <v>50</v>
      </c>
      <c r="D72" s="41">
        <f>IF(Loan_Not_Paid*Values_Entered,Payment_Date,"")</f>
        <v>42401</v>
      </c>
      <c r="E72" s="59">
        <f>IF(Loan_Not_Paid*Values_Entered,Beginning_Balance,"")</f>
        <v>9289971.5097550787</v>
      </c>
      <c r="F72" s="43">
        <f>IF(Loan_Not_Paid*Values_Entered,Monthly_Payment,"")</f>
        <v>85426.454584615232</v>
      </c>
      <c r="G72" s="43">
        <f>IF(Loan_Not_Paid*Values_Entered,Principal,"")</f>
        <v>58330.704347829604</v>
      </c>
      <c r="H72" s="43"/>
      <c r="I72" s="43">
        <f>IF(Loan_Not_Paid*Values_Entered,Interest,"")</f>
        <v>27095.750236785632</v>
      </c>
      <c r="J72" s="52">
        <f>IF(Loan_Not_Paid*Values_Entered,Ending_Balance,"")</f>
        <v>9231640.8054072484</v>
      </c>
      <c r="K72" s="221"/>
    </row>
    <row r="73" spans="3:11" ht="15.75" x14ac:dyDescent="0.25">
      <c r="C73" s="40">
        <f>IF(Loan_Not_Paid*Values_Entered,Payment_Number,"")</f>
        <v>51</v>
      </c>
      <c r="D73" s="41">
        <f>IF(Loan_Not_Paid*Values_Entered,Payment_Date,"")</f>
        <v>42430</v>
      </c>
      <c r="E73" s="59">
        <f>IF(Loan_Not_Paid*Values_Entered,Beginning_Balance,"")</f>
        <v>9231640.8054072484</v>
      </c>
      <c r="F73" s="43">
        <f>IF(Loan_Not_Paid*Values_Entered,Monthly_Payment,"")</f>
        <v>85426.454584615232</v>
      </c>
      <c r="G73" s="43">
        <f>IF(Loan_Not_Paid*Values_Entered,Principal,"")</f>
        <v>58500.835568844093</v>
      </c>
      <c r="H73" s="43"/>
      <c r="I73" s="43">
        <f>IF(Loan_Not_Paid*Values_Entered,Interest,"")</f>
        <v>26925.619015771124</v>
      </c>
      <c r="J73" s="52">
        <f>IF(Loan_Not_Paid*Values_Entered,Ending_Balance,"")</f>
        <v>9173139.9698383994</v>
      </c>
      <c r="K73" s="221"/>
    </row>
    <row r="74" spans="3:11" ht="15.75" x14ac:dyDescent="0.25">
      <c r="C74" s="40">
        <f>IF(Loan_Not_Paid*Values_Entered,Payment_Number,"")</f>
        <v>52</v>
      </c>
      <c r="D74" s="41">
        <f>IF(Loan_Not_Paid*Values_Entered,Payment_Date,"")</f>
        <v>42461</v>
      </c>
      <c r="E74" s="59">
        <f>IF(Loan_Not_Paid*Values_Entered,Beginning_Balance,"")</f>
        <v>9173139.9698383994</v>
      </c>
      <c r="F74" s="43">
        <f>IF(Loan_Not_Paid*Values_Entered,Monthly_Payment,"")</f>
        <v>85426.454584615232</v>
      </c>
      <c r="G74" s="43">
        <f>IF(Loan_Not_Paid*Values_Entered,Principal,"")</f>
        <v>58671.463005919897</v>
      </c>
      <c r="H74" s="43"/>
      <c r="I74" s="43">
        <f>IF(Loan_Not_Paid*Values_Entered,Interest,"")</f>
        <v>26754.991578695332</v>
      </c>
      <c r="J74" s="52">
        <f>IF(Loan_Not_Paid*Values_Entered,Ending_Balance,"")</f>
        <v>9114468.5068324823</v>
      </c>
      <c r="K74" s="221"/>
    </row>
    <row r="75" spans="3:11" ht="15.75" x14ac:dyDescent="0.25">
      <c r="C75" s="40">
        <f>IF(Loan_Not_Paid*Values_Entered,Payment_Number,"")</f>
        <v>53</v>
      </c>
      <c r="D75" s="41">
        <f>IF(Loan_Not_Paid*Values_Entered,Payment_Date,"")</f>
        <v>42491</v>
      </c>
      <c r="E75" s="59">
        <f>IF(Loan_Not_Paid*Values_Entered,Beginning_Balance,"")</f>
        <v>9114468.5068324823</v>
      </c>
      <c r="F75" s="43">
        <f>IF(Loan_Not_Paid*Values_Entered,Monthly_Payment,"")</f>
        <v>85426.454584615232</v>
      </c>
      <c r="G75" s="43">
        <f>IF(Loan_Not_Paid*Values_Entered,Principal,"")</f>
        <v>58842.588106353833</v>
      </c>
      <c r="H75" s="43"/>
      <c r="I75" s="43">
        <f>IF(Loan_Not_Paid*Values_Entered,Interest,"")</f>
        <v>26583.866478261396</v>
      </c>
      <c r="J75" s="52">
        <f>IF(Loan_Not_Paid*Values_Entered,Ending_Balance,"")</f>
        <v>9055625.9187261276</v>
      </c>
      <c r="K75" s="221"/>
    </row>
    <row r="76" spans="3:11" ht="15.75" x14ac:dyDescent="0.25">
      <c r="C76" s="40">
        <f>IF(Loan_Not_Paid*Values_Entered,Payment_Number,"")</f>
        <v>54</v>
      </c>
      <c r="D76" s="41">
        <f>IF(Loan_Not_Paid*Values_Entered,Payment_Date,"")</f>
        <v>42522</v>
      </c>
      <c r="E76" s="59">
        <f>IF(Loan_Not_Paid*Values_Entered,Beginning_Balance,"")</f>
        <v>9055625.9187261276</v>
      </c>
      <c r="F76" s="43">
        <f>IF(Loan_Not_Paid*Values_Entered,Monthly_Payment,"")</f>
        <v>85426.454584615232</v>
      </c>
      <c r="G76" s="43">
        <f>IF(Loan_Not_Paid*Values_Entered,Principal,"")</f>
        <v>59014.212321664032</v>
      </c>
      <c r="H76" s="43"/>
      <c r="I76" s="43">
        <f>IF(Loan_Not_Paid*Values_Entered,Interest,"")</f>
        <v>26412.2422629512</v>
      </c>
      <c r="J76" s="52">
        <f>IF(Loan_Not_Paid*Values_Entered,Ending_Balance,"")</f>
        <v>8996611.7064044699</v>
      </c>
      <c r="K76" s="221"/>
    </row>
    <row r="77" spans="3:11" ht="15.75" x14ac:dyDescent="0.25">
      <c r="C77" s="40">
        <f>IF(Loan_Not_Paid*Values_Entered,Payment_Number,"")</f>
        <v>55</v>
      </c>
      <c r="D77" s="41">
        <f>IF(Loan_Not_Paid*Values_Entered,Payment_Date,"")</f>
        <v>42552</v>
      </c>
      <c r="E77" s="59">
        <f>IF(Loan_Not_Paid*Values_Entered,Beginning_Balance,"")</f>
        <v>8996611.7064044699</v>
      </c>
      <c r="F77" s="43">
        <f>IF(Loan_Not_Paid*Values_Entered,Monthly_Payment,"")</f>
        <v>85426.454584615232</v>
      </c>
      <c r="G77" s="43">
        <f>IF(Loan_Not_Paid*Values_Entered,Principal,"")</f>
        <v>59186.337107602209</v>
      </c>
      <c r="H77" s="43"/>
      <c r="I77" s="43">
        <f>IF(Loan_Not_Paid*Values_Entered,Interest,"")</f>
        <v>26240.117477013013</v>
      </c>
      <c r="J77" s="52">
        <f>IF(Loan_Not_Paid*Values_Entered,Ending_Balance,"")</f>
        <v>8937425.3692968618</v>
      </c>
      <c r="K77" s="221"/>
    </row>
    <row r="78" spans="3:11" ht="15.75" x14ac:dyDescent="0.25">
      <c r="C78" s="40">
        <f>IF(Loan_Not_Paid*Values_Entered,Payment_Number,"")</f>
        <v>56</v>
      </c>
      <c r="D78" s="41">
        <f>IF(Loan_Not_Paid*Values_Entered,Payment_Date,"")</f>
        <v>42583</v>
      </c>
      <c r="E78" s="59">
        <f>IF(Loan_Not_Paid*Values_Entered,Beginning_Balance,"")</f>
        <v>8937425.3692968618</v>
      </c>
      <c r="F78" s="43">
        <f>IF(Loan_Not_Paid*Values_Entered,Monthly_Payment,"")</f>
        <v>85426.454584615232</v>
      </c>
      <c r="G78" s="43">
        <f>IF(Loan_Not_Paid*Values_Entered,Principal,"")</f>
        <v>59358.963924166062</v>
      </c>
      <c r="H78" s="43"/>
      <c r="I78" s="43">
        <f>IF(Loan_Not_Paid*Values_Entered,Interest,"")</f>
        <v>26067.490660449177</v>
      </c>
      <c r="J78" s="52">
        <f>IF(Loan_Not_Paid*Values_Entered,Ending_Balance,"")</f>
        <v>8878066.4053726979</v>
      </c>
      <c r="K78" s="221"/>
    </row>
    <row r="79" spans="3:11" ht="15.75" x14ac:dyDescent="0.25">
      <c r="C79" s="40">
        <f>IF(Loan_Not_Paid*Values_Entered,Payment_Number,"")</f>
        <v>57</v>
      </c>
      <c r="D79" s="41">
        <f>IF(Loan_Not_Paid*Values_Entered,Payment_Date,"")</f>
        <v>42614</v>
      </c>
      <c r="E79" s="59">
        <f>IF(Loan_Not_Paid*Values_Entered,Beginning_Balance,"")</f>
        <v>8878066.4053726979</v>
      </c>
      <c r="F79" s="43">
        <f>IF(Loan_Not_Paid*Values_Entered,Monthly_Payment,"")</f>
        <v>85426.454584615232</v>
      </c>
      <c r="G79" s="43">
        <f>IF(Loan_Not_Paid*Values_Entered,Principal,"")</f>
        <v>59532.094235611534</v>
      </c>
      <c r="H79" s="43"/>
      <c r="I79" s="43">
        <f>IF(Loan_Not_Paid*Values_Entered,Interest,"")</f>
        <v>25894.360349003688</v>
      </c>
      <c r="J79" s="52">
        <f>IF(Loan_Not_Paid*Values_Entered,Ending_Balance,"")</f>
        <v>8818534.3111370839</v>
      </c>
      <c r="K79" s="221"/>
    </row>
    <row r="80" spans="3:11" ht="15.75" x14ac:dyDescent="0.25">
      <c r="C80" s="40">
        <f>IF(Loan_Not_Paid*Values_Entered,Payment_Number,"")</f>
        <v>58</v>
      </c>
      <c r="D80" s="41">
        <f>IF(Loan_Not_Paid*Values_Entered,Payment_Date,"")</f>
        <v>42644</v>
      </c>
      <c r="E80" s="59">
        <f>IF(Loan_Not_Paid*Values_Entered,Beginning_Balance,"")</f>
        <v>8818534.3111370839</v>
      </c>
      <c r="F80" s="43">
        <f>IF(Loan_Not_Paid*Values_Entered,Monthly_Payment,"")</f>
        <v>85426.454584615232</v>
      </c>
      <c r="G80" s="43">
        <f>IF(Loan_Not_Paid*Values_Entered,Principal,"")</f>
        <v>59705.729510465411</v>
      </c>
      <c r="H80" s="43"/>
      <c r="I80" s="43">
        <f>IF(Loan_Not_Paid*Values_Entered,Interest,"")</f>
        <v>25720.725074149817</v>
      </c>
      <c r="J80" s="52">
        <f>IF(Loan_Not_Paid*Values_Entered,Ending_Balance,"")</f>
        <v>8758828.5816266201</v>
      </c>
      <c r="K80" s="221"/>
    </row>
    <row r="81" spans="3:11" ht="15.75" x14ac:dyDescent="0.25">
      <c r="C81" s="40">
        <f>IF(Loan_Not_Paid*Values_Entered,Payment_Number,"")</f>
        <v>59</v>
      </c>
      <c r="D81" s="41">
        <f>IF(Loan_Not_Paid*Values_Entered,Payment_Date,"")</f>
        <v>42675</v>
      </c>
      <c r="E81" s="59">
        <f>IF(Loan_Not_Paid*Values_Entered,Beginning_Balance,"")</f>
        <v>8758828.5816266201</v>
      </c>
      <c r="F81" s="43">
        <f>IF(Loan_Not_Paid*Values_Entered,Monthly_Payment,"")</f>
        <v>85426.454584615232</v>
      </c>
      <c r="G81" s="43">
        <f>IF(Loan_Not_Paid*Values_Entered,Principal,"")</f>
        <v>59879.871221537593</v>
      </c>
      <c r="H81" s="43"/>
      <c r="I81" s="43">
        <f>IF(Loan_Not_Paid*Values_Entered,Interest,"")</f>
        <v>25546.583363077629</v>
      </c>
      <c r="J81" s="52">
        <f>IF(Loan_Not_Paid*Values_Entered,Ending_Balance,"")</f>
        <v>8698948.7104050759</v>
      </c>
      <c r="K81" s="221"/>
    </row>
    <row r="82" spans="3:11" ht="15.75" x14ac:dyDescent="0.25">
      <c r="C82" s="40">
        <f>IF(Loan_Not_Paid*Values_Entered,Payment_Number,"")</f>
        <v>60</v>
      </c>
      <c r="D82" s="41">
        <f>IF(Loan_Not_Paid*Values_Entered,Payment_Date,"")</f>
        <v>42705</v>
      </c>
      <c r="E82" s="59">
        <f>IF(Loan_Not_Paid*Values_Entered,Beginning_Balance,"")</f>
        <v>8698948.7104050759</v>
      </c>
      <c r="F82" s="43">
        <f>IF(Loan_Not_Paid*Values_Entered,Monthly_Payment,"")</f>
        <v>85426.454584615232</v>
      </c>
      <c r="G82" s="43">
        <f>IF(Loan_Not_Paid*Values_Entered,Principal,"")</f>
        <v>60054.520845933752</v>
      </c>
      <c r="H82" s="43"/>
      <c r="I82" s="43">
        <f>IF(Loan_Not_Paid*Values_Entered,Interest,"")</f>
        <v>25371.933738681477</v>
      </c>
      <c r="J82" s="52">
        <f>IF(Loan_Not_Paid*Values_Entered,Ending_Balance,"")</f>
        <v>8638894.1895591468</v>
      </c>
      <c r="K82" s="221"/>
    </row>
    <row r="83" spans="3:11" ht="15.75" x14ac:dyDescent="0.25">
      <c r="C83" s="40">
        <f>IF(Loan_Not_Paid*Values_Entered,Payment_Number,"")</f>
        <v>61</v>
      </c>
      <c r="D83" s="41">
        <f>IF(Loan_Not_Paid*Values_Entered,Payment_Date,"")</f>
        <v>42736</v>
      </c>
      <c r="E83" s="94">
        <f>IF(Loan_Not_Paid*Values_Entered,Beginning_Balance,"")</f>
        <v>8638894.1895591468</v>
      </c>
      <c r="F83" s="43">
        <f>IF(Loan_Not_Paid*Values_Entered,Monthly_Payment,"")</f>
        <v>85426.454584615232</v>
      </c>
      <c r="G83" s="43">
        <f>IF(Loan_Not_Paid*Values_Entered,Principal,"")</f>
        <v>60229.679865067723</v>
      </c>
      <c r="H83" s="43"/>
      <c r="I83" s="43">
        <f>IF(Loan_Not_Paid*Values_Entered,Interest,"")</f>
        <v>25196.774719547506</v>
      </c>
      <c r="J83" s="52">
        <f>IF(Loan_Not_Paid*Values_Entered,Ending_Balance,"")</f>
        <v>8578664.5096940808</v>
      </c>
      <c r="K83" s="221"/>
    </row>
    <row r="84" spans="3:11" ht="15.75" x14ac:dyDescent="0.25">
      <c r="C84" s="40">
        <f>IF(Loan_Not_Paid*Values_Entered,Payment_Number,"")</f>
        <v>62</v>
      </c>
      <c r="D84" s="41">
        <f>IF(Loan_Not_Paid*Values_Entered,Payment_Date,"")</f>
        <v>42767</v>
      </c>
      <c r="E84" s="59">
        <f>IF(Loan_Not_Paid*Values_Entered,Beginning_Balance,"")</f>
        <v>8578664.5096940808</v>
      </c>
      <c r="F84" s="43">
        <f>IF(Loan_Not_Paid*Values_Entered,Monthly_Payment,"")</f>
        <v>85426.454584615232</v>
      </c>
      <c r="G84" s="43">
        <f>IF(Loan_Not_Paid*Values_Entered,Principal,"")</f>
        <v>60405.349764674167</v>
      </c>
      <c r="H84" s="43"/>
      <c r="I84" s="43">
        <f>IF(Loan_Not_Paid*Values_Entered,Interest,"")</f>
        <v>25021.104819941058</v>
      </c>
      <c r="J84" s="52">
        <f>IF(Loan_Not_Paid*Values_Entered,Ending_Balance,"")</f>
        <v>8518259.1599294059</v>
      </c>
      <c r="K84" s="221"/>
    </row>
    <row r="85" spans="3:11" ht="15.75" x14ac:dyDescent="0.25">
      <c r="C85" s="40">
        <f>IF(Loan_Not_Paid*Values_Entered,Payment_Number,"")</f>
        <v>63</v>
      </c>
      <c r="D85" s="41">
        <f>IF(Loan_Not_Paid*Values_Entered,Payment_Date,"")</f>
        <v>42795</v>
      </c>
      <c r="E85" s="59">
        <f>IF(Loan_Not_Paid*Values_Entered,Beginning_Balance,"")</f>
        <v>8518259.1599294059</v>
      </c>
      <c r="F85" s="43">
        <f>IF(Loan_Not_Paid*Values_Entered,Monthly_Payment,"")</f>
        <v>85426.454584615232</v>
      </c>
      <c r="G85" s="43">
        <f>IF(Loan_Not_Paid*Values_Entered,Principal,"")</f>
        <v>60581.532034821139</v>
      </c>
      <c r="H85" s="43"/>
      <c r="I85" s="43">
        <f>IF(Loan_Not_Paid*Values_Entered,Interest,"")</f>
        <v>24844.92254979409</v>
      </c>
      <c r="J85" s="52">
        <f>IF(Loan_Not_Paid*Values_Entered,Ending_Balance,"")</f>
        <v>8457677.6278945766</v>
      </c>
      <c r="K85" s="221"/>
    </row>
    <row r="86" spans="3:11" ht="15.75" x14ac:dyDescent="0.25">
      <c r="C86" s="40">
        <f>IF(Loan_Not_Paid*Values_Entered,Payment_Number,"")</f>
        <v>64</v>
      </c>
      <c r="D86" s="41">
        <f>IF(Loan_Not_Paid*Values_Entered,Payment_Date,"")</f>
        <v>42826</v>
      </c>
      <c r="E86" s="59">
        <f>IF(Loan_Not_Paid*Values_Entered,Beginning_Balance,"")</f>
        <v>8457677.6278945766</v>
      </c>
      <c r="F86" s="43">
        <f>IF(Loan_Not_Paid*Values_Entered,Monthly_Payment,"")</f>
        <v>85426.454584615232</v>
      </c>
      <c r="G86" s="43">
        <f>IF(Loan_Not_Paid*Values_Entered,Principal,"")</f>
        <v>60758.228169922702</v>
      </c>
      <c r="H86" s="43"/>
      <c r="I86" s="43">
        <f>IF(Loan_Not_Paid*Values_Entered,Interest,"")</f>
        <v>24668.226414692534</v>
      </c>
      <c r="J86" s="52">
        <f>IF(Loan_Not_Paid*Values_Entered,Ending_Balance,"")</f>
        <v>8396919.399724666</v>
      </c>
      <c r="K86" s="221"/>
    </row>
    <row r="87" spans="3:11" ht="15.75" x14ac:dyDescent="0.25">
      <c r="C87" s="40">
        <f>IF(Loan_Not_Paid*Values_Entered,Payment_Number,"")</f>
        <v>65</v>
      </c>
      <c r="D87" s="41">
        <f>IF(Loan_Not_Paid*Values_Entered,Payment_Date,"")</f>
        <v>42856</v>
      </c>
      <c r="E87" s="59">
        <f>IF(Loan_Not_Paid*Values_Entered,Beginning_Balance,"")</f>
        <v>8396919.399724666</v>
      </c>
      <c r="F87" s="43">
        <f t="shared" ref="F87:F150" si="0">IF(Loan_Not_Paid*Values_Entered,Monthly_Payment,"")</f>
        <v>85426.454584615232</v>
      </c>
      <c r="G87" s="43">
        <f>IF(Loan_Not_Paid*Values_Entered,Principal,"")</f>
        <v>60935.439668751635</v>
      </c>
      <c r="H87" s="43"/>
      <c r="I87" s="43">
        <f>IF(Loan_Not_Paid*Values_Entered,Interest,"")</f>
        <v>24491.01491586359</v>
      </c>
      <c r="J87" s="52">
        <f>IF(Loan_Not_Paid*Values_Entered,Ending_Balance,"")</f>
        <v>8335983.9600559156</v>
      </c>
      <c r="K87" s="221"/>
    </row>
    <row r="88" spans="3:11" ht="15.75" x14ac:dyDescent="0.25">
      <c r="C88" s="40">
        <f>IF(Loan_Not_Paid*Values_Entered,Payment_Number,"")</f>
        <v>66</v>
      </c>
      <c r="D88" s="41">
        <f>IF(Loan_Not_Paid*Values_Entered,Payment_Date,"")</f>
        <v>42887</v>
      </c>
      <c r="E88" s="59">
        <f>IF(Loan_Not_Paid*Values_Entered,Beginning_Balance,"")</f>
        <v>8335983.9600559156</v>
      </c>
      <c r="F88" s="43">
        <f t="shared" si="0"/>
        <v>85426.454584615232</v>
      </c>
      <c r="G88" s="43">
        <f>IF(Loan_Not_Paid*Values_Entered,Principal,"")</f>
        <v>61113.168034452166</v>
      </c>
      <c r="H88" s="43"/>
      <c r="I88" s="43">
        <f>IF(Loan_Not_Paid*Values_Entered,Interest,"")</f>
        <v>24313.286550163062</v>
      </c>
      <c r="J88" s="52">
        <f>IF(Loan_Not_Paid*Values_Entered,Ending_Balance,"")</f>
        <v>8274870.7920214618</v>
      </c>
      <c r="K88" s="221"/>
    </row>
    <row r="89" spans="3:11" ht="15.75" x14ac:dyDescent="0.25">
      <c r="C89" s="40">
        <f>IF(Loan_Not_Paid*Values_Entered,Payment_Number,"")</f>
        <v>67</v>
      </c>
      <c r="D89" s="41">
        <f>IF(Loan_Not_Paid*Values_Entered,Payment_Date,"")</f>
        <v>42917</v>
      </c>
      <c r="E89" s="59">
        <f>IF(Loan_Not_Paid*Values_Entered,Beginning_Balance,"")</f>
        <v>8274870.7920214618</v>
      </c>
      <c r="F89" s="43">
        <f t="shared" si="0"/>
        <v>85426.454584615232</v>
      </c>
      <c r="G89" s="43">
        <f>IF(Loan_Not_Paid*Values_Entered,Principal,"")</f>
        <v>61291.41477455265</v>
      </c>
      <c r="H89" s="43"/>
      <c r="I89" s="43">
        <f>IF(Loan_Not_Paid*Values_Entered,Interest,"")</f>
        <v>24135.039810062579</v>
      </c>
      <c r="J89" s="52">
        <f>IF(Loan_Not_Paid*Values_Entered,Ending_Balance,"")</f>
        <v>8213579.3772469079</v>
      </c>
      <c r="K89" s="221"/>
    </row>
    <row r="90" spans="3:11" ht="15.75" x14ac:dyDescent="0.25">
      <c r="C90" s="40">
        <f>IF(Loan_Not_Paid*Values_Entered,Payment_Number,"")</f>
        <v>68</v>
      </c>
      <c r="D90" s="41">
        <f>IF(Loan_Not_Paid*Values_Entered,Payment_Date,"")</f>
        <v>42948</v>
      </c>
      <c r="E90" s="59">
        <f>IF(Loan_Not_Paid*Values_Entered,Beginning_Balance,"")</f>
        <v>8213579.3772469079</v>
      </c>
      <c r="F90" s="43">
        <f t="shared" si="0"/>
        <v>85426.454584615232</v>
      </c>
      <c r="G90" s="43">
        <f>IF(Loan_Not_Paid*Values_Entered,Principal,"")</f>
        <v>61470.181400978428</v>
      </c>
      <c r="H90" s="43"/>
      <c r="I90" s="43">
        <f>IF(Loan_Not_Paid*Values_Entered,Interest,"")</f>
        <v>23956.2731836368</v>
      </c>
      <c r="J90" s="52">
        <f>IF(Loan_Not_Paid*Values_Entered,Ending_Balance,"")</f>
        <v>8152109.1958459318</v>
      </c>
      <c r="K90" s="221"/>
    </row>
    <row r="91" spans="3:11" ht="15.75" x14ac:dyDescent="0.25">
      <c r="C91" s="40">
        <f>IF(Loan_Not_Paid*Values_Entered,Payment_Number,"")</f>
        <v>69</v>
      </c>
      <c r="D91" s="41">
        <f>IF(Loan_Not_Paid*Values_Entered,Payment_Date,"")</f>
        <v>42979</v>
      </c>
      <c r="E91" s="59">
        <f>IF(Loan_Not_Paid*Values_Entered,Beginning_Balance,"")</f>
        <v>8152109.1958459318</v>
      </c>
      <c r="F91" s="43">
        <f t="shared" si="0"/>
        <v>85426.454584615232</v>
      </c>
      <c r="G91" s="43">
        <f>IF(Loan_Not_Paid*Values_Entered,Principal,"")</f>
        <v>61649.469430064615</v>
      </c>
      <c r="H91" s="43"/>
      <c r="I91" s="43">
        <f>IF(Loan_Not_Paid*Values_Entered,Interest,"")</f>
        <v>23776.98515455061</v>
      </c>
      <c r="J91" s="52">
        <f>IF(Loan_Not_Paid*Values_Entered,Ending_Balance,"")</f>
        <v>8090459.7264158642</v>
      </c>
      <c r="K91" s="221"/>
    </row>
    <row r="92" spans="3:11" ht="15.75" x14ac:dyDescent="0.25">
      <c r="C92" s="40">
        <f>IF(Loan_Not_Paid*Values_Entered,Payment_Number,"")</f>
        <v>70</v>
      </c>
      <c r="D92" s="41">
        <f>IF(Loan_Not_Paid*Values_Entered,Payment_Date,"")</f>
        <v>43009</v>
      </c>
      <c r="E92" s="59">
        <f>IF(Loan_Not_Paid*Values_Entered,Beginning_Balance,"")</f>
        <v>8090459.7264158642</v>
      </c>
      <c r="F92" s="43">
        <f t="shared" si="0"/>
        <v>85426.454584615232</v>
      </c>
      <c r="G92" s="43">
        <f>IF(Loan_Not_Paid*Values_Entered,Principal,"")</f>
        <v>61829.280382568977</v>
      </c>
      <c r="H92" s="43"/>
      <c r="I92" s="43">
        <f>IF(Loan_Not_Paid*Values_Entered,Interest,"")</f>
        <v>23597.174202046263</v>
      </c>
      <c r="J92" s="52">
        <f>IF(Loan_Not_Paid*Values_Entered,Ending_Balance,"")</f>
        <v>8028630.4460333018</v>
      </c>
      <c r="K92" s="221"/>
    </row>
    <row r="93" spans="3:11" ht="15.75" x14ac:dyDescent="0.25">
      <c r="C93" s="40">
        <f>IF(Loan_Not_Paid*Values_Entered,Payment_Number,"")</f>
        <v>71</v>
      </c>
      <c r="D93" s="41">
        <f>IF(Loan_Not_Paid*Values_Entered,Payment_Date,"")</f>
        <v>43040</v>
      </c>
      <c r="E93" s="59">
        <f>IF(Loan_Not_Paid*Values_Entered,Beginning_Balance,"")</f>
        <v>8028630.4460333018</v>
      </c>
      <c r="F93" s="43">
        <f t="shared" si="0"/>
        <v>85426.454584615232</v>
      </c>
      <c r="G93" s="43">
        <f>IF(Loan_Not_Paid*Values_Entered,Principal,"")</f>
        <v>62009.615783684792</v>
      </c>
      <c r="H93" s="43"/>
      <c r="I93" s="43">
        <f>IF(Loan_Not_Paid*Values_Entered,Interest,"")</f>
        <v>23416.838800930433</v>
      </c>
      <c r="J93" s="52">
        <f>IF(Loan_Not_Paid*Values_Entered,Ending_Balance,"")</f>
        <v>7966620.8302496085</v>
      </c>
      <c r="K93" s="221"/>
    </row>
    <row r="94" spans="3:11" ht="15.75" x14ac:dyDescent="0.25">
      <c r="C94" s="40">
        <f>IF(Loan_Not_Paid*Values_Entered,Payment_Number,"")</f>
        <v>72</v>
      </c>
      <c r="D94" s="41">
        <f>IF(Loan_Not_Paid*Values_Entered,Payment_Date,"")</f>
        <v>43070</v>
      </c>
      <c r="E94" s="59">
        <f>IF(Loan_Not_Paid*Values_Entered,Beginning_Balance,"")</f>
        <v>7966620.8302496085</v>
      </c>
      <c r="F94" s="43">
        <f t="shared" si="0"/>
        <v>85426.454584615232</v>
      </c>
      <c r="G94" s="43">
        <f>IF(Loan_Not_Paid*Values_Entered,Principal,"")</f>
        <v>62190.477163053882</v>
      </c>
      <c r="H94" s="43"/>
      <c r="I94" s="43">
        <f>IF(Loan_Not_Paid*Values_Entered,Interest,"")</f>
        <v>23235.977421561351</v>
      </c>
      <c r="J94" s="52">
        <f>IF(Loan_Not_Paid*Values_Entered,Ending_Balance,"")</f>
        <v>7904430.35308656</v>
      </c>
      <c r="K94" s="221"/>
    </row>
    <row r="95" spans="3:11" ht="15.75" x14ac:dyDescent="0.25">
      <c r="C95" s="40">
        <f>IF(Loan_Not_Paid*Values_Entered,Payment_Number,"")</f>
        <v>73</v>
      </c>
      <c r="D95" s="41">
        <f>IF(Loan_Not_Paid*Values_Entered,Payment_Date,"")</f>
        <v>43101</v>
      </c>
      <c r="E95" s="94">
        <f>IF(Loan_Not_Paid*Values_Entered,Beginning_Balance,"")</f>
        <v>7904430.35308656</v>
      </c>
      <c r="F95" s="43">
        <f t="shared" si="0"/>
        <v>85426.454584615232</v>
      </c>
      <c r="G95" s="43">
        <f>IF(Loan_Not_Paid*Values_Entered,Principal,"")</f>
        <v>62371.866054779457</v>
      </c>
      <c r="H95" s="43"/>
      <c r="I95" s="43">
        <f>IF(Loan_Not_Paid*Values_Entered,Interest,"")</f>
        <v>23054.588529835775</v>
      </c>
      <c r="J95" s="52">
        <f>IF(Loan_Not_Paid*Values_Entered,Ending_Balance,"")</f>
        <v>7842058.4870317755</v>
      </c>
      <c r="K95" s="221"/>
    </row>
    <row r="96" spans="3:11" ht="15.75" x14ac:dyDescent="0.25">
      <c r="C96" s="40">
        <f>IF(Loan_Not_Paid*Values_Entered,Payment_Number,"")</f>
        <v>74</v>
      </c>
      <c r="D96" s="41">
        <f>IF(Loan_Not_Paid*Values_Entered,Payment_Date,"")</f>
        <v>43132</v>
      </c>
      <c r="E96" s="59">
        <f>IF(Loan_Not_Paid*Values_Entered,Beginning_Balance,"")</f>
        <v>7842058.4870317755</v>
      </c>
      <c r="F96" s="43">
        <f t="shared" si="0"/>
        <v>85426.454584615232</v>
      </c>
      <c r="G96" s="43">
        <f>IF(Loan_Not_Paid*Values_Entered,Principal,"")</f>
        <v>62553.783997439234</v>
      </c>
      <c r="H96" s="43"/>
      <c r="I96" s="43">
        <f>IF(Loan_Not_Paid*Values_Entered,Interest,"")</f>
        <v>22872.670587176002</v>
      </c>
      <c r="J96" s="52">
        <f>IF(Loan_Not_Paid*Values_Entered,Ending_Balance,"")</f>
        <v>7779504.7030343395</v>
      </c>
      <c r="K96" s="221"/>
    </row>
    <row r="97" spans="3:11" ht="15.75" x14ac:dyDescent="0.25">
      <c r="C97" s="40">
        <f>IF(Loan_Not_Paid*Values_Entered,Payment_Number,"")</f>
        <v>75</v>
      </c>
      <c r="D97" s="41">
        <f>IF(Loan_Not_Paid*Values_Entered,Payment_Date,"")</f>
        <v>43160</v>
      </c>
      <c r="E97" s="59">
        <f>IF(Loan_Not_Paid*Values_Entered,Beginning_Balance,"")</f>
        <v>7779504.7030343395</v>
      </c>
      <c r="F97" s="43">
        <f t="shared" si="0"/>
        <v>85426.454584615232</v>
      </c>
      <c r="G97" s="43">
        <f>IF(Loan_Not_Paid*Values_Entered,Principal,"")</f>
        <v>62736.232534098417</v>
      </c>
      <c r="H97" s="43"/>
      <c r="I97" s="43">
        <f>IF(Loan_Not_Paid*Values_Entered,Interest,"")</f>
        <v>22690.222050516804</v>
      </c>
      <c r="J97" s="52">
        <f>IF(Loan_Not_Paid*Values_Entered,Ending_Balance,"")</f>
        <v>7716768.4705002373</v>
      </c>
      <c r="K97" s="221"/>
    </row>
    <row r="98" spans="3:11" ht="15.75" x14ac:dyDescent="0.25">
      <c r="C98" s="40">
        <f>IF(Loan_Not_Paid*Values_Entered,Payment_Number,"")</f>
        <v>76</v>
      </c>
      <c r="D98" s="41">
        <f>IF(Loan_Not_Paid*Values_Entered,Payment_Date,"")</f>
        <v>43191</v>
      </c>
      <c r="E98" s="59">
        <f>IF(Loan_Not_Paid*Values_Entered,Beginning_Balance,"")</f>
        <v>7716768.4705002373</v>
      </c>
      <c r="F98" s="43">
        <f t="shared" si="0"/>
        <v>85426.454584615232</v>
      </c>
      <c r="G98" s="43">
        <f>IF(Loan_Not_Paid*Values_Entered,Principal,"")</f>
        <v>62919.213212322873</v>
      </c>
      <c r="H98" s="43"/>
      <c r="I98" s="43">
        <f>IF(Loan_Not_Paid*Values_Entered,Interest,"")</f>
        <v>22507.241372292352</v>
      </c>
      <c r="J98" s="52">
        <f>IF(Loan_Not_Paid*Values_Entered,Ending_Balance,"")</f>
        <v>7653849.2572879167</v>
      </c>
      <c r="K98" s="221"/>
    </row>
    <row r="99" spans="3:11" ht="15.75" x14ac:dyDescent="0.25">
      <c r="C99" s="40">
        <f>IF(Loan_Not_Paid*Values_Entered,Payment_Number,"")</f>
        <v>77</v>
      </c>
      <c r="D99" s="41">
        <f>IF(Loan_Not_Paid*Values_Entered,Payment_Date,"")</f>
        <v>43221</v>
      </c>
      <c r="E99" s="59">
        <f>IF(Loan_Not_Paid*Values_Entered,Beginning_Balance,"")</f>
        <v>7653849.2572879167</v>
      </c>
      <c r="F99" s="43">
        <f t="shared" si="0"/>
        <v>85426.454584615232</v>
      </c>
      <c r="G99" s="43">
        <f>IF(Loan_Not_Paid*Values_Entered,Principal,"")</f>
        <v>63102.727584192151</v>
      </c>
      <c r="H99" s="43"/>
      <c r="I99" s="43">
        <f>IF(Loan_Not_Paid*Values_Entered,Interest,"")</f>
        <v>22323.727000423078</v>
      </c>
      <c r="J99" s="52">
        <f>IF(Loan_Not_Paid*Values_Entered,Ending_Balance,"")</f>
        <v>7590746.5297037279</v>
      </c>
      <c r="K99" s="221"/>
    </row>
    <row r="100" spans="3:11" ht="15.75" x14ac:dyDescent="0.25">
      <c r="C100" s="40">
        <f>IF(Loan_Not_Paid*Values_Entered,Payment_Number,"")</f>
        <v>78</v>
      </c>
      <c r="D100" s="41">
        <f>IF(Loan_Not_Paid*Values_Entered,Payment_Date,"")</f>
        <v>43252</v>
      </c>
      <c r="E100" s="59">
        <f>IF(Loan_Not_Paid*Values_Entered,Beginning_Balance,"")</f>
        <v>7590746.5297037279</v>
      </c>
      <c r="F100" s="43">
        <f t="shared" si="0"/>
        <v>85426.454584615232</v>
      </c>
      <c r="G100" s="43">
        <f>IF(Loan_Not_Paid*Values_Entered,Principal,"")</f>
        <v>63286.777206312712</v>
      </c>
      <c r="H100" s="43"/>
      <c r="I100" s="43">
        <f>IF(Loan_Not_Paid*Values_Entered,Interest,"")</f>
        <v>22139.677378302516</v>
      </c>
      <c r="J100" s="52">
        <f>IF(Loan_Not_Paid*Values_Entered,Ending_Balance,"")</f>
        <v>7527459.7524974123</v>
      </c>
      <c r="K100" s="221"/>
    </row>
    <row r="101" spans="3:11" ht="15.75" x14ac:dyDescent="0.25">
      <c r="C101" s="40">
        <f>IF(Loan_Not_Paid*Values_Entered,Payment_Number,"")</f>
        <v>79</v>
      </c>
      <c r="D101" s="41">
        <f>IF(Loan_Not_Paid*Values_Entered,Payment_Date,"")</f>
        <v>43282</v>
      </c>
      <c r="E101" s="59">
        <f>IF(Loan_Not_Paid*Values_Entered,Beginning_Balance,"")</f>
        <v>7527459.7524974123</v>
      </c>
      <c r="F101" s="43">
        <f t="shared" si="0"/>
        <v>85426.454584615232</v>
      </c>
      <c r="G101" s="43">
        <f>IF(Loan_Not_Paid*Values_Entered,Principal,"")</f>
        <v>63471.363639831121</v>
      </c>
      <c r="H101" s="43"/>
      <c r="I101" s="43">
        <f>IF(Loan_Not_Paid*Values_Entered,Interest,"")</f>
        <v>21955.0909447841</v>
      </c>
      <c r="J101" s="52">
        <f>IF(Loan_Not_Paid*Values_Entered,Ending_Balance,"")</f>
        <v>7463988.388857577</v>
      </c>
      <c r="K101" s="221"/>
    </row>
    <row r="102" spans="3:11" ht="15.75" x14ac:dyDescent="0.25">
      <c r="C102" s="40">
        <f>IF(Loan_Not_Paid*Values_Entered,Payment_Number,"")</f>
        <v>80</v>
      </c>
      <c r="D102" s="41">
        <f>IF(Loan_Not_Paid*Values_Entered,Payment_Date,"")</f>
        <v>43313</v>
      </c>
      <c r="E102" s="59">
        <f>IF(Loan_Not_Paid*Values_Entered,Beginning_Balance,"")</f>
        <v>7463988.388857577</v>
      </c>
      <c r="F102" s="43">
        <f t="shared" si="0"/>
        <v>85426.454584615232</v>
      </c>
      <c r="G102" s="43">
        <f>IF(Loan_Not_Paid*Values_Entered,Principal,"")</f>
        <v>63656.488450447301</v>
      </c>
      <c r="H102" s="43"/>
      <c r="I102" s="43">
        <f>IF(Loan_Not_Paid*Values_Entered,Interest,"")</f>
        <v>21769.966134167931</v>
      </c>
      <c r="J102" s="52">
        <f>IF(Loan_Not_Paid*Values_Entered,Ending_Balance,"")</f>
        <v>7400331.9004071355</v>
      </c>
      <c r="K102" s="221"/>
    </row>
    <row r="103" spans="3:11" ht="15.75" x14ac:dyDescent="0.25">
      <c r="C103" s="40">
        <f>IF(Loan_Not_Paid*Values_Entered,Payment_Number,"")</f>
        <v>81</v>
      </c>
      <c r="D103" s="41">
        <f>IF(Loan_Not_Paid*Values_Entered,Payment_Date,"")</f>
        <v>43344</v>
      </c>
      <c r="E103" s="59">
        <f>IF(Loan_Not_Paid*Values_Entered,Beginning_Balance,"")</f>
        <v>7400331.9004071355</v>
      </c>
      <c r="F103" s="43">
        <f t="shared" si="0"/>
        <v>85426.454584615232</v>
      </c>
      <c r="G103" s="43">
        <f>IF(Loan_Not_Paid*Values_Entered,Principal,"")</f>
        <v>63842.153208427771</v>
      </c>
      <c r="H103" s="43"/>
      <c r="I103" s="43">
        <f>IF(Loan_Not_Paid*Values_Entered,Interest,"")</f>
        <v>21584.301376187457</v>
      </c>
      <c r="J103" s="52">
        <f>IF(Loan_Not_Paid*Values_Entered,Ending_Balance,"")</f>
        <v>7336489.747198713</v>
      </c>
      <c r="K103" s="221"/>
    </row>
    <row r="104" spans="3:11" ht="15.75" x14ac:dyDescent="0.25">
      <c r="C104" s="40">
        <f>IF(Loan_Not_Paid*Values_Entered,Payment_Number,"")</f>
        <v>82</v>
      </c>
      <c r="D104" s="41">
        <f>IF(Loan_Not_Paid*Values_Entered,Payment_Date,"")</f>
        <v>43374</v>
      </c>
      <c r="E104" s="59">
        <f>IF(Loan_Not_Paid*Values_Entered,Beginning_Balance,"")</f>
        <v>7336489.747198713</v>
      </c>
      <c r="F104" s="43">
        <f t="shared" si="0"/>
        <v>85426.454584615232</v>
      </c>
      <c r="G104" s="43">
        <f>IF(Loan_Not_Paid*Values_Entered,Principal,"")</f>
        <v>64028.359488619011</v>
      </c>
      <c r="H104" s="43"/>
      <c r="I104" s="43">
        <f>IF(Loan_Not_Paid*Values_Entered,Interest,"")</f>
        <v>21398.09509599621</v>
      </c>
      <c r="J104" s="52">
        <f>IF(Loan_Not_Paid*Values_Entered,Ending_Balance,"")</f>
        <v>7272461.3877100935</v>
      </c>
      <c r="K104" s="221"/>
    </row>
    <row r="105" spans="3:11" ht="15.75" x14ac:dyDescent="0.25">
      <c r="C105" s="40">
        <f>IF(Loan_Not_Paid*Values_Entered,Payment_Number,"")</f>
        <v>83</v>
      </c>
      <c r="D105" s="41">
        <f>IF(Loan_Not_Paid*Values_Entered,Payment_Date,"")</f>
        <v>43405</v>
      </c>
      <c r="E105" s="59">
        <f>IF(Loan_Not_Paid*Values_Entered,Beginning_Balance,"")</f>
        <v>7272461.3877100935</v>
      </c>
      <c r="F105" s="43">
        <f t="shared" si="0"/>
        <v>85426.454584615232</v>
      </c>
      <c r="G105" s="43">
        <f>IF(Loan_Not_Paid*Values_Entered,Principal,"")</f>
        <v>64215.108870460826</v>
      </c>
      <c r="H105" s="43"/>
      <c r="I105" s="43">
        <f>IF(Loan_Not_Paid*Values_Entered,Interest,"")</f>
        <v>21211.345714154402</v>
      </c>
      <c r="J105" s="52">
        <f>IF(Loan_Not_Paid*Values_Entered,Ending_Balance,"")</f>
        <v>7208246.2788396245</v>
      </c>
      <c r="K105" s="221"/>
    </row>
    <row r="106" spans="3:11" ht="15.75" x14ac:dyDescent="0.25">
      <c r="C106" s="40">
        <f>IF(Loan_Not_Paid*Values_Entered,Payment_Number,"")</f>
        <v>84</v>
      </c>
      <c r="D106" s="41">
        <f>IF(Loan_Not_Paid*Values_Entered,Payment_Date,"")</f>
        <v>43435</v>
      </c>
      <c r="E106" s="59">
        <f>IF(Loan_Not_Paid*Values_Entered,Beginning_Balance,"")</f>
        <v>7208246.2788396245</v>
      </c>
      <c r="F106" s="43">
        <f t="shared" si="0"/>
        <v>85426.454584615232</v>
      </c>
      <c r="G106" s="43">
        <f>IF(Loan_Not_Paid*Values_Entered,Principal,"")</f>
        <v>64402.402937999672</v>
      </c>
      <c r="H106" s="43"/>
      <c r="I106" s="43">
        <f>IF(Loan_Not_Paid*Values_Entered,Interest,"")</f>
        <v>21024.05164661556</v>
      </c>
      <c r="J106" s="52">
        <f>IF(Loan_Not_Paid*Values_Entered,Ending_Balance,"")</f>
        <v>7143843.8759016301</v>
      </c>
      <c r="K106" s="221"/>
    </row>
    <row r="107" spans="3:11" ht="15.75" x14ac:dyDescent="0.25">
      <c r="C107" s="40">
        <f>IF(Loan_Not_Paid*Values_Entered,Payment_Number,"")</f>
        <v>85</v>
      </c>
      <c r="D107" s="41">
        <f>IF(Loan_Not_Paid*Values_Entered,Payment_Date,"")</f>
        <v>43466</v>
      </c>
      <c r="E107" s="94">
        <f>IF(Loan_Not_Paid*Values_Entered,Beginning_Balance,"")</f>
        <v>7143843.8759016301</v>
      </c>
      <c r="F107" s="43">
        <f t="shared" si="0"/>
        <v>85426.454584615232</v>
      </c>
      <c r="G107" s="43">
        <f>IF(Loan_Not_Paid*Values_Entered,Principal,"")</f>
        <v>64590.243279902163</v>
      </c>
      <c r="H107" s="43"/>
      <c r="I107" s="43">
        <f>IF(Loan_Not_Paid*Values_Entered,Interest,"")</f>
        <v>20836.211304713059</v>
      </c>
      <c r="J107" s="52">
        <f>IF(Loan_Not_Paid*Values_Entered,Ending_Balance,"")</f>
        <v>7079253.632621727</v>
      </c>
      <c r="K107" s="221"/>
    </row>
    <row r="108" spans="3:11" ht="15.75" x14ac:dyDescent="0.25">
      <c r="C108" s="40">
        <f>IF(Loan_Not_Paid*Values_Entered,Payment_Number,"")</f>
        <v>86</v>
      </c>
      <c r="D108" s="41">
        <f>IF(Loan_Not_Paid*Values_Entered,Payment_Date,"")</f>
        <v>43497</v>
      </c>
      <c r="E108" s="59">
        <f>IF(Loan_Not_Paid*Values_Entered,Beginning_Balance,"")</f>
        <v>7079253.632621727</v>
      </c>
      <c r="F108" s="43">
        <f t="shared" si="0"/>
        <v>85426.454584615232</v>
      </c>
      <c r="G108" s="43">
        <f>IF(Loan_Not_Paid*Values_Entered,Principal,"")</f>
        <v>64778.631489468542</v>
      </c>
      <c r="H108" s="43"/>
      <c r="I108" s="43">
        <f>IF(Loan_Not_Paid*Values_Entered,Interest,"")</f>
        <v>20647.823095146679</v>
      </c>
      <c r="J108" s="52">
        <f>IF(Loan_Not_Paid*Values_Entered,Ending_Balance,"")</f>
        <v>7014475.0011322638</v>
      </c>
      <c r="K108" s="221"/>
    </row>
    <row r="109" spans="3:11" ht="15.75" x14ac:dyDescent="0.25">
      <c r="C109" s="40">
        <f>IF(Loan_Not_Paid*Values_Entered,Payment_Number,"")</f>
        <v>87</v>
      </c>
      <c r="D109" s="41">
        <f>IF(Loan_Not_Paid*Values_Entered,Payment_Date,"")</f>
        <v>43525</v>
      </c>
      <c r="E109" s="59">
        <f>IF(Loan_Not_Paid*Values_Entered,Beginning_Balance,"")</f>
        <v>7014475.0011322638</v>
      </c>
      <c r="F109" s="43">
        <f t="shared" si="0"/>
        <v>85426.454584615232</v>
      </c>
      <c r="G109" s="43">
        <f>IF(Loan_Not_Paid*Values_Entered,Principal,"")</f>
        <v>64967.569164646164</v>
      </c>
      <c r="H109" s="43"/>
      <c r="I109" s="43">
        <f>IF(Loan_Not_Paid*Values_Entered,Interest,"")</f>
        <v>20458.885419969061</v>
      </c>
      <c r="J109" s="52">
        <f>IF(Loan_Not_Paid*Values_Entered,Ending_Balance,"")</f>
        <v>6949507.4319676105</v>
      </c>
      <c r="K109" s="221"/>
    </row>
    <row r="110" spans="3:11" ht="15.75" x14ac:dyDescent="0.25">
      <c r="C110" s="40">
        <f>IF(Loan_Not_Paid*Values_Entered,Payment_Number,"")</f>
        <v>88</v>
      </c>
      <c r="D110" s="41">
        <f>IF(Loan_Not_Paid*Values_Entered,Payment_Date,"")</f>
        <v>43556</v>
      </c>
      <c r="E110" s="59">
        <f>IF(Loan_Not_Paid*Values_Entered,Beginning_Balance,"")</f>
        <v>6949507.4319676105</v>
      </c>
      <c r="F110" s="43">
        <f t="shared" si="0"/>
        <v>85426.454584615232</v>
      </c>
      <c r="G110" s="43">
        <f>IF(Loan_Not_Paid*Values_Entered,Principal,"")</f>
        <v>65157.057908043047</v>
      </c>
      <c r="H110" s="43"/>
      <c r="I110" s="43">
        <f>IF(Loan_Not_Paid*Values_Entered,Interest,"")</f>
        <v>20269.396676572182</v>
      </c>
      <c r="J110" s="52">
        <f>IF(Loan_Not_Paid*Values_Entered,Ending_Balance,"")</f>
        <v>6884350.3740595728</v>
      </c>
      <c r="K110" s="221"/>
    </row>
    <row r="111" spans="3:11" ht="15.75" x14ac:dyDescent="0.25">
      <c r="C111" s="40">
        <f>IF(Loan_Not_Paid*Values_Entered,Payment_Number,"")</f>
        <v>89</v>
      </c>
      <c r="D111" s="41">
        <f>IF(Loan_Not_Paid*Values_Entered,Payment_Date,"")</f>
        <v>43586</v>
      </c>
      <c r="E111" s="59">
        <f>IF(Loan_Not_Paid*Values_Entered,Beginning_Balance,"")</f>
        <v>6884350.3740595728</v>
      </c>
      <c r="F111" s="43">
        <f t="shared" si="0"/>
        <v>85426.454584615232</v>
      </c>
      <c r="G111" s="43">
        <f>IF(Loan_Not_Paid*Values_Entered,Principal,"")</f>
        <v>65347.099326941505</v>
      </c>
      <c r="H111" s="43"/>
      <c r="I111" s="43">
        <f>IF(Loan_Not_Paid*Values_Entered,Interest,"")</f>
        <v>20079.35525767372</v>
      </c>
      <c r="J111" s="52">
        <f>IF(Loan_Not_Paid*Values_Entered,Ending_Balance,"")</f>
        <v>6819003.2747326251</v>
      </c>
      <c r="K111" s="221"/>
    </row>
    <row r="112" spans="3:11" ht="15.75" x14ac:dyDescent="0.25">
      <c r="C112" s="40">
        <f>IF(Loan_Not_Paid*Values_Entered,Payment_Number,"")</f>
        <v>90</v>
      </c>
      <c r="D112" s="41">
        <f>IF(Loan_Not_Paid*Values_Entered,Payment_Date,"")</f>
        <v>43617</v>
      </c>
      <c r="E112" s="59">
        <f>IF(Loan_Not_Paid*Values_Entered,Beginning_Balance,"")</f>
        <v>6819003.2747326251</v>
      </c>
      <c r="F112" s="43">
        <f t="shared" si="0"/>
        <v>85426.454584615232</v>
      </c>
      <c r="G112" s="43">
        <f>IF(Loan_Not_Paid*Values_Entered,Principal,"")</f>
        <v>65537.695033311757</v>
      </c>
      <c r="H112" s="43"/>
      <c r="I112" s="43">
        <f>IF(Loan_Not_Paid*Values_Entered,Interest,"")</f>
        <v>19888.759551303476</v>
      </c>
      <c r="J112" s="52">
        <f>IF(Loan_Not_Paid*Values_Entered,Ending_Balance,"")</f>
        <v>6753465.5796993151</v>
      </c>
      <c r="K112" s="221"/>
    </row>
    <row r="113" spans="3:11" ht="15.75" x14ac:dyDescent="0.25">
      <c r="C113" s="40">
        <f>IF(Loan_Not_Paid*Values_Entered,Payment_Number,"")</f>
        <v>91</v>
      </c>
      <c r="D113" s="41">
        <f>IF(Loan_Not_Paid*Values_Entered,Payment_Date,"")</f>
        <v>43647</v>
      </c>
      <c r="E113" s="59">
        <f>IF(Loan_Not_Paid*Values_Entered,Beginning_Balance,"")</f>
        <v>6753465.5796993151</v>
      </c>
      <c r="F113" s="43">
        <f t="shared" si="0"/>
        <v>85426.454584615232</v>
      </c>
      <c r="G113" s="43">
        <f>IF(Loan_Not_Paid*Values_Entered,Principal,"")</f>
        <v>65728.846643825585</v>
      </c>
      <c r="H113" s="43"/>
      <c r="I113" s="43">
        <f>IF(Loan_Not_Paid*Values_Entered,Interest,"")</f>
        <v>19697.607940789647</v>
      </c>
      <c r="J113" s="52">
        <f>IF(Loan_Not_Paid*Values_Entered,Ending_Balance,"")</f>
        <v>6687736.7330554835</v>
      </c>
      <c r="K113" s="221"/>
    </row>
    <row r="114" spans="3:11" ht="15.75" x14ac:dyDescent="0.25">
      <c r="C114" s="40">
        <f>IF(Loan_Not_Paid*Values_Entered,Payment_Number,"")</f>
        <v>92</v>
      </c>
      <c r="D114" s="41">
        <f>IF(Loan_Not_Paid*Values_Entered,Payment_Date,"")</f>
        <v>43678</v>
      </c>
      <c r="E114" s="59">
        <f>IF(Loan_Not_Paid*Values_Entered,Beginning_Balance,"")</f>
        <v>6687736.7330554835</v>
      </c>
      <c r="F114" s="43">
        <f t="shared" si="0"/>
        <v>85426.454584615232</v>
      </c>
      <c r="G114" s="43">
        <f>IF(Loan_Not_Paid*Values_Entered,Principal,"")</f>
        <v>65920.555779870061</v>
      </c>
      <c r="H114" s="43"/>
      <c r="I114" s="43">
        <f>IF(Loan_Not_Paid*Values_Entered,Interest,"")</f>
        <v>19505.89880474516</v>
      </c>
      <c r="J114" s="52">
        <f>IF(Loan_Not_Paid*Values_Entered,Ending_Balance,"")</f>
        <v>6621816.1772756204</v>
      </c>
      <c r="K114" s="221"/>
    </row>
    <row r="115" spans="3:11" ht="15.75" x14ac:dyDescent="0.25">
      <c r="C115" s="40">
        <f>IF(Loan_Not_Paid*Values_Entered,Payment_Number,"")</f>
        <v>93</v>
      </c>
      <c r="D115" s="41">
        <f>IF(Loan_Not_Paid*Values_Entered,Payment_Date,"")</f>
        <v>43709</v>
      </c>
      <c r="E115" s="59">
        <f>IF(Loan_Not_Paid*Values_Entered,Beginning_Balance,"")</f>
        <v>6621816.1772756204</v>
      </c>
      <c r="F115" s="43">
        <f t="shared" si="0"/>
        <v>85426.454584615232</v>
      </c>
      <c r="G115" s="43">
        <f>IF(Loan_Not_Paid*Values_Entered,Principal,"")</f>
        <v>66112.824067561349</v>
      </c>
      <c r="H115" s="43"/>
      <c r="I115" s="43">
        <f>IF(Loan_Not_Paid*Values_Entered,Interest,"")</f>
        <v>19313.630517053869</v>
      </c>
      <c r="J115" s="52">
        <f>IF(Loan_Not_Paid*Values_Entered,Ending_Balance,"")</f>
        <v>6555703.3532080557</v>
      </c>
      <c r="K115" s="221"/>
    </row>
    <row r="116" spans="3:11" ht="15.75" x14ac:dyDescent="0.25">
      <c r="C116" s="40">
        <f>IF(Loan_Not_Paid*Values_Entered,Payment_Number,"")</f>
        <v>94</v>
      </c>
      <c r="D116" s="41">
        <f>IF(Loan_Not_Paid*Values_Entered,Payment_Date,"")</f>
        <v>43739</v>
      </c>
      <c r="E116" s="59">
        <f>IF(Loan_Not_Paid*Values_Entered,Beginning_Balance,"")</f>
        <v>6555703.3532080557</v>
      </c>
      <c r="F116" s="43">
        <f t="shared" si="0"/>
        <v>85426.454584615232</v>
      </c>
      <c r="G116" s="43">
        <f>IF(Loan_Not_Paid*Values_Entered,Principal,"")</f>
        <v>66305.653137758418</v>
      </c>
      <c r="H116" s="43"/>
      <c r="I116" s="43">
        <f>IF(Loan_Not_Paid*Values_Entered,Interest,"")</f>
        <v>19120.801446856814</v>
      </c>
      <c r="J116" s="52">
        <f>IF(Loan_Not_Paid*Values_Entered,Ending_Balance,"")</f>
        <v>6489397.7000702992</v>
      </c>
      <c r="K116" s="221"/>
    </row>
    <row r="117" spans="3:11" ht="15.75" x14ac:dyDescent="0.25">
      <c r="C117" s="40">
        <f>IF(Loan_Not_Paid*Values_Entered,Payment_Number,"")</f>
        <v>95</v>
      </c>
      <c r="D117" s="41">
        <f>IF(Loan_Not_Paid*Values_Entered,Payment_Date,"")</f>
        <v>43770</v>
      </c>
      <c r="E117" s="59">
        <f>IF(Loan_Not_Paid*Values_Entered,Beginning_Balance,"")</f>
        <v>6489397.7000702992</v>
      </c>
      <c r="F117" s="43">
        <f t="shared" si="0"/>
        <v>85426.454584615232</v>
      </c>
      <c r="G117" s="43">
        <f>IF(Loan_Not_Paid*Values_Entered,Principal,"")</f>
        <v>66499.04462607688</v>
      </c>
      <c r="H117" s="43"/>
      <c r="I117" s="43">
        <f>IF(Loan_Not_Paid*Values_Entered,Interest,"")</f>
        <v>18927.409958538356</v>
      </c>
      <c r="J117" s="52">
        <f>IF(Loan_Not_Paid*Values_Entered,Ending_Balance,"")</f>
        <v>6422898.6554442141</v>
      </c>
      <c r="K117" s="221"/>
    </row>
    <row r="118" spans="3:11" ht="15.75" x14ac:dyDescent="0.25">
      <c r="C118" s="40">
        <f>IF(Loan_Not_Paid*Values_Entered,Payment_Number,"")</f>
        <v>96</v>
      </c>
      <c r="D118" s="41">
        <f>IF(Loan_Not_Paid*Values_Entered,Payment_Date,"")</f>
        <v>43800</v>
      </c>
      <c r="E118" s="59">
        <f>IF(Loan_Not_Paid*Values_Entered,Beginning_Balance,"")</f>
        <v>6422898.6554442141</v>
      </c>
      <c r="F118" s="43">
        <f t="shared" si="0"/>
        <v>85426.454584615232</v>
      </c>
      <c r="G118" s="43">
        <f>IF(Loan_Not_Paid*Values_Entered,Principal,"")</f>
        <v>66693.000172902932</v>
      </c>
      <c r="H118" s="43"/>
      <c r="I118" s="43">
        <f>IF(Loan_Not_Paid*Values_Entered,Interest,"")</f>
        <v>18733.454411712293</v>
      </c>
      <c r="J118" s="52">
        <f>IF(Loan_Not_Paid*Values_Entered,Ending_Balance,"")</f>
        <v>6356205.6552713234</v>
      </c>
      <c r="K118" s="221"/>
    </row>
    <row r="119" spans="3:11" ht="15.75" x14ac:dyDescent="0.25">
      <c r="C119" s="40">
        <f>IF(Loan_Not_Paid*Values_Entered,Payment_Number,"")</f>
        <v>97</v>
      </c>
      <c r="D119" s="41">
        <f>IF(Loan_Not_Paid*Values_Entered,Payment_Date,"")</f>
        <v>43831</v>
      </c>
      <c r="E119" s="94">
        <f>IF(Loan_Not_Paid*Values_Entered,Beginning_Balance,"")</f>
        <v>6356205.6552713234</v>
      </c>
      <c r="F119" s="43">
        <f t="shared" si="0"/>
        <v>85426.454584615232</v>
      </c>
      <c r="G119" s="43">
        <f>IF(Loan_Not_Paid*Values_Entered,Principal,"")</f>
        <v>66887.521423407234</v>
      </c>
      <c r="H119" s="43"/>
      <c r="I119" s="43">
        <f>IF(Loan_Not_Paid*Values_Entered,Interest,"")</f>
        <v>18538.933161207995</v>
      </c>
      <c r="J119" s="52">
        <f>IF(Loan_Not_Paid*Values_Entered,Ending_Balance,"")</f>
        <v>6289318.1338479165</v>
      </c>
      <c r="K119" s="221"/>
    </row>
    <row r="120" spans="3:11" ht="15.75" x14ac:dyDescent="0.25">
      <c r="C120" s="40">
        <f>IF(Loan_Not_Paid*Values_Entered,Payment_Number,"")</f>
        <v>98</v>
      </c>
      <c r="D120" s="41">
        <f>IF(Loan_Not_Paid*Values_Entered,Payment_Date,"")</f>
        <v>43862</v>
      </c>
      <c r="E120" s="59">
        <f>IF(Loan_Not_Paid*Values_Entered,Beginning_Balance,"")</f>
        <v>6289318.1338479165</v>
      </c>
      <c r="F120" s="43">
        <f t="shared" si="0"/>
        <v>85426.454584615232</v>
      </c>
      <c r="G120" s="43">
        <f>IF(Loan_Not_Paid*Values_Entered,Principal,"")</f>
        <v>67082.61002755884</v>
      </c>
      <c r="H120" s="43"/>
      <c r="I120" s="43">
        <f>IF(Loan_Not_Paid*Values_Entered,Interest,"")</f>
        <v>18343.844557056389</v>
      </c>
      <c r="J120" s="52">
        <f>IF(Loan_Not_Paid*Values_Entered,Ending_Balance,"")</f>
        <v>6222235.5238203574</v>
      </c>
      <c r="K120" s="221"/>
    </row>
    <row r="121" spans="3:11" ht="15.75" x14ac:dyDescent="0.25">
      <c r="C121" s="40">
        <f>IF(Loan_Not_Paid*Values_Entered,Payment_Number,"")</f>
        <v>99</v>
      </c>
      <c r="D121" s="41">
        <f>IF(Loan_Not_Paid*Values_Entered,Payment_Date,"")</f>
        <v>43891</v>
      </c>
      <c r="E121" s="59">
        <f>IF(Loan_Not_Paid*Values_Entered,Beginning_Balance,"")</f>
        <v>6222235.5238203574</v>
      </c>
      <c r="F121" s="43">
        <f t="shared" si="0"/>
        <v>85426.454584615232</v>
      </c>
      <c r="G121" s="43">
        <f>IF(Loan_Not_Paid*Values_Entered,Principal,"")</f>
        <v>67278.267640139209</v>
      </c>
      <c r="H121" s="43"/>
      <c r="I121" s="43">
        <f>IF(Loan_Not_Paid*Values_Entered,Interest,"")</f>
        <v>18148.186944476012</v>
      </c>
      <c r="J121" s="52">
        <f>IF(Loan_Not_Paid*Values_Entered,Ending_Balance,"")</f>
        <v>6154957.2561802156</v>
      </c>
      <c r="K121" s="221"/>
    </row>
    <row r="122" spans="3:11" ht="15.75" x14ac:dyDescent="0.25">
      <c r="C122" s="40">
        <f>IF(Loan_Not_Paid*Values_Entered,Payment_Number,"")</f>
        <v>100</v>
      </c>
      <c r="D122" s="41">
        <f>IF(Loan_Not_Paid*Values_Entered,Payment_Date,"")</f>
        <v>43922</v>
      </c>
      <c r="E122" s="59">
        <f>IF(Loan_Not_Paid*Values_Entered,Beginning_Balance,"")</f>
        <v>6154957.2561802156</v>
      </c>
      <c r="F122" s="43">
        <f t="shared" si="0"/>
        <v>85426.454584615232</v>
      </c>
      <c r="G122" s="43">
        <f>IF(Loan_Not_Paid*Values_Entered,Principal,"")</f>
        <v>67474.495920756279</v>
      </c>
      <c r="H122" s="43"/>
      <c r="I122" s="43">
        <f>IF(Loan_Not_Paid*Values_Entered,Interest,"")</f>
        <v>17951.958663858935</v>
      </c>
      <c r="J122" s="52">
        <f>IF(Loan_Not_Paid*Values_Entered,Ending_Balance,"")</f>
        <v>6087482.7602594607</v>
      </c>
      <c r="K122" s="221"/>
    </row>
    <row r="123" spans="3:11" ht="15.75" x14ac:dyDescent="0.25">
      <c r="C123" s="40">
        <f>IF(Loan_Not_Paid*Values_Entered,Payment_Number,"")</f>
        <v>101</v>
      </c>
      <c r="D123" s="41">
        <f>IF(Loan_Not_Paid*Values_Entered,Payment_Date,"")</f>
        <v>43952</v>
      </c>
      <c r="E123" s="59">
        <f>IF(Loan_Not_Paid*Values_Entered,Beginning_Balance,"")</f>
        <v>6087482.7602594607</v>
      </c>
      <c r="F123" s="43">
        <f t="shared" si="0"/>
        <v>85426.454584615232</v>
      </c>
      <c r="G123" s="43">
        <f>IF(Loan_Not_Paid*Values_Entered,Principal,"")</f>
        <v>67671.296533858505</v>
      </c>
      <c r="H123" s="43"/>
      <c r="I123" s="43">
        <f>IF(Loan_Not_Paid*Values_Entered,Interest,"")</f>
        <v>17755.158050756731</v>
      </c>
      <c r="J123" s="52">
        <f>IF(Loan_Not_Paid*Values_Entered,Ending_Balance,"")</f>
        <v>6019811.4637256041</v>
      </c>
      <c r="K123" s="221"/>
    </row>
    <row r="124" spans="3:11" ht="15.75" x14ac:dyDescent="0.25">
      <c r="C124" s="40">
        <f>IF(Loan_Not_Paid*Values_Entered,Payment_Number,"")</f>
        <v>102</v>
      </c>
      <c r="D124" s="41">
        <f>IF(Loan_Not_Paid*Values_Entered,Payment_Date,"")</f>
        <v>43983</v>
      </c>
      <c r="E124" s="59">
        <f>IF(Loan_Not_Paid*Values_Entered,Beginning_Balance,"")</f>
        <v>6019811.4637256041</v>
      </c>
      <c r="F124" s="43">
        <f t="shared" si="0"/>
        <v>85426.454584615232</v>
      </c>
      <c r="G124" s="43">
        <f>IF(Loan_Not_Paid*Values_Entered,Principal,"")</f>
        <v>67868.671148748923</v>
      </c>
      <c r="H124" s="43"/>
      <c r="I124" s="43">
        <f>IF(Loan_Not_Paid*Values_Entered,Interest,"")</f>
        <v>17557.783435866309</v>
      </c>
      <c r="J124" s="52">
        <f>IF(Loan_Not_Paid*Values_Entered,Ending_Balance,"")</f>
        <v>5951942.792576855</v>
      </c>
      <c r="K124" s="221"/>
    </row>
    <row r="125" spans="3:11" ht="15.75" x14ac:dyDescent="0.25">
      <c r="C125" s="40">
        <f>IF(Loan_Not_Paid*Values_Entered,Payment_Number,"")</f>
        <v>103</v>
      </c>
      <c r="D125" s="41">
        <f>IF(Loan_Not_Paid*Values_Entered,Payment_Date,"")</f>
        <v>44013</v>
      </c>
      <c r="E125" s="59">
        <f>IF(Loan_Not_Paid*Values_Entered,Beginning_Balance,"")</f>
        <v>5951942.792576855</v>
      </c>
      <c r="F125" s="43">
        <f t="shared" si="0"/>
        <v>85426.454584615232</v>
      </c>
      <c r="G125" s="43">
        <f>IF(Loan_Not_Paid*Values_Entered,Principal,"")</f>
        <v>68066.621439599432</v>
      </c>
      <c r="H125" s="43"/>
      <c r="I125" s="43">
        <f>IF(Loan_Not_Paid*Values_Entered,Interest,"")</f>
        <v>17359.833145015793</v>
      </c>
      <c r="J125" s="52">
        <f>IF(Loan_Not_Paid*Values_Entered,Ending_Balance,"")</f>
        <v>5883876.1711372491</v>
      </c>
      <c r="K125" s="221"/>
    </row>
    <row r="126" spans="3:11" ht="15.75" x14ac:dyDescent="0.25">
      <c r="C126" s="40">
        <f>IF(Loan_Not_Paid*Values_Entered,Payment_Number,"")</f>
        <v>104</v>
      </c>
      <c r="D126" s="41">
        <f>IF(Loan_Not_Paid*Values_Entered,Payment_Date,"")</f>
        <v>44044</v>
      </c>
      <c r="E126" s="59">
        <f>IF(Loan_Not_Paid*Values_Entered,Beginning_Balance,"")</f>
        <v>5883876.1711372491</v>
      </c>
      <c r="F126" s="43">
        <f t="shared" si="0"/>
        <v>85426.454584615232</v>
      </c>
      <c r="G126" s="43">
        <f>IF(Loan_Not_Paid*Values_Entered,Principal,"")</f>
        <v>68265.149085464931</v>
      </c>
      <c r="H126" s="43"/>
      <c r="I126" s="43">
        <f>IF(Loan_Not_Paid*Values_Entered,Interest,"")</f>
        <v>17161.305499150298</v>
      </c>
      <c r="J126" s="52">
        <f>IF(Loan_Not_Paid*Values_Entered,Ending_Balance,"")</f>
        <v>5815611.0220517907</v>
      </c>
      <c r="K126" s="221"/>
    </row>
    <row r="127" spans="3:11" s="14" customFormat="1" ht="15.75" x14ac:dyDescent="0.25">
      <c r="C127" s="40">
        <f>IF(Loan_Not_Paid*Values_Entered,Payment_Number,"")</f>
        <v>105</v>
      </c>
      <c r="D127" s="41">
        <f>IF(Loan_Not_Paid*Values_Entered,Payment_Date,"")</f>
        <v>44075</v>
      </c>
      <c r="E127" s="59">
        <f>IF(Loan_Not_Paid*Values_Entered,Beginning_Balance,"")</f>
        <v>5815611.0220517907</v>
      </c>
      <c r="F127" s="43">
        <f t="shared" si="0"/>
        <v>85426.454584615232</v>
      </c>
      <c r="G127" s="43">
        <f>IF(Loan_Not_Paid*Values_Entered,Principal,"")</f>
        <v>68464.255770297546</v>
      </c>
      <c r="H127" s="43"/>
      <c r="I127" s="43">
        <f>IF(Loan_Not_Paid*Values_Entered,Interest,"")</f>
        <v>16962.19881431769</v>
      </c>
      <c r="J127" s="52">
        <f>IF(Loan_Not_Paid*Values_Entered,Ending_Balance,"")</f>
        <v>5747146.7662814911</v>
      </c>
      <c r="K127" s="221"/>
    </row>
    <row r="128" spans="3:11" s="14" customFormat="1" ht="15.75" x14ac:dyDescent="0.25">
      <c r="C128" s="40">
        <f>IF(Loan_Not_Paid*Values_Entered,Payment_Number,"")</f>
        <v>106</v>
      </c>
      <c r="D128" s="41">
        <f>IF(Loan_Not_Paid*Values_Entered,Payment_Date,"")</f>
        <v>44105</v>
      </c>
      <c r="E128" s="59">
        <f>IF(Loan_Not_Paid*Values_Entered,Beginning_Balance,"")</f>
        <v>5747146.7662814911</v>
      </c>
      <c r="F128" s="43">
        <f t="shared" si="0"/>
        <v>85426.454584615232</v>
      </c>
      <c r="G128" s="43">
        <f>IF(Loan_Not_Paid*Values_Entered,Principal,"")</f>
        <v>68663.943182960909</v>
      </c>
      <c r="H128" s="43"/>
      <c r="I128" s="43">
        <f>IF(Loan_Not_Paid*Values_Entered,Interest,"")</f>
        <v>16762.511401654319</v>
      </c>
      <c r="J128" s="52">
        <f>IF(Loan_Not_Paid*Values_Entered,Ending_Balance,"")</f>
        <v>5678482.823098531</v>
      </c>
      <c r="K128" s="221"/>
    </row>
    <row r="129" spans="3:11" s="14" customFormat="1" ht="15.75" x14ac:dyDescent="0.25">
      <c r="C129" s="40">
        <f>IF(Loan_Not_Paid*Values_Entered,Payment_Number,"")</f>
        <v>107</v>
      </c>
      <c r="D129" s="41">
        <f>IF(Loan_Not_Paid*Values_Entered,Payment_Date,"")</f>
        <v>44136</v>
      </c>
      <c r="E129" s="59">
        <f>IF(Loan_Not_Paid*Values_Entered,Beginning_Balance,"")</f>
        <v>5678482.823098531</v>
      </c>
      <c r="F129" s="43">
        <f t="shared" si="0"/>
        <v>85426.454584615232</v>
      </c>
      <c r="G129" s="43">
        <f>IF(Loan_Not_Paid*Values_Entered,Principal,"")</f>
        <v>68864.213017244547</v>
      </c>
      <c r="H129" s="43"/>
      <c r="I129" s="43">
        <f>IF(Loan_Not_Paid*Values_Entered,Interest,"")</f>
        <v>16562.241567370682</v>
      </c>
      <c r="J129" s="52">
        <f>IF(Loan_Not_Paid*Values_Entered,Ending_Balance,"")</f>
        <v>5609618.6100812834</v>
      </c>
      <c r="K129" s="221"/>
    </row>
    <row r="130" spans="3:11" s="14" customFormat="1" ht="15.75" x14ac:dyDescent="0.25">
      <c r="C130" s="40">
        <f>IF(Loan_Not_Paid*Values_Entered,Payment_Number,"")</f>
        <v>108</v>
      </c>
      <c r="D130" s="41">
        <f>IF(Loan_Not_Paid*Values_Entered,Payment_Date,"")</f>
        <v>44166</v>
      </c>
      <c r="E130" s="59">
        <f>IF(Loan_Not_Paid*Values_Entered,Beginning_Balance,"")</f>
        <v>5609618.6100812834</v>
      </c>
      <c r="F130" s="43">
        <f t="shared" si="0"/>
        <v>85426.454584615232</v>
      </c>
      <c r="G130" s="43">
        <f>IF(Loan_Not_Paid*Values_Entered,Principal,"")</f>
        <v>69065.066971878172</v>
      </c>
      <c r="H130" s="43"/>
      <c r="I130" s="43">
        <f>IF(Loan_Not_Paid*Values_Entered,Interest,"")</f>
        <v>16361.387612737059</v>
      </c>
      <c r="J130" s="52">
        <f>IF(Loan_Not_Paid*Values_Entered,Ending_Balance,"")</f>
        <v>5540553.5431094095</v>
      </c>
      <c r="K130" s="221"/>
    </row>
    <row r="131" spans="3:11" s="14" customFormat="1" ht="15.75" x14ac:dyDescent="0.25">
      <c r="C131" s="40">
        <f>IF(Loan_Not_Paid*Values_Entered,Payment_Number,"")</f>
        <v>109</v>
      </c>
      <c r="D131" s="41">
        <f>IF(Loan_Not_Paid*Values_Entered,Payment_Date,"")</f>
        <v>44197</v>
      </c>
      <c r="E131" s="94">
        <f>IF(Loan_Not_Paid*Values_Entered,Beginning_Balance,"")</f>
        <v>5540553.5431094095</v>
      </c>
      <c r="F131" s="43">
        <f t="shared" si="0"/>
        <v>85426.454584615232</v>
      </c>
      <c r="G131" s="43">
        <f>IF(Loan_Not_Paid*Values_Entered,Principal,"")</f>
        <v>69266.506750546148</v>
      </c>
      <c r="H131" s="43"/>
      <c r="I131" s="43">
        <f>IF(Loan_Not_Paid*Values_Entered,Interest,"")</f>
        <v>16159.947834069078</v>
      </c>
      <c r="J131" s="52">
        <f>IF(Loan_Not_Paid*Values_Entered,Ending_Balance,"")</f>
        <v>5471287.0363588631</v>
      </c>
      <c r="K131" s="221"/>
    </row>
    <row r="132" spans="3:11" s="14" customFormat="1" ht="15.75" x14ac:dyDescent="0.25">
      <c r="C132" s="40">
        <f>IF(Loan_Not_Paid*Values_Entered,Payment_Number,"")</f>
        <v>110</v>
      </c>
      <c r="D132" s="41">
        <f>IF(Loan_Not_Paid*Values_Entered,Payment_Date,"")</f>
        <v>44228</v>
      </c>
      <c r="E132" s="59">
        <f>IF(Loan_Not_Paid*Values_Entered,Beginning_Balance,"")</f>
        <v>5471287.0363588631</v>
      </c>
      <c r="F132" s="43">
        <f t="shared" si="0"/>
        <v>85426.454584615232</v>
      </c>
      <c r="G132" s="43">
        <f>IF(Loan_Not_Paid*Values_Entered,Principal,"")</f>
        <v>69468.534061901912</v>
      </c>
      <c r="H132" s="43"/>
      <c r="I132" s="43">
        <f>IF(Loan_Not_Paid*Values_Entered,Interest,"")</f>
        <v>15957.920522713319</v>
      </c>
      <c r="J132" s="52">
        <f>IF(Loan_Not_Paid*Values_Entered,Ending_Balance,"")</f>
        <v>5401818.50229696</v>
      </c>
      <c r="K132" s="221"/>
    </row>
    <row r="133" spans="3:11" s="14" customFormat="1" ht="15.75" x14ac:dyDescent="0.25">
      <c r="C133" s="40">
        <f>IF(Loan_Not_Paid*Values_Entered,Payment_Number,"")</f>
        <v>111</v>
      </c>
      <c r="D133" s="41">
        <f>IF(Loan_Not_Paid*Values_Entered,Payment_Date,"")</f>
        <v>44256</v>
      </c>
      <c r="E133" s="59">
        <f>IF(Loan_Not_Paid*Values_Entered,Beginning_Balance,"")</f>
        <v>5401818.50229696</v>
      </c>
      <c r="F133" s="43">
        <f t="shared" si="0"/>
        <v>85426.454584615232</v>
      </c>
      <c r="G133" s="43">
        <f>IF(Loan_Not_Paid*Values_Entered,Principal,"")</f>
        <v>69671.150619582448</v>
      </c>
      <c r="H133" s="43"/>
      <c r="I133" s="43">
        <f>IF(Loan_Not_Paid*Values_Entered,Interest,"")</f>
        <v>15755.30396503277</v>
      </c>
      <c r="J133" s="52">
        <f>IF(Loan_Not_Paid*Values_Entered,Ending_Balance,"")</f>
        <v>5332147.3516773749</v>
      </c>
      <c r="K133" s="221"/>
    </row>
    <row r="134" spans="3:11" s="14" customFormat="1" ht="15.75" x14ac:dyDescent="0.25">
      <c r="C134" s="40">
        <f>IF(Loan_Not_Paid*Values_Entered,Payment_Number,"")</f>
        <v>112</v>
      </c>
      <c r="D134" s="41">
        <f>IF(Loan_Not_Paid*Values_Entered,Payment_Date,"")</f>
        <v>44287</v>
      </c>
      <c r="E134" s="59">
        <f>IF(Loan_Not_Paid*Values_Entered,Beginning_Balance,"")</f>
        <v>5332147.3516773749</v>
      </c>
      <c r="F134" s="43">
        <f t="shared" si="0"/>
        <v>85426.454584615232</v>
      </c>
      <c r="G134" s="43">
        <f>IF(Loan_Not_Paid*Values_Entered,Principal,"")</f>
        <v>69874.358142222904</v>
      </c>
      <c r="H134" s="43"/>
      <c r="I134" s="43">
        <f>IF(Loan_Not_Paid*Values_Entered,Interest,"")</f>
        <v>15552.09644239232</v>
      </c>
      <c r="J134" s="52">
        <f>IF(Loan_Not_Paid*Values_Entered,Ending_Balance,"")</f>
        <v>5262272.9935351554</v>
      </c>
      <c r="K134" s="221"/>
    </row>
    <row r="135" spans="3:11" s="14" customFormat="1" ht="15.75" x14ac:dyDescent="0.25">
      <c r="C135" s="40">
        <f>IF(Loan_Not_Paid*Values_Entered,Payment_Number,"")</f>
        <v>113</v>
      </c>
      <c r="D135" s="41">
        <f>IF(Loan_Not_Paid*Values_Entered,Payment_Date,"")</f>
        <v>44317</v>
      </c>
      <c r="E135" s="59">
        <f>IF(Loan_Not_Paid*Values_Entered,Beginning_Balance,"")</f>
        <v>5262272.9935351554</v>
      </c>
      <c r="F135" s="43">
        <f t="shared" si="0"/>
        <v>85426.454584615232</v>
      </c>
      <c r="G135" s="43">
        <f>IF(Loan_Not_Paid*Values_Entered,Principal,"")</f>
        <v>70078.158353471052</v>
      </c>
      <c r="H135" s="43"/>
      <c r="I135" s="43">
        <f>IF(Loan_Not_Paid*Values_Entered,Interest,"")</f>
        <v>15348.296231144172</v>
      </c>
      <c r="J135" s="52">
        <f>IF(Loan_Not_Paid*Values_Entered,Ending_Balance,"")</f>
        <v>5192194.8351816908</v>
      </c>
      <c r="K135" s="221"/>
    </row>
    <row r="136" spans="3:11" s="14" customFormat="1" ht="15.75" x14ac:dyDescent="0.25">
      <c r="C136" s="40">
        <f>IF(Loan_Not_Paid*Values_Entered,Payment_Number,"")</f>
        <v>114</v>
      </c>
      <c r="D136" s="41">
        <f>IF(Loan_Not_Paid*Values_Entered,Payment_Date,"")</f>
        <v>44348</v>
      </c>
      <c r="E136" s="59">
        <f>IF(Loan_Not_Paid*Values_Entered,Beginning_Balance,"")</f>
        <v>5192194.8351816908</v>
      </c>
      <c r="F136" s="43">
        <f t="shared" si="0"/>
        <v>85426.454584615232</v>
      </c>
      <c r="G136" s="43">
        <f>IF(Loan_Not_Paid*Values_Entered,Principal,"")</f>
        <v>70282.552982002017</v>
      </c>
      <c r="H136" s="43"/>
      <c r="I136" s="43">
        <f>IF(Loan_Not_Paid*Values_Entered,Interest,"")</f>
        <v>15143.901602613216</v>
      </c>
      <c r="J136" s="52">
        <f>IF(Loan_Not_Paid*Values_Entered,Ending_Balance,"")</f>
        <v>5121912.2821996883</v>
      </c>
      <c r="K136" s="221"/>
    </row>
    <row r="137" spans="3:11" s="14" customFormat="1" ht="15.75" x14ac:dyDescent="0.25">
      <c r="C137" s="40">
        <f>IF(Loan_Not_Paid*Values_Entered,Payment_Number,"")</f>
        <v>115</v>
      </c>
      <c r="D137" s="41">
        <f>IF(Loan_Not_Paid*Values_Entered,Payment_Date,"")</f>
        <v>44378</v>
      </c>
      <c r="E137" s="59">
        <f>IF(Loan_Not_Paid*Values_Entered,Beginning_Balance,"")</f>
        <v>5121912.2821996883</v>
      </c>
      <c r="F137" s="43">
        <f t="shared" si="0"/>
        <v>85426.454584615232</v>
      </c>
      <c r="G137" s="43">
        <f>IF(Loan_Not_Paid*Values_Entered,Principal,"")</f>
        <v>70487.543761532856</v>
      </c>
      <c r="H137" s="43"/>
      <c r="I137" s="43">
        <f>IF(Loan_Not_Paid*Values_Entered,Interest,"")</f>
        <v>14938.910823082373</v>
      </c>
      <c r="J137" s="52">
        <f>IF(Loan_Not_Paid*Values_Entered,Ending_Balance,"")</f>
        <v>5051424.7384381462</v>
      </c>
      <c r="K137" s="221"/>
    </row>
    <row r="138" spans="3:11" s="14" customFormat="1" ht="15.75" x14ac:dyDescent="0.25">
      <c r="C138" s="40">
        <f>IF(Loan_Not_Paid*Values_Entered,Payment_Number,"")</f>
        <v>116</v>
      </c>
      <c r="D138" s="41">
        <f>IF(Loan_Not_Paid*Values_Entered,Payment_Date,"")</f>
        <v>44409</v>
      </c>
      <c r="E138" s="59">
        <f>IF(Loan_Not_Paid*Values_Entered,Beginning_Balance,"")</f>
        <v>5051424.7384381462</v>
      </c>
      <c r="F138" s="43">
        <f t="shared" si="0"/>
        <v>85426.454584615232</v>
      </c>
      <c r="G138" s="43">
        <f>IF(Loan_Not_Paid*Values_Entered,Principal,"")</f>
        <v>70693.132430837315</v>
      </c>
      <c r="H138" s="43"/>
      <c r="I138" s="43">
        <f>IF(Loan_Not_Paid*Values_Entered,Interest,"")</f>
        <v>14733.322153777903</v>
      </c>
      <c r="J138" s="52">
        <f>IF(Loan_Not_Paid*Values_Entered,Ending_Balance,"")</f>
        <v>4980731.6060073115</v>
      </c>
      <c r="K138" s="221"/>
    </row>
    <row r="139" spans="3:11" s="14" customFormat="1" ht="15.75" x14ac:dyDescent="0.25">
      <c r="C139" s="40">
        <f>IF(Loan_Not_Paid*Values_Entered,Payment_Number,"")</f>
        <v>117</v>
      </c>
      <c r="D139" s="41">
        <f>IF(Loan_Not_Paid*Values_Entered,Payment_Date,"")</f>
        <v>44440</v>
      </c>
      <c r="E139" s="59">
        <f>IF(Loan_Not_Paid*Values_Entered,Beginning_Balance,"")</f>
        <v>4980731.6060073115</v>
      </c>
      <c r="F139" s="43">
        <f t="shared" si="0"/>
        <v>85426.454584615232</v>
      </c>
      <c r="G139" s="43">
        <f>IF(Loan_Not_Paid*Values_Entered,Principal,"")</f>
        <v>70899.3207337606</v>
      </c>
      <c r="H139" s="43"/>
      <c r="I139" s="43">
        <f>IF(Loan_Not_Paid*Values_Entered,Interest,"")</f>
        <v>14527.133850854627</v>
      </c>
      <c r="J139" s="52">
        <f>IF(Loan_Not_Paid*Values_Entered,Ending_Balance,"")</f>
        <v>4909832.2852735482</v>
      </c>
      <c r="K139" s="221"/>
    </row>
    <row r="140" spans="3:11" s="14" customFormat="1" ht="15.75" x14ac:dyDescent="0.25">
      <c r="C140" s="40">
        <f>IF(Loan_Not_Paid*Values_Entered,Payment_Number,"")</f>
        <v>118</v>
      </c>
      <c r="D140" s="41">
        <f>IF(Loan_Not_Paid*Values_Entered,Payment_Date,"")</f>
        <v>44470</v>
      </c>
      <c r="E140" s="59">
        <f>IF(Loan_Not_Paid*Values_Entered,Beginning_Balance,"")</f>
        <v>4909832.2852735482</v>
      </c>
      <c r="F140" s="43">
        <f t="shared" si="0"/>
        <v>85426.454584615232</v>
      </c>
      <c r="G140" s="43">
        <f>IF(Loan_Not_Paid*Values_Entered,Principal,"")</f>
        <v>71106.110419234072</v>
      </c>
      <c r="H140" s="43"/>
      <c r="I140" s="43">
        <f>IF(Loan_Not_Paid*Values_Entered,Interest,"")</f>
        <v>14320.344165381161</v>
      </c>
      <c r="J140" s="52">
        <f>IF(Loan_Not_Paid*Values_Entered,Ending_Balance,"")</f>
        <v>4838726.1748543214</v>
      </c>
      <c r="K140" s="221"/>
    </row>
    <row r="141" spans="3:11" s="14" customFormat="1" ht="15.75" x14ac:dyDescent="0.25">
      <c r="C141" s="40">
        <f>IF(Loan_Not_Paid*Values_Entered,Payment_Number,"")</f>
        <v>119</v>
      </c>
      <c r="D141" s="41">
        <f>IF(Loan_Not_Paid*Values_Entered,Payment_Date,"")</f>
        <v>44501</v>
      </c>
      <c r="E141" s="59">
        <f>IF(Loan_Not_Paid*Values_Entered,Beginning_Balance,"")</f>
        <v>4838726.1748543214</v>
      </c>
      <c r="F141" s="43">
        <f t="shared" si="0"/>
        <v>85426.454584615232</v>
      </c>
      <c r="G141" s="43">
        <f>IF(Loan_Not_Paid*Values_Entered,Principal,"")</f>
        <v>71313.503241290164</v>
      </c>
      <c r="H141" s="43"/>
      <c r="I141" s="43">
        <f>IF(Loan_Not_Paid*Values_Entered,Interest,"")</f>
        <v>14112.951343325061</v>
      </c>
      <c r="J141" s="52">
        <f>IF(Loan_Not_Paid*Values_Entered,Ending_Balance,"")</f>
        <v>4767412.6716130264</v>
      </c>
      <c r="K141" s="221"/>
    </row>
    <row r="142" spans="3:11" s="14" customFormat="1" ht="15.75" x14ac:dyDescent="0.25">
      <c r="C142" s="40">
        <f>IF(Loan_Not_Paid*Values_Entered,Payment_Number,"")</f>
        <v>120</v>
      </c>
      <c r="D142" s="41">
        <f>IF(Loan_Not_Paid*Values_Entered,Payment_Date,"")</f>
        <v>44531</v>
      </c>
      <c r="E142" s="59">
        <f>IF(Loan_Not_Paid*Values_Entered,Beginning_Balance,"")</f>
        <v>4767412.6716130264</v>
      </c>
      <c r="F142" s="43">
        <f t="shared" si="0"/>
        <v>85426.454584615232</v>
      </c>
      <c r="G142" s="43">
        <f>IF(Loan_Not_Paid*Values_Entered,Principal,"")</f>
        <v>71521.500959077268</v>
      </c>
      <c r="H142" s="43"/>
      <c r="I142" s="43">
        <f>IF(Loan_Not_Paid*Values_Entered,Interest,"")</f>
        <v>13904.953625537964</v>
      </c>
      <c r="J142" s="52">
        <f>IF(Loan_Not_Paid*Values_Entered,Ending_Balance,"")</f>
        <v>4695891.1706539579</v>
      </c>
      <c r="K142" s="221"/>
    </row>
    <row r="143" spans="3:11" s="14" customFormat="1" ht="15.75" x14ac:dyDescent="0.25">
      <c r="C143" s="40">
        <f>IF(Loan_Not_Paid*Values_Entered,Payment_Number,"")</f>
        <v>121</v>
      </c>
      <c r="D143" s="41">
        <f>IF(Loan_Not_Paid*Values_Entered,Payment_Date,"")</f>
        <v>44562</v>
      </c>
      <c r="E143" s="94">
        <f>IF(Loan_Not_Paid*Values_Entered,Beginning_Balance,"")</f>
        <v>4695891.1706539579</v>
      </c>
      <c r="F143" s="43">
        <f t="shared" si="0"/>
        <v>85426.454584615232</v>
      </c>
      <c r="G143" s="43">
        <f>IF(Loan_Not_Paid*Values_Entered,Principal,"")</f>
        <v>71730.105336874563</v>
      </c>
      <c r="H143" s="43"/>
      <c r="I143" s="43">
        <f>IF(Loan_Not_Paid*Values_Entered,Interest,"")</f>
        <v>13696.349247740654</v>
      </c>
      <c r="J143" s="52">
        <f>IF(Loan_Not_Paid*Values_Entered,Ending_Balance,"")</f>
        <v>4624161.0653170738</v>
      </c>
      <c r="K143" s="221"/>
    </row>
    <row r="144" spans="3:11" s="14" customFormat="1" ht="15.75" x14ac:dyDescent="0.25">
      <c r="C144" s="40">
        <f>IF(Loan_Not_Paid*Values_Entered,Payment_Number,"")</f>
        <v>122</v>
      </c>
      <c r="D144" s="41">
        <f>IF(Loan_Not_Paid*Values_Entered,Payment_Date,"")</f>
        <v>44593</v>
      </c>
      <c r="E144" s="59">
        <f>IF(Loan_Not_Paid*Values_Entered,Beginning_Balance,"")</f>
        <v>4624161.0653170738</v>
      </c>
      <c r="F144" s="43">
        <f t="shared" si="0"/>
        <v>85426.454584615232</v>
      </c>
      <c r="G144" s="43">
        <f>IF(Loan_Not_Paid*Values_Entered,Principal,"")</f>
        <v>71939.318144107121</v>
      </c>
      <c r="H144" s="43"/>
      <c r="I144" s="43">
        <f>IF(Loan_Not_Paid*Values_Entered,Interest,"")</f>
        <v>13487.136440508102</v>
      </c>
      <c r="J144" s="52">
        <f>IF(Loan_Not_Paid*Values_Entered,Ending_Balance,"")</f>
        <v>4552221.7471729703</v>
      </c>
      <c r="K144" s="221"/>
    </row>
    <row r="145" spans="3:11" s="14" customFormat="1" ht="15.75" x14ac:dyDescent="0.25">
      <c r="C145" s="40">
        <f>IF(Loan_Not_Paid*Values_Entered,Payment_Number,"")</f>
        <v>123</v>
      </c>
      <c r="D145" s="41">
        <f>IF(Loan_Not_Paid*Values_Entered,Payment_Date,"")</f>
        <v>44621</v>
      </c>
      <c r="E145" s="59">
        <f>IF(Loan_Not_Paid*Values_Entered,Beginning_Balance,"")</f>
        <v>4552221.7471729703</v>
      </c>
      <c r="F145" s="43">
        <f t="shared" si="0"/>
        <v>85426.454584615232</v>
      </c>
      <c r="G145" s="43">
        <f>IF(Loan_Not_Paid*Values_Entered,Principal,"")</f>
        <v>72149.141155360776</v>
      </c>
      <c r="H145" s="43"/>
      <c r="I145" s="43">
        <f>IF(Loan_Not_Paid*Values_Entered,Interest,"")</f>
        <v>13277.31342925446</v>
      </c>
      <c r="J145" s="52">
        <f>IF(Loan_Not_Paid*Values_Entered,Ending_Balance,"")</f>
        <v>4480072.6060176026</v>
      </c>
      <c r="K145" s="221"/>
    </row>
    <row r="146" spans="3:11" s="14" customFormat="1" ht="15.75" x14ac:dyDescent="0.25">
      <c r="C146" s="40">
        <f>IF(Loan_Not_Paid*Values_Entered,Payment_Number,"")</f>
        <v>124</v>
      </c>
      <c r="D146" s="41">
        <f>IF(Loan_Not_Paid*Values_Entered,Payment_Date,"")</f>
        <v>44652</v>
      </c>
      <c r="E146" s="59">
        <f>IF(Loan_Not_Paid*Values_Entered,Beginning_Balance,"")</f>
        <v>4480072.6060176026</v>
      </c>
      <c r="F146" s="43">
        <f t="shared" si="0"/>
        <v>85426.454584615232</v>
      </c>
      <c r="G146" s="43">
        <f>IF(Loan_Not_Paid*Values_Entered,Principal,"")</f>
        <v>72359.576150397232</v>
      </c>
      <c r="H146" s="43"/>
      <c r="I146" s="43">
        <f>IF(Loan_Not_Paid*Values_Entered,Interest,"")</f>
        <v>13066.87843421799</v>
      </c>
      <c r="J146" s="52">
        <f>IF(Loan_Not_Paid*Values_Entered,Ending_Balance,"")</f>
        <v>4407713.0298672114</v>
      </c>
      <c r="K146" s="221"/>
    </row>
    <row r="147" spans="3:11" s="14" customFormat="1" ht="15.75" x14ac:dyDescent="0.25">
      <c r="C147" s="40">
        <f>IF(Loan_Not_Paid*Values_Entered,Payment_Number,"")</f>
        <v>125</v>
      </c>
      <c r="D147" s="41">
        <f>IF(Loan_Not_Paid*Values_Entered,Payment_Date,"")</f>
        <v>44682</v>
      </c>
      <c r="E147" s="59">
        <f>IF(Loan_Not_Paid*Values_Entered,Beginning_Balance,"")</f>
        <v>4407713.0298672114</v>
      </c>
      <c r="F147" s="43">
        <f t="shared" si="0"/>
        <v>85426.454584615232</v>
      </c>
      <c r="G147" s="43">
        <f>IF(Loan_Not_Paid*Values_Entered,Principal,"")</f>
        <v>72570.624914169224</v>
      </c>
      <c r="H147" s="43"/>
      <c r="I147" s="43">
        <f>IF(Loan_Not_Paid*Values_Entered,Interest,"")</f>
        <v>12855.829670445999</v>
      </c>
      <c r="J147" s="52">
        <f>IF(Loan_Not_Paid*Values_Entered,Ending_Balance,"")</f>
        <v>4335142.404953042</v>
      </c>
      <c r="K147" s="221"/>
    </row>
    <row r="148" spans="3:11" s="14" customFormat="1" ht="15.75" x14ac:dyDescent="0.25">
      <c r="C148" s="40">
        <f>IF(Loan_Not_Paid*Values_Entered,Payment_Number,"")</f>
        <v>126</v>
      </c>
      <c r="D148" s="41">
        <f>IF(Loan_Not_Paid*Values_Entered,Payment_Date,"")</f>
        <v>44713</v>
      </c>
      <c r="E148" s="59">
        <f>IF(Loan_Not_Paid*Values_Entered,Beginning_Balance,"")</f>
        <v>4335142.404953042</v>
      </c>
      <c r="F148" s="43">
        <f t="shared" si="0"/>
        <v>85426.454584615232</v>
      </c>
      <c r="G148" s="43">
        <f>IF(Loan_Not_Paid*Values_Entered,Principal,"")</f>
        <v>72782.289236835553</v>
      </c>
      <c r="H148" s="43"/>
      <c r="I148" s="43">
        <f>IF(Loan_Not_Paid*Values_Entered,Interest,"")</f>
        <v>12644.165347779672</v>
      </c>
      <c r="J148" s="52">
        <f>IF(Loan_Not_Paid*Values_Entered,Ending_Balance,"")</f>
        <v>4262360.115716204</v>
      </c>
      <c r="K148" s="221"/>
    </row>
    <row r="149" spans="3:11" s="14" customFormat="1" ht="15.75" x14ac:dyDescent="0.25">
      <c r="C149" s="40">
        <f>IF(Loan_Not_Paid*Values_Entered,Payment_Number,"")</f>
        <v>127</v>
      </c>
      <c r="D149" s="41">
        <f>IF(Loan_Not_Paid*Values_Entered,Payment_Date,"")</f>
        <v>44743</v>
      </c>
      <c r="E149" s="59">
        <f>IF(Loan_Not_Paid*Values_Entered,Beginning_Balance,"")</f>
        <v>4262360.115716204</v>
      </c>
      <c r="F149" s="43">
        <f t="shared" si="0"/>
        <v>85426.454584615232</v>
      </c>
      <c r="G149" s="43">
        <f>IF(Loan_Not_Paid*Values_Entered,Principal,"")</f>
        <v>72994.570913776333</v>
      </c>
      <c r="H149" s="43"/>
      <c r="I149" s="43">
        <f>IF(Loan_Not_Paid*Values_Entered,Interest,"")</f>
        <v>12431.883670838903</v>
      </c>
      <c r="J149" s="52">
        <f>IF(Loan_Not_Paid*Values_Entered,Ending_Balance,"")</f>
        <v>4189365.5448024236</v>
      </c>
      <c r="K149" s="221"/>
    </row>
    <row r="150" spans="3:11" s="14" customFormat="1" ht="15.75" x14ac:dyDescent="0.25">
      <c r="C150" s="40">
        <f>IF(Loan_Not_Paid*Values_Entered,Payment_Number,"")</f>
        <v>128</v>
      </c>
      <c r="D150" s="41">
        <f>IF(Loan_Not_Paid*Values_Entered,Payment_Date,"")</f>
        <v>44774</v>
      </c>
      <c r="E150" s="59">
        <f>IF(Loan_Not_Paid*Values_Entered,Beginning_Balance,"")</f>
        <v>4189365.5448024236</v>
      </c>
      <c r="F150" s="43">
        <f t="shared" si="0"/>
        <v>85426.454584615232</v>
      </c>
      <c r="G150" s="43">
        <f>IF(Loan_Not_Paid*Values_Entered,Principal,"")</f>
        <v>73207.471745608185</v>
      </c>
      <c r="H150" s="43"/>
      <c r="I150" s="43">
        <f>IF(Loan_Not_Paid*Values_Entered,Interest,"")</f>
        <v>12218.982839007052</v>
      </c>
      <c r="J150" s="52">
        <f>IF(Loan_Not_Paid*Values_Entered,Ending_Balance,"")</f>
        <v>4116158.0730568245</v>
      </c>
      <c r="K150" s="221"/>
    </row>
    <row r="151" spans="3:11" s="14" customFormat="1" ht="15.75" x14ac:dyDescent="0.25">
      <c r="C151" s="40">
        <f>IF(Loan_Not_Paid*Values_Entered,Payment_Number,"")</f>
        <v>129</v>
      </c>
      <c r="D151" s="41">
        <f>IF(Loan_Not_Paid*Values_Entered,Payment_Date,"")</f>
        <v>44805</v>
      </c>
      <c r="E151" s="59">
        <f t="shared" ref="E151:E214" si="1">IF(Loan_Not_Paid*Values_Entered,Beginning_Balance,"")</f>
        <v>4116158.0730568245</v>
      </c>
      <c r="F151" s="43">
        <f>IF(Loan_Not_Paid*Values_Entered,Monthly_Payment,"")</f>
        <v>85426.454584615232</v>
      </c>
      <c r="G151" s="43">
        <f t="shared" ref="G151:G214" si="2">IF(Loan_Not_Paid*Values_Entered,Principal,"")</f>
        <v>73420.993538199531</v>
      </c>
      <c r="H151" s="43"/>
      <c r="I151" s="43">
        <f>IF(Loan_Not_Paid*Values_Entered,Interest,"")</f>
        <v>12005.461046415696</v>
      </c>
      <c r="J151" s="52">
        <f t="shared" ref="J151:J214" si="3">IF(Loan_Not_Paid*Values_Entered,Ending_Balance,"")</f>
        <v>4042737.0795186255</v>
      </c>
      <c r="K151" s="221"/>
    </row>
    <row r="152" spans="3:11" s="14" customFormat="1" ht="15.75" x14ac:dyDescent="0.25">
      <c r="C152" s="40">
        <f>IF(Loan_Not_Paid*Values_Entered,Payment_Number,"")</f>
        <v>130</v>
      </c>
      <c r="D152" s="41">
        <f>IF(Loan_Not_Paid*Values_Entered,Payment_Date,"")</f>
        <v>44835</v>
      </c>
      <c r="E152" s="59">
        <f t="shared" si="1"/>
        <v>4042737.0795186255</v>
      </c>
      <c r="F152" s="43">
        <f>IF(Loan_Not_Paid*Values_Entered,Monthly_Payment,"")</f>
        <v>85426.454584615232</v>
      </c>
      <c r="G152" s="43">
        <f t="shared" si="2"/>
        <v>73635.138102685945</v>
      </c>
      <c r="H152" s="43"/>
      <c r="I152" s="43">
        <f>IF(Loan_Not_Paid*Values_Entered,Interest,"")</f>
        <v>11791.316481929282</v>
      </c>
      <c r="J152" s="52">
        <f t="shared" si="3"/>
        <v>3969101.9414159395</v>
      </c>
      <c r="K152" s="221"/>
    </row>
    <row r="153" spans="3:11" s="14" customFormat="1" ht="15.75" x14ac:dyDescent="0.25">
      <c r="C153" s="40">
        <f>IF(Loan_Not_Paid*Values_Entered,Payment_Number,"")</f>
        <v>131</v>
      </c>
      <c r="D153" s="41">
        <f>IF(Loan_Not_Paid*Values_Entered,Payment_Date,"")</f>
        <v>44866</v>
      </c>
      <c r="E153" s="59">
        <f t="shared" si="1"/>
        <v>3969101.9414159395</v>
      </c>
      <c r="F153" s="43">
        <f>IF(Loan_Not_Paid*Values_Entered,Monthly_Payment,"")</f>
        <v>85426.454584615232</v>
      </c>
      <c r="G153" s="43">
        <f t="shared" si="2"/>
        <v>73849.90725548545</v>
      </c>
      <c r="H153" s="43"/>
      <c r="I153" s="43">
        <f>IF(Loan_Not_Paid*Values_Entered,Interest,"")</f>
        <v>11576.547329129779</v>
      </c>
      <c r="J153" s="52">
        <f t="shared" si="3"/>
        <v>3895252.034160452</v>
      </c>
      <c r="K153" s="221"/>
    </row>
    <row r="154" spans="3:11" s="14" customFormat="1" ht="15.75" x14ac:dyDescent="0.25">
      <c r="C154" s="40">
        <f>IF(Loan_Not_Paid*Values_Entered,Payment_Number,"")</f>
        <v>132</v>
      </c>
      <c r="D154" s="41">
        <f>IF(Loan_Not_Paid*Values_Entered,Payment_Date,"")</f>
        <v>44896</v>
      </c>
      <c r="E154" s="59">
        <f t="shared" si="1"/>
        <v>3895252.034160452</v>
      </c>
      <c r="F154" s="43">
        <f>IF(Loan_Not_Paid*Values_Entered,Monthly_Payment,"")</f>
        <v>85426.454584615232</v>
      </c>
      <c r="G154" s="43">
        <f t="shared" si="2"/>
        <v>74065.302818313939</v>
      </c>
      <c r="H154" s="43"/>
      <c r="I154" s="43">
        <f>IF(Loan_Not_Paid*Values_Entered,Interest,"")</f>
        <v>11361.15176630128</v>
      </c>
      <c r="J154" s="52">
        <f t="shared" si="3"/>
        <v>3821186.7313421424</v>
      </c>
      <c r="K154" s="221"/>
    </row>
    <row r="155" spans="3:11" s="14" customFormat="1" ht="15.75" x14ac:dyDescent="0.25">
      <c r="C155" s="40">
        <f>IF(Loan_Not_Paid*Values_Entered,Payment_Number,"")</f>
        <v>133</v>
      </c>
      <c r="D155" s="41">
        <f>IF(Loan_Not_Paid*Values_Entered,Payment_Date,"")</f>
        <v>44927</v>
      </c>
      <c r="E155" s="94">
        <f t="shared" si="1"/>
        <v>3821186.7313421424</v>
      </c>
      <c r="F155" s="43">
        <f>IF(Loan_Not_Paid*Values_Entered,Monthly_Payment,"")</f>
        <v>85426.454584615232</v>
      </c>
      <c r="G155" s="43">
        <f t="shared" si="2"/>
        <v>74281.326618200692</v>
      </c>
      <c r="H155" s="43"/>
      <c r="I155" s="43">
        <f>IF(Loan_Not_Paid*Values_Entered,Interest,"")</f>
        <v>11145.127966414531</v>
      </c>
      <c r="J155" s="52">
        <f t="shared" si="3"/>
        <v>3746905.4047239367</v>
      </c>
      <c r="K155" s="221"/>
    </row>
    <row r="156" spans="3:11" s="14" customFormat="1" ht="15.75" x14ac:dyDescent="0.25">
      <c r="C156" s="40">
        <f>IF(Loan_Not_Paid*Values_Entered,Payment_Number,"")</f>
        <v>134</v>
      </c>
      <c r="D156" s="41">
        <f>IF(Loan_Not_Paid*Values_Entered,Payment_Date,"")</f>
        <v>44958</v>
      </c>
      <c r="E156" s="59">
        <f t="shared" si="1"/>
        <v>3746905.4047239367</v>
      </c>
      <c r="F156" s="43">
        <f>IF(Loan_Not_Paid*Values_Entered,Monthly_Payment,"")</f>
        <v>85426.454584615232</v>
      </c>
      <c r="G156" s="43">
        <f t="shared" si="2"/>
        <v>74497.980487503781</v>
      </c>
      <c r="H156" s="43"/>
      <c r="I156" s="43">
        <f>IF(Loan_Not_Paid*Values_Entered,Interest,"")</f>
        <v>10928.474097111448</v>
      </c>
      <c r="J156" s="52">
        <f t="shared" si="3"/>
        <v>3672407.4242364373</v>
      </c>
      <c r="K156" s="221"/>
    </row>
    <row r="157" spans="3:11" s="14" customFormat="1" ht="15.75" x14ac:dyDescent="0.25">
      <c r="C157" s="40">
        <f>IF(Loan_Not_Paid*Values_Entered,Payment_Number,"")</f>
        <v>135</v>
      </c>
      <c r="D157" s="41">
        <f>IF(Loan_Not_Paid*Values_Entered,Payment_Date,"")</f>
        <v>44986</v>
      </c>
      <c r="E157" s="59">
        <f t="shared" si="1"/>
        <v>3672407.4242364373</v>
      </c>
      <c r="F157" s="43">
        <f>IF(Loan_Not_Paid*Values_Entered,Monthly_Payment,"")</f>
        <v>85426.454584615232</v>
      </c>
      <c r="G157" s="43">
        <f t="shared" si="2"/>
        <v>74715.26626392566</v>
      </c>
      <c r="H157" s="43"/>
      <c r="I157" s="43">
        <f>IF(Loan_Not_Paid*Values_Entered,Interest,"")</f>
        <v>10711.18832068956</v>
      </c>
      <c r="J157" s="52">
        <f t="shared" si="3"/>
        <v>3597692.1579725035</v>
      </c>
      <c r="K157" s="221"/>
    </row>
    <row r="158" spans="3:11" s="14" customFormat="1" ht="15.75" x14ac:dyDescent="0.25">
      <c r="C158" s="40">
        <f>IF(Loan_Not_Paid*Values_Entered,Payment_Number,"")</f>
        <v>136</v>
      </c>
      <c r="D158" s="41">
        <f>IF(Loan_Not_Paid*Values_Entered,Payment_Date,"")</f>
        <v>45017</v>
      </c>
      <c r="E158" s="59">
        <f t="shared" si="1"/>
        <v>3597692.1579725035</v>
      </c>
      <c r="F158" s="43">
        <f>IF(Loan_Not_Paid*Values_Entered,Monthly_Payment,"")</f>
        <v>85426.454584615232</v>
      </c>
      <c r="G158" s="43">
        <f t="shared" si="2"/>
        <v>74933.185790528776</v>
      </c>
      <c r="H158" s="43"/>
      <c r="I158" s="43">
        <f>IF(Loan_Not_Paid*Values_Entered,Interest,"")</f>
        <v>10493.268794086443</v>
      </c>
      <c r="J158" s="52">
        <f t="shared" si="3"/>
        <v>3522758.9721819777</v>
      </c>
      <c r="K158" s="221"/>
    </row>
    <row r="159" spans="3:11" s="14" customFormat="1" ht="15.75" x14ac:dyDescent="0.25">
      <c r="C159" s="40">
        <f>IF(Loan_Not_Paid*Values_Entered,Payment_Number,"")</f>
        <v>137</v>
      </c>
      <c r="D159" s="41">
        <f>IF(Loan_Not_Paid*Values_Entered,Payment_Date,"")</f>
        <v>45047</v>
      </c>
      <c r="E159" s="59">
        <f t="shared" si="1"/>
        <v>3522758.9721819777</v>
      </c>
      <c r="F159" s="43">
        <f>IF(Loan_Not_Paid*Values_Entered,Monthly_Payment,"")</f>
        <v>85426.454584615232</v>
      </c>
      <c r="G159" s="43">
        <f t="shared" si="2"/>
        <v>75151.740915751157</v>
      </c>
      <c r="H159" s="43"/>
      <c r="I159" s="43">
        <f>IF(Loan_Not_Paid*Values_Entered,Interest,"")</f>
        <v>10274.713668864068</v>
      </c>
      <c r="J159" s="52">
        <f t="shared" si="3"/>
        <v>3447607.2312662248</v>
      </c>
      <c r="K159" s="221"/>
    </row>
    <row r="160" spans="3:11" s="14" customFormat="1" ht="15.75" x14ac:dyDescent="0.25">
      <c r="C160" s="40">
        <f>IF(Loan_Not_Paid*Values_Entered,Payment_Number,"")</f>
        <v>138</v>
      </c>
      <c r="D160" s="41">
        <f>IF(Loan_Not_Paid*Values_Entered,Payment_Date,"")</f>
        <v>45078</v>
      </c>
      <c r="E160" s="59">
        <f t="shared" si="1"/>
        <v>3447607.2312662248</v>
      </c>
      <c r="F160" s="43">
        <f>IF(Loan_Not_Paid*Values_Entered,Monthly_Payment,"")</f>
        <v>85426.454584615232</v>
      </c>
      <c r="G160" s="43">
        <f t="shared" si="2"/>
        <v>75370.933493422097</v>
      </c>
      <c r="H160" s="43"/>
      <c r="I160" s="43">
        <f>IF(Loan_Not_Paid*Values_Entered,Interest,"")</f>
        <v>10055.521091193128</v>
      </c>
      <c r="J160" s="52">
        <f t="shared" si="3"/>
        <v>3372236.2977728061</v>
      </c>
      <c r="K160" s="221"/>
    </row>
    <row r="161" spans="3:11" s="14" customFormat="1" ht="15.75" x14ac:dyDescent="0.25">
      <c r="C161" s="40">
        <f>IF(Loan_Not_Paid*Values_Entered,Payment_Number,"")</f>
        <v>139</v>
      </c>
      <c r="D161" s="41">
        <f>IF(Loan_Not_Paid*Values_Entered,Payment_Date,"")</f>
        <v>45108</v>
      </c>
      <c r="E161" s="59">
        <f t="shared" si="1"/>
        <v>3372236.2977728061</v>
      </c>
      <c r="F161" s="43">
        <f>IF(Loan_Not_Paid*Values_Entered,Monthly_Payment,"")</f>
        <v>85426.454584615232</v>
      </c>
      <c r="G161" s="43">
        <f t="shared" si="2"/>
        <v>75590.765382777914</v>
      </c>
      <c r="H161" s="43"/>
      <c r="I161" s="43">
        <f>IF(Loan_Not_Paid*Values_Entered,Interest,"")</f>
        <v>9835.6892018373128</v>
      </c>
      <c r="J161" s="52">
        <f t="shared" si="3"/>
        <v>3296645.5323900282</v>
      </c>
      <c r="K161" s="221"/>
    </row>
    <row r="162" spans="3:11" s="14" customFormat="1" ht="15.75" x14ac:dyDescent="0.25">
      <c r="C162" s="40">
        <f>IF(Loan_Not_Paid*Values_Entered,Payment_Number,"")</f>
        <v>140</v>
      </c>
      <c r="D162" s="41">
        <f>IF(Loan_Not_Paid*Values_Entered,Payment_Date,"")</f>
        <v>45139</v>
      </c>
      <c r="E162" s="59">
        <f t="shared" si="1"/>
        <v>3296645.5323900282</v>
      </c>
      <c r="F162" s="43">
        <f>IF(Loan_Not_Paid*Values_Entered,Monthly_Payment,"")</f>
        <v>85426.454584615232</v>
      </c>
      <c r="G162" s="43">
        <f t="shared" si="2"/>
        <v>75811.238448477685</v>
      </c>
      <c r="H162" s="43"/>
      <c r="I162" s="43">
        <f>IF(Loan_Not_Paid*Values_Entered,Interest,"")</f>
        <v>9615.2161361375438</v>
      </c>
      <c r="J162" s="52">
        <f t="shared" si="3"/>
        <v>3220834.2939415481</v>
      </c>
      <c r="K162" s="221"/>
    </row>
    <row r="163" spans="3:11" s="14" customFormat="1" ht="15.75" x14ac:dyDescent="0.25">
      <c r="C163" s="40">
        <f>IF(Loan_Not_Paid*Values_Entered,Payment_Number,"")</f>
        <v>141</v>
      </c>
      <c r="D163" s="41">
        <f>IF(Loan_Not_Paid*Values_Entered,Payment_Date,"")</f>
        <v>45170</v>
      </c>
      <c r="E163" s="59">
        <f t="shared" si="1"/>
        <v>3220834.2939415481</v>
      </c>
      <c r="F163" s="43">
        <f>IF(Loan_Not_Paid*Values_Entered,Monthly_Payment,"")</f>
        <v>85426.454584615232</v>
      </c>
      <c r="G163" s="43">
        <f t="shared" si="2"/>
        <v>76032.354560619089</v>
      </c>
      <c r="H163" s="43"/>
      <c r="I163" s="43">
        <f>IF(Loan_Not_Paid*Values_Entered,Interest,"")</f>
        <v>9394.1000239961486</v>
      </c>
      <c r="J163" s="52">
        <f t="shared" si="3"/>
        <v>3144801.9393809326</v>
      </c>
      <c r="K163" s="221"/>
    </row>
    <row r="164" spans="3:11" s="14" customFormat="1" ht="15.75" x14ac:dyDescent="0.25">
      <c r="C164" s="40">
        <f>IF(Loan_Not_Paid*Values_Entered,Payment_Number,"")</f>
        <v>142</v>
      </c>
      <c r="D164" s="41">
        <f>IF(Loan_Not_Paid*Values_Entered,Payment_Date,"")</f>
        <v>45200</v>
      </c>
      <c r="E164" s="59">
        <f t="shared" si="1"/>
        <v>3144801.9393809326</v>
      </c>
      <c r="F164" s="43">
        <f>IF(Loan_Not_Paid*Values_Entered,Monthly_Payment,"")</f>
        <v>85426.454584615232</v>
      </c>
      <c r="G164" s="43">
        <f t="shared" si="2"/>
        <v>76254.115594754214</v>
      </c>
      <c r="H164" s="43"/>
      <c r="I164" s="43">
        <f>IF(Loan_Not_Paid*Values_Entered,Interest,"")</f>
        <v>9172.3389898610112</v>
      </c>
      <c r="J164" s="52">
        <f t="shared" si="3"/>
        <v>3068547.8237861823</v>
      </c>
      <c r="K164" s="221"/>
    </row>
    <row r="165" spans="3:11" s="14" customFormat="1" ht="15.75" x14ac:dyDescent="0.25">
      <c r="C165" s="40">
        <f>IF(Loan_Not_Paid*Values_Entered,Payment_Number,"")</f>
        <v>143</v>
      </c>
      <c r="D165" s="41">
        <f>IF(Loan_Not_Paid*Values_Entered,Payment_Date,"")</f>
        <v>45231</v>
      </c>
      <c r="E165" s="59">
        <f t="shared" si="1"/>
        <v>3068547.8237861823</v>
      </c>
      <c r="F165" s="43">
        <f>IF(Loan_Not_Paid*Values_Entered,Monthly_Payment,"")</f>
        <v>85426.454584615232</v>
      </c>
      <c r="G165" s="43">
        <f t="shared" si="2"/>
        <v>76476.523431905589</v>
      </c>
      <c r="H165" s="43"/>
      <c r="I165" s="43">
        <f>IF(Loan_Not_Paid*Values_Entered,Interest,"")</f>
        <v>8949.9311527096434</v>
      </c>
      <c r="J165" s="52">
        <f t="shared" si="3"/>
        <v>2992071.3003542665</v>
      </c>
      <c r="K165" s="221"/>
    </row>
    <row r="166" spans="3:11" s="14" customFormat="1" ht="15.75" x14ac:dyDescent="0.25">
      <c r="C166" s="40">
        <f>IF(Loan_Not_Paid*Values_Entered,Payment_Number,"")</f>
        <v>144</v>
      </c>
      <c r="D166" s="41">
        <f>IF(Loan_Not_Paid*Values_Entered,Payment_Date,"")</f>
        <v>45261</v>
      </c>
      <c r="E166" s="59">
        <f t="shared" si="1"/>
        <v>2992071.3003542665</v>
      </c>
      <c r="F166" s="43">
        <f>IF(Loan_Not_Paid*Values_Entered,Monthly_Payment,"")</f>
        <v>85426.454584615232</v>
      </c>
      <c r="G166" s="43">
        <f t="shared" si="2"/>
        <v>76699.579958581977</v>
      </c>
      <c r="H166" s="43"/>
      <c r="I166" s="43">
        <f>IF(Loan_Not_Paid*Values_Entered,Interest,"")</f>
        <v>8726.8746260332518</v>
      </c>
      <c r="J166" s="52">
        <f t="shared" si="3"/>
        <v>2915371.7203956898</v>
      </c>
      <c r="K166" s="221"/>
    </row>
    <row r="167" spans="3:11" s="14" customFormat="1" ht="15.75" x14ac:dyDescent="0.25">
      <c r="C167" s="40">
        <f>IF(Loan_Not_Paid*Values_Entered,Payment_Number,"")</f>
        <v>145</v>
      </c>
      <c r="D167" s="41">
        <f>IF(Loan_Not_Paid*Values_Entered,Payment_Date,"")</f>
        <v>45292</v>
      </c>
      <c r="E167" s="94">
        <f t="shared" si="1"/>
        <v>2915371.7203956898</v>
      </c>
      <c r="F167" s="43">
        <f>IF(Loan_Not_Paid*Values_Entered,Monthly_Payment,"")</f>
        <v>85426.454584615232</v>
      </c>
      <c r="G167" s="43">
        <f t="shared" si="2"/>
        <v>76923.28706679451</v>
      </c>
      <c r="H167" s="43"/>
      <c r="I167" s="43">
        <f>IF(Loan_Not_Paid*Values_Entered,Interest,"")</f>
        <v>8503.1675178207224</v>
      </c>
      <c r="J167" s="52">
        <f t="shared" si="3"/>
        <v>2838448.4333289023</v>
      </c>
      <c r="K167" s="221"/>
    </row>
    <row r="168" spans="3:11" s="14" customFormat="1" ht="15.75" x14ac:dyDescent="0.25">
      <c r="C168" s="40">
        <f>IF(Loan_Not_Paid*Values_Entered,Payment_Number,"")</f>
        <v>146</v>
      </c>
      <c r="D168" s="41">
        <f>IF(Loan_Not_Paid*Values_Entered,Payment_Date,"")</f>
        <v>45323</v>
      </c>
      <c r="E168" s="59">
        <f t="shared" si="1"/>
        <v>2838448.4333289023</v>
      </c>
      <c r="F168" s="43">
        <f>IF(Loan_Not_Paid*Values_Entered,Monthly_Payment,"")</f>
        <v>85426.454584615232</v>
      </c>
      <c r="G168" s="43">
        <f t="shared" si="2"/>
        <v>77147.646654072654</v>
      </c>
      <c r="H168" s="43"/>
      <c r="I168" s="43">
        <f>IF(Loan_Not_Paid*Values_Entered,Interest,"")</f>
        <v>8278.8079305425708</v>
      </c>
      <c r="J168" s="52">
        <f t="shared" si="3"/>
        <v>2761300.7866748292</v>
      </c>
      <c r="K168" s="221"/>
    </row>
    <row r="169" spans="3:11" s="14" customFormat="1" ht="15.75" x14ac:dyDescent="0.25">
      <c r="C169" s="40">
        <f>IF(Loan_Not_Paid*Values_Entered,Payment_Number,"")</f>
        <v>147</v>
      </c>
      <c r="D169" s="41">
        <f>IF(Loan_Not_Paid*Values_Entered,Payment_Date,"")</f>
        <v>45352</v>
      </c>
      <c r="E169" s="59">
        <f t="shared" si="1"/>
        <v>2761300.7866748292</v>
      </c>
      <c r="F169" s="43">
        <f>IF(Loan_Not_Paid*Values_Entered,Monthly_Payment,"")</f>
        <v>85426.454584615232</v>
      </c>
      <c r="G169" s="43">
        <f t="shared" si="2"/>
        <v>77372.660623480362</v>
      </c>
      <c r="H169" s="43"/>
      <c r="I169" s="43">
        <f>IF(Loan_Not_Paid*Values_Entered,Interest,"")</f>
        <v>8053.7939611348593</v>
      </c>
      <c r="J169" s="52">
        <f t="shared" si="3"/>
        <v>2683928.126051344</v>
      </c>
      <c r="K169" s="221"/>
    </row>
    <row r="170" spans="3:11" s="14" customFormat="1" ht="15.75" x14ac:dyDescent="0.25">
      <c r="C170" s="40">
        <f>IF(Loan_Not_Paid*Values_Entered,Payment_Number,"")</f>
        <v>148</v>
      </c>
      <c r="D170" s="41">
        <f>IF(Loan_Not_Paid*Values_Entered,Payment_Date,"")</f>
        <v>45383</v>
      </c>
      <c r="E170" s="59">
        <f t="shared" si="1"/>
        <v>2683928.126051344</v>
      </c>
      <c r="F170" s="43">
        <f>IF(Loan_Not_Paid*Values_Entered,Monthly_Payment,"")</f>
        <v>85426.454584615232</v>
      </c>
      <c r="G170" s="43">
        <f t="shared" si="2"/>
        <v>77598.330883632196</v>
      </c>
      <c r="H170" s="43"/>
      <c r="I170" s="43">
        <f>IF(Loan_Not_Paid*Values_Entered,Interest,"")</f>
        <v>7828.123700983042</v>
      </c>
      <c r="J170" s="52">
        <f t="shared" si="3"/>
        <v>2606329.7951677144</v>
      </c>
      <c r="K170" s="221"/>
    </row>
    <row r="171" spans="3:11" s="14" customFormat="1" ht="15.75" x14ac:dyDescent="0.25">
      <c r="C171" s="40">
        <f>IF(Loan_Not_Paid*Values_Entered,Payment_Number,"")</f>
        <v>149</v>
      </c>
      <c r="D171" s="41">
        <f>IF(Loan_Not_Paid*Values_Entered,Payment_Date,"")</f>
        <v>45413</v>
      </c>
      <c r="E171" s="59">
        <f t="shared" si="1"/>
        <v>2606329.7951677144</v>
      </c>
      <c r="F171" s="43">
        <f>IF(Loan_Not_Paid*Values_Entered,Monthly_Payment,"")</f>
        <v>85426.454584615232</v>
      </c>
      <c r="G171" s="43">
        <f t="shared" si="2"/>
        <v>77824.659348709451</v>
      </c>
      <c r="H171" s="43"/>
      <c r="I171" s="43">
        <f>IF(Loan_Not_Paid*Values_Entered,Interest,"")</f>
        <v>7601.7952359057826</v>
      </c>
      <c r="J171" s="52">
        <f t="shared" si="3"/>
        <v>2528505.1358190048</v>
      </c>
      <c r="K171" s="221"/>
    </row>
    <row r="172" spans="3:11" s="14" customFormat="1" ht="15.75" x14ac:dyDescent="0.25">
      <c r="C172" s="40">
        <f>IF(Loan_Not_Paid*Values_Entered,Payment_Number,"")</f>
        <v>150</v>
      </c>
      <c r="D172" s="41">
        <f>IF(Loan_Not_Paid*Values_Entered,Payment_Date,"")</f>
        <v>45444</v>
      </c>
      <c r="E172" s="59">
        <f t="shared" si="1"/>
        <v>2528505.1358190048</v>
      </c>
      <c r="F172" s="43">
        <f>IF(Loan_Not_Paid*Values_Entered,Monthly_Payment,"")</f>
        <v>85426.454584615232</v>
      </c>
      <c r="G172" s="43">
        <f t="shared" si="2"/>
        <v>78051.647938476512</v>
      </c>
      <c r="H172" s="43"/>
      <c r="I172" s="43">
        <f>IF(Loan_Not_Paid*Values_Entered,Interest,"")</f>
        <v>7374.8066461387116</v>
      </c>
      <c r="J172" s="52">
        <f t="shared" si="3"/>
        <v>2450453.4878805298</v>
      </c>
      <c r="K172" s="221"/>
    </row>
    <row r="173" spans="3:11" s="14" customFormat="1" ht="15.75" x14ac:dyDescent="0.25">
      <c r="C173" s="40">
        <f>IF(Loan_Not_Paid*Values_Entered,Payment_Number,"")</f>
        <v>151</v>
      </c>
      <c r="D173" s="41">
        <f>IF(Loan_Not_Paid*Values_Entered,Payment_Date,"")</f>
        <v>45474</v>
      </c>
      <c r="E173" s="59">
        <f t="shared" si="1"/>
        <v>2450453.4878805298</v>
      </c>
      <c r="F173" s="43">
        <f>IF(Loan_Not_Paid*Values_Entered,Monthly_Payment,"")</f>
        <v>85426.454584615232</v>
      </c>
      <c r="G173" s="43">
        <f t="shared" si="2"/>
        <v>78279.298578297065</v>
      </c>
      <c r="H173" s="43"/>
      <c r="I173" s="43">
        <f>IF(Loan_Not_Paid*Values_Entered,Interest,"")</f>
        <v>7147.1560063181551</v>
      </c>
      <c r="J173" s="52">
        <f t="shared" si="3"/>
        <v>2372174.1893022284</v>
      </c>
      <c r="K173" s="221"/>
    </row>
    <row r="174" spans="3:11" s="14" customFormat="1" ht="15.75" x14ac:dyDescent="0.25">
      <c r="C174" s="40">
        <f>IF(Loan_Not_Paid*Values_Entered,Payment_Number,"")</f>
        <v>152</v>
      </c>
      <c r="D174" s="41">
        <f>IF(Loan_Not_Paid*Values_Entered,Payment_Date,"")</f>
        <v>45505</v>
      </c>
      <c r="E174" s="59">
        <f t="shared" si="1"/>
        <v>2372174.1893022284</v>
      </c>
      <c r="F174" s="43">
        <f>IF(Loan_Not_Paid*Values_Entered,Monthly_Payment,"")</f>
        <v>85426.454584615232</v>
      </c>
      <c r="G174" s="43">
        <f t="shared" si="2"/>
        <v>78507.613199150437</v>
      </c>
      <c r="H174" s="43"/>
      <c r="I174" s="43">
        <f>IF(Loan_Not_Paid*Values_Entered,Interest,"")</f>
        <v>6918.8413854647897</v>
      </c>
      <c r="J174" s="52">
        <f t="shared" si="3"/>
        <v>2293666.5761030838</v>
      </c>
      <c r="K174" s="221"/>
    </row>
    <row r="175" spans="3:11" s="14" customFormat="1" ht="15.75" x14ac:dyDescent="0.25">
      <c r="C175" s="40">
        <f>IF(Loan_Not_Paid*Values_Entered,Payment_Number,"")</f>
        <v>153</v>
      </c>
      <c r="D175" s="41">
        <f>IF(Loan_Not_Paid*Values_Entered,Payment_Date,"")</f>
        <v>45536</v>
      </c>
      <c r="E175" s="59">
        <f t="shared" si="1"/>
        <v>2293666.5761030838</v>
      </c>
      <c r="F175" s="43">
        <f>IF(Loan_Not_Paid*Values_Entered,Monthly_Payment,"")</f>
        <v>85426.454584615232</v>
      </c>
      <c r="G175" s="43">
        <f t="shared" si="2"/>
        <v>78736.593737647971</v>
      </c>
      <c r="H175" s="43"/>
      <c r="I175" s="43">
        <f>IF(Loan_Not_Paid*Values_Entered,Interest,"")</f>
        <v>6689.8608469672672</v>
      </c>
      <c r="J175" s="52">
        <f t="shared" si="3"/>
        <v>2214929.9823654294</v>
      </c>
      <c r="K175" s="221"/>
    </row>
    <row r="176" spans="3:11" s="14" customFormat="1" ht="15.75" x14ac:dyDescent="0.25">
      <c r="C176" s="40">
        <f>IF(Loan_Not_Paid*Values_Entered,Payment_Number,"")</f>
        <v>154</v>
      </c>
      <c r="D176" s="41">
        <f>IF(Loan_Not_Paid*Values_Entered,Payment_Date,"")</f>
        <v>45566</v>
      </c>
      <c r="E176" s="59">
        <f t="shared" si="1"/>
        <v>2214929.9823654294</v>
      </c>
      <c r="F176" s="43">
        <f>IF(Loan_Not_Paid*Values_Entered,Monthly_Payment,"")</f>
        <v>85426.454584615232</v>
      </c>
      <c r="G176" s="43">
        <f t="shared" si="2"/>
        <v>78966.242136049434</v>
      </c>
      <c r="H176" s="43"/>
      <c r="I176" s="43">
        <f>IF(Loan_Not_Paid*Values_Entered,Interest,"")</f>
        <v>6460.2124485657941</v>
      </c>
      <c r="J176" s="52">
        <f t="shared" si="3"/>
        <v>2135963.7402293831</v>
      </c>
      <c r="K176" s="221"/>
    </row>
    <row r="177" spans="3:11" s="14" customFormat="1" ht="15.75" x14ac:dyDescent="0.25">
      <c r="C177" s="40">
        <f>IF(Loan_Not_Paid*Values_Entered,Payment_Number,"")</f>
        <v>155</v>
      </c>
      <c r="D177" s="41">
        <f>IF(Loan_Not_Paid*Values_Entered,Payment_Date,"")</f>
        <v>45597</v>
      </c>
      <c r="E177" s="59">
        <f t="shared" si="1"/>
        <v>2135963.7402293831</v>
      </c>
      <c r="F177" s="43">
        <f>IF(Loan_Not_Paid*Values_Entered,Monthly_Payment,"")</f>
        <v>85426.454584615232</v>
      </c>
      <c r="G177" s="43">
        <f t="shared" si="2"/>
        <v>79196.560342279583</v>
      </c>
      <c r="H177" s="43"/>
      <c r="I177" s="43">
        <f>IF(Loan_Not_Paid*Values_Entered,Interest,"")</f>
        <v>6229.8942423356493</v>
      </c>
      <c r="J177" s="52">
        <f t="shared" si="3"/>
        <v>2056767.1798870992</v>
      </c>
      <c r="K177" s="221"/>
    </row>
    <row r="178" spans="3:11" s="14" customFormat="1" ht="15.75" x14ac:dyDescent="0.25">
      <c r="C178" s="40">
        <f>IF(Loan_Not_Paid*Values_Entered,Payment_Number,"")</f>
        <v>156</v>
      </c>
      <c r="D178" s="41">
        <f>IF(Loan_Not_Paid*Values_Entered,Payment_Date,"")</f>
        <v>45627</v>
      </c>
      <c r="E178" s="59">
        <f t="shared" si="1"/>
        <v>2056767.1798870992</v>
      </c>
      <c r="F178" s="43">
        <f>IF(Loan_Not_Paid*Values_Entered,Monthly_Payment,"")</f>
        <v>85426.454584615232</v>
      </c>
      <c r="G178" s="43">
        <f t="shared" si="2"/>
        <v>79427.550309944563</v>
      </c>
      <c r="H178" s="43"/>
      <c r="I178" s="43">
        <f>IF(Loan_Not_Paid*Values_Entered,Interest,"")</f>
        <v>5998.9042746706673</v>
      </c>
      <c r="J178" s="52">
        <f t="shared" si="3"/>
        <v>1977339.6295771562</v>
      </c>
      <c r="K178" s="221"/>
    </row>
    <row r="179" spans="3:11" s="14" customFormat="1" ht="15.75" x14ac:dyDescent="0.25">
      <c r="C179" s="40">
        <f>IF(Loan_Not_Paid*Values_Entered,Payment_Number,"")</f>
        <v>157</v>
      </c>
      <c r="D179" s="41">
        <f>IF(Loan_Not_Paid*Values_Entered,Payment_Date,"")</f>
        <v>45658</v>
      </c>
      <c r="E179" s="94">
        <f t="shared" si="1"/>
        <v>1977339.6295771562</v>
      </c>
      <c r="F179" s="43">
        <f>IF(Loan_Not_Paid*Values_Entered,Monthly_Payment,"")</f>
        <v>85426.454584615232</v>
      </c>
      <c r="G179" s="43">
        <f t="shared" si="2"/>
        <v>79659.213998348569</v>
      </c>
      <c r="H179" s="43"/>
      <c r="I179" s="43">
        <f>IF(Loan_Not_Paid*Values_Entered,Interest,"")</f>
        <v>5767.2405862666619</v>
      </c>
      <c r="J179" s="52">
        <f t="shared" si="3"/>
        <v>1897680.4155788049</v>
      </c>
      <c r="K179" s="221"/>
    </row>
    <row r="180" spans="3:11" s="14" customFormat="1" ht="15.75" x14ac:dyDescent="0.25">
      <c r="C180" s="40">
        <f>IF(Loan_Not_Paid*Values_Entered,Payment_Number,"")</f>
        <v>158</v>
      </c>
      <c r="D180" s="41">
        <f>IF(Loan_Not_Paid*Values_Entered,Payment_Date,"")</f>
        <v>45689</v>
      </c>
      <c r="E180" s="59">
        <f t="shared" si="1"/>
        <v>1897680.4155788049</v>
      </c>
      <c r="F180" s="43">
        <f>IF(Loan_Not_Paid*Values_Entered,Monthly_Payment,"")</f>
        <v>85426.454584615232</v>
      </c>
      <c r="G180" s="43">
        <f t="shared" si="2"/>
        <v>79891.553372510418</v>
      </c>
      <c r="H180" s="43"/>
      <c r="I180" s="43">
        <f>IF(Loan_Not_Paid*Values_Entered,Interest,"")</f>
        <v>5534.9012121048127</v>
      </c>
      <c r="J180" s="52">
        <f t="shared" si="3"/>
        <v>1817788.8622062989</v>
      </c>
      <c r="K180" s="221"/>
    </row>
    <row r="181" spans="3:11" s="14" customFormat="1" ht="15.75" x14ac:dyDescent="0.25">
      <c r="C181" s="40">
        <f>IF(Loan_Not_Paid*Values_Entered,Payment_Number,"")</f>
        <v>159</v>
      </c>
      <c r="D181" s="41">
        <f>IF(Loan_Not_Paid*Values_Entered,Payment_Date,"")</f>
        <v>45717</v>
      </c>
      <c r="E181" s="59">
        <f t="shared" si="1"/>
        <v>1817788.8622062989</v>
      </c>
      <c r="F181" s="43">
        <f>IF(Loan_Not_Paid*Values_Entered,Monthly_Payment,"")</f>
        <v>85426.454584615232</v>
      </c>
      <c r="G181" s="43">
        <f t="shared" si="2"/>
        <v>80124.570403180245</v>
      </c>
      <c r="H181" s="43"/>
      <c r="I181" s="43">
        <f>IF(Loan_Not_Paid*Values_Entered,Interest,"")</f>
        <v>5301.8841814349908</v>
      </c>
      <c r="J181" s="52">
        <f t="shared" si="3"/>
        <v>1737664.2918031104</v>
      </c>
      <c r="K181" s="221"/>
    </row>
    <row r="182" spans="3:11" s="14" customFormat="1" ht="15.75" x14ac:dyDescent="0.25">
      <c r="C182" s="40">
        <f>IF(Loan_Not_Paid*Values_Entered,Payment_Number,"")</f>
        <v>160</v>
      </c>
      <c r="D182" s="41">
        <f>IF(Loan_Not_Paid*Values_Entered,Payment_Date,"")</f>
        <v>45748</v>
      </c>
      <c r="E182" s="59">
        <f t="shared" si="1"/>
        <v>1737664.2918031104</v>
      </c>
      <c r="F182" s="43">
        <f>IF(Loan_Not_Paid*Values_Entered,Monthly_Payment,"")</f>
        <v>85426.454584615232</v>
      </c>
      <c r="G182" s="43">
        <f t="shared" si="2"/>
        <v>80358.267066856177</v>
      </c>
      <c r="H182" s="43"/>
      <c r="I182" s="43">
        <f>IF(Loan_Not_Paid*Values_Entered,Interest,"")</f>
        <v>5068.1875177590473</v>
      </c>
      <c r="J182" s="52">
        <f t="shared" si="3"/>
        <v>1657306.0247362666</v>
      </c>
      <c r="K182" s="221"/>
    </row>
    <row r="183" spans="3:11" s="14" customFormat="1" ht="15.75" x14ac:dyDescent="0.25">
      <c r="C183" s="40">
        <f>IF(Loan_Not_Paid*Values_Entered,Payment_Number,"")</f>
        <v>161</v>
      </c>
      <c r="D183" s="41">
        <f>IF(Loan_Not_Paid*Values_Entered,Payment_Date,"")</f>
        <v>45778</v>
      </c>
      <c r="E183" s="59">
        <f t="shared" si="1"/>
        <v>1657306.0247362666</v>
      </c>
      <c r="F183" s="43">
        <f>IF(Loan_Not_Paid*Values_Entered,Monthly_Payment,"")</f>
        <v>85426.454584615232</v>
      </c>
      <c r="G183" s="43">
        <f t="shared" si="2"/>
        <v>80592.645345801167</v>
      </c>
      <c r="H183" s="43"/>
      <c r="I183" s="43">
        <f>IF(Loan_Not_Paid*Values_Entered,Interest,"")</f>
        <v>4833.8092388140503</v>
      </c>
      <c r="J183" s="52">
        <f t="shared" si="3"/>
        <v>1576713.379390467</v>
      </c>
      <c r="K183" s="221"/>
    </row>
    <row r="184" spans="3:11" s="14" customFormat="1" ht="15.75" x14ac:dyDescent="0.25">
      <c r="C184" s="40">
        <f>IF(Loan_Not_Paid*Values_Entered,Payment_Number,"")</f>
        <v>162</v>
      </c>
      <c r="D184" s="41">
        <f>IF(Loan_Not_Paid*Values_Entered,Payment_Date,"")</f>
        <v>45809</v>
      </c>
      <c r="E184" s="59">
        <f t="shared" si="1"/>
        <v>1576713.379390467</v>
      </c>
      <c r="F184" s="43">
        <f>IF(Loan_Not_Paid*Values_Entered,Monthly_Payment,"")</f>
        <v>85426.454584615232</v>
      </c>
      <c r="G184" s="43">
        <f t="shared" si="2"/>
        <v>80827.707228059764</v>
      </c>
      <c r="H184" s="43"/>
      <c r="I184" s="43">
        <f>IF(Loan_Not_Paid*Values_Entered,Interest,"")</f>
        <v>4598.7473565554646</v>
      </c>
      <c r="J184" s="52">
        <f t="shared" si="3"/>
        <v>1495885.6721624061</v>
      </c>
      <c r="K184" s="221"/>
    </row>
    <row r="185" spans="3:11" s="14" customFormat="1" ht="15.75" x14ac:dyDescent="0.25">
      <c r="C185" s="40">
        <f>IF(Loan_Not_Paid*Values_Entered,Payment_Number,"")</f>
        <v>163</v>
      </c>
      <c r="D185" s="41">
        <f>IF(Loan_Not_Paid*Values_Entered,Payment_Date,"")</f>
        <v>45839</v>
      </c>
      <c r="E185" s="59">
        <f t="shared" si="1"/>
        <v>1495885.6721624061</v>
      </c>
      <c r="F185" s="43">
        <f>IF(Loan_Not_Paid*Values_Entered,Monthly_Payment,"")</f>
        <v>85426.454584615232</v>
      </c>
      <c r="G185" s="43">
        <f t="shared" si="2"/>
        <v>81063.454707474943</v>
      </c>
      <c r="H185" s="43"/>
      <c r="I185" s="43">
        <f>IF(Loan_Not_Paid*Values_Entered,Interest,"")</f>
        <v>4362.9998771402898</v>
      </c>
      <c r="J185" s="52">
        <f t="shared" si="3"/>
        <v>1414822.2174549289</v>
      </c>
      <c r="K185" s="221"/>
    </row>
    <row r="186" spans="3:11" s="14" customFormat="1" ht="15.75" x14ac:dyDescent="0.25">
      <c r="C186" s="40">
        <f>IF(Loan_Not_Paid*Values_Entered,Payment_Number,"")</f>
        <v>164</v>
      </c>
      <c r="D186" s="41">
        <f>IF(Loan_Not_Paid*Values_Entered,Payment_Date,"")</f>
        <v>45870</v>
      </c>
      <c r="E186" s="59">
        <f t="shared" si="1"/>
        <v>1414822.2174549289</v>
      </c>
      <c r="F186" s="43">
        <f>IF(Loan_Not_Paid*Values_Entered,Monthly_Payment,"")</f>
        <v>85426.454584615232</v>
      </c>
      <c r="G186" s="43">
        <f t="shared" si="2"/>
        <v>81299.889783705075</v>
      </c>
      <c r="H186" s="43"/>
      <c r="I186" s="43">
        <f>IF(Loan_Not_Paid*Values_Entered,Interest,"")</f>
        <v>4126.5648009101542</v>
      </c>
      <c r="J186" s="52">
        <f t="shared" si="3"/>
        <v>1333522.3276712261</v>
      </c>
      <c r="K186" s="221"/>
    </row>
    <row r="187" spans="3:11" s="14" customFormat="1" ht="15.75" x14ac:dyDescent="0.25">
      <c r="C187" s="40">
        <f>IF(Loan_Not_Paid*Values_Entered,Payment_Number,"")</f>
        <v>165</v>
      </c>
      <c r="D187" s="41">
        <f>IF(Loan_Not_Paid*Values_Entered,Payment_Date,"")</f>
        <v>45901</v>
      </c>
      <c r="E187" s="59">
        <f t="shared" si="1"/>
        <v>1333522.3276712261</v>
      </c>
      <c r="F187" s="43">
        <f>IF(Loan_Not_Paid*Values_Entered,Monthly_Payment,"")</f>
        <v>85426.454584615232</v>
      </c>
      <c r="G187" s="43">
        <f t="shared" si="2"/>
        <v>81537.014462240884</v>
      </c>
      <c r="H187" s="43"/>
      <c r="I187" s="43">
        <f>IF(Loan_Not_Paid*Values_Entered,Interest,"")</f>
        <v>3889.4401223743471</v>
      </c>
      <c r="J187" s="52">
        <f t="shared" si="3"/>
        <v>1251985.3132089861</v>
      </c>
      <c r="K187" s="221"/>
    </row>
    <row r="188" spans="3:11" s="14" customFormat="1" ht="15.75" x14ac:dyDescent="0.25">
      <c r="C188" s="40">
        <f>IF(Loan_Not_Paid*Values_Entered,Payment_Number,"")</f>
        <v>166</v>
      </c>
      <c r="D188" s="41">
        <f>IF(Loan_Not_Paid*Values_Entered,Payment_Date,"")</f>
        <v>45931</v>
      </c>
      <c r="E188" s="59">
        <f t="shared" si="1"/>
        <v>1251985.3132089861</v>
      </c>
      <c r="F188" s="43">
        <f>IF(Loan_Not_Paid*Values_Entered,Monthly_Payment,"")</f>
        <v>85426.454584615232</v>
      </c>
      <c r="G188" s="43">
        <f t="shared" si="2"/>
        <v>81774.830754422423</v>
      </c>
      <c r="H188" s="43"/>
      <c r="I188" s="43">
        <f>IF(Loan_Not_Paid*Values_Entered,Interest,"")</f>
        <v>3651.6238301928115</v>
      </c>
      <c r="J188" s="52">
        <f t="shared" si="3"/>
        <v>1170210.4824545644</v>
      </c>
      <c r="K188" s="221"/>
    </row>
    <row r="189" spans="3:11" s="14" customFormat="1" ht="15.75" x14ac:dyDescent="0.25">
      <c r="C189" s="40">
        <f>IF(Loan_Not_Paid*Values_Entered,Payment_Number,"")</f>
        <v>167</v>
      </c>
      <c r="D189" s="41">
        <f>IF(Loan_Not_Paid*Values_Entered,Payment_Date,"")</f>
        <v>45962</v>
      </c>
      <c r="E189" s="59">
        <f t="shared" si="1"/>
        <v>1170210.4824545644</v>
      </c>
      <c r="F189" s="43">
        <f>IF(Loan_Not_Paid*Values_Entered,Monthly_Payment,"")</f>
        <v>85426.454584615232</v>
      </c>
      <c r="G189" s="43">
        <f t="shared" si="2"/>
        <v>82013.340677456144</v>
      </c>
      <c r="H189" s="43"/>
      <c r="I189" s="43">
        <f>IF(Loan_Not_Paid*Values_Entered,Interest,"")</f>
        <v>3413.1139071590796</v>
      </c>
      <c r="J189" s="52">
        <f t="shared" si="3"/>
        <v>1088197.1417770982</v>
      </c>
      <c r="K189" s="221"/>
    </row>
    <row r="190" spans="3:11" s="14" customFormat="1" ht="15.75" x14ac:dyDescent="0.25">
      <c r="C190" s="40">
        <f>IF(Loan_Not_Paid*Values_Entered,Payment_Number,"")</f>
        <v>168</v>
      </c>
      <c r="D190" s="41">
        <f>IF(Loan_Not_Paid*Values_Entered,Payment_Date,"")</f>
        <v>45992</v>
      </c>
      <c r="E190" s="59">
        <f t="shared" si="1"/>
        <v>1088197.1417770982</v>
      </c>
      <c r="F190" s="43">
        <f>IF(Loan_Not_Paid*Values_Entered,Monthly_Payment,"")</f>
        <v>85426.454584615232</v>
      </c>
      <c r="G190" s="43">
        <f t="shared" si="2"/>
        <v>82252.546254432062</v>
      </c>
      <c r="H190" s="43"/>
      <c r="I190" s="43">
        <f>IF(Loan_Not_Paid*Values_Entered,Interest,"")</f>
        <v>3173.9083301831656</v>
      </c>
      <c r="J190" s="52">
        <f t="shared" si="3"/>
        <v>1005944.5955226719</v>
      </c>
      <c r="K190" s="221"/>
    </row>
    <row r="191" spans="3:11" s="14" customFormat="1" ht="15.75" x14ac:dyDescent="0.25">
      <c r="C191" s="40">
        <f>IF(Loan_Not_Paid*Values_Entered,Payment_Number,"")</f>
        <v>169</v>
      </c>
      <c r="D191" s="41">
        <f>IF(Loan_Not_Paid*Values_Entered,Payment_Date,"")</f>
        <v>46023</v>
      </c>
      <c r="E191" s="94">
        <f t="shared" si="1"/>
        <v>1005944.5955226719</v>
      </c>
      <c r="F191" s="43">
        <f>IF(Loan_Not_Paid*Values_Entered,Monthly_Payment,"")</f>
        <v>85426.454584615232</v>
      </c>
      <c r="G191" s="43">
        <f t="shared" si="2"/>
        <v>82492.449514340828</v>
      </c>
      <c r="H191" s="43"/>
      <c r="I191" s="43">
        <f>IF(Loan_Not_Paid*Values_Entered,Interest,"")</f>
        <v>2934.0050702744056</v>
      </c>
      <c r="J191" s="52">
        <f t="shared" si="3"/>
        <v>923452.14600833133</v>
      </c>
      <c r="K191" s="221"/>
    </row>
    <row r="192" spans="3:11" s="14" customFormat="1" ht="15.75" x14ac:dyDescent="0.25">
      <c r="C192" s="40">
        <f>IF(Loan_Not_Paid*Values_Entered,Payment_Number,"")</f>
        <v>170</v>
      </c>
      <c r="D192" s="41">
        <f>IF(Loan_Not_Paid*Values_Entered,Payment_Date,"")</f>
        <v>46054</v>
      </c>
      <c r="E192" s="59">
        <f t="shared" si="1"/>
        <v>923452.14600833133</v>
      </c>
      <c r="F192" s="43">
        <f>IF(Loan_Not_Paid*Values_Entered,Monthly_Payment,"")</f>
        <v>85426.454584615232</v>
      </c>
      <c r="G192" s="43">
        <f t="shared" si="2"/>
        <v>82733.052492090981</v>
      </c>
      <c r="H192" s="43"/>
      <c r="I192" s="43">
        <f>IF(Loan_Not_Paid*Values_Entered,Interest,"")</f>
        <v>2693.4020925242448</v>
      </c>
      <c r="J192" s="52">
        <f t="shared" si="3"/>
        <v>840719.09351623803</v>
      </c>
      <c r="K192" s="221"/>
    </row>
    <row r="193" spans="3:11" s="14" customFormat="1" ht="15.75" x14ac:dyDescent="0.25">
      <c r="C193" s="40">
        <f>IF(Loan_Not_Paid*Values_Entered,Payment_Number,"")</f>
        <v>171</v>
      </c>
      <c r="D193" s="41">
        <f>IF(Loan_Not_Paid*Values_Entered,Payment_Date,"")</f>
        <v>46082</v>
      </c>
      <c r="E193" s="59">
        <f t="shared" si="1"/>
        <v>840719.09351623803</v>
      </c>
      <c r="F193" s="43">
        <f>IF(Loan_Not_Paid*Values_Entered,Monthly_Payment,"")</f>
        <v>85426.454584615232</v>
      </c>
      <c r="G193" s="43">
        <f t="shared" si="2"/>
        <v>82974.357228526249</v>
      </c>
      <c r="H193" s="43"/>
      <c r="I193" s="43">
        <f>IF(Loan_Not_Paid*Values_Entered,Interest,"")</f>
        <v>2452.0973560889793</v>
      </c>
      <c r="J193" s="52">
        <f t="shared" si="3"/>
        <v>757744.73628770933</v>
      </c>
      <c r="K193" s="221"/>
    </row>
    <row r="194" spans="3:11" s="14" customFormat="1" ht="15.75" x14ac:dyDescent="0.25">
      <c r="C194" s="40">
        <f>IF(Loan_Not_Paid*Values_Entered,Payment_Number,"")</f>
        <v>172</v>
      </c>
      <c r="D194" s="41">
        <f>IF(Loan_Not_Paid*Values_Entered,Payment_Date,"")</f>
        <v>46113</v>
      </c>
      <c r="E194" s="59">
        <f t="shared" si="1"/>
        <v>757744.73628770933</v>
      </c>
      <c r="F194" s="43">
        <f>IF(Loan_Not_Paid*Values_Entered,Monthly_Payment,"")</f>
        <v>85426.454584615232</v>
      </c>
      <c r="G194" s="43">
        <f t="shared" si="2"/>
        <v>83216.365770442775</v>
      </c>
      <c r="H194" s="43"/>
      <c r="I194" s="43">
        <f>IF(Loan_Not_Paid*Values_Entered,Interest,"")</f>
        <v>2210.0888141724445</v>
      </c>
      <c r="J194" s="52">
        <f t="shared" si="3"/>
        <v>674528.3705172725</v>
      </c>
      <c r="K194" s="221"/>
    </row>
    <row r="195" spans="3:11" s="14" customFormat="1" ht="15.75" x14ac:dyDescent="0.25">
      <c r="C195" s="40">
        <f>IF(Loan_Not_Paid*Values_Entered,Payment_Number,"")</f>
        <v>173</v>
      </c>
      <c r="D195" s="41">
        <f>IF(Loan_Not_Paid*Values_Entered,Payment_Date,"")</f>
        <v>46143</v>
      </c>
      <c r="E195" s="59">
        <f t="shared" si="1"/>
        <v>674528.3705172725</v>
      </c>
      <c r="F195" s="43">
        <f>IF(Loan_Not_Paid*Values_Entered,Monthly_Payment,"")</f>
        <v>85426.454584615232</v>
      </c>
      <c r="G195" s="43">
        <f t="shared" si="2"/>
        <v>83459.080170606569</v>
      </c>
      <c r="H195" s="43"/>
      <c r="I195" s="43">
        <f>IF(Loan_Not_Paid*Values_Entered,Interest,"")</f>
        <v>1967.374414008653</v>
      </c>
      <c r="J195" s="52">
        <f t="shared" si="3"/>
        <v>591069.29034666717</v>
      </c>
      <c r="K195" s="221"/>
    </row>
    <row r="196" spans="3:11" s="14" customFormat="1" ht="15.75" x14ac:dyDescent="0.25">
      <c r="C196" s="40">
        <f>IF(Loan_Not_Paid*Values_Entered,Payment_Number,"")</f>
        <v>174</v>
      </c>
      <c r="D196" s="41">
        <f>IF(Loan_Not_Paid*Values_Entered,Payment_Date,"")</f>
        <v>46174</v>
      </c>
      <c r="E196" s="59">
        <f t="shared" si="1"/>
        <v>591069.29034666717</v>
      </c>
      <c r="F196" s="43">
        <f>IF(Loan_Not_Paid*Values_Entered,Monthly_Payment,"")</f>
        <v>85426.454584615232</v>
      </c>
      <c r="G196" s="43">
        <f t="shared" si="2"/>
        <v>83702.502487770849</v>
      </c>
      <c r="H196" s="43"/>
      <c r="I196" s="43">
        <f>IF(Loan_Not_Paid*Values_Entered,Interest,"")</f>
        <v>1723.9520968443842</v>
      </c>
      <c r="J196" s="52">
        <f t="shared" si="3"/>
        <v>507366.78785889596</v>
      </c>
      <c r="K196" s="221"/>
    </row>
    <row r="197" spans="3:11" s="14" customFormat="1" ht="15.75" x14ac:dyDescent="0.25">
      <c r="C197" s="40">
        <f>IF(Loan_Not_Paid*Values_Entered,Payment_Number,"")</f>
        <v>175</v>
      </c>
      <c r="D197" s="41">
        <f>IF(Loan_Not_Paid*Values_Entered,Payment_Date,"")</f>
        <v>46204</v>
      </c>
      <c r="E197" s="59">
        <f t="shared" si="1"/>
        <v>507366.78785889596</v>
      </c>
      <c r="F197" s="43">
        <f>IF(Loan_Not_Paid*Values_Entered,Monthly_Payment,"")</f>
        <v>85426.454584615232</v>
      </c>
      <c r="G197" s="43">
        <f t="shared" si="2"/>
        <v>83946.63478669351</v>
      </c>
      <c r="H197" s="43"/>
      <c r="I197" s="43">
        <f>IF(Loan_Not_Paid*Values_Entered,Interest,"")</f>
        <v>1479.8197979217191</v>
      </c>
      <c r="J197" s="52">
        <f t="shared" si="3"/>
        <v>423420.15307220072</v>
      </c>
      <c r="K197" s="221"/>
    </row>
    <row r="198" spans="3:11" s="14" customFormat="1" ht="15.75" x14ac:dyDescent="0.25">
      <c r="C198" s="40">
        <f>IF(Loan_Not_Paid*Values_Entered,Payment_Number,"")</f>
        <v>176</v>
      </c>
      <c r="D198" s="41">
        <f>IF(Loan_Not_Paid*Values_Entered,Payment_Date,"")</f>
        <v>46235</v>
      </c>
      <c r="E198" s="59">
        <f t="shared" si="1"/>
        <v>423420.15307220072</v>
      </c>
      <c r="F198" s="43">
        <f>IF(Loan_Not_Paid*Values_Entered,Monthly_Payment,"")</f>
        <v>85426.454584615232</v>
      </c>
      <c r="G198" s="43">
        <f t="shared" si="2"/>
        <v>84191.479138154697</v>
      </c>
      <c r="H198" s="43"/>
      <c r="I198" s="43">
        <f>IF(Loan_Not_Paid*Values_Entered,Interest,"")</f>
        <v>1234.9754464605294</v>
      </c>
      <c r="J198" s="52">
        <f t="shared" si="3"/>
        <v>339228.67393405363</v>
      </c>
      <c r="K198" s="221"/>
    </row>
    <row r="199" spans="3:11" s="14" customFormat="1" ht="15.75" x14ac:dyDescent="0.25">
      <c r="C199" s="40">
        <f>IF(Loan_Not_Paid*Values_Entered,Payment_Number,"")</f>
        <v>177</v>
      </c>
      <c r="D199" s="41">
        <f>IF(Loan_Not_Paid*Values_Entered,Payment_Date,"")</f>
        <v>46266</v>
      </c>
      <c r="E199" s="59">
        <f t="shared" si="1"/>
        <v>339228.67393405363</v>
      </c>
      <c r="F199" s="43">
        <f>IF(Loan_Not_Paid*Values_Entered,Monthly_Payment,"")</f>
        <v>85426.454584615232</v>
      </c>
      <c r="G199" s="43">
        <f t="shared" si="2"/>
        <v>84437.037618974311</v>
      </c>
      <c r="H199" s="43"/>
      <c r="I199" s="43">
        <f>IF(Loan_Not_Paid*Values_Entered,Interest,"")</f>
        <v>989.41696564091149</v>
      </c>
      <c r="J199" s="52">
        <f t="shared" si="3"/>
        <v>254791.63631507754</v>
      </c>
      <c r="K199" s="221"/>
    </row>
    <row r="200" spans="3:11" s="14" customFormat="1" ht="15.75" x14ac:dyDescent="0.25">
      <c r="C200" s="40">
        <f>IF(Loan_Not_Paid*Values_Entered,Payment_Number,"")</f>
        <v>178</v>
      </c>
      <c r="D200" s="41">
        <f>IF(Loan_Not_Paid*Values_Entered,Payment_Date,"")</f>
        <v>46296</v>
      </c>
      <c r="E200" s="59">
        <f t="shared" si="1"/>
        <v>254791.63631507754</v>
      </c>
      <c r="F200" s="43">
        <f>IF(Loan_Not_Paid*Values_Entered,Monthly_Payment,"")</f>
        <v>85426.454584615232</v>
      </c>
      <c r="G200" s="43">
        <f t="shared" si="2"/>
        <v>84683.312312029666</v>
      </c>
      <c r="H200" s="43"/>
      <c r="I200" s="43">
        <f>IF(Loan_Not_Paid*Values_Entered,Interest,"")</f>
        <v>743.1422725855698</v>
      </c>
      <c r="J200" s="52">
        <f t="shared" si="3"/>
        <v>170108.32400305197</v>
      </c>
      <c r="K200" s="221"/>
    </row>
    <row r="201" spans="3:11" s="14" customFormat="1" ht="15.75" x14ac:dyDescent="0.25">
      <c r="C201" s="40">
        <f>IF(Loan_Not_Paid*Values_Entered,Payment_Number,"")</f>
        <v>179</v>
      </c>
      <c r="D201" s="41">
        <f>IF(Loan_Not_Paid*Values_Entered,Payment_Date,"")</f>
        <v>46327</v>
      </c>
      <c r="E201" s="59">
        <f t="shared" si="1"/>
        <v>170108.32400305197</v>
      </c>
      <c r="F201" s="43">
        <f>IF(Loan_Not_Paid*Values_Entered,Monthly_Payment,"")</f>
        <v>85426.454584615232</v>
      </c>
      <c r="G201" s="43">
        <f t="shared" si="2"/>
        <v>84930.305306273076</v>
      </c>
      <c r="H201" s="43"/>
      <c r="I201" s="43">
        <f>IF(Loan_Not_Paid*Values_Entered,Interest,"")</f>
        <v>496.14927834214996</v>
      </c>
      <c r="J201" s="52">
        <f t="shared" si="3"/>
        <v>85178.018696770072</v>
      </c>
      <c r="K201" s="221"/>
    </row>
    <row r="202" spans="3:11" s="14" customFormat="1" ht="15.75" x14ac:dyDescent="0.25">
      <c r="C202" s="40">
        <f>IF(Loan_Not_Paid*Values_Entered,Payment_Number,"")</f>
        <v>180</v>
      </c>
      <c r="D202" s="41">
        <f>IF(Loan_Not_Paid*Values_Entered,Payment_Date,"")</f>
        <v>46357</v>
      </c>
      <c r="E202" s="59">
        <f t="shared" si="1"/>
        <v>85178.018696770072</v>
      </c>
      <c r="F202" s="43">
        <f>IF(Loan_Not_Paid*Values_Entered,Monthly_Payment,"")</f>
        <v>85426.454584615232</v>
      </c>
      <c r="G202" s="43">
        <f t="shared" si="2"/>
        <v>85178.018696749699</v>
      </c>
      <c r="H202" s="43"/>
      <c r="I202" s="43">
        <f>IF(Loan_Not_Paid*Values_Entered,Interest,"")</f>
        <v>248.43588786552002</v>
      </c>
      <c r="J202" s="52">
        <f t="shared" si="3"/>
        <v>2.2351741790771484E-8</v>
      </c>
      <c r="K202" s="221"/>
    </row>
    <row r="203" spans="3:11" s="14" customFormat="1" ht="15.75" x14ac:dyDescent="0.25">
      <c r="C203" s="40" t="str">
        <f>IF(Loan_Not_Paid*Values_Entered,Payment_Number,"")</f>
        <v/>
      </c>
      <c r="D203" s="41" t="str">
        <f>IF(Loan_Not_Paid*Values_Entered,Payment_Date,"")</f>
        <v/>
      </c>
      <c r="E203" s="94">
        <v>1</v>
      </c>
      <c r="F203" s="43" t="str">
        <f>IF(Loan_Not_Paid*Values_Entered,Monthly_Payment,"")</f>
        <v/>
      </c>
      <c r="G203" s="43" t="str">
        <f t="shared" si="2"/>
        <v/>
      </c>
      <c r="H203" s="43"/>
      <c r="I203" s="43" t="str">
        <f>IF(Loan_Not_Paid*Values_Entered,Interest,"")</f>
        <v/>
      </c>
      <c r="J203" s="52" t="str">
        <f t="shared" si="3"/>
        <v/>
      </c>
      <c r="K203" s="221"/>
    </row>
    <row r="204" spans="3:11" ht="15.75" x14ac:dyDescent="0.25">
      <c r="C204" s="7" t="str">
        <f>IF(Loan_Not_Paid*Values_Entered,Payment_Number,"")</f>
        <v/>
      </c>
      <c r="D204" s="5" t="str">
        <f>IF(Loan_Not_Paid*Values_Entered,Payment_Date,"")</f>
        <v/>
      </c>
      <c r="E204" s="60" t="str">
        <f t="shared" si="1"/>
        <v/>
      </c>
      <c r="F204" s="6" t="str">
        <f>IF(Loan_Not_Paid*Values_Entered,Monthly_Payment,"")</f>
        <v/>
      </c>
      <c r="G204" s="6" t="str">
        <f t="shared" si="2"/>
        <v/>
      </c>
      <c r="H204" s="6"/>
      <c r="I204" s="6" t="str">
        <f>IF(Loan_Not_Paid*Values_Entered,Interest,"")</f>
        <v/>
      </c>
      <c r="J204" s="53" t="str">
        <f t="shared" si="3"/>
        <v/>
      </c>
      <c r="K204" s="221"/>
    </row>
    <row r="205" spans="3:11" ht="15.75" x14ac:dyDescent="0.25">
      <c r="C205" s="7" t="str">
        <f>IF(Loan_Not_Paid*Values_Entered,Payment_Number,"")</f>
        <v/>
      </c>
      <c r="D205" s="5" t="str">
        <f>IF(Loan_Not_Paid*Values_Entered,Payment_Date,"")</f>
        <v/>
      </c>
      <c r="E205" s="60" t="str">
        <f t="shared" si="1"/>
        <v/>
      </c>
      <c r="F205" s="6" t="str">
        <f>IF(Loan_Not_Paid*Values_Entered,Monthly_Payment,"")</f>
        <v/>
      </c>
      <c r="G205" s="6" t="str">
        <f t="shared" si="2"/>
        <v/>
      </c>
      <c r="H205" s="6"/>
      <c r="I205" s="6" t="str">
        <f>IF(Loan_Not_Paid*Values_Entered,Interest,"")</f>
        <v/>
      </c>
      <c r="J205" s="53" t="str">
        <f t="shared" si="3"/>
        <v/>
      </c>
      <c r="K205" s="221"/>
    </row>
    <row r="206" spans="3:11" ht="15.75" x14ac:dyDescent="0.25">
      <c r="C206" s="7" t="str">
        <f>IF(Loan_Not_Paid*Values_Entered,Payment_Number,"")</f>
        <v/>
      </c>
      <c r="D206" s="5" t="str">
        <f>IF(Loan_Not_Paid*Values_Entered,Payment_Date,"")</f>
        <v/>
      </c>
      <c r="E206" s="60" t="str">
        <f t="shared" si="1"/>
        <v/>
      </c>
      <c r="F206" s="6" t="str">
        <f>IF(Loan_Not_Paid*Values_Entered,Monthly_Payment,"")</f>
        <v/>
      </c>
      <c r="G206" s="6" t="str">
        <f t="shared" si="2"/>
        <v/>
      </c>
      <c r="H206" s="6"/>
      <c r="I206" s="6" t="str">
        <f>IF(Loan_Not_Paid*Values_Entered,Interest,"")</f>
        <v/>
      </c>
      <c r="J206" s="53" t="str">
        <f t="shared" si="3"/>
        <v/>
      </c>
      <c r="K206" s="221"/>
    </row>
    <row r="207" spans="3:11" ht="15.75" x14ac:dyDescent="0.25">
      <c r="C207" s="7" t="str">
        <f>IF(Loan_Not_Paid*Values_Entered,Payment_Number,"")</f>
        <v/>
      </c>
      <c r="D207" s="5" t="str">
        <f>IF(Loan_Not_Paid*Values_Entered,Payment_Date,"")</f>
        <v/>
      </c>
      <c r="E207" s="60" t="str">
        <f t="shared" si="1"/>
        <v/>
      </c>
      <c r="F207" s="6" t="str">
        <f>IF(Loan_Not_Paid*Values_Entered,Monthly_Payment,"")</f>
        <v/>
      </c>
      <c r="G207" s="6" t="str">
        <f t="shared" si="2"/>
        <v/>
      </c>
      <c r="H207" s="6"/>
      <c r="I207" s="6" t="str">
        <f>IF(Loan_Not_Paid*Values_Entered,Interest,"")</f>
        <v/>
      </c>
      <c r="J207" s="53" t="str">
        <f t="shared" si="3"/>
        <v/>
      </c>
      <c r="K207" s="221"/>
    </row>
    <row r="208" spans="3:11" ht="15.75" x14ac:dyDescent="0.25">
      <c r="C208" s="7" t="str">
        <f>IF(Loan_Not_Paid*Values_Entered,Payment_Number,"")</f>
        <v/>
      </c>
      <c r="D208" s="5" t="str">
        <f>IF(Loan_Not_Paid*Values_Entered,Payment_Date,"")</f>
        <v/>
      </c>
      <c r="E208" s="60" t="str">
        <f t="shared" si="1"/>
        <v/>
      </c>
      <c r="F208" s="6" t="str">
        <f>IF(Loan_Not_Paid*Values_Entered,Monthly_Payment,"")</f>
        <v/>
      </c>
      <c r="G208" s="6" t="str">
        <f t="shared" si="2"/>
        <v/>
      </c>
      <c r="H208" s="6"/>
      <c r="I208" s="6" t="str">
        <f>IF(Loan_Not_Paid*Values_Entered,Interest,"")</f>
        <v/>
      </c>
      <c r="J208" s="53" t="str">
        <f t="shared" si="3"/>
        <v/>
      </c>
      <c r="K208" s="221"/>
    </row>
    <row r="209" spans="3:11" ht="15.75" x14ac:dyDescent="0.25">
      <c r="C209" s="7" t="str">
        <f>IF(Loan_Not_Paid*Values_Entered,Payment_Number,"")</f>
        <v/>
      </c>
      <c r="D209" s="5" t="str">
        <f>IF(Loan_Not_Paid*Values_Entered,Payment_Date,"")</f>
        <v/>
      </c>
      <c r="E209" s="60" t="str">
        <f t="shared" si="1"/>
        <v/>
      </c>
      <c r="F209" s="6" t="str">
        <f>IF(Loan_Not_Paid*Values_Entered,Monthly_Payment,"")</f>
        <v/>
      </c>
      <c r="G209" s="6" t="str">
        <f t="shared" si="2"/>
        <v/>
      </c>
      <c r="H209" s="6"/>
      <c r="I209" s="6" t="str">
        <f>IF(Loan_Not_Paid*Values_Entered,Interest,"")</f>
        <v/>
      </c>
      <c r="J209" s="53" t="str">
        <f t="shared" si="3"/>
        <v/>
      </c>
      <c r="K209" s="221"/>
    </row>
    <row r="210" spans="3:11" ht="15.75" x14ac:dyDescent="0.25">
      <c r="C210" s="7" t="str">
        <f>IF(Loan_Not_Paid*Values_Entered,Payment_Number,"")</f>
        <v/>
      </c>
      <c r="D210" s="5" t="str">
        <f>IF(Loan_Not_Paid*Values_Entered,Payment_Date,"")</f>
        <v/>
      </c>
      <c r="E210" s="60" t="str">
        <f t="shared" si="1"/>
        <v/>
      </c>
      <c r="F210" s="6" t="str">
        <f>IF(Loan_Not_Paid*Values_Entered,Monthly_Payment,"")</f>
        <v/>
      </c>
      <c r="G210" s="6" t="str">
        <f t="shared" si="2"/>
        <v/>
      </c>
      <c r="H210" s="6"/>
      <c r="I210" s="6" t="str">
        <f>IF(Loan_Not_Paid*Values_Entered,Interest,"")</f>
        <v/>
      </c>
      <c r="J210" s="53" t="str">
        <f t="shared" si="3"/>
        <v/>
      </c>
      <c r="K210" s="221"/>
    </row>
    <row r="211" spans="3:11" x14ac:dyDescent="0.2">
      <c r="C211" s="7" t="str">
        <f>IF(Loan_Not_Paid*Values_Entered,Payment_Number,"")</f>
        <v/>
      </c>
      <c r="D211" s="5" t="str">
        <f>IF(Loan_Not_Paid*Values_Entered,Payment_Date,"")</f>
        <v/>
      </c>
      <c r="E211" s="60" t="str">
        <f t="shared" si="1"/>
        <v/>
      </c>
      <c r="F211" s="6" t="str">
        <f>IF(Loan_Not_Paid*Values_Entered,Monthly_Payment,"")</f>
        <v/>
      </c>
      <c r="G211" s="6" t="str">
        <f t="shared" si="2"/>
        <v/>
      </c>
      <c r="H211" s="6"/>
      <c r="I211" s="6" t="str">
        <f>IF(Loan_Not_Paid*Values_Entered,Interest,"")</f>
        <v/>
      </c>
      <c r="J211" s="53" t="str">
        <f t="shared" si="3"/>
        <v/>
      </c>
    </row>
    <row r="212" spans="3:11" x14ac:dyDescent="0.2">
      <c r="C212" s="7" t="str">
        <f>IF(Loan_Not_Paid*Values_Entered,Payment_Number,"")</f>
        <v/>
      </c>
      <c r="D212" s="5" t="str">
        <f>IF(Loan_Not_Paid*Values_Entered,Payment_Date,"")</f>
        <v/>
      </c>
      <c r="E212" s="60" t="str">
        <f t="shared" si="1"/>
        <v/>
      </c>
      <c r="F212" s="6" t="str">
        <f>IF(Loan_Not_Paid*Values_Entered,Monthly_Payment,"")</f>
        <v/>
      </c>
      <c r="G212" s="6" t="str">
        <f t="shared" si="2"/>
        <v/>
      </c>
      <c r="H212" s="6"/>
      <c r="I212" s="6" t="str">
        <f>IF(Loan_Not_Paid*Values_Entered,Interest,"")</f>
        <v/>
      </c>
      <c r="J212" s="53" t="str">
        <f t="shared" si="3"/>
        <v/>
      </c>
    </row>
    <row r="213" spans="3:11" x14ac:dyDescent="0.2">
      <c r="C213" s="7" t="str">
        <f>IF(Loan_Not_Paid*Values_Entered,Payment_Number,"")</f>
        <v/>
      </c>
      <c r="D213" s="5" t="str">
        <f>IF(Loan_Not_Paid*Values_Entered,Payment_Date,"")</f>
        <v/>
      </c>
      <c r="E213" s="60" t="str">
        <f t="shared" si="1"/>
        <v/>
      </c>
      <c r="F213" s="6" t="str">
        <f>IF(Loan_Not_Paid*Values_Entered,Monthly_Payment,"")</f>
        <v/>
      </c>
      <c r="G213" s="6" t="str">
        <f t="shared" si="2"/>
        <v/>
      </c>
      <c r="H213" s="6"/>
      <c r="I213" s="6" t="str">
        <f>IF(Loan_Not_Paid*Values_Entered,Interest,"")</f>
        <v/>
      </c>
      <c r="J213" s="53" t="str">
        <f t="shared" si="3"/>
        <v/>
      </c>
    </row>
    <row r="214" spans="3:11" x14ac:dyDescent="0.2">
      <c r="C214" s="7" t="str">
        <f>IF(Loan_Not_Paid*Values_Entered,Payment_Number,"")</f>
        <v/>
      </c>
      <c r="D214" s="5" t="str">
        <f>IF(Loan_Not_Paid*Values_Entered,Payment_Date,"")</f>
        <v/>
      </c>
      <c r="E214" s="60" t="str">
        <f t="shared" si="1"/>
        <v/>
      </c>
      <c r="F214" s="6" t="str">
        <f>IF(Loan_Not_Paid*Values_Entered,Monthly_Payment,"")</f>
        <v/>
      </c>
      <c r="G214" s="6" t="str">
        <f t="shared" si="2"/>
        <v/>
      </c>
      <c r="H214" s="6"/>
      <c r="I214" s="6" t="str">
        <f>IF(Loan_Not_Paid*Values_Entered,Interest,"")</f>
        <v/>
      </c>
      <c r="J214" s="53" t="str">
        <f t="shared" si="3"/>
        <v/>
      </c>
    </row>
    <row r="215" spans="3:11" x14ac:dyDescent="0.2">
      <c r="C215" s="7" t="str">
        <f>IF(Loan_Not_Paid*Values_Entered,Payment_Number,"")</f>
        <v/>
      </c>
      <c r="D215" s="5" t="str">
        <f t="shared" ref="D215:D278" si="4">IF(Loan_Not_Paid*Values_Entered,Payment_Date,"")</f>
        <v/>
      </c>
      <c r="E215" s="60" t="str">
        <f>IF(Loan_Not_Paid*Values_Entered,Beginning_Balance,"")</f>
        <v/>
      </c>
      <c r="F215" s="6" t="str">
        <f t="shared" ref="F215:F278" si="5">IF(Loan_Not_Paid*Values_Entered,Monthly_Payment,"")</f>
        <v/>
      </c>
      <c r="G215" s="6" t="str">
        <f>IF(Loan_Not_Paid*Values_Entered,Principal,"")</f>
        <v/>
      </c>
      <c r="H215" s="6"/>
      <c r="I215" s="6" t="str">
        <f t="shared" ref="I215:I278" si="6">IF(Loan_Not_Paid*Values_Entered,Interest,"")</f>
        <v/>
      </c>
      <c r="J215" s="53" t="str">
        <f>IF(Loan_Not_Paid*Values_Entered,Ending_Balance,"")</f>
        <v/>
      </c>
    </row>
    <row r="216" spans="3:11" x14ac:dyDescent="0.2">
      <c r="C216" s="7" t="str">
        <f>IF(Loan_Not_Paid*Values_Entered,Payment_Number,"")</f>
        <v/>
      </c>
      <c r="D216" s="5" t="str">
        <f t="shared" si="4"/>
        <v/>
      </c>
      <c r="E216" s="60" t="str">
        <f>IF(Loan_Not_Paid*Values_Entered,Beginning_Balance,"")</f>
        <v/>
      </c>
      <c r="F216" s="6" t="str">
        <f t="shared" si="5"/>
        <v/>
      </c>
      <c r="G216" s="6" t="str">
        <f>IF(Loan_Not_Paid*Values_Entered,Principal,"")</f>
        <v/>
      </c>
      <c r="H216" s="6"/>
      <c r="I216" s="6" t="str">
        <f t="shared" si="6"/>
        <v/>
      </c>
      <c r="J216" s="53" t="str">
        <f>IF(Loan_Not_Paid*Values_Entered,Ending_Balance,"")</f>
        <v/>
      </c>
    </row>
    <row r="217" spans="3:11" x14ac:dyDescent="0.2">
      <c r="C217" s="7" t="str">
        <f>IF(Loan_Not_Paid*Values_Entered,Payment_Number,"")</f>
        <v/>
      </c>
      <c r="D217" s="5" t="str">
        <f t="shared" si="4"/>
        <v/>
      </c>
      <c r="E217" s="60" t="str">
        <f>IF(Loan_Not_Paid*Values_Entered,Beginning_Balance,"")</f>
        <v/>
      </c>
      <c r="F217" s="6" t="str">
        <f t="shared" si="5"/>
        <v/>
      </c>
      <c r="G217" s="6" t="str">
        <f>IF(Loan_Not_Paid*Values_Entered,Principal,"")</f>
        <v/>
      </c>
      <c r="H217" s="6"/>
      <c r="I217" s="6" t="str">
        <f t="shared" si="6"/>
        <v/>
      </c>
      <c r="J217" s="53" t="str">
        <f>IF(Loan_Not_Paid*Values_Entered,Ending_Balance,"")</f>
        <v/>
      </c>
    </row>
    <row r="218" spans="3:11" x14ac:dyDescent="0.2">
      <c r="C218" s="7" t="str">
        <f>IF(Loan_Not_Paid*Values_Entered,Payment_Number,"")</f>
        <v/>
      </c>
      <c r="D218" s="5" t="str">
        <f t="shared" si="4"/>
        <v/>
      </c>
      <c r="E218" s="60" t="str">
        <f>IF(Loan_Not_Paid*Values_Entered,Beginning_Balance,"")</f>
        <v/>
      </c>
      <c r="F218" s="6" t="str">
        <f t="shared" si="5"/>
        <v/>
      </c>
      <c r="G218" s="6" t="str">
        <f>IF(Loan_Not_Paid*Values_Entered,Principal,"")</f>
        <v/>
      </c>
      <c r="H218" s="6"/>
      <c r="I218" s="6" t="str">
        <f t="shared" si="6"/>
        <v/>
      </c>
      <c r="J218" s="53" t="str">
        <f>IF(Loan_Not_Paid*Values_Entered,Ending_Balance,"")</f>
        <v/>
      </c>
    </row>
    <row r="219" spans="3:11" x14ac:dyDescent="0.2">
      <c r="C219" s="7" t="str">
        <f>IF(Loan_Not_Paid*Values_Entered,Payment_Number,"")</f>
        <v/>
      </c>
      <c r="D219" s="5" t="str">
        <f t="shared" si="4"/>
        <v/>
      </c>
      <c r="E219" s="60" t="str">
        <f>IF(Loan_Not_Paid*Values_Entered,Beginning_Balance,"")</f>
        <v/>
      </c>
      <c r="F219" s="6" t="str">
        <f t="shared" si="5"/>
        <v/>
      </c>
      <c r="G219" s="6" t="str">
        <f>IF(Loan_Not_Paid*Values_Entered,Principal,"")</f>
        <v/>
      </c>
      <c r="H219" s="6"/>
      <c r="I219" s="6" t="str">
        <f t="shared" si="6"/>
        <v/>
      </c>
      <c r="J219" s="53" t="str">
        <f>IF(Loan_Not_Paid*Values_Entered,Ending_Balance,"")</f>
        <v/>
      </c>
    </row>
    <row r="220" spans="3:11" x14ac:dyDescent="0.2">
      <c r="C220" s="7" t="str">
        <f>IF(Loan_Not_Paid*Values_Entered,Payment_Number,"")</f>
        <v/>
      </c>
      <c r="D220" s="5" t="str">
        <f t="shared" si="4"/>
        <v/>
      </c>
      <c r="E220" s="60" t="str">
        <f>IF(Loan_Not_Paid*Values_Entered,Beginning_Balance,"")</f>
        <v/>
      </c>
      <c r="F220" s="6" t="str">
        <f t="shared" si="5"/>
        <v/>
      </c>
      <c r="G220" s="6" t="str">
        <f>IF(Loan_Not_Paid*Values_Entered,Principal,"")</f>
        <v/>
      </c>
      <c r="H220" s="6"/>
      <c r="I220" s="6" t="str">
        <f t="shared" si="6"/>
        <v/>
      </c>
      <c r="J220" s="53" t="str">
        <f>IF(Loan_Not_Paid*Values_Entered,Ending_Balance,"")</f>
        <v/>
      </c>
    </row>
    <row r="221" spans="3:11" x14ac:dyDescent="0.2">
      <c r="C221" s="7" t="str">
        <f>IF(Loan_Not_Paid*Values_Entered,Payment_Number,"")</f>
        <v/>
      </c>
      <c r="D221" s="5" t="str">
        <f t="shared" si="4"/>
        <v/>
      </c>
      <c r="E221" s="60" t="str">
        <f>IF(Loan_Not_Paid*Values_Entered,Beginning_Balance,"")</f>
        <v/>
      </c>
      <c r="F221" s="6" t="str">
        <f t="shared" si="5"/>
        <v/>
      </c>
      <c r="G221" s="6" t="str">
        <f>IF(Loan_Not_Paid*Values_Entered,Principal,"")</f>
        <v/>
      </c>
      <c r="H221" s="6"/>
      <c r="I221" s="6" t="str">
        <f t="shared" si="6"/>
        <v/>
      </c>
      <c r="J221" s="53" t="str">
        <f>IF(Loan_Not_Paid*Values_Entered,Ending_Balance,"")</f>
        <v/>
      </c>
    </row>
    <row r="222" spans="3:11" x14ac:dyDescent="0.2">
      <c r="C222" s="7" t="str">
        <f>IF(Loan_Not_Paid*Values_Entered,Payment_Number,"")</f>
        <v/>
      </c>
      <c r="D222" s="5" t="str">
        <f t="shared" si="4"/>
        <v/>
      </c>
      <c r="E222" s="60" t="str">
        <f>IF(Loan_Not_Paid*Values_Entered,Beginning_Balance,"")</f>
        <v/>
      </c>
      <c r="F222" s="6" t="str">
        <f t="shared" si="5"/>
        <v/>
      </c>
      <c r="G222" s="6" t="str">
        <f>IF(Loan_Not_Paid*Values_Entered,Principal,"")</f>
        <v/>
      </c>
      <c r="H222" s="6"/>
      <c r="I222" s="6" t="str">
        <f t="shared" si="6"/>
        <v/>
      </c>
      <c r="J222" s="53" t="str">
        <f>IF(Loan_Not_Paid*Values_Entered,Ending_Balance,"")</f>
        <v/>
      </c>
    </row>
    <row r="223" spans="3:11" x14ac:dyDescent="0.2">
      <c r="C223" s="7" t="str">
        <f>IF(Loan_Not_Paid*Values_Entered,Payment_Number,"")</f>
        <v/>
      </c>
      <c r="D223" s="5" t="str">
        <f t="shared" si="4"/>
        <v/>
      </c>
      <c r="E223" s="60" t="str">
        <f>IF(Loan_Not_Paid*Values_Entered,Beginning_Balance,"")</f>
        <v/>
      </c>
      <c r="F223" s="6" t="str">
        <f t="shared" si="5"/>
        <v/>
      </c>
      <c r="G223" s="6" t="str">
        <f>IF(Loan_Not_Paid*Values_Entered,Principal,"")</f>
        <v/>
      </c>
      <c r="H223" s="6"/>
      <c r="I223" s="6" t="str">
        <f t="shared" si="6"/>
        <v/>
      </c>
      <c r="J223" s="53" t="str">
        <f>IF(Loan_Not_Paid*Values_Entered,Ending_Balance,"")</f>
        <v/>
      </c>
    </row>
    <row r="224" spans="3:11" x14ac:dyDescent="0.2">
      <c r="C224" s="7" t="str">
        <f>IF(Loan_Not_Paid*Values_Entered,Payment_Number,"")</f>
        <v/>
      </c>
      <c r="D224" s="5" t="str">
        <f t="shared" si="4"/>
        <v/>
      </c>
      <c r="E224" s="60" t="str">
        <f>IF(Loan_Not_Paid*Values_Entered,Beginning_Balance,"")</f>
        <v/>
      </c>
      <c r="F224" s="6" t="str">
        <f t="shared" si="5"/>
        <v/>
      </c>
      <c r="G224" s="6" t="str">
        <f>IF(Loan_Not_Paid*Values_Entered,Principal,"")</f>
        <v/>
      </c>
      <c r="H224" s="6"/>
      <c r="I224" s="6" t="str">
        <f t="shared" si="6"/>
        <v/>
      </c>
      <c r="J224" s="53" t="str">
        <f>IF(Loan_Not_Paid*Values_Entered,Ending_Balance,"")</f>
        <v/>
      </c>
    </row>
    <row r="225" spans="3:10" x14ac:dyDescent="0.2">
      <c r="C225" s="7" t="str">
        <f>IF(Loan_Not_Paid*Values_Entered,Payment_Number,"")</f>
        <v/>
      </c>
      <c r="D225" s="5" t="str">
        <f t="shared" si="4"/>
        <v/>
      </c>
      <c r="E225" s="60" t="str">
        <f>IF(Loan_Not_Paid*Values_Entered,Beginning_Balance,"")</f>
        <v/>
      </c>
      <c r="F225" s="6" t="str">
        <f t="shared" si="5"/>
        <v/>
      </c>
      <c r="G225" s="6" t="str">
        <f>IF(Loan_Not_Paid*Values_Entered,Principal,"")</f>
        <v/>
      </c>
      <c r="H225" s="6"/>
      <c r="I225" s="6" t="str">
        <f t="shared" si="6"/>
        <v/>
      </c>
      <c r="J225" s="53" t="str">
        <f>IF(Loan_Not_Paid*Values_Entered,Ending_Balance,"")</f>
        <v/>
      </c>
    </row>
    <row r="226" spans="3:10" x14ac:dyDescent="0.2">
      <c r="C226" s="7" t="str">
        <f>IF(Loan_Not_Paid*Values_Entered,Payment_Number,"")</f>
        <v/>
      </c>
      <c r="D226" s="5" t="str">
        <f t="shared" si="4"/>
        <v/>
      </c>
      <c r="E226" s="60" t="str">
        <f>IF(Loan_Not_Paid*Values_Entered,Beginning_Balance,"")</f>
        <v/>
      </c>
      <c r="F226" s="6" t="str">
        <f t="shared" si="5"/>
        <v/>
      </c>
      <c r="G226" s="6" t="str">
        <f>IF(Loan_Not_Paid*Values_Entered,Principal,"")</f>
        <v/>
      </c>
      <c r="H226" s="6"/>
      <c r="I226" s="6" t="str">
        <f t="shared" si="6"/>
        <v/>
      </c>
      <c r="J226" s="53" t="str">
        <f>IF(Loan_Not_Paid*Values_Entered,Ending_Balance,"")</f>
        <v/>
      </c>
    </row>
    <row r="227" spans="3:10" x14ac:dyDescent="0.2">
      <c r="C227" s="7" t="str">
        <f>IF(Loan_Not_Paid*Values_Entered,Payment_Number,"")</f>
        <v/>
      </c>
      <c r="D227" s="5" t="str">
        <f t="shared" si="4"/>
        <v/>
      </c>
      <c r="E227" s="60" t="str">
        <f>IF(Loan_Not_Paid*Values_Entered,Beginning_Balance,"")</f>
        <v/>
      </c>
      <c r="F227" s="6" t="str">
        <f t="shared" si="5"/>
        <v/>
      </c>
      <c r="G227" s="6" t="str">
        <f>IF(Loan_Not_Paid*Values_Entered,Principal,"")</f>
        <v/>
      </c>
      <c r="H227" s="6"/>
      <c r="I227" s="6" t="str">
        <f t="shared" si="6"/>
        <v/>
      </c>
      <c r="J227" s="53" t="str">
        <f>IF(Loan_Not_Paid*Values_Entered,Ending_Balance,"")</f>
        <v/>
      </c>
    </row>
    <row r="228" spans="3:10" x14ac:dyDescent="0.2">
      <c r="C228" s="7" t="str">
        <f>IF(Loan_Not_Paid*Values_Entered,Payment_Number,"")</f>
        <v/>
      </c>
      <c r="D228" s="5" t="str">
        <f t="shared" si="4"/>
        <v/>
      </c>
      <c r="E228" s="60" t="str">
        <f>IF(Loan_Not_Paid*Values_Entered,Beginning_Balance,"")</f>
        <v/>
      </c>
      <c r="F228" s="6" t="str">
        <f t="shared" si="5"/>
        <v/>
      </c>
      <c r="G228" s="6" t="str">
        <f>IF(Loan_Not_Paid*Values_Entered,Principal,"")</f>
        <v/>
      </c>
      <c r="H228" s="6"/>
      <c r="I228" s="6" t="str">
        <f t="shared" si="6"/>
        <v/>
      </c>
      <c r="J228" s="53" t="str">
        <f>IF(Loan_Not_Paid*Values_Entered,Ending_Balance,"")</f>
        <v/>
      </c>
    </row>
    <row r="229" spans="3:10" x14ac:dyDescent="0.2">
      <c r="C229" s="7" t="str">
        <f>IF(Loan_Not_Paid*Values_Entered,Payment_Number,"")</f>
        <v/>
      </c>
      <c r="D229" s="5" t="str">
        <f t="shared" si="4"/>
        <v/>
      </c>
      <c r="E229" s="60" t="str">
        <f>IF(Loan_Not_Paid*Values_Entered,Beginning_Balance,"")</f>
        <v/>
      </c>
      <c r="F229" s="6" t="str">
        <f t="shared" si="5"/>
        <v/>
      </c>
      <c r="G229" s="6" t="str">
        <f>IF(Loan_Not_Paid*Values_Entered,Principal,"")</f>
        <v/>
      </c>
      <c r="H229" s="6"/>
      <c r="I229" s="6" t="str">
        <f t="shared" si="6"/>
        <v/>
      </c>
      <c r="J229" s="53" t="str">
        <f>IF(Loan_Not_Paid*Values_Entered,Ending_Balance,"")</f>
        <v/>
      </c>
    </row>
    <row r="230" spans="3:10" x14ac:dyDescent="0.2">
      <c r="C230" s="7" t="str">
        <f>IF(Loan_Not_Paid*Values_Entered,Payment_Number,"")</f>
        <v/>
      </c>
      <c r="D230" s="5" t="str">
        <f t="shared" si="4"/>
        <v/>
      </c>
      <c r="E230" s="60" t="str">
        <f>IF(Loan_Not_Paid*Values_Entered,Beginning_Balance,"")</f>
        <v/>
      </c>
      <c r="F230" s="6" t="str">
        <f t="shared" si="5"/>
        <v/>
      </c>
      <c r="G230" s="6" t="str">
        <f>IF(Loan_Not_Paid*Values_Entered,Principal,"")</f>
        <v/>
      </c>
      <c r="H230" s="6"/>
      <c r="I230" s="6" t="str">
        <f t="shared" si="6"/>
        <v/>
      </c>
      <c r="J230" s="53" t="str">
        <f>IF(Loan_Not_Paid*Values_Entered,Ending_Balance,"")</f>
        <v/>
      </c>
    </row>
    <row r="231" spans="3:10" x14ac:dyDescent="0.2">
      <c r="C231" s="7" t="str">
        <f>IF(Loan_Not_Paid*Values_Entered,Payment_Number,"")</f>
        <v/>
      </c>
      <c r="D231" s="5" t="str">
        <f t="shared" si="4"/>
        <v/>
      </c>
      <c r="E231" s="60" t="str">
        <f>IF(Loan_Not_Paid*Values_Entered,Beginning_Balance,"")</f>
        <v/>
      </c>
      <c r="F231" s="6" t="str">
        <f t="shared" si="5"/>
        <v/>
      </c>
      <c r="G231" s="6" t="str">
        <f>IF(Loan_Not_Paid*Values_Entered,Principal,"")</f>
        <v/>
      </c>
      <c r="H231" s="6"/>
      <c r="I231" s="6" t="str">
        <f t="shared" si="6"/>
        <v/>
      </c>
      <c r="J231" s="53" t="str">
        <f>IF(Loan_Not_Paid*Values_Entered,Ending_Balance,"")</f>
        <v/>
      </c>
    </row>
    <row r="232" spans="3:10" x14ac:dyDescent="0.2">
      <c r="C232" s="7" t="str">
        <f>IF(Loan_Not_Paid*Values_Entered,Payment_Number,"")</f>
        <v/>
      </c>
      <c r="D232" s="5" t="str">
        <f t="shared" si="4"/>
        <v/>
      </c>
      <c r="E232" s="60" t="str">
        <f>IF(Loan_Not_Paid*Values_Entered,Beginning_Balance,"")</f>
        <v/>
      </c>
      <c r="F232" s="6" t="str">
        <f t="shared" si="5"/>
        <v/>
      </c>
      <c r="G232" s="6" t="str">
        <f>IF(Loan_Not_Paid*Values_Entered,Principal,"")</f>
        <v/>
      </c>
      <c r="H232" s="6"/>
      <c r="I232" s="6" t="str">
        <f t="shared" si="6"/>
        <v/>
      </c>
      <c r="J232" s="53" t="str">
        <f>IF(Loan_Not_Paid*Values_Entered,Ending_Balance,"")</f>
        <v/>
      </c>
    </row>
    <row r="233" spans="3:10" x14ac:dyDescent="0.2">
      <c r="C233" s="7" t="str">
        <f>IF(Loan_Not_Paid*Values_Entered,Payment_Number,"")</f>
        <v/>
      </c>
      <c r="D233" s="5" t="str">
        <f t="shared" si="4"/>
        <v/>
      </c>
      <c r="E233" s="60" t="str">
        <f>IF(Loan_Not_Paid*Values_Entered,Beginning_Balance,"")</f>
        <v/>
      </c>
      <c r="F233" s="6" t="str">
        <f t="shared" si="5"/>
        <v/>
      </c>
      <c r="G233" s="6" t="str">
        <f>IF(Loan_Not_Paid*Values_Entered,Principal,"")</f>
        <v/>
      </c>
      <c r="H233" s="6"/>
      <c r="I233" s="6" t="str">
        <f t="shared" si="6"/>
        <v/>
      </c>
      <c r="J233" s="53" t="str">
        <f>IF(Loan_Not_Paid*Values_Entered,Ending_Balance,"")</f>
        <v/>
      </c>
    </row>
    <row r="234" spans="3:10" x14ac:dyDescent="0.2">
      <c r="C234" s="7" t="str">
        <f>IF(Loan_Not_Paid*Values_Entered,Payment_Number,"")</f>
        <v/>
      </c>
      <c r="D234" s="5" t="str">
        <f t="shared" si="4"/>
        <v/>
      </c>
      <c r="E234" s="60" t="str">
        <f>IF(Loan_Not_Paid*Values_Entered,Beginning_Balance,"")</f>
        <v/>
      </c>
      <c r="F234" s="6" t="str">
        <f t="shared" si="5"/>
        <v/>
      </c>
      <c r="G234" s="6" t="str">
        <f>IF(Loan_Not_Paid*Values_Entered,Principal,"")</f>
        <v/>
      </c>
      <c r="H234" s="6"/>
      <c r="I234" s="6" t="str">
        <f t="shared" si="6"/>
        <v/>
      </c>
      <c r="J234" s="53" t="str">
        <f>IF(Loan_Not_Paid*Values_Entered,Ending_Balance,"")</f>
        <v/>
      </c>
    </row>
    <row r="235" spans="3:10" x14ac:dyDescent="0.2">
      <c r="C235" s="7" t="str">
        <f>IF(Loan_Not_Paid*Values_Entered,Payment_Number,"")</f>
        <v/>
      </c>
      <c r="D235" s="5" t="str">
        <f t="shared" si="4"/>
        <v/>
      </c>
      <c r="E235" s="60" t="str">
        <f>IF(Loan_Not_Paid*Values_Entered,Beginning_Balance,"")</f>
        <v/>
      </c>
      <c r="F235" s="6" t="str">
        <f t="shared" si="5"/>
        <v/>
      </c>
      <c r="G235" s="6" t="str">
        <f>IF(Loan_Not_Paid*Values_Entered,Principal,"")</f>
        <v/>
      </c>
      <c r="H235" s="6"/>
      <c r="I235" s="6" t="str">
        <f t="shared" si="6"/>
        <v/>
      </c>
      <c r="J235" s="53" t="str">
        <f>IF(Loan_Not_Paid*Values_Entered,Ending_Balance,"")</f>
        <v/>
      </c>
    </row>
    <row r="236" spans="3:10" x14ac:dyDescent="0.2">
      <c r="C236" s="7" t="str">
        <f>IF(Loan_Not_Paid*Values_Entered,Payment_Number,"")</f>
        <v/>
      </c>
      <c r="D236" s="5" t="str">
        <f t="shared" si="4"/>
        <v/>
      </c>
      <c r="E236" s="60" t="str">
        <f>IF(Loan_Not_Paid*Values_Entered,Beginning_Balance,"")</f>
        <v/>
      </c>
      <c r="F236" s="6" t="str">
        <f t="shared" si="5"/>
        <v/>
      </c>
      <c r="G236" s="6" t="str">
        <f>IF(Loan_Not_Paid*Values_Entered,Principal,"")</f>
        <v/>
      </c>
      <c r="H236" s="6"/>
      <c r="I236" s="6" t="str">
        <f t="shared" si="6"/>
        <v/>
      </c>
      <c r="J236" s="53" t="str">
        <f>IF(Loan_Not_Paid*Values_Entered,Ending_Balance,"")</f>
        <v/>
      </c>
    </row>
    <row r="237" spans="3:10" x14ac:dyDescent="0.2">
      <c r="C237" s="7" t="str">
        <f>IF(Loan_Not_Paid*Values_Entered,Payment_Number,"")</f>
        <v/>
      </c>
      <c r="D237" s="5" t="str">
        <f t="shared" si="4"/>
        <v/>
      </c>
      <c r="E237" s="60" t="str">
        <f>IF(Loan_Not_Paid*Values_Entered,Beginning_Balance,"")</f>
        <v/>
      </c>
      <c r="F237" s="6" t="str">
        <f t="shared" si="5"/>
        <v/>
      </c>
      <c r="G237" s="6" t="str">
        <f>IF(Loan_Not_Paid*Values_Entered,Principal,"")</f>
        <v/>
      </c>
      <c r="H237" s="6"/>
      <c r="I237" s="6" t="str">
        <f t="shared" si="6"/>
        <v/>
      </c>
      <c r="J237" s="53" t="str">
        <f>IF(Loan_Not_Paid*Values_Entered,Ending_Balance,"")</f>
        <v/>
      </c>
    </row>
    <row r="238" spans="3:10" x14ac:dyDescent="0.2">
      <c r="C238" s="7" t="str">
        <f>IF(Loan_Not_Paid*Values_Entered,Payment_Number,"")</f>
        <v/>
      </c>
      <c r="D238" s="5" t="str">
        <f t="shared" si="4"/>
        <v/>
      </c>
      <c r="E238" s="60" t="str">
        <f>IF(Loan_Not_Paid*Values_Entered,Beginning_Balance,"")</f>
        <v/>
      </c>
      <c r="F238" s="6" t="str">
        <f t="shared" si="5"/>
        <v/>
      </c>
      <c r="G238" s="6" t="str">
        <f>IF(Loan_Not_Paid*Values_Entered,Principal,"")</f>
        <v/>
      </c>
      <c r="H238" s="6"/>
      <c r="I238" s="6" t="str">
        <f t="shared" si="6"/>
        <v/>
      </c>
      <c r="J238" s="53" t="str">
        <f>IF(Loan_Not_Paid*Values_Entered,Ending_Balance,"")</f>
        <v/>
      </c>
    </row>
    <row r="239" spans="3:10" x14ac:dyDescent="0.2">
      <c r="C239" s="7" t="str">
        <f>IF(Loan_Not_Paid*Values_Entered,Payment_Number,"")</f>
        <v/>
      </c>
      <c r="D239" s="5" t="str">
        <f t="shared" si="4"/>
        <v/>
      </c>
      <c r="E239" s="60" t="str">
        <f>IF(Loan_Not_Paid*Values_Entered,Beginning_Balance,"")</f>
        <v/>
      </c>
      <c r="F239" s="6" t="str">
        <f t="shared" si="5"/>
        <v/>
      </c>
      <c r="G239" s="6" t="str">
        <f>IF(Loan_Not_Paid*Values_Entered,Principal,"")</f>
        <v/>
      </c>
      <c r="H239" s="6"/>
      <c r="I239" s="6" t="str">
        <f t="shared" si="6"/>
        <v/>
      </c>
      <c r="J239" s="53" t="str">
        <f>IF(Loan_Not_Paid*Values_Entered,Ending_Balance,"")</f>
        <v/>
      </c>
    </row>
    <row r="240" spans="3:10" x14ac:dyDescent="0.2">
      <c r="C240" s="7" t="str">
        <f>IF(Loan_Not_Paid*Values_Entered,Payment_Number,"")</f>
        <v/>
      </c>
      <c r="D240" s="5" t="str">
        <f t="shared" si="4"/>
        <v/>
      </c>
      <c r="E240" s="60" t="str">
        <f>IF(Loan_Not_Paid*Values_Entered,Beginning_Balance,"")</f>
        <v/>
      </c>
      <c r="F240" s="6" t="str">
        <f t="shared" si="5"/>
        <v/>
      </c>
      <c r="G240" s="6" t="str">
        <f>IF(Loan_Not_Paid*Values_Entered,Principal,"")</f>
        <v/>
      </c>
      <c r="H240" s="6"/>
      <c r="I240" s="6" t="str">
        <f t="shared" si="6"/>
        <v/>
      </c>
      <c r="J240" s="53" t="str">
        <f>IF(Loan_Not_Paid*Values_Entered,Ending_Balance,"")</f>
        <v/>
      </c>
    </row>
    <row r="241" spans="3:10" x14ac:dyDescent="0.2">
      <c r="C241" s="7" t="str">
        <f>IF(Loan_Not_Paid*Values_Entered,Payment_Number,"")</f>
        <v/>
      </c>
      <c r="D241" s="5" t="str">
        <f t="shared" si="4"/>
        <v/>
      </c>
      <c r="E241" s="60" t="str">
        <f>IF(Loan_Not_Paid*Values_Entered,Beginning_Balance,"")</f>
        <v/>
      </c>
      <c r="F241" s="6" t="str">
        <f t="shared" si="5"/>
        <v/>
      </c>
      <c r="G241" s="6" t="str">
        <f>IF(Loan_Not_Paid*Values_Entered,Principal,"")</f>
        <v/>
      </c>
      <c r="H241" s="6"/>
      <c r="I241" s="6" t="str">
        <f t="shared" si="6"/>
        <v/>
      </c>
      <c r="J241" s="53" t="str">
        <f>IF(Loan_Not_Paid*Values_Entered,Ending_Balance,"")</f>
        <v/>
      </c>
    </row>
    <row r="242" spans="3:10" x14ac:dyDescent="0.2">
      <c r="C242" s="7" t="str">
        <f>IF(Loan_Not_Paid*Values_Entered,Payment_Number,"")</f>
        <v/>
      </c>
      <c r="D242" s="5" t="str">
        <f t="shared" si="4"/>
        <v/>
      </c>
      <c r="E242" s="60" t="str">
        <f>IF(Loan_Not_Paid*Values_Entered,Beginning_Balance,"")</f>
        <v/>
      </c>
      <c r="F242" s="6" t="str">
        <f t="shared" si="5"/>
        <v/>
      </c>
      <c r="G242" s="6" t="str">
        <f>IF(Loan_Not_Paid*Values_Entered,Principal,"")</f>
        <v/>
      </c>
      <c r="H242" s="6"/>
      <c r="I242" s="6" t="str">
        <f t="shared" si="6"/>
        <v/>
      </c>
      <c r="J242" s="8" t="str">
        <f>IF(Loan_Not_Paid*Values_Entered,Ending_Balance,"")</f>
        <v/>
      </c>
    </row>
    <row r="243" spans="3:10" x14ac:dyDescent="0.2">
      <c r="C243" s="7" t="str">
        <f>IF(Loan_Not_Paid*Values_Entered,Payment_Number,"")</f>
        <v/>
      </c>
      <c r="D243" s="5" t="str">
        <f t="shared" si="4"/>
        <v/>
      </c>
      <c r="E243" s="60" t="str">
        <f>IF(Loan_Not_Paid*Values_Entered,Beginning_Balance,"")</f>
        <v/>
      </c>
      <c r="F243" s="6" t="str">
        <f t="shared" si="5"/>
        <v/>
      </c>
      <c r="G243" s="6" t="str">
        <f>IF(Loan_Not_Paid*Values_Entered,Principal,"")</f>
        <v/>
      </c>
      <c r="H243" s="6"/>
      <c r="I243" s="6" t="str">
        <f t="shared" si="6"/>
        <v/>
      </c>
      <c r="J243" s="8" t="str">
        <f>IF(Loan_Not_Paid*Values_Entered,Ending_Balance,"")</f>
        <v/>
      </c>
    </row>
    <row r="244" spans="3:10" x14ac:dyDescent="0.2">
      <c r="C244" s="7" t="str">
        <f>IF(Loan_Not_Paid*Values_Entered,Payment_Number,"")</f>
        <v/>
      </c>
      <c r="D244" s="5" t="str">
        <f t="shared" si="4"/>
        <v/>
      </c>
      <c r="E244" s="60" t="str">
        <f>IF(Loan_Not_Paid*Values_Entered,Beginning_Balance,"")</f>
        <v/>
      </c>
      <c r="F244" s="6" t="str">
        <f t="shared" si="5"/>
        <v/>
      </c>
      <c r="G244" s="6" t="str">
        <f>IF(Loan_Not_Paid*Values_Entered,Principal,"")</f>
        <v/>
      </c>
      <c r="H244" s="6"/>
      <c r="I244" s="6" t="str">
        <f t="shared" si="6"/>
        <v/>
      </c>
      <c r="J244" s="8" t="str">
        <f>IF(Loan_Not_Paid*Values_Entered,Ending_Balance,"")</f>
        <v/>
      </c>
    </row>
    <row r="245" spans="3:10" x14ac:dyDescent="0.2">
      <c r="C245" s="7" t="str">
        <f>IF(Loan_Not_Paid*Values_Entered,Payment_Number,"")</f>
        <v/>
      </c>
      <c r="D245" s="5" t="str">
        <f t="shared" si="4"/>
        <v/>
      </c>
      <c r="E245" s="60" t="str">
        <f>IF(Loan_Not_Paid*Values_Entered,Beginning_Balance,"")</f>
        <v/>
      </c>
      <c r="F245" s="6" t="str">
        <f t="shared" si="5"/>
        <v/>
      </c>
      <c r="G245" s="6" t="str">
        <f>IF(Loan_Not_Paid*Values_Entered,Principal,"")</f>
        <v/>
      </c>
      <c r="H245" s="6"/>
      <c r="I245" s="6" t="str">
        <f t="shared" si="6"/>
        <v/>
      </c>
      <c r="J245" s="8" t="str">
        <f>IF(Loan_Not_Paid*Values_Entered,Ending_Balance,"")</f>
        <v/>
      </c>
    </row>
    <row r="246" spans="3:10" x14ac:dyDescent="0.2">
      <c r="C246" s="7" t="str">
        <f>IF(Loan_Not_Paid*Values_Entered,Payment_Number,"")</f>
        <v/>
      </c>
      <c r="D246" s="5" t="str">
        <f t="shared" si="4"/>
        <v/>
      </c>
      <c r="E246" s="60" t="str">
        <f>IF(Loan_Not_Paid*Values_Entered,Beginning_Balance,"")</f>
        <v/>
      </c>
      <c r="F246" s="6" t="str">
        <f t="shared" si="5"/>
        <v/>
      </c>
      <c r="G246" s="6" t="str">
        <f>IF(Loan_Not_Paid*Values_Entered,Principal,"")</f>
        <v/>
      </c>
      <c r="H246" s="6"/>
      <c r="I246" s="6" t="str">
        <f t="shared" si="6"/>
        <v/>
      </c>
      <c r="J246" s="8" t="str">
        <f>IF(Loan_Not_Paid*Values_Entered,Ending_Balance,"")</f>
        <v/>
      </c>
    </row>
    <row r="247" spans="3:10" x14ac:dyDescent="0.2">
      <c r="C247" s="7" t="str">
        <f>IF(Loan_Not_Paid*Values_Entered,Payment_Number,"")</f>
        <v/>
      </c>
      <c r="D247" s="5" t="str">
        <f t="shared" si="4"/>
        <v/>
      </c>
      <c r="E247" s="60" t="str">
        <f>IF(Loan_Not_Paid*Values_Entered,Beginning_Balance,"")</f>
        <v/>
      </c>
      <c r="F247" s="6" t="str">
        <f t="shared" si="5"/>
        <v/>
      </c>
      <c r="G247" s="6" t="str">
        <f>IF(Loan_Not_Paid*Values_Entered,Principal,"")</f>
        <v/>
      </c>
      <c r="H247" s="6"/>
      <c r="I247" s="6" t="str">
        <f t="shared" si="6"/>
        <v/>
      </c>
      <c r="J247" s="8" t="str">
        <f>IF(Loan_Not_Paid*Values_Entered,Ending_Balance,"")</f>
        <v/>
      </c>
    </row>
    <row r="248" spans="3:10" x14ac:dyDescent="0.2">
      <c r="C248" s="7" t="str">
        <f>IF(Loan_Not_Paid*Values_Entered,Payment_Number,"")</f>
        <v/>
      </c>
      <c r="D248" s="5" t="str">
        <f t="shared" si="4"/>
        <v/>
      </c>
      <c r="E248" s="60" t="str">
        <f>IF(Loan_Not_Paid*Values_Entered,Beginning_Balance,"")</f>
        <v/>
      </c>
      <c r="F248" s="6" t="str">
        <f t="shared" si="5"/>
        <v/>
      </c>
      <c r="G248" s="6" t="str">
        <f>IF(Loan_Not_Paid*Values_Entered,Principal,"")</f>
        <v/>
      </c>
      <c r="H248" s="6"/>
      <c r="I248" s="6" t="str">
        <f t="shared" si="6"/>
        <v/>
      </c>
      <c r="J248" s="8" t="str">
        <f>IF(Loan_Not_Paid*Values_Entered,Ending_Balance,"")</f>
        <v/>
      </c>
    </row>
    <row r="249" spans="3:10" x14ac:dyDescent="0.2">
      <c r="C249" s="7" t="str">
        <f>IF(Loan_Not_Paid*Values_Entered,Payment_Number,"")</f>
        <v/>
      </c>
      <c r="D249" s="5" t="str">
        <f t="shared" si="4"/>
        <v/>
      </c>
      <c r="E249" s="60" t="str">
        <f>IF(Loan_Not_Paid*Values_Entered,Beginning_Balance,"")</f>
        <v/>
      </c>
      <c r="F249" s="6" t="str">
        <f t="shared" si="5"/>
        <v/>
      </c>
      <c r="G249" s="6" t="str">
        <f>IF(Loan_Not_Paid*Values_Entered,Principal,"")</f>
        <v/>
      </c>
      <c r="H249" s="6"/>
      <c r="I249" s="6" t="str">
        <f t="shared" si="6"/>
        <v/>
      </c>
      <c r="J249" s="8" t="str">
        <f>IF(Loan_Not_Paid*Values_Entered,Ending_Balance,"")</f>
        <v/>
      </c>
    </row>
    <row r="250" spans="3:10" x14ac:dyDescent="0.2">
      <c r="C250" s="7" t="str">
        <f>IF(Loan_Not_Paid*Values_Entered,Payment_Number,"")</f>
        <v/>
      </c>
      <c r="D250" s="5" t="str">
        <f t="shared" si="4"/>
        <v/>
      </c>
      <c r="E250" s="60" t="str">
        <f>IF(Loan_Not_Paid*Values_Entered,Beginning_Balance,"")</f>
        <v/>
      </c>
      <c r="F250" s="6" t="str">
        <f t="shared" si="5"/>
        <v/>
      </c>
      <c r="G250" s="6" t="str">
        <f>IF(Loan_Not_Paid*Values_Entered,Principal,"")</f>
        <v/>
      </c>
      <c r="H250" s="6"/>
      <c r="I250" s="6" t="str">
        <f t="shared" si="6"/>
        <v/>
      </c>
      <c r="J250" s="8" t="str">
        <f>IF(Loan_Not_Paid*Values_Entered,Ending_Balance,"")</f>
        <v/>
      </c>
    </row>
    <row r="251" spans="3:10" x14ac:dyDescent="0.2">
      <c r="C251" s="7" t="str">
        <f>IF(Loan_Not_Paid*Values_Entered,Payment_Number,"")</f>
        <v/>
      </c>
      <c r="D251" s="5" t="str">
        <f t="shared" si="4"/>
        <v/>
      </c>
      <c r="E251" s="60" t="str">
        <f>IF(Loan_Not_Paid*Values_Entered,Beginning_Balance,"")</f>
        <v/>
      </c>
      <c r="F251" s="6" t="str">
        <f t="shared" si="5"/>
        <v/>
      </c>
      <c r="G251" s="6" t="str">
        <f>IF(Loan_Not_Paid*Values_Entered,Principal,"")</f>
        <v/>
      </c>
      <c r="H251" s="6"/>
      <c r="I251" s="6" t="str">
        <f t="shared" si="6"/>
        <v/>
      </c>
      <c r="J251" s="8" t="str">
        <f>IF(Loan_Not_Paid*Values_Entered,Ending_Balance,"")</f>
        <v/>
      </c>
    </row>
    <row r="252" spans="3:10" x14ac:dyDescent="0.2">
      <c r="C252" s="7" t="str">
        <f>IF(Loan_Not_Paid*Values_Entered,Payment_Number,"")</f>
        <v/>
      </c>
      <c r="D252" s="5" t="str">
        <f t="shared" si="4"/>
        <v/>
      </c>
      <c r="E252" s="60" t="str">
        <f>IF(Loan_Not_Paid*Values_Entered,Beginning_Balance,"")</f>
        <v/>
      </c>
      <c r="F252" s="6" t="str">
        <f t="shared" si="5"/>
        <v/>
      </c>
      <c r="G252" s="6" t="str">
        <f>IF(Loan_Not_Paid*Values_Entered,Principal,"")</f>
        <v/>
      </c>
      <c r="H252" s="6"/>
      <c r="I252" s="6" t="str">
        <f t="shared" si="6"/>
        <v/>
      </c>
      <c r="J252" s="8" t="str">
        <f>IF(Loan_Not_Paid*Values_Entered,Ending_Balance,"")</f>
        <v/>
      </c>
    </row>
    <row r="253" spans="3:10" x14ac:dyDescent="0.2">
      <c r="C253" s="7" t="str">
        <f>IF(Loan_Not_Paid*Values_Entered,Payment_Number,"")</f>
        <v/>
      </c>
      <c r="D253" s="5" t="str">
        <f t="shared" si="4"/>
        <v/>
      </c>
      <c r="E253" s="60" t="str">
        <f>IF(Loan_Not_Paid*Values_Entered,Beginning_Balance,"")</f>
        <v/>
      </c>
      <c r="F253" s="6" t="str">
        <f t="shared" si="5"/>
        <v/>
      </c>
      <c r="G253" s="6" t="str">
        <f>IF(Loan_Not_Paid*Values_Entered,Principal,"")</f>
        <v/>
      </c>
      <c r="H253" s="6"/>
      <c r="I253" s="6" t="str">
        <f t="shared" si="6"/>
        <v/>
      </c>
      <c r="J253" s="8" t="str">
        <f>IF(Loan_Not_Paid*Values_Entered,Ending_Balance,"")</f>
        <v/>
      </c>
    </row>
    <row r="254" spans="3:10" x14ac:dyDescent="0.2">
      <c r="C254" s="7" t="str">
        <f>IF(Loan_Not_Paid*Values_Entered,Payment_Number,"")</f>
        <v/>
      </c>
      <c r="D254" s="5" t="str">
        <f t="shared" si="4"/>
        <v/>
      </c>
      <c r="E254" s="60" t="str">
        <f>IF(Loan_Not_Paid*Values_Entered,Beginning_Balance,"")</f>
        <v/>
      </c>
      <c r="F254" s="6" t="str">
        <f t="shared" si="5"/>
        <v/>
      </c>
      <c r="G254" s="6" t="str">
        <f>IF(Loan_Not_Paid*Values_Entered,Principal,"")</f>
        <v/>
      </c>
      <c r="H254" s="6"/>
      <c r="I254" s="6" t="str">
        <f t="shared" si="6"/>
        <v/>
      </c>
      <c r="J254" s="8" t="str">
        <f>IF(Loan_Not_Paid*Values_Entered,Ending_Balance,"")</f>
        <v/>
      </c>
    </row>
    <row r="255" spans="3:10" x14ac:dyDescent="0.2">
      <c r="C255" s="7" t="str">
        <f>IF(Loan_Not_Paid*Values_Entered,Payment_Number,"")</f>
        <v/>
      </c>
      <c r="D255" s="5" t="str">
        <f t="shared" si="4"/>
        <v/>
      </c>
      <c r="E255" s="60" t="str">
        <f>IF(Loan_Not_Paid*Values_Entered,Beginning_Balance,"")</f>
        <v/>
      </c>
      <c r="F255" s="6" t="str">
        <f t="shared" si="5"/>
        <v/>
      </c>
      <c r="G255" s="6" t="str">
        <f>IF(Loan_Not_Paid*Values_Entered,Principal,"")</f>
        <v/>
      </c>
      <c r="H255" s="6"/>
      <c r="I255" s="6" t="str">
        <f t="shared" si="6"/>
        <v/>
      </c>
      <c r="J255" s="8" t="str">
        <f>IF(Loan_Not_Paid*Values_Entered,Ending_Balance,"")</f>
        <v/>
      </c>
    </row>
    <row r="256" spans="3:10" x14ac:dyDescent="0.2">
      <c r="C256" s="7" t="str">
        <f>IF(Loan_Not_Paid*Values_Entered,Payment_Number,"")</f>
        <v/>
      </c>
      <c r="D256" s="5" t="str">
        <f t="shared" si="4"/>
        <v/>
      </c>
      <c r="E256" s="60" t="str">
        <f>IF(Loan_Not_Paid*Values_Entered,Beginning_Balance,"")</f>
        <v/>
      </c>
      <c r="F256" s="6" t="str">
        <f t="shared" si="5"/>
        <v/>
      </c>
      <c r="G256" s="6" t="str">
        <f>IF(Loan_Not_Paid*Values_Entered,Principal,"")</f>
        <v/>
      </c>
      <c r="H256" s="6"/>
      <c r="I256" s="6" t="str">
        <f t="shared" si="6"/>
        <v/>
      </c>
      <c r="J256" s="8" t="str">
        <f>IF(Loan_Not_Paid*Values_Entered,Ending_Balance,"")</f>
        <v/>
      </c>
    </row>
    <row r="257" spans="3:10" x14ac:dyDescent="0.2">
      <c r="C257" s="7" t="str">
        <f>IF(Loan_Not_Paid*Values_Entered,Payment_Number,"")</f>
        <v/>
      </c>
      <c r="D257" s="5" t="str">
        <f t="shared" si="4"/>
        <v/>
      </c>
      <c r="E257" s="60" t="str">
        <f>IF(Loan_Not_Paid*Values_Entered,Beginning_Balance,"")</f>
        <v/>
      </c>
      <c r="F257" s="6" t="str">
        <f t="shared" si="5"/>
        <v/>
      </c>
      <c r="G257" s="6" t="str">
        <f>IF(Loan_Not_Paid*Values_Entered,Principal,"")</f>
        <v/>
      </c>
      <c r="H257" s="6"/>
      <c r="I257" s="6" t="str">
        <f t="shared" si="6"/>
        <v/>
      </c>
      <c r="J257" s="8" t="str">
        <f>IF(Loan_Not_Paid*Values_Entered,Ending_Balance,"")</f>
        <v/>
      </c>
    </row>
    <row r="258" spans="3:10" x14ac:dyDescent="0.2">
      <c r="C258" s="7" t="str">
        <f>IF(Loan_Not_Paid*Values_Entered,Payment_Number,"")</f>
        <v/>
      </c>
      <c r="D258" s="5" t="str">
        <f t="shared" si="4"/>
        <v/>
      </c>
      <c r="E258" s="60" t="str">
        <f>IF(Loan_Not_Paid*Values_Entered,Beginning_Balance,"")</f>
        <v/>
      </c>
      <c r="F258" s="6" t="str">
        <f t="shared" si="5"/>
        <v/>
      </c>
      <c r="G258" s="6" t="str">
        <f>IF(Loan_Not_Paid*Values_Entered,Principal,"")</f>
        <v/>
      </c>
      <c r="H258" s="6"/>
      <c r="I258" s="6" t="str">
        <f t="shared" si="6"/>
        <v/>
      </c>
      <c r="J258" s="8" t="str">
        <f>IF(Loan_Not_Paid*Values_Entered,Ending_Balance,"")</f>
        <v/>
      </c>
    </row>
    <row r="259" spans="3:10" x14ac:dyDescent="0.2">
      <c r="C259" s="7" t="str">
        <f>IF(Loan_Not_Paid*Values_Entered,Payment_Number,"")</f>
        <v/>
      </c>
      <c r="D259" s="5" t="str">
        <f t="shared" si="4"/>
        <v/>
      </c>
      <c r="E259" s="60" t="str">
        <f>IF(Loan_Not_Paid*Values_Entered,Beginning_Balance,"")</f>
        <v/>
      </c>
      <c r="F259" s="6" t="str">
        <f t="shared" si="5"/>
        <v/>
      </c>
      <c r="G259" s="6" t="str">
        <f>IF(Loan_Not_Paid*Values_Entered,Principal,"")</f>
        <v/>
      </c>
      <c r="H259" s="6"/>
      <c r="I259" s="6" t="str">
        <f t="shared" si="6"/>
        <v/>
      </c>
      <c r="J259" s="8" t="str">
        <f>IF(Loan_Not_Paid*Values_Entered,Ending_Balance,"")</f>
        <v/>
      </c>
    </row>
    <row r="260" spans="3:10" x14ac:dyDescent="0.2">
      <c r="C260" s="7" t="str">
        <f>IF(Loan_Not_Paid*Values_Entered,Payment_Number,"")</f>
        <v/>
      </c>
      <c r="D260" s="5" t="str">
        <f t="shared" si="4"/>
        <v/>
      </c>
      <c r="E260" s="60" t="str">
        <f>IF(Loan_Not_Paid*Values_Entered,Beginning_Balance,"")</f>
        <v/>
      </c>
      <c r="F260" s="6" t="str">
        <f t="shared" si="5"/>
        <v/>
      </c>
      <c r="G260" s="6" t="str">
        <f>IF(Loan_Not_Paid*Values_Entered,Principal,"")</f>
        <v/>
      </c>
      <c r="H260" s="6"/>
      <c r="I260" s="6" t="str">
        <f t="shared" si="6"/>
        <v/>
      </c>
      <c r="J260" s="8" t="str">
        <f>IF(Loan_Not_Paid*Values_Entered,Ending_Balance,"")</f>
        <v/>
      </c>
    </row>
    <row r="261" spans="3:10" x14ac:dyDescent="0.2">
      <c r="C261" s="7" t="str">
        <f>IF(Loan_Not_Paid*Values_Entered,Payment_Number,"")</f>
        <v/>
      </c>
      <c r="D261" s="5" t="str">
        <f t="shared" si="4"/>
        <v/>
      </c>
      <c r="E261" s="60" t="str">
        <f>IF(Loan_Not_Paid*Values_Entered,Beginning_Balance,"")</f>
        <v/>
      </c>
      <c r="F261" s="6" t="str">
        <f t="shared" si="5"/>
        <v/>
      </c>
      <c r="G261" s="6" t="str">
        <f>IF(Loan_Not_Paid*Values_Entered,Principal,"")</f>
        <v/>
      </c>
      <c r="H261" s="6"/>
      <c r="I261" s="6" t="str">
        <f t="shared" si="6"/>
        <v/>
      </c>
      <c r="J261" s="8" t="str">
        <f>IF(Loan_Not_Paid*Values_Entered,Ending_Balance,"")</f>
        <v/>
      </c>
    </row>
    <row r="262" spans="3:10" x14ac:dyDescent="0.2">
      <c r="C262" s="7" t="str">
        <f>IF(Loan_Not_Paid*Values_Entered,Payment_Number,"")</f>
        <v/>
      </c>
      <c r="D262" s="5" t="str">
        <f t="shared" si="4"/>
        <v/>
      </c>
      <c r="E262" s="60" t="str">
        <f>IF(Loan_Not_Paid*Values_Entered,Beginning_Balance,"")</f>
        <v/>
      </c>
      <c r="F262" s="6" t="str">
        <f t="shared" si="5"/>
        <v/>
      </c>
      <c r="G262" s="6" t="str">
        <f>IF(Loan_Not_Paid*Values_Entered,Principal,"")</f>
        <v/>
      </c>
      <c r="H262" s="6"/>
      <c r="I262" s="6" t="str">
        <f t="shared" si="6"/>
        <v/>
      </c>
      <c r="J262" s="8" t="str">
        <f>IF(Loan_Not_Paid*Values_Entered,Ending_Balance,"")</f>
        <v/>
      </c>
    </row>
    <row r="263" spans="3:10" x14ac:dyDescent="0.2">
      <c r="C263" s="7" t="str">
        <f>IF(Loan_Not_Paid*Values_Entered,Payment_Number,"")</f>
        <v/>
      </c>
      <c r="D263" s="5" t="str">
        <f t="shared" si="4"/>
        <v/>
      </c>
      <c r="E263" s="60" t="str">
        <f>IF(Loan_Not_Paid*Values_Entered,Beginning_Balance,"")</f>
        <v/>
      </c>
      <c r="F263" s="6" t="str">
        <f t="shared" si="5"/>
        <v/>
      </c>
      <c r="G263" s="6" t="str">
        <f>IF(Loan_Not_Paid*Values_Entered,Principal,"")</f>
        <v/>
      </c>
      <c r="H263" s="6"/>
      <c r="I263" s="6" t="str">
        <f t="shared" si="6"/>
        <v/>
      </c>
      <c r="J263" s="8" t="str">
        <f>IF(Loan_Not_Paid*Values_Entered,Ending_Balance,"")</f>
        <v/>
      </c>
    </row>
    <row r="264" spans="3:10" x14ac:dyDescent="0.2">
      <c r="C264" s="7" t="str">
        <f>IF(Loan_Not_Paid*Values_Entered,Payment_Number,"")</f>
        <v/>
      </c>
      <c r="D264" s="5" t="str">
        <f t="shared" si="4"/>
        <v/>
      </c>
      <c r="E264" s="60" t="str">
        <f>IF(Loan_Not_Paid*Values_Entered,Beginning_Balance,"")</f>
        <v/>
      </c>
      <c r="F264" s="6" t="str">
        <f t="shared" si="5"/>
        <v/>
      </c>
      <c r="G264" s="6" t="str">
        <f>IF(Loan_Not_Paid*Values_Entered,Principal,"")</f>
        <v/>
      </c>
      <c r="H264" s="6"/>
      <c r="I264" s="6" t="str">
        <f t="shared" si="6"/>
        <v/>
      </c>
      <c r="J264" s="8" t="str">
        <f>IF(Loan_Not_Paid*Values_Entered,Ending_Balance,"")</f>
        <v/>
      </c>
    </row>
    <row r="265" spans="3:10" x14ac:dyDescent="0.2">
      <c r="C265" s="7" t="str">
        <f>IF(Loan_Not_Paid*Values_Entered,Payment_Number,"")</f>
        <v/>
      </c>
      <c r="D265" s="5" t="str">
        <f t="shared" si="4"/>
        <v/>
      </c>
      <c r="E265" s="60" t="str">
        <f>IF(Loan_Not_Paid*Values_Entered,Beginning_Balance,"")</f>
        <v/>
      </c>
      <c r="F265" s="6" t="str">
        <f t="shared" si="5"/>
        <v/>
      </c>
      <c r="G265" s="6" t="str">
        <f>IF(Loan_Not_Paid*Values_Entered,Principal,"")</f>
        <v/>
      </c>
      <c r="H265" s="6"/>
      <c r="I265" s="6" t="str">
        <f t="shared" si="6"/>
        <v/>
      </c>
      <c r="J265" s="8" t="str">
        <f>IF(Loan_Not_Paid*Values_Entered,Ending_Balance,"")</f>
        <v/>
      </c>
    </row>
    <row r="266" spans="3:10" x14ac:dyDescent="0.2">
      <c r="C266" s="7" t="str">
        <f>IF(Loan_Not_Paid*Values_Entered,Payment_Number,"")</f>
        <v/>
      </c>
      <c r="D266" s="5" t="str">
        <f t="shared" si="4"/>
        <v/>
      </c>
      <c r="E266" s="60" t="str">
        <f>IF(Loan_Not_Paid*Values_Entered,Beginning_Balance,"")</f>
        <v/>
      </c>
      <c r="F266" s="6" t="str">
        <f t="shared" si="5"/>
        <v/>
      </c>
      <c r="G266" s="6" t="str">
        <f>IF(Loan_Not_Paid*Values_Entered,Principal,"")</f>
        <v/>
      </c>
      <c r="H266" s="6"/>
      <c r="I266" s="6" t="str">
        <f t="shared" si="6"/>
        <v/>
      </c>
      <c r="J266" s="8" t="str">
        <f>IF(Loan_Not_Paid*Values_Entered,Ending_Balance,"")</f>
        <v/>
      </c>
    </row>
    <row r="267" spans="3:10" x14ac:dyDescent="0.2">
      <c r="C267" s="7" t="str">
        <f>IF(Loan_Not_Paid*Values_Entered,Payment_Number,"")</f>
        <v/>
      </c>
      <c r="D267" s="5" t="str">
        <f t="shared" si="4"/>
        <v/>
      </c>
      <c r="E267" s="60" t="str">
        <f>IF(Loan_Not_Paid*Values_Entered,Beginning_Balance,"")</f>
        <v/>
      </c>
      <c r="F267" s="6" t="str">
        <f t="shared" si="5"/>
        <v/>
      </c>
      <c r="G267" s="6" t="str">
        <f>IF(Loan_Not_Paid*Values_Entered,Principal,"")</f>
        <v/>
      </c>
      <c r="H267" s="6"/>
      <c r="I267" s="6" t="str">
        <f t="shared" si="6"/>
        <v/>
      </c>
      <c r="J267" s="8" t="str">
        <f>IF(Loan_Not_Paid*Values_Entered,Ending_Balance,"")</f>
        <v/>
      </c>
    </row>
    <row r="268" spans="3:10" x14ac:dyDescent="0.2">
      <c r="C268" s="7" t="str">
        <f>IF(Loan_Not_Paid*Values_Entered,Payment_Number,"")</f>
        <v/>
      </c>
      <c r="D268" s="5" t="str">
        <f t="shared" si="4"/>
        <v/>
      </c>
      <c r="E268" s="60" t="str">
        <f>IF(Loan_Not_Paid*Values_Entered,Beginning_Balance,"")</f>
        <v/>
      </c>
      <c r="F268" s="6" t="str">
        <f t="shared" si="5"/>
        <v/>
      </c>
      <c r="G268" s="6" t="str">
        <f>IF(Loan_Not_Paid*Values_Entered,Principal,"")</f>
        <v/>
      </c>
      <c r="H268" s="6"/>
      <c r="I268" s="6" t="str">
        <f t="shared" si="6"/>
        <v/>
      </c>
      <c r="J268" s="8" t="str">
        <f>IF(Loan_Not_Paid*Values_Entered,Ending_Balance,"")</f>
        <v/>
      </c>
    </row>
    <row r="269" spans="3:10" x14ac:dyDescent="0.2">
      <c r="C269" s="7" t="str">
        <f>IF(Loan_Not_Paid*Values_Entered,Payment_Number,"")</f>
        <v/>
      </c>
      <c r="D269" s="5" t="str">
        <f t="shared" si="4"/>
        <v/>
      </c>
      <c r="E269" s="60" t="str">
        <f>IF(Loan_Not_Paid*Values_Entered,Beginning_Balance,"")</f>
        <v/>
      </c>
      <c r="F269" s="6" t="str">
        <f t="shared" si="5"/>
        <v/>
      </c>
      <c r="G269" s="6" t="str">
        <f>IF(Loan_Not_Paid*Values_Entered,Principal,"")</f>
        <v/>
      </c>
      <c r="H269" s="6"/>
      <c r="I269" s="6" t="str">
        <f t="shared" si="6"/>
        <v/>
      </c>
      <c r="J269" s="8" t="str">
        <f>IF(Loan_Not_Paid*Values_Entered,Ending_Balance,"")</f>
        <v/>
      </c>
    </row>
    <row r="270" spans="3:10" x14ac:dyDescent="0.2">
      <c r="C270" s="7" t="str">
        <f>IF(Loan_Not_Paid*Values_Entered,Payment_Number,"")</f>
        <v/>
      </c>
      <c r="D270" s="5" t="str">
        <f t="shared" si="4"/>
        <v/>
      </c>
      <c r="E270" s="60" t="str">
        <f>IF(Loan_Not_Paid*Values_Entered,Beginning_Balance,"")</f>
        <v/>
      </c>
      <c r="F270" s="6" t="str">
        <f t="shared" si="5"/>
        <v/>
      </c>
      <c r="G270" s="6" t="str">
        <f>IF(Loan_Not_Paid*Values_Entered,Principal,"")</f>
        <v/>
      </c>
      <c r="H270" s="6"/>
      <c r="I270" s="6" t="str">
        <f t="shared" si="6"/>
        <v/>
      </c>
      <c r="J270" s="8" t="str">
        <f>IF(Loan_Not_Paid*Values_Entered,Ending_Balance,"")</f>
        <v/>
      </c>
    </row>
    <row r="271" spans="3:10" x14ac:dyDescent="0.2">
      <c r="C271" s="7" t="str">
        <f>IF(Loan_Not_Paid*Values_Entered,Payment_Number,"")</f>
        <v/>
      </c>
      <c r="D271" s="5" t="str">
        <f t="shared" si="4"/>
        <v/>
      </c>
      <c r="E271" s="60" t="str">
        <f>IF(Loan_Not_Paid*Values_Entered,Beginning_Balance,"")</f>
        <v/>
      </c>
      <c r="F271" s="6" t="str">
        <f t="shared" si="5"/>
        <v/>
      </c>
      <c r="G271" s="6" t="str">
        <f>IF(Loan_Not_Paid*Values_Entered,Principal,"")</f>
        <v/>
      </c>
      <c r="H271" s="6"/>
      <c r="I271" s="6" t="str">
        <f t="shared" si="6"/>
        <v/>
      </c>
      <c r="J271" s="8" t="str">
        <f>IF(Loan_Not_Paid*Values_Entered,Ending_Balance,"")</f>
        <v/>
      </c>
    </row>
    <row r="272" spans="3:10" x14ac:dyDescent="0.2">
      <c r="C272" s="7" t="str">
        <f>IF(Loan_Not_Paid*Values_Entered,Payment_Number,"")</f>
        <v/>
      </c>
      <c r="D272" s="5" t="str">
        <f t="shared" si="4"/>
        <v/>
      </c>
      <c r="E272" s="60" t="str">
        <f>IF(Loan_Not_Paid*Values_Entered,Beginning_Balance,"")</f>
        <v/>
      </c>
      <c r="F272" s="6" t="str">
        <f t="shared" si="5"/>
        <v/>
      </c>
      <c r="G272" s="6" t="str">
        <f>IF(Loan_Not_Paid*Values_Entered,Principal,"")</f>
        <v/>
      </c>
      <c r="H272" s="6"/>
      <c r="I272" s="6" t="str">
        <f t="shared" si="6"/>
        <v/>
      </c>
      <c r="J272" s="8" t="str">
        <f>IF(Loan_Not_Paid*Values_Entered,Ending_Balance,"")</f>
        <v/>
      </c>
    </row>
    <row r="273" spans="3:10" x14ac:dyDescent="0.2">
      <c r="C273" s="7" t="str">
        <f>IF(Loan_Not_Paid*Values_Entered,Payment_Number,"")</f>
        <v/>
      </c>
      <c r="D273" s="5" t="str">
        <f t="shared" si="4"/>
        <v/>
      </c>
      <c r="E273" s="60" t="str">
        <f>IF(Loan_Not_Paid*Values_Entered,Beginning_Balance,"")</f>
        <v/>
      </c>
      <c r="F273" s="6" t="str">
        <f t="shared" si="5"/>
        <v/>
      </c>
      <c r="G273" s="6" t="str">
        <f>IF(Loan_Not_Paid*Values_Entered,Principal,"")</f>
        <v/>
      </c>
      <c r="H273" s="6"/>
      <c r="I273" s="6" t="str">
        <f t="shared" si="6"/>
        <v/>
      </c>
      <c r="J273" s="8" t="str">
        <f>IF(Loan_Not_Paid*Values_Entered,Ending_Balance,"")</f>
        <v/>
      </c>
    </row>
    <row r="274" spans="3:10" x14ac:dyDescent="0.2">
      <c r="C274" s="7" t="str">
        <f>IF(Loan_Not_Paid*Values_Entered,Payment_Number,"")</f>
        <v/>
      </c>
      <c r="D274" s="5" t="str">
        <f t="shared" si="4"/>
        <v/>
      </c>
      <c r="E274" s="60" t="str">
        <f>IF(Loan_Not_Paid*Values_Entered,Beginning_Balance,"")</f>
        <v/>
      </c>
      <c r="F274" s="6" t="str">
        <f t="shared" si="5"/>
        <v/>
      </c>
      <c r="G274" s="6" t="str">
        <f>IF(Loan_Not_Paid*Values_Entered,Principal,"")</f>
        <v/>
      </c>
      <c r="H274" s="6"/>
      <c r="I274" s="6" t="str">
        <f t="shared" si="6"/>
        <v/>
      </c>
      <c r="J274" s="8" t="str">
        <f>IF(Loan_Not_Paid*Values_Entered,Ending_Balance,"")</f>
        <v/>
      </c>
    </row>
    <row r="275" spans="3:10" x14ac:dyDescent="0.2">
      <c r="C275" s="7" t="str">
        <f>IF(Loan_Not_Paid*Values_Entered,Payment_Number,"")</f>
        <v/>
      </c>
      <c r="D275" s="5" t="str">
        <f t="shared" si="4"/>
        <v/>
      </c>
      <c r="E275" s="60" t="str">
        <f>IF(Loan_Not_Paid*Values_Entered,Beginning_Balance,"")</f>
        <v/>
      </c>
      <c r="F275" s="6" t="str">
        <f t="shared" si="5"/>
        <v/>
      </c>
      <c r="G275" s="6" t="str">
        <f>IF(Loan_Not_Paid*Values_Entered,Principal,"")</f>
        <v/>
      </c>
      <c r="H275" s="6"/>
      <c r="I275" s="6" t="str">
        <f t="shared" si="6"/>
        <v/>
      </c>
      <c r="J275" s="8" t="str">
        <f>IF(Loan_Not_Paid*Values_Entered,Ending_Balance,"")</f>
        <v/>
      </c>
    </row>
    <row r="276" spans="3:10" x14ac:dyDescent="0.2">
      <c r="C276" s="7" t="str">
        <f>IF(Loan_Not_Paid*Values_Entered,Payment_Number,"")</f>
        <v/>
      </c>
      <c r="D276" s="5" t="str">
        <f t="shared" si="4"/>
        <v/>
      </c>
      <c r="E276" s="60" t="str">
        <f>IF(Loan_Not_Paid*Values_Entered,Beginning_Balance,"")</f>
        <v/>
      </c>
      <c r="F276" s="6" t="str">
        <f t="shared" si="5"/>
        <v/>
      </c>
      <c r="G276" s="6" t="str">
        <f>IF(Loan_Not_Paid*Values_Entered,Principal,"")</f>
        <v/>
      </c>
      <c r="H276" s="6"/>
      <c r="I276" s="6" t="str">
        <f t="shared" si="6"/>
        <v/>
      </c>
      <c r="J276" s="8" t="str">
        <f>IF(Loan_Not_Paid*Values_Entered,Ending_Balance,"")</f>
        <v/>
      </c>
    </row>
    <row r="277" spans="3:10" x14ac:dyDescent="0.2">
      <c r="C277" s="7" t="str">
        <f>IF(Loan_Not_Paid*Values_Entered,Payment_Number,"")</f>
        <v/>
      </c>
      <c r="D277" s="5" t="str">
        <f t="shared" si="4"/>
        <v/>
      </c>
      <c r="E277" s="60" t="str">
        <f>IF(Loan_Not_Paid*Values_Entered,Beginning_Balance,"")</f>
        <v/>
      </c>
      <c r="F277" s="6" t="str">
        <f t="shared" si="5"/>
        <v/>
      </c>
      <c r="G277" s="6" t="str">
        <f>IF(Loan_Not_Paid*Values_Entered,Principal,"")</f>
        <v/>
      </c>
      <c r="H277" s="6"/>
      <c r="I277" s="6" t="str">
        <f t="shared" si="6"/>
        <v/>
      </c>
      <c r="J277" s="8" t="str">
        <f>IF(Loan_Not_Paid*Values_Entered,Ending_Balance,"")</f>
        <v/>
      </c>
    </row>
    <row r="278" spans="3:10" x14ac:dyDescent="0.2">
      <c r="C278" s="7" t="str">
        <f>IF(Loan_Not_Paid*Values_Entered,Payment_Number,"")</f>
        <v/>
      </c>
      <c r="D278" s="5" t="str">
        <f t="shared" si="4"/>
        <v/>
      </c>
      <c r="E278" s="60" t="str">
        <f>IF(Loan_Not_Paid*Values_Entered,Beginning_Balance,"")</f>
        <v/>
      </c>
      <c r="F278" s="6" t="str">
        <f t="shared" si="5"/>
        <v/>
      </c>
      <c r="G278" s="6" t="str">
        <f>IF(Loan_Not_Paid*Values_Entered,Principal,"")</f>
        <v/>
      </c>
      <c r="H278" s="6"/>
      <c r="I278" s="6" t="str">
        <f t="shared" si="6"/>
        <v/>
      </c>
      <c r="J278" s="8" t="str">
        <f>IF(Loan_Not_Paid*Values_Entered,Ending_Balance,"")</f>
        <v/>
      </c>
    </row>
    <row r="279" spans="3:10" x14ac:dyDescent="0.2">
      <c r="C279" s="7" t="str">
        <f>IF(Loan_Not_Paid*Values_Entered,Payment_Number,"")</f>
        <v/>
      </c>
      <c r="D279" s="5" t="str">
        <f>IF(Loan_Not_Paid*Values_Entered,Payment_Date,"")</f>
        <v/>
      </c>
      <c r="E279" s="60" t="str">
        <f>IF(Loan_Not_Paid*Values_Entered,Beginning_Balance,"")</f>
        <v/>
      </c>
      <c r="F279" s="6" t="str">
        <f>IF(Loan_Not_Paid*Values_Entered,Monthly_Payment,"")</f>
        <v/>
      </c>
      <c r="G279" s="6" t="str">
        <f>IF(Loan_Not_Paid*Values_Entered,Principal,"")</f>
        <v/>
      </c>
      <c r="H279" s="6"/>
      <c r="I279" s="6" t="str">
        <f>IF(Loan_Not_Paid*Values_Entered,Interest,"")</f>
        <v/>
      </c>
      <c r="J279" s="8" t="str">
        <f>IF(Loan_Not_Paid*Values_Entered,Ending_Balance,"")</f>
        <v/>
      </c>
    </row>
    <row r="280" spans="3:10" x14ac:dyDescent="0.2">
      <c r="C280" s="7" t="str">
        <f>IF(Loan_Not_Paid*Values_Entered,Payment_Number,"")</f>
        <v/>
      </c>
      <c r="D280" s="5" t="str">
        <f>IF(Loan_Not_Paid*Values_Entered,Payment_Date,"")</f>
        <v/>
      </c>
      <c r="E280" s="60" t="str">
        <f>IF(Loan_Not_Paid*Values_Entered,Beginning_Balance,"")</f>
        <v/>
      </c>
      <c r="F280" s="6" t="str">
        <f>IF(Loan_Not_Paid*Values_Entered,Monthly_Payment,"")</f>
        <v/>
      </c>
      <c r="G280" s="6" t="str">
        <f>IF(Loan_Not_Paid*Values_Entered,Principal,"")</f>
        <v/>
      </c>
      <c r="H280" s="6"/>
      <c r="I280" s="6" t="str">
        <f>IF(Loan_Not_Paid*Values_Entered,Interest,"")</f>
        <v/>
      </c>
      <c r="J280" s="8" t="str">
        <f>IF(Loan_Not_Paid*Values_Entered,Ending_Balance,"")</f>
        <v/>
      </c>
    </row>
    <row r="281" spans="3:10" x14ac:dyDescent="0.2">
      <c r="C281" s="7" t="str">
        <f>IF(Loan_Not_Paid*Values_Entered,Payment_Number,"")</f>
        <v/>
      </c>
      <c r="D281" s="5" t="str">
        <f>IF(Loan_Not_Paid*Values_Entered,Payment_Date,"")</f>
        <v/>
      </c>
      <c r="E281" s="60" t="str">
        <f>IF(Loan_Not_Paid*Values_Entered,Beginning_Balance,"")</f>
        <v/>
      </c>
      <c r="F281" s="6" t="str">
        <f>IF(Loan_Not_Paid*Values_Entered,Monthly_Payment,"")</f>
        <v/>
      </c>
      <c r="G281" s="6" t="str">
        <f>IF(Loan_Not_Paid*Values_Entered,Principal,"")</f>
        <v/>
      </c>
      <c r="H281" s="6"/>
      <c r="I281" s="6" t="str">
        <f>IF(Loan_Not_Paid*Values_Entered,Interest,"")</f>
        <v/>
      </c>
      <c r="J281" s="8" t="str">
        <f>IF(Loan_Not_Paid*Values_Entered,Ending_Balance,"")</f>
        <v/>
      </c>
    </row>
    <row r="282" spans="3:10" x14ac:dyDescent="0.2">
      <c r="C282" s="7" t="str">
        <f>IF(Loan_Not_Paid*Values_Entered,Payment_Number,"")</f>
        <v/>
      </c>
      <c r="D282" s="5" t="str">
        <f>IF(Loan_Not_Paid*Values_Entered,Payment_Date,"")</f>
        <v/>
      </c>
      <c r="E282" s="60" t="str">
        <f>IF(Loan_Not_Paid*Values_Entered,Beginning_Balance,"")</f>
        <v/>
      </c>
      <c r="F282" s="6" t="str">
        <f>IF(Loan_Not_Paid*Values_Entered,Monthly_Payment,"")</f>
        <v/>
      </c>
      <c r="G282" s="6" t="str">
        <f>IF(Loan_Not_Paid*Values_Entered,Principal,"")</f>
        <v/>
      </c>
      <c r="H282" s="6"/>
      <c r="I282" s="6" t="str">
        <f>IF(Loan_Not_Paid*Values_Entered,Interest,"")</f>
        <v/>
      </c>
      <c r="J282" s="8" t="str">
        <f>IF(Loan_Not_Paid*Values_Entered,Ending_Balance,"")</f>
        <v/>
      </c>
    </row>
    <row r="283" spans="3:10" x14ac:dyDescent="0.2">
      <c r="C283" s="7" t="str">
        <f>IF(Loan_Not_Paid*Values_Entered,Payment_Number,"")</f>
        <v/>
      </c>
      <c r="D283" s="5" t="str">
        <f>IF(Loan_Not_Paid*Values_Entered,Payment_Date,"")</f>
        <v/>
      </c>
      <c r="E283" s="60" t="str">
        <f>IF(Loan_Not_Paid*Values_Entered,Beginning_Balance,"")</f>
        <v/>
      </c>
      <c r="F283" s="6" t="str">
        <f>IF(Loan_Not_Paid*Values_Entered,Monthly_Payment,"")</f>
        <v/>
      </c>
      <c r="G283" s="6" t="str">
        <f>IF(Loan_Not_Paid*Values_Entered,Principal,"")</f>
        <v/>
      </c>
      <c r="H283" s="6"/>
      <c r="I283" s="6" t="str">
        <f>IF(Loan_Not_Paid*Values_Entered,Interest,"")</f>
        <v/>
      </c>
      <c r="J283" s="8" t="str">
        <f>IF(Loan_Not_Paid*Values_Entered,Ending_Balance,"")</f>
        <v/>
      </c>
    </row>
    <row r="284" spans="3:10" x14ac:dyDescent="0.2">
      <c r="C284" s="7" t="str">
        <f>IF(Loan_Not_Paid*Values_Entered,Payment_Number,"")</f>
        <v/>
      </c>
      <c r="D284" s="5" t="str">
        <f>IF(Loan_Not_Paid*Values_Entered,Payment_Date,"")</f>
        <v/>
      </c>
      <c r="E284" s="60" t="str">
        <f>IF(Loan_Not_Paid*Values_Entered,Beginning_Balance,"")</f>
        <v/>
      </c>
      <c r="F284" s="6" t="str">
        <f>IF(Loan_Not_Paid*Values_Entered,Monthly_Payment,"")</f>
        <v/>
      </c>
      <c r="G284" s="6" t="str">
        <f>IF(Loan_Not_Paid*Values_Entered,Principal,"")</f>
        <v/>
      </c>
      <c r="H284" s="6"/>
      <c r="I284" s="6" t="str">
        <f>IF(Loan_Not_Paid*Values_Entered,Interest,"")</f>
        <v/>
      </c>
      <c r="J284" s="8" t="str">
        <f>IF(Loan_Not_Paid*Values_Entered,Ending_Balance,"")</f>
        <v/>
      </c>
    </row>
    <row r="285" spans="3:10" x14ac:dyDescent="0.2">
      <c r="C285" s="7" t="str">
        <f>IF(Loan_Not_Paid*Values_Entered,Payment_Number,"")</f>
        <v/>
      </c>
      <c r="D285" s="5" t="str">
        <f>IF(Loan_Not_Paid*Values_Entered,Payment_Date,"")</f>
        <v/>
      </c>
      <c r="E285" s="60" t="str">
        <f>IF(Loan_Not_Paid*Values_Entered,Beginning_Balance,"")</f>
        <v/>
      </c>
      <c r="F285" s="6" t="str">
        <f>IF(Loan_Not_Paid*Values_Entered,Monthly_Payment,"")</f>
        <v/>
      </c>
      <c r="G285" s="6" t="str">
        <f>IF(Loan_Not_Paid*Values_Entered,Principal,"")</f>
        <v/>
      </c>
      <c r="H285" s="6"/>
      <c r="I285" s="6" t="str">
        <f>IF(Loan_Not_Paid*Values_Entered,Interest,"")</f>
        <v/>
      </c>
      <c r="J285" s="8" t="str">
        <f>IF(Loan_Not_Paid*Values_Entered,Ending_Balance,"")</f>
        <v/>
      </c>
    </row>
    <row r="286" spans="3:10" x14ac:dyDescent="0.2">
      <c r="C286" s="7" t="str">
        <f>IF(Loan_Not_Paid*Values_Entered,Payment_Number,"")</f>
        <v/>
      </c>
      <c r="D286" s="5" t="str">
        <f>IF(Loan_Not_Paid*Values_Entered,Payment_Date,"")</f>
        <v/>
      </c>
      <c r="E286" s="60" t="str">
        <f>IF(Loan_Not_Paid*Values_Entered,Beginning_Balance,"")</f>
        <v/>
      </c>
      <c r="F286" s="6" t="str">
        <f>IF(Loan_Not_Paid*Values_Entered,Monthly_Payment,"")</f>
        <v/>
      </c>
      <c r="G286" s="6" t="str">
        <f>IF(Loan_Not_Paid*Values_Entered,Principal,"")</f>
        <v/>
      </c>
      <c r="H286" s="6"/>
      <c r="I286" s="6" t="str">
        <f>IF(Loan_Not_Paid*Values_Entered,Interest,"")</f>
        <v/>
      </c>
      <c r="J286" s="8" t="str">
        <f>IF(Loan_Not_Paid*Values_Entered,Ending_Balance,"")</f>
        <v/>
      </c>
    </row>
    <row r="287" spans="3:10" x14ac:dyDescent="0.2">
      <c r="C287" s="7" t="str">
        <f>IF(Loan_Not_Paid*Values_Entered,Payment_Number,"")</f>
        <v/>
      </c>
      <c r="D287" s="5" t="str">
        <f>IF(Loan_Not_Paid*Values_Entered,Payment_Date,"")</f>
        <v/>
      </c>
      <c r="E287" s="60" t="str">
        <f>IF(Loan_Not_Paid*Values_Entered,Beginning_Balance,"")</f>
        <v/>
      </c>
      <c r="F287" s="6" t="str">
        <f>IF(Loan_Not_Paid*Values_Entered,Monthly_Payment,"")</f>
        <v/>
      </c>
      <c r="G287" s="6" t="str">
        <f>IF(Loan_Not_Paid*Values_Entered,Principal,"")</f>
        <v/>
      </c>
      <c r="H287" s="6"/>
      <c r="I287" s="6" t="str">
        <f>IF(Loan_Not_Paid*Values_Entered,Interest,"")</f>
        <v/>
      </c>
      <c r="J287" s="8" t="str">
        <f>IF(Loan_Not_Paid*Values_Entered,Ending_Balance,"")</f>
        <v/>
      </c>
    </row>
    <row r="288" spans="3:10" x14ac:dyDescent="0.2">
      <c r="C288" s="7" t="str">
        <f>IF(Loan_Not_Paid*Values_Entered,Payment_Number,"")</f>
        <v/>
      </c>
      <c r="D288" s="5" t="str">
        <f>IF(Loan_Not_Paid*Values_Entered,Payment_Date,"")</f>
        <v/>
      </c>
      <c r="E288" s="60" t="str">
        <f>IF(Loan_Not_Paid*Values_Entered,Beginning_Balance,"")</f>
        <v/>
      </c>
      <c r="F288" s="6" t="str">
        <f>IF(Loan_Not_Paid*Values_Entered,Monthly_Payment,"")</f>
        <v/>
      </c>
      <c r="G288" s="6" t="str">
        <f>IF(Loan_Not_Paid*Values_Entered,Principal,"")</f>
        <v/>
      </c>
      <c r="H288" s="6"/>
      <c r="I288" s="6" t="str">
        <f>IF(Loan_Not_Paid*Values_Entered,Interest,"")</f>
        <v/>
      </c>
      <c r="J288" s="8" t="str">
        <f>IF(Loan_Not_Paid*Values_Entered,Ending_Balance,"")</f>
        <v/>
      </c>
    </row>
    <row r="289" spans="3:10" x14ac:dyDescent="0.2">
      <c r="C289" s="7" t="str">
        <f>IF(Loan_Not_Paid*Values_Entered,Payment_Number,"")</f>
        <v/>
      </c>
      <c r="D289" s="5" t="str">
        <f>IF(Loan_Not_Paid*Values_Entered,Payment_Date,"")</f>
        <v/>
      </c>
      <c r="E289" s="60" t="str">
        <f>IF(Loan_Not_Paid*Values_Entered,Beginning_Balance,"")</f>
        <v/>
      </c>
      <c r="F289" s="6" t="str">
        <f>IF(Loan_Not_Paid*Values_Entered,Monthly_Payment,"")</f>
        <v/>
      </c>
      <c r="G289" s="6" t="str">
        <f>IF(Loan_Not_Paid*Values_Entered,Principal,"")</f>
        <v/>
      </c>
      <c r="H289" s="6"/>
      <c r="I289" s="6" t="str">
        <f>IF(Loan_Not_Paid*Values_Entered,Interest,"")</f>
        <v/>
      </c>
      <c r="J289" s="8" t="str">
        <f>IF(Loan_Not_Paid*Values_Entered,Ending_Balance,"")</f>
        <v/>
      </c>
    </row>
    <row r="290" spans="3:10" x14ac:dyDescent="0.2">
      <c r="C290" s="7" t="str">
        <f>IF(Loan_Not_Paid*Values_Entered,Payment_Number,"")</f>
        <v/>
      </c>
      <c r="D290" s="5" t="str">
        <f>IF(Loan_Not_Paid*Values_Entered,Payment_Date,"")</f>
        <v/>
      </c>
      <c r="E290" s="60" t="str">
        <f>IF(Loan_Not_Paid*Values_Entered,Beginning_Balance,"")</f>
        <v/>
      </c>
      <c r="F290" s="6" t="str">
        <f>IF(Loan_Not_Paid*Values_Entered,Monthly_Payment,"")</f>
        <v/>
      </c>
      <c r="G290" s="6" t="str">
        <f>IF(Loan_Not_Paid*Values_Entered,Principal,"")</f>
        <v/>
      </c>
      <c r="H290" s="6"/>
      <c r="I290" s="6" t="str">
        <f>IF(Loan_Not_Paid*Values_Entered,Interest,"")</f>
        <v/>
      </c>
      <c r="J290" s="8" t="str">
        <f>IF(Loan_Not_Paid*Values_Entered,Ending_Balance,"")</f>
        <v/>
      </c>
    </row>
    <row r="291" spans="3:10" x14ac:dyDescent="0.2">
      <c r="C291" s="7" t="str">
        <f>IF(Loan_Not_Paid*Values_Entered,Payment_Number,"")</f>
        <v/>
      </c>
      <c r="D291" s="5" t="str">
        <f>IF(Loan_Not_Paid*Values_Entered,Payment_Date,"")</f>
        <v/>
      </c>
      <c r="E291" s="60" t="str">
        <f>IF(Loan_Not_Paid*Values_Entered,Beginning_Balance,"")</f>
        <v/>
      </c>
      <c r="F291" s="6" t="str">
        <f>IF(Loan_Not_Paid*Values_Entered,Monthly_Payment,"")</f>
        <v/>
      </c>
      <c r="G291" s="6" t="str">
        <f>IF(Loan_Not_Paid*Values_Entered,Principal,"")</f>
        <v/>
      </c>
      <c r="H291" s="6"/>
      <c r="I291" s="6" t="str">
        <f>IF(Loan_Not_Paid*Values_Entered,Interest,"")</f>
        <v/>
      </c>
      <c r="J291" s="8" t="str">
        <f>IF(Loan_Not_Paid*Values_Entered,Ending_Balance,"")</f>
        <v/>
      </c>
    </row>
    <row r="292" spans="3:10" x14ac:dyDescent="0.2">
      <c r="C292" s="7" t="str">
        <f>IF(Loan_Not_Paid*Values_Entered,Payment_Number,"")</f>
        <v/>
      </c>
      <c r="D292" s="5" t="str">
        <f>IF(Loan_Not_Paid*Values_Entered,Payment_Date,"")</f>
        <v/>
      </c>
      <c r="E292" s="60" t="str">
        <f>IF(Loan_Not_Paid*Values_Entered,Beginning_Balance,"")</f>
        <v/>
      </c>
      <c r="F292" s="6" t="str">
        <f>IF(Loan_Not_Paid*Values_Entered,Monthly_Payment,"")</f>
        <v/>
      </c>
      <c r="G292" s="6" t="str">
        <f>IF(Loan_Not_Paid*Values_Entered,Principal,"")</f>
        <v/>
      </c>
      <c r="H292" s="6"/>
      <c r="I292" s="6" t="str">
        <f>IF(Loan_Not_Paid*Values_Entered,Interest,"")</f>
        <v/>
      </c>
      <c r="J292" s="8" t="str">
        <f>IF(Loan_Not_Paid*Values_Entered,Ending_Balance,"")</f>
        <v/>
      </c>
    </row>
    <row r="293" spans="3:10" x14ac:dyDescent="0.2">
      <c r="C293" s="7" t="str">
        <f>IF(Loan_Not_Paid*Values_Entered,Payment_Number,"")</f>
        <v/>
      </c>
      <c r="D293" s="5" t="str">
        <f>IF(Loan_Not_Paid*Values_Entered,Payment_Date,"")</f>
        <v/>
      </c>
      <c r="E293" s="60" t="str">
        <f>IF(Loan_Not_Paid*Values_Entered,Beginning_Balance,"")</f>
        <v/>
      </c>
      <c r="F293" s="6" t="str">
        <f>IF(Loan_Not_Paid*Values_Entered,Monthly_Payment,"")</f>
        <v/>
      </c>
      <c r="G293" s="6" t="str">
        <f>IF(Loan_Not_Paid*Values_Entered,Principal,"")</f>
        <v/>
      </c>
      <c r="H293" s="6"/>
      <c r="I293" s="6" t="str">
        <f>IF(Loan_Not_Paid*Values_Entered,Interest,"")</f>
        <v/>
      </c>
      <c r="J293" s="8" t="str">
        <f>IF(Loan_Not_Paid*Values_Entered,Ending_Balance,"")</f>
        <v/>
      </c>
    </row>
    <row r="294" spans="3:10" x14ac:dyDescent="0.2">
      <c r="C294" s="7" t="str">
        <f>IF(Loan_Not_Paid*Values_Entered,Payment_Number,"")</f>
        <v/>
      </c>
      <c r="D294" s="5" t="str">
        <f>IF(Loan_Not_Paid*Values_Entered,Payment_Date,"")</f>
        <v/>
      </c>
      <c r="E294" s="60" t="str">
        <f>IF(Loan_Not_Paid*Values_Entered,Beginning_Balance,"")</f>
        <v/>
      </c>
      <c r="F294" s="6" t="str">
        <f>IF(Loan_Not_Paid*Values_Entered,Monthly_Payment,"")</f>
        <v/>
      </c>
      <c r="G294" s="6" t="str">
        <f>IF(Loan_Not_Paid*Values_Entered,Principal,"")</f>
        <v/>
      </c>
      <c r="H294" s="6"/>
      <c r="I294" s="6" t="str">
        <f>IF(Loan_Not_Paid*Values_Entered,Interest,"")</f>
        <v/>
      </c>
      <c r="J294" s="8" t="str">
        <f>IF(Loan_Not_Paid*Values_Entered,Ending_Balance,"")</f>
        <v/>
      </c>
    </row>
    <row r="295" spans="3:10" x14ac:dyDescent="0.2">
      <c r="C295" s="7" t="str">
        <f>IF(Loan_Not_Paid*Values_Entered,Payment_Number,"")</f>
        <v/>
      </c>
      <c r="D295" s="5" t="str">
        <f>IF(Loan_Not_Paid*Values_Entered,Payment_Date,"")</f>
        <v/>
      </c>
      <c r="E295" s="60" t="str">
        <f>IF(Loan_Not_Paid*Values_Entered,Beginning_Balance,"")</f>
        <v/>
      </c>
      <c r="F295" s="6" t="str">
        <f>IF(Loan_Not_Paid*Values_Entered,Monthly_Payment,"")</f>
        <v/>
      </c>
      <c r="G295" s="6" t="str">
        <f>IF(Loan_Not_Paid*Values_Entered,Principal,"")</f>
        <v/>
      </c>
      <c r="H295" s="6"/>
      <c r="I295" s="6" t="str">
        <f>IF(Loan_Not_Paid*Values_Entered,Interest,"")</f>
        <v/>
      </c>
      <c r="J295" s="8" t="str">
        <f>IF(Loan_Not_Paid*Values_Entered,Ending_Balance,"")</f>
        <v/>
      </c>
    </row>
    <row r="296" spans="3:10" x14ac:dyDescent="0.2">
      <c r="C296" s="7" t="str">
        <f>IF(Loan_Not_Paid*Values_Entered,Payment_Number,"")</f>
        <v/>
      </c>
      <c r="D296" s="5" t="str">
        <f>IF(Loan_Not_Paid*Values_Entered,Payment_Date,"")</f>
        <v/>
      </c>
      <c r="E296" s="60" t="str">
        <f>IF(Loan_Not_Paid*Values_Entered,Beginning_Balance,"")</f>
        <v/>
      </c>
      <c r="F296" s="6" t="str">
        <f>IF(Loan_Not_Paid*Values_Entered,Monthly_Payment,"")</f>
        <v/>
      </c>
      <c r="G296" s="6" t="str">
        <f>IF(Loan_Not_Paid*Values_Entered,Principal,"")</f>
        <v/>
      </c>
      <c r="H296" s="6"/>
      <c r="I296" s="6" t="str">
        <f>IF(Loan_Not_Paid*Values_Entered,Interest,"")</f>
        <v/>
      </c>
      <c r="J296" s="8" t="str">
        <f>IF(Loan_Not_Paid*Values_Entered,Ending_Balance,"")</f>
        <v/>
      </c>
    </row>
    <row r="297" spans="3:10" x14ac:dyDescent="0.2">
      <c r="C297" s="7" t="str">
        <f>IF(Loan_Not_Paid*Values_Entered,Payment_Number,"")</f>
        <v/>
      </c>
      <c r="D297" s="5" t="str">
        <f>IF(Loan_Not_Paid*Values_Entered,Payment_Date,"")</f>
        <v/>
      </c>
      <c r="E297" s="60" t="str">
        <f>IF(Loan_Not_Paid*Values_Entered,Beginning_Balance,"")</f>
        <v/>
      </c>
      <c r="F297" s="6" t="str">
        <f>IF(Loan_Not_Paid*Values_Entered,Monthly_Payment,"")</f>
        <v/>
      </c>
      <c r="G297" s="6" t="str">
        <f>IF(Loan_Not_Paid*Values_Entered,Principal,"")</f>
        <v/>
      </c>
      <c r="H297" s="6"/>
      <c r="I297" s="6" t="str">
        <f>IF(Loan_Not_Paid*Values_Entered,Interest,"")</f>
        <v/>
      </c>
      <c r="J297" s="8" t="str">
        <f>IF(Loan_Not_Paid*Values_Entered,Ending_Balance,"")</f>
        <v/>
      </c>
    </row>
    <row r="298" spans="3:10" x14ac:dyDescent="0.2">
      <c r="C298" s="7" t="str">
        <f>IF(Loan_Not_Paid*Values_Entered,Payment_Number,"")</f>
        <v/>
      </c>
      <c r="D298" s="5" t="str">
        <f>IF(Loan_Not_Paid*Values_Entered,Payment_Date,"")</f>
        <v/>
      </c>
      <c r="E298" s="60" t="str">
        <f>IF(Loan_Not_Paid*Values_Entered,Beginning_Balance,"")</f>
        <v/>
      </c>
      <c r="F298" s="6" t="str">
        <f>IF(Loan_Not_Paid*Values_Entered,Monthly_Payment,"")</f>
        <v/>
      </c>
      <c r="G298" s="6" t="str">
        <f>IF(Loan_Not_Paid*Values_Entered,Principal,"")</f>
        <v/>
      </c>
      <c r="H298" s="6"/>
      <c r="I298" s="6" t="str">
        <f>IF(Loan_Not_Paid*Values_Entered,Interest,"")</f>
        <v/>
      </c>
      <c r="J298" s="8" t="str">
        <f>IF(Loan_Not_Paid*Values_Entered,Ending_Balance,"")</f>
        <v/>
      </c>
    </row>
    <row r="299" spans="3:10" x14ac:dyDescent="0.2">
      <c r="C299" s="7" t="str">
        <f>IF(Loan_Not_Paid*Values_Entered,Payment_Number,"")</f>
        <v/>
      </c>
      <c r="D299" s="5" t="str">
        <f>IF(Loan_Not_Paid*Values_Entered,Payment_Date,"")</f>
        <v/>
      </c>
      <c r="E299" s="60" t="str">
        <f>IF(Loan_Not_Paid*Values_Entered,Beginning_Balance,"")</f>
        <v/>
      </c>
      <c r="F299" s="6" t="str">
        <f>IF(Loan_Not_Paid*Values_Entered,Monthly_Payment,"")</f>
        <v/>
      </c>
      <c r="G299" s="6" t="str">
        <f>IF(Loan_Not_Paid*Values_Entered,Principal,"")</f>
        <v/>
      </c>
      <c r="H299" s="6"/>
      <c r="I299" s="6" t="str">
        <f>IF(Loan_Not_Paid*Values_Entered,Interest,"")</f>
        <v/>
      </c>
      <c r="J299" s="8" t="str">
        <f>IF(Loan_Not_Paid*Values_Entered,Ending_Balance,"")</f>
        <v/>
      </c>
    </row>
    <row r="300" spans="3:10" x14ac:dyDescent="0.2">
      <c r="C300" s="7" t="str">
        <f>IF(Loan_Not_Paid*Values_Entered,Payment_Number,"")</f>
        <v/>
      </c>
      <c r="D300" s="5" t="str">
        <f>IF(Loan_Not_Paid*Values_Entered,Payment_Date,"")</f>
        <v/>
      </c>
      <c r="E300" s="60" t="str">
        <f>IF(Loan_Not_Paid*Values_Entered,Beginning_Balance,"")</f>
        <v/>
      </c>
      <c r="F300" s="6" t="str">
        <f>IF(Loan_Not_Paid*Values_Entered,Monthly_Payment,"")</f>
        <v/>
      </c>
      <c r="G300" s="6" t="str">
        <f>IF(Loan_Not_Paid*Values_Entered,Principal,"")</f>
        <v/>
      </c>
      <c r="H300" s="6"/>
      <c r="I300" s="6" t="str">
        <f>IF(Loan_Not_Paid*Values_Entered,Interest,"")</f>
        <v/>
      </c>
      <c r="J300" s="8" t="str">
        <f>IF(Loan_Not_Paid*Values_Entered,Ending_Balance,"")</f>
        <v/>
      </c>
    </row>
    <row r="301" spans="3:10" x14ac:dyDescent="0.2">
      <c r="C301" s="7" t="str">
        <f>IF(Loan_Not_Paid*Values_Entered,Payment_Number,"")</f>
        <v/>
      </c>
      <c r="D301" s="5" t="str">
        <f>IF(Loan_Not_Paid*Values_Entered,Payment_Date,"")</f>
        <v/>
      </c>
      <c r="E301" s="60" t="str">
        <f>IF(Loan_Not_Paid*Values_Entered,Beginning_Balance,"")</f>
        <v/>
      </c>
      <c r="F301" s="6" t="str">
        <f>IF(Loan_Not_Paid*Values_Entered,Monthly_Payment,"")</f>
        <v/>
      </c>
      <c r="G301" s="6" t="str">
        <f>IF(Loan_Not_Paid*Values_Entered,Principal,"")</f>
        <v/>
      </c>
      <c r="H301" s="6"/>
      <c r="I301" s="6" t="str">
        <f>IF(Loan_Not_Paid*Values_Entered,Interest,"")</f>
        <v/>
      </c>
      <c r="J301" s="8" t="str">
        <f>IF(Loan_Not_Paid*Values_Entered,Ending_Balance,"")</f>
        <v/>
      </c>
    </row>
    <row r="302" spans="3:10" x14ac:dyDescent="0.2">
      <c r="C302" s="7" t="str">
        <f>IF(Loan_Not_Paid*Values_Entered,Payment_Number,"")</f>
        <v/>
      </c>
      <c r="D302" s="5" t="str">
        <f>IF(Loan_Not_Paid*Values_Entered,Payment_Date,"")</f>
        <v/>
      </c>
      <c r="E302" s="60" t="str">
        <f>IF(Loan_Not_Paid*Values_Entered,Beginning_Balance,"")</f>
        <v/>
      </c>
      <c r="F302" s="6" t="str">
        <f>IF(Loan_Not_Paid*Values_Entered,Monthly_Payment,"")</f>
        <v/>
      </c>
      <c r="G302" s="6" t="str">
        <f>IF(Loan_Not_Paid*Values_Entered,Principal,"")</f>
        <v/>
      </c>
      <c r="H302" s="6"/>
      <c r="I302" s="6" t="str">
        <f>IF(Loan_Not_Paid*Values_Entered,Interest,"")</f>
        <v/>
      </c>
      <c r="J302" s="8" t="str">
        <f>IF(Loan_Not_Paid*Values_Entered,Ending_Balance,"")</f>
        <v/>
      </c>
    </row>
    <row r="303" spans="3:10" x14ac:dyDescent="0.2">
      <c r="C303" s="7" t="str">
        <f>IF(Loan_Not_Paid*Values_Entered,Payment_Number,"")</f>
        <v/>
      </c>
      <c r="D303" s="5" t="str">
        <f>IF(Loan_Not_Paid*Values_Entered,Payment_Date,"")</f>
        <v/>
      </c>
      <c r="E303" s="60" t="str">
        <f>IF(Loan_Not_Paid*Values_Entered,Beginning_Balance,"")</f>
        <v/>
      </c>
      <c r="F303" s="6" t="str">
        <f>IF(Loan_Not_Paid*Values_Entered,Monthly_Payment,"")</f>
        <v/>
      </c>
      <c r="G303" s="6" t="str">
        <f>IF(Loan_Not_Paid*Values_Entered,Principal,"")</f>
        <v/>
      </c>
      <c r="H303" s="6"/>
      <c r="I303" s="6" t="str">
        <f>IF(Loan_Not_Paid*Values_Entered,Interest,"")</f>
        <v/>
      </c>
      <c r="J303" s="8" t="str">
        <f>IF(Loan_Not_Paid*Values_Entered,Ending_Balance,"")</f>
        <v/>
      </c>
    </row>
    <row r="304" spans="3:10" x14ac:dyDescent="0.2">
      <c r="C304" s="7" t="str">
        <f>IF(Loan_Not_Paid*Values_Entered,Payment_Number,"")</f>
        <v/>
      </c>
      <c r="D304" s="5" t="str">
        <f>IF(Loan_Not_Paid*Values_Entered,Payment_Date,"")</f>
        <v/>
      </c>
      <c r="E304" s="60" t="str">
        <f>IF(Loan_Not_Paid*Values_Entered,Beginning_Balance,"")</f>
        <v/>
      </c>
      <c r="F304" s="6" t="str">
        <f>IF(Loan_Not_Paid*Values_Entered,Monthly_Payment,"")</f>
        <v/>
      </c>
      <c r="G304" s="6" t="str">
        <f>IF(Loan_Not_Paid*Values_Entered,Principal,"")</f>
        <v/>
      </c>
      <c r="H304" s="6"/>
      <c r="I304" s="6" t="str">
        <f>IF(Loan_Not_Paid*Values_Entered,Interest,"")</f>
        <v/>
      </c>
      <c r="J304" s="8" t="str">
        <f>IF(Loan_Not_Paid*Values_Entered,Ending_Balance,"")</f>
        <v/>
      </c>
    </row>
    <row r="305" spans="3:10" x14ac:dyDescent="0.2">
      <c r="C305" s="7" t="str">
        <f>IF(Loan_Not_Paid*Values_Entered,Payment_Number,"")</f>
        <v/>
      </c>
      <c r="D305" s="5" t="str">
        <f>IF(Loan_Not_Paid*Values_Entered,Payment_Date,"")</f>
        <v/>
      </c>
      <c r="E305" s="60" t="str">
        <f>IF(Loan_Not_Paid*Values_Entered,Beginning_Balance,"")</f>
        <v/>
      </c>
      <c r="F305" s="6" t="str">
        <f>IF(Loan_Not_Paid*Values_Entered,Monthly_Payment,"")</f>
        <v/>
      </c>
      <c r="G305" s="6" t="str">
        <f>IF(Loan_Not_Paid*Values_Entered,Principal,"")</f>
        <v/>
      </c>
      <c r="H305" s="6"/>
      <c r="I305" s="6" t="str">
        <f>IF(Loan_Not_Paid*Values_Entered,Interest,"")</f>
        <v/>
      </c>
      <c r="J305" s="8" t="str">
        <f>IF(Loan_Not_Paid*Values_Entered,Ending_Balance,"")</f>
        <v/>
      </c>
    </row>
    <row r="306" spans="3:10" x14ac:dyDescent="0.2">
      <c r="C306" s="7" t="str">
        <f>IF(Loan_Not_Paid*Values_Entered,Payment_Number,"")</f>
        <v/>
      </c>
      <c r="D306" s="5" t="str">
        <f>IF(Loan_Not_Paid*Values_Entered,Payment_Date,"")</f>
        <v/>
      </c>
      <c r="E306" s="60" t="str">
        <f>IF(Loan_Not_Paid*Values_Entered,Beginning_Balance,"")</f>
        <v/>
      </c>
      <c r="F306" s="6" t="str">
        <f>IF(Loan_Not_Paid*Values_Entered,Monthly_Payment,"")</f>
        <v/>
      </c>
      <c r="G306" s="6" t="str">
        <f>IF(Loan_Not_Paid*Values_Entered,Principal,"")</f>
        <v/>
      </c>
      <c r="H306" s="6"/>
      <c r="I306" s="6" t="str">
        <f>IF(Loan_Not_Paid*Values_Entered,Interest,"")</f>
        <v/>
      </c>
      <c r="J306" s="8" t="str">
        <f>IF(Loan_Not_Paid*Values_Entered,Ending_Balance,"")</f>
        <v/>
      </c>
    </row>
    <row r="307" spans="3:10" x14ac:dyDescent="0.2">
      <c r="C307" s="7" t="str">
        <f>IF(Loan_Not_Paid*Values_Entered,Payment_Number,"")</f>
        <v/>
      </c>
      <c r="D307" s="5" t="str">
        <f>IF(Loan_Not_Paid*Values_Entered,Payment_Date,"")</f>
        <v/>
      </c>
      <c r="E307" s="60" t="str">
        <f>IF(Loan_Not_Paid*Values_Entered,Beginning_Balance,"")</f>
        <v/>
      </c>
      <c r="F307" s="6" t="str">
        <f>IF(Loan_Not_Paid*Values_Entered,Monthly_Payment,"")</f>
        <v/>
      </c>
      <c r="G307" s="6" t="str">
        <f>IF(Loan_Not_Paid*Values_Entered,Principal,"")</f>
        <v/>
      </c>
      <c r="H307" s="6"/>
      <c r="I307" s="6" t="str">
        <f>IF(Loan_Not_Paid*Values_Entered,Interest,"")</f>
        <v/>
      </c>
      <c r="J307" s="8" t="str">
        <f>IF(Loan_Not_Paid*Values_Entered,Ending_Balance,"")</f>
        <v/>
      </c>
    </row>
    <row r="308" spans="3:10" x14ac:dyDescent="0.2">
      <c r="C308" s="7" t="str">
        <f>IF(Loan_Not_Paid*Values_Entered,Payment_Number,"")</f>
        <v/>
      </c>
      <c r="D308" s="5" t="str">
        <f>IF(Loan_Not_Paid*Values_Entered,Payment_Date,"")</f>
        <v/>
      </c>
      <c r="E308" s="60" t="str">
        <f>IF(Loan_Not_Paid*Values_Entered,Beginning_Balance,"")</f>
        <v/>
      </c>
      <c r="F308" s="6" t="str">
        <f>IF(Loan_Not_Paid*Values_Entered,Monthly_Payment,"")</f>
        <v/>
      </c>
      <c r="G308" s="6" t="str">
        <f>IF(Loan_Not_Paid*Values_Entered,Principal,"")</f>
        <v/>
      </c>
      <c r="H308" s="6"/>
      <c r="I308" s="6" t="str">
        <f>IF(Loan_Not_Paid*Values_Entered,Interest,"")</f>
        <v/>
      </c>
      <c r="J308" s="8" t="str">
        <f>IF(Loan_Not_Paid*Values_Entered,Ending_Balance,"")</f>
        <v/>
      </c>
    </row>
    <row r="309" spans="3:10" x14ac:dyDescent="0.2">
      <c r="C309" s="7" t="str">
        <f>IF(Loan_Not_Paid*Values_Entered,Payment_Number,"")</f>
        <v/>
      </c>
      <c r="D309" s="5" t="str">
        <f>IF(Loan_Not_Paid*Values_Entered,Payment_Date,"")</f>
        <v/>
      </c>
      <c r="E309" s="60" t="str">
        <f>IF(Loan_Not_Paid*Values_Entered,Beginning_Balance,"")</f>
        <v/>
      </c>
      <c r="F309" s="6" t="str">
        <f>IF(Loan_Not_Paid*Values_Entered,Monthly_Payment,"")</f>
        <v/>
      </c>
      <c r="G309" s="6" t="str">
        <f>IF(Loan_Not_Paid*Values_Entered,Principal,"")</f>
        <v/>
      </c>
      <c r="H309" s="6"/>
      <c r="I309" s="6" t="str">
        <f>IF(Loan_Not_Paid*Values_Entered,Interest,"")</f>
        <v/>
      </c>
      <c r="J309" s="8" t="str">
        <f>IF(Loan_Not_Paid*Values_Entered,Ending_Balance,"")</f>
        <v/>
      </c>
    </row>
    <row r="310" spans="3:10" x14ac:dyDescent="0.2">
      <c r="C310" s="7" t="str">
        <f>IF(Loan_Not_Paid*Values_Entered,Payment_Number,"")</f>
        <v/>
      </c>
      <c r="D310" s="5" t="str">
        <f>IF(Loan_Not_Paid*Values_Entered,Payment_Date,"")</f>
        <v/>
      </c>
      <c r="E310" s="60" t="str">
        <f>IF(Loan_Not_Paid*Values_Entered,Beginning_Balance,"")</f>
        <v/>
      </c>
      <c r="F310" s="6" t="str">
        <f>IF(Loan_Not_Paid*Values_Entered,Monthly_Payment,"")</f>
        <v/>
      </c>
      <c r="G310" s="6" t="str">
        <f>IF(Loan_Not_Paid*Values_Entered,Principal,"")</f>
        <v/>
      </c>
      <c r="H310" s="6"/>
      <c r="I310" s="6" t="str">
        <f>IF(Loan_Not_Paid*Values_Entered,Interest,"")</f>
        <v/>
      </c>
      <c r="J310" s="8" t="str">
        <f>IF(Loan_Not_Paid*Values_Entered,Ending_Balance,"")</f>
        <v/>
      </c>
    </row>
    <row r="311" spans="3:10" x14ac:dyDescent="0.2">
      <c r="C311" s="7" t="str">
        <f>IF(Loan_Not_Paid*Values_Entered,Payment_Number,"")</f>
        <v/>
      </c>
      <c r="D311" s="5" t="str">
        <f>IF(Loan_Not_Paid*Values_Entered,Payment_Date,"")</f>
        <v/>
      </c>
      <c r="E311" s="60" t="str">
        <f>IF(Loan_Not_Paid*Values_Entered,Beginning_Balance,"")</f>
        <v/>
      </c>
      <c r="F311" s="6" t="str">
        <f>IF(Loan_Not_Paid*Values_Entered,Monthly_Payment,"")</f>
        <v/>
      </c>
      <c r="G311" s="6" t="str">
        <f>IF(Loan_Not_Paid*Values_Entered,Principal,"")</f>
        <v/>
      </c>
      <c r="H311" s="6"/>
      <c r="I311" s="6" t="str">
        <f>IF(Loan_Not_Paid*Values_Entered,Interest,"")</f>
        <v/>
      </c>
      <c r="J311" s="8" t="str">
        <f>IF(Loan_Not_Paid*Values_Entered,Ending_Balance,"")</f>
        <v/>
      </c>
    </row>
    <row r="312" spans="3:10" x14ac:dyDescent="0.2">
      <c r="C312" s="7" t="str">
        <f>IF(Loan_Not_Paid*Values_Entered,Payment_Number,"")</f>
        <v/>
      </c>
      <c r="D312" s="5" t="str">
        <f>IF(Loan_Not_Paid*Values_Entered,Payment_Date,"")</f>
        <v/>
      </c>
      <c r="E312" s="60" t="str">
        <f>IF(Loan_Not_Paid*Values_Entered,Beginning_Balance,"")</f>
        <v/>
      </c>
      <c r="F312" s="6" t="str">
        <f>IF(Loan_Not_Paid*Values_Entered,Monthly_Payment,"")</f>
        <v/>
      </c>
      <c r="G312" s="6" t="str">
        <f>IF(Loan_Not_Paid*Values_Entered,Principal,"")</f>
        <v/>
      </c>
      <c r="H312" s="6"/>
      <c r="I312" s="6" t="str">
        <f>IF(Loan_Not_Paid*Values_Entered,Interest,"")</f>
        <v/>
      </c>
      <c r="J312" s="8" t="str">
        <f>IF(Loan_Not_Paid*Values_Entered,Ending_Balance,"")</f>
        <v/>
      </c>
    </row>
    <row r="313" spans="3:10" x14ac:dyDescent="0.2">
      <c r="C313" s="7" t="str">
        <f>IF(Loan_Not_Paid*Values_Entered,Payment_Number,"")</f>
        <v/>
      </c>
      <c r="D313" s="5" t="str">
        <f>IF(Loan_Not_Paid*Values_Entered,Payment_Date,"")</f>
        <v/>
      </c>
      <c r="E313" s="60" t="str">
        <f>IF(Loan_Not_Paid*Values_Entered,Beginning_Balance,"")</f>
        <v/>
      </c>
      <c r="F313" s="6" t="str">
        <f>IF(Loan_Not_Paid*Values_Entered,Monthly_Payment,"")</f>
        <v/>
      </c>
      <c r="G313" s="6" t="str">
        <f>IF(Loan_Not_Paid*Values_Entered,Principal,"")</f>
        <v/>
      </c>
      <c r="H313" s="6"/>
      <c r="I313" s="6" t="str">
        <f>IF(Loan_Not_Paid*Values_Entered,Interest,"")</f>
        <v/>
      </c>
      <c r="J313" s="8" t="str">
        <f>IF(Loan_Not_Paid*Values_Entered,Ending_Balance,"")</f>
        <v/>
      </c>
    </row>
    <row r="314" spans="3:10" x14ac:dyDescent="0.2">
      <c r="C314" s="7" t="str">
        <f>IF(Loan_Not_Paid*Values_Entered,Payment_Number,"")</f>
        <v/>
      </c>
      <c r="D314" s="5" t="str">
        <f>IF(Loan_Not_Paid*Values_Entered,Payment_Date,"")</f>
        <v/>
      </c>
      <c r="E314" s="60" t="str">
        <f>IF(Loan_Not_Paid*Values_Entered,Beginning_Balance,"")</f>
        <v/>
      </c>
      <c r="F314" s="6" t="str">
        <f>IF(Loan_Not_Paid*Values_Entered,Monthly_Payment,"")</f>
        <v/>
      </c>
      <c r="G314" s="6" t="str">
        <f>IF(Loan_Not_Paid*Values_Entered,Principal,"")</f>
        <v/>
      </c>
      <c r="H314" s="6"/>
      <c r="I314" s="6" t="str">
        <f>IF(Loan_Not_Paid*Values_Entered,Interest,"")</f>
        <v/>
      </c>
      <c r="J314" s="8" t="str">
        <f>IF(Loan_Not_Paid*Values_Entered,Ending_Balance,"")</f>
        <v/>
      </c>
    </row>
    <row r="315" spans="3:10" x14ac:dyDescent="0.2">
      <c r="C315" s="7" t="str">
        <f>IF(Loan_Not_Paid*Values_Entered,Payment_Number,"")</f>
        <v/>
      </c>
      <c r="D315" s="5" t="str">
        <f>IF(Loan_Not_Paid*Values_Entered,Payment_Date,"")</f>
        <v/>
      </c>
      <c r="E315" s="60" t="str">
        <f>IF(Loan_Not_Paid*Values_Entered,Beginning_Balance,"")</f>
        <v/>
      </c>
      <c r="F315" s="6" t="str">
        <f>IF(Loan_Not_Paid*Values_Entered,Monthly_Payment,"")</f>
        <v/>
      </c>
      <c r="G315" s="6" t="str">
        <f>IF(Loan_Not_Paid*Values_Entered,Principal,"")</f>
        <v/>
      </c>
      <c r="H315" s="6"/>
      <c r="I315" s="6" t="str">
        <f>IF(Loan_Not_Paid*Values_Entered,Interest,"")</f>
        <v/>
      </c>
      <c r="J315" s="8" t="str">
        <f>IF(Loan_Not_Paid*Values_Entered,Ending_Balance,"")</f>
        <v/>
      </c>
    </row>
    <row r="316" spans="3:10" x14ac:dyDescent="0.2">
      <c r="C316" s="7" t="str">
        <f>IF(Loan_Not_Paid*Values_Entered,Payment_Number,"")</f>
        <v/>
      </c>
      <c r="D316" s="5" t="str">
        <f>IF(Loan_Not_Paid*Values_Entered,Payment_Date,"")</f>
        <v/>
      </c>
      <c r="E316" s="60" t="str">
        <f>IF(Loan_Not_Paid*Values_Entered,Beginning_Balance,"")</f>
        <v/>
      </c>
      <c r="F316" s="6" t="str">
        <f>IF(Loan_Not_Paid*Values_Entered,Monthly_Payment,"")</f>
        <v/>
      </c>
      <c r="G316" s="6" t="str">
        <f>IF(Loan_Not_Paid*Values_Entered,Principal,"")</f>
        <v/>
      </c>
      <c r="H316" s="6"/>
      <c r="I316" s="6" t="str">
        <f>IF(Loan_Not_Paid*Values_Entered,Interest,"")</f>
        <v/>
      </c>
      <c r="J316" s="8" t="str">
        <f>IF(Loan_Not_Paid*Values_Entered,Ending_Balance,"")</f>
        <v/>
      </c>
    </row>
    <row r="317" spans="3:10" x14ac:dyDescent="0.2">
      <c r="C317" s="7" t="str">
        <f>IF(Loan_Not_Paid*Values_Entered,Payment_Number,"")</f>
        <v/>
      </c>
      <c r="D317" s="5" t="str">
        <f>IF(Loan_Not_Paid*Values_Entered,Payment_Date,"")</f>
        <v/>
      </c>
      <c r="E317" s="60" t="str">
        <f>IF(Loan_Not_Paid*Values_Entered,Beginning_Balance,"")</f>
        <v/>
      </c>
      <c r="F317" s="6" t="str">
        <f>IF(Loan_Not_Paid*Values_Entered,Monthly_Payment,"")</f>
        <v/>
      </c>
      <c r="G317" s="6" t="str">
        <f>IF(Loan_Not_Paid*Values_Entered,Principal,"")</f>
        <v/>
      </c>
      <c r="H317" s="6"/>
      <c r="I317" s="6" t="str">
        <f>IF(Loan_Not_Paid*Values_Entered,Interest,"")</f>
        <v/>
      </c>
      <c r="J317" s="8" t="str">
        <f>IF(Loan_Not_Paid*Values_Entered,Ending_Balance,"")</f>
        <v/>
      </c>
    </row>
    <row r="318" spans="3:10" x14ac:dyDescent="0.2">
      <c r="C318" s="7" t="str">
        <f>IF(Loan_Not_Paid*Values_Entered,Payment_Number,"")</f>
        <v/>
      </c>
      <c r="D318" s="5" t="str">
        <f>IF(Loan_Not_Paid*Values_Entered,Payment_Date,"")</f>
        <v/>
      </c>
      <c r="E318" s="60" t="str">
        <f>IF(Loan_Not_Paid*Values_Entered,Beginning_Balance,"")</f>
        <v/>
      </c>
      <c r="F318" s="6" t="str">
        <f>IF(Loan_Not_Paid*Values_Entered,Monthly_Payment,"")</f>
        <v/>
      </c>
      <c r="G318" s="6" t="str">
        <f>IF(Loan_Not_Paid*Values_Entered,Principal,"")</f>
        <v/>
      </c>
      <c r="H318" s="6"/>
      <c r="I318" s="6" t="str">
        <f>IF(Loan_Not_Paid*Values_Entered,Interest,"")</f>
        <v/>
      </c>
      <c r="J318" s="8" t="str">
        <f>IF(Loan_Not_Paid*Values_Entered,Ending_Balance,"")</f>
        <v/>
      </c>
    </row>
    <row r="319" spans="3:10" x14ac:dyDescent="0.2">
      <c r="C319" s="7" t="str">
        <f>IF(Loan_Not_Paid*Values_Entered,Payment_Number,"")</f>
        <v/>
      </c>
      <c r="D319" s="5" t="str">
        <f>IF(Loan_Not_Paid*Values_Entered,Payment_Date,"")</f>
        <v/>
      </c>
      <c r="E319" s="60" t="str">
        <f>IF(Loan_Not_Paid*Values_Entered,Beginning_Balance,"")</f>
        <v/>
      </c>
      <c r="F319" s="6" t="str">
        <f>IF(Loan_Not_Paid*Values_Entered,Monthly_Payment,"")</f>
        <v/>
      </c>
      <c r="G319" s="6" t="str">
        <f>IF(Loan_Not_Paid*Values_Entered,Principal,"")</f>
        <v/>
      </c>
      <c r="H319" s="6"/>
      <c r="I319" s="6" t="str">
        <f>IF(Loan_Not_Paid*Values_Entered,Interest,"")</f>
        <v/>
      </c>
      <c r="J319" s="8" t="str">
        <f>IF(Loan_Not_Paid*Values_Entered,Ending_Balance,"")</f>
        <v/>
      </c>
    </row>
    <row r="320" spans="3:10" x14ac:dyDescent="0.2">
      <c r="C320" s="7" t="str">
        <f>IF(Loan_Not_Paid*Values_Entered,Payment_Number,"")</f>
        <v/>
      </c>
      <c r="D320" s="5" t="str">
        <f>IF(Loan_Not_Paid*Values_Entered,Payment_Date,"")</f>
        <v/>
      </c>
      <c r="E320" s="60" t="str">
        <f>IF(Loan_Not_Paid*Values_Entered,Beginning_Balance,"")</f>
        <v/>
      </c>
      <c r="F320" s="6" t="str">
        <f>IF(Loan_Not_Paid*Values_Entered,Monthly_Payment,"")</f>
        <v/>
      </c>
      <c r="G320" s="6" t="str">
        <f>IF(Loan_Not_Paid*Values_Entered,Principal,"")</f>
        <v/>
      </c>
      <c r="H320" s="6"/>
      <c r="I320" s="6" t="str">
        <f>IF(Loan_Not_Paid*Values_Entered,Interest,"")</f>
        <v/>
      </c>
      <c r="J320" s="8" t="str">
        <f>IF(Loan_Not_Paid*Values_Entered,Ending_Balance,"")</f>
        <v/>
      </c>
    </row>
    <row r="321" spans="3:10" x14ac:dyDescent="0.2">
      <c r="C321" s="7" t="str">
        <f>IF(Loan_Not_Paid*Values_Entered,Payment_Number,"")</f>
        <v/>
      </c>
      <c r="D321" s="5" t="str">
        <f>IF(Loan_Not_Paid*Values_Entered,Payment_Date,"")</f>
        <v/>
      </c>
      <c r="E321" s="60" t="str">
        <f>IF(Loan_Not_Paid*Values_Entered,Beginning_Balance,"")</f>
        <v/>
      </c>
      <c r="F321" s="6" t="str">
        <f>IF(Loan_Not_Paid*Values_Entered,Monthly_Payment,"")</f>
        <v/>
      </c>
      <c r="G321" s="6" t="str">
        <f>IF(Loan_Not_Paid*Values_Entered,Principal,"")</f>
        <v/>
      </c>
      <c r="H321" s="6"/>
      <c r="I321" s="6" t="str">
        <f>IF(Loan_Not_Paid*Values_Entered,Interest,"")</f>
        <v/>
      </c>
      <c r="J321" s="8" t="str">
        <f>IF(Loan_Not_Paid*Values_Entered,Ending_Balance,"")</f>
        <v/>
      </c>
    </row>
    <row r="322" spans="3:10" x14ac:dyDescent="0.2">
      <c r="C322" s="7" t="str">
        <f>IF(Loan_Not_Paid*Values_Entered,Payment_Number,"")</f>
        <v/>
      </c>
      <c r="D322" s="5" t="str">
        <f>IF(Loan_Not_Paid*Values_Entered,Payment_Date,"")</f>
        <v/>
      </c>
      <c r="E322" s="60" t="str">
        <f>IF(Loan_Not_Paid*Values_Entered,Beginning_Balance,"")</f>
        <v/>
      </c>
      <c r="F322" s="6" t="str">
        <f>IF(Loan_Not_Paid*Values_Entered,Monthly_Payment,"")</f>
        <v/>
      </c>
      <c r="G322" s="6" t="str">
        <f>IF(Loan_Not_Paid*Values_Entered,Principal,"")</f>
        <v/>
      </c>
      <c r="H322" s="6"/>
      <c r="I322" s="6" t="str">
        <f>IF(Loan_Not_Paid*Values_Entered,Interest,"")</f>
        <v/>
      </c>
      <c r="J322" s="8" t="str">
        <f>IF(Loan_Not_Paid*Values_Entered,Ending_Balance,"")</f>
        <v/>
      </c>
    </row>
    <row r="323" spans="3:10" x14ac:dyDescent="0.2">
      <c r="C323" s="7" t="str">
        <f>IF(Loan_Not_Paid*Values_Entered,Payment_Number,"")</f>
        <v/>
      </c>
      <c r="D323" s="5" t="str">
        <f>IF(Loan_Not_Paid*Values_Entered,Payment_Date,"")</f>
        <v/>
      </c>
      <c r="E323" s="60" t="str">
        <f>IF(Loan_Not_Paid*Values_Entered,Beginning_Balance,"")</f>
        <v/>
      </c>
      <c r="F323" s="6" t="str">
        <f>IF(Loan_Not_Paid*Values_Entered,Monthly_Payment,"")</f>
        <v/>
      </c>
      <c r="G323" s="6" t="str">
        <f>IF(Loan_Not_Paid*Values_Entered,Principal,"")</f>
        <v/>
      </c>
      <c r="H323" s="6"/>
      <c r="I323" s="6" t="str">
        <f>IF(Loan_Not_Paid*Values_Entered,Interest,"")</f>
        <v/>
      </c>
      <c r="J323" s="8" t="str">
        <f>IF(Loan_Not_Paid*Values_Entered,Ending_Balance,"")</f>
        <v/>
      </c>
    </row>
    <row r="324" spans="3:10" x14ac:dyDescent="0.2">
      <c r="C324" s="7" t="str">
        <f>IF(Loan_Not_Paid*Values_Entered,Payment_Number,"")</f>
        <v/>
      </c>
      <c r="D324" s="5" t="str">
        <f>IF(Loan_Not_Paid*Values_Entered,Payment_Date,"")</f>
        <v/>
      </c>
      <c r="E324" s="60" t="str">
        <f>IF(Loan_Not_Paid*Values_Entered,Beginning_Balance,"")</f>
        <v/>
      </c>
      <c r="F324" s="6" t="str">
        <f>IF(Loan_Not_Paid*Values_Entered,Monthly_Payment,"")</f>
        <v/>
      </c>
      <c r="G324" s="6" t="str">
        <f>IF(Loan_Not_Paid*Values_Entered,Principal,"")</f>
        <v/>
      </c>
      <c r="H324" s="6"/>
      <c r="I324" s="6" t="str">
        <f>IF(Loan_Not_Paid*Values_Entered,Interest,"")</f>
        <v/>
      </c>
      <c r="J324" s="8" t="str">
        <f>IF(Loan_Not_Paid*Values_Entered,Ending_Balance,"")</f>
        <v/>
      </c>
    </row>
    <row r="325" spans="3:10" x14ac:dyDescent="0.2">
      <c r="C325" s="7" t="str">
        <f>IF(Loan_Not_Paid*Values_Entered,Payment_Number,"")</f>
        <v/>
      </c>
      <c r="D325" s="5" t="str">
        <f>IF(Loan_Not_Paid*Values_Entered,Payment_Date,"")</f>
        <v/>
      </c>
      <c r="E325" s="60" t="str">
        <f>IF(Loan_Not_Paid*Values_Entered,Beginning_Balance,"")</f>
        <v/>
      </c>
      <c r="F325" s="6" t="str">
        <f>IF(Loan_Not_Paid*Values_Entered,Monthly_Payment,"")</f>
        <v/>
      </c>
      <c r="G325" s="6" t="str">
        <f>IF(Loan_Not_Paid*Values_Entered,Principal,"")</f>
        <v/>
      </c>
      <c r="H325" s="6"/>
      <c r="I325" s="6" t="str">
        <f>IF(Loan_Not_Paid*Values_Entered,Interest,"")</f>
        <v/>
      </c>
      <c r="J325" s="8" t="str">
        <f>IF(Loan_Not_Paid*Values_Entered,Ending_Balance,"")</f>
        <v/>
      </c>
    </row>
    <row r="326" spans="3:10" x14ac:dyDescent="0.2">
      <c r="C326" s="7" t="str">
        <f>IF(Loan_Not_Paid*Values_Entered,Payment_Number,"")</f>
        <v/>
      </c>
      <c r="D326" s="5" t="str">
        <f>IF(Loan_Not_Paid*Values_Entered,Payment_Date,"")</f>
        <v/>
      </c>
      <c r="E326" s="60" t="str">
        <f>IF(Loan_Not_Paid*Values_Entered,Beginning_Balance,"")</f>
        <v/>
      </c>
      <c r="F326" s="6" t="str">
        <f>IF(Loan_Not_Paid*Values_Entered,Monthly_Payment,"")</f>
        <v/>
      </c>
      <c r="G326" s="6" t="str">
        <f>IF(Loan_Not_Paid*Values_Entered,Principal,"")</f>
        <v/>
      </c>
      <c r="H326" s="6"/>
      <c r="I326" s="6" t="str">
        <f>IF(Loan_Not_Paid*Values_Entered,Interest,"")</f>
        <v/>
      </c>
      <c r="J326" s="8" t="str">
        <f>IF(Loan_Not_Paid*Values_Entered,Ending_Balance,"")</f>
        <v/>
      </c>
    </row>
    <row r="327" spans="3:10" x14ac:dyDescent="0.2">
      <c r="C327" s="7" t="str">
        <f>IF(Loan_Not_Paid*Values_Entered,Payment_Number,"")</f>
        <v/>
      </c>
      <c r="D327" s="5" t="str">
        <f>IF(Loan_Not_Paid*Values_Entered,Payment_Date,"")</f>
        <v/>
      </c>
      <c r="E327" s="60" t="str">
        <f>IF(Loan_Not_Paid*Values_Entered,Beginning_Balance,"")</f>
        <v/>
      </c>
      <c r="F327" s="6" t="str">
        <f>IF(Loan_Not_Paid*Values_Entered,Monthly_Payment,"")</f>
        <v/>
      </c>
      <c r="G327" s="6" t="str">
        <f>IF(Loan_Not_Paid*Values_Entered,Principal,"")</f>
        <v/>
      </c>
      <c r="H327" s="6"/>
      <c r="I327" s="6" t="str">
        <f>IF(Loan_Not_Paid*Values_Entered,Interest,"")</f>
        <v/>
      </c>
      <c r="J327" s="8" t="str">
        <f>IF(Loan_Not_Paid*Values_Entered,Ending_Balance,"")</f>
        <v/>
      </c>
    </row>
    <row r="328" spans="3:10" x14ac:dyDescent="0.2">
      <c r="C328" s="7" t="str">
        <f>IF(Loan_Not_Paid*Values_Entered,Payment_Number,"")</f>
        <v/>
      </c>
      <c r="D328" s="5" t="str">
        <f>IF(Loan_Not_Paid*Values_Entered,Payment_Date,"")</f>
        <v/>
      </c>
      <c r="E328" s="60" t="str">
        <f>IF(Loan_Not_Paid*Values_Entered,Beginning_Balance,"")</f>
        <v/>
      </c>
      <c r="F328" s="6" t="str">
        <f>IF(Loan_Not_Paid*Values_Entered,Monthly_Payment,"")</f>
        <v/>
      </c>
      <c r="G328" s="6" t="str">
        <f>IF(Loan_Not_Paid*Values_Entered,Principal,"")</f>
        <v/>
      </c>
      <c r="H328" s="6"/>
      <c r="I328" s="6" t="str">
        <f>IF(Loan_Not_Paid*Values_Entered,Interest,"")</f>
        <v/>
      </c>
      <c r="J328" s="8" t="str">
        <f>IF(Loan_Not_Paid*Values_Entered,Ending_Balance,"")</f>
        <v/>
      </c>
    </row>
    <row r="329" spans="3:10" x14ac:dyDescent="0.2">
      <c r="C329" s="7" t="str">
        <f>IF(Loan_Not_Paid*Values_Entered,Payment_Number,"")</f>
        <v/>
      </c>
      <c r="D329" s="5" t="str">
        <f>IF(Loan_Not_Paid*Values_Entered,Payment_Date,"")</f>
        <v/>
      </c>
      <c r="E329" s="60" t="str">
        <f>IF(Loan_Not_Paid*Values_Entered,Beginning_Balance,"")</f>
        <v/>
      </c>
      <c r="F329" s="6" t="str">
        <f>IF(Loan_Not_Paid*Values_Entered,Monthly_Payment,"")</f>
        <v/>
      </c>
      <c r="G329" s="6" t="str">
        <f>IF(Loan_Not_Paid*Values_Entered,Principal,"")</f>
        <v/>
      </c>
      <c r="H329" s="6"/>
      <c r="I329" s="6" t="str">
        <f>IF(Loan_Not_Paid*Values_Entered,Interest,"")</f>
        <v/>
      </c>
      <c r="J329" s="8" t="str">
        <f>IF(Loan_Not_Paid*Values_Entered,Ending_Balance,"")</f>
        <v/>
      </c>
    </row>
    <row r="330" spans="3:10" x14ac:dyDescent="0.2">
      <c r="C330" s="7" t="str">
        <f>IF(Loan_Not_Paid*Values_Entered,Payment_Number,"")</f>
        <v/>
      </c>
      <c r="D330" s="5" t="str">
        <f>IF(Loan_Not_Paid*Values_Entered,Payment_Date,"")</f>
        <v/>
      </c>
      <c r="E330" s="60" t="str">
        <f>IF(Loan_Not_Paid*Values_Entered,Beginning_Balance,"")</f>
        <v/>
      </c>
      <c r="F330" s="6" t="str">
        <f>IF(Loan_Not_Paid*Values_Entered,Monthly_Payment,"")</f>
        <v/>
      </c>
      <c r="G330" s="6" t="str">
        <f>IF(Loan_Not_Paid*Values_Entered,Principal,"")</f>
        <v/>
      </c>
      <c r="H330" s="6"/>
      <c r="I330" s="6" t="str">
        <f>IF(Loan_Not_Paid*Values_Entered,Interest,"")</f>
        <v/>
      </c>
      <c r="J330" s="8" t="str">
        <f>IF(Loan_Not_Paid*Values_Entered,Ending_Balance,"")</f>
        <v/>
      </c>
    </row>
    <row r="331" spans="3:10" x14ac:dyDescent="0.2">
      <c r="C331" s="7" t="str">
        <f>IF(Loan_Not_Paid*Values_Entered,Payment_Number,"")</f>
        <v/>
      </c>
      <c r="D331" s="5" t="str">
        <f>IF(Loan_Not_Paid*Values_Entered,Payment_Date,"")</f>
        <v/>
      </c>
      <c r="E331" s="60" t="str">
        <f>IF(Loan_Not_Paid*Values_Entered,Beginning_Balance,"")</f>
        <v/>
      </c>
      <c r="F331" s="6" t="str">
        <f>IF(Loan_Not_Paid*Values_Entered,Monthly_Payment,"")</f>
        <v/>
      </c>
      <c r="G331" s="6" t="str">
        <f>IF(Loan_Not_Paid*Values_Entered,Principal,"")</f>
        <v/>
      </c>
      <c r="H331" s="6"/>
      <c r="I331" s="6" t="str">
        <f>IF(Loan_Not_Paid*Values_Entered,Interest,"")</f>
        <v/>
      </c>
      <c r="J331" s="8" t="str">
        <f>IF(Loan_Not_Paid*Values_Entered,Ending_Balance,"")</f>
        <v/>
      </c>
    </row>
    <row r="332" spans="3:10" x14ac:dyDescent="0.2">
      <c r="C332" s="7" t="str">
        <f>IF(Loan_Not_Paid*Values_Entered,Payment_Number,"")</f>
        <v/>
      </c>
      <c r="D332" s="5" t="str">
        <f>IF(Loan_Not_Paid*Values_Entered,Payment_Date,"")</f>
        <v/>
      </c>
      <c r="E332" s="60" t="str">
        <f>IF(Loan_Not_Paid*Values_Entered,Beginning_Balance,"")</f>
        <v/>
      </c>
      <c r="F332" s="6" t="str">
        <f>IF(Loan_Not_Paid*Values_Entered,Monthly_Payment,"")</f>
        <v/>
      </c>
      <c r="G332" s="6" t="str">
        <f>IF(Loan_Not_Paid*Values_Entered,Principal,"")</f>
        <v/>
      </c>
      <c r="H332" s="6"/>
      <c r="I332" s="6" t="str">
        <f>IF(Loan_Not_Paid*Values_Entered,Interest,"")</f>
        <v/>
      </c>
      <c r="J332" s="8" t="str">
        <f>IF(Loan_Not_Paid*Values_Entered,Ending_Balance,"")</f>
        <v/>
      </c>
    </row>
    <row r="333" spans="3:10" x14ac:dyDescent="0.2">
      <c r="C333" s="7" t="str">
        <f>IF(Loan_Not_Paid*Values_Entered,Payment_Number,"")</f>
        <v/>
      </c>
      <c r="D333" s="5" t="str">
        <f>IF(Loan_Not_Paid*Values_Entered,Payment_Date,"")</f>
        <v/>
      </c>
      <c r="E333" s="60" t="str">
        <f>IF(Loan_Not_Paid*Values_Entered,Beginning_Balance,"")</f>
        <v/>
      </c>
      <c r="F333" s="6" t="str">
        <f>IF(Loan_Not_Paid*Values_Entered,Monthly_Payment,"")</f>
        <v/>
      </c>
      <c r="G333" s="6" t="str">
        <f>IF(Loan_Not_Paid*Values_Entered,Principal,"")</f>
        <v/>
      </c>
      <c r="H333" s="6"/>
      <c r="I333" s="6" t="str">
        <f>IF(Loan_Not_Paid*Values_Entered,Interest,"")</f>
        <v/>
      </c>
      <c r="J333" s="8" t="str">
        <f>IF(Loan_Not_Paid*Values_Entered,Ending_Balance,"")</f>
        <v/>
      </c>
    </row>
    <row r="334" spans="3:10" x14ac:dyDescent="0.2">
      <c r="C334" s="7" t="str">
        <f>IF(Loan_Not_Paid*Values_Entered,Payment_Number,"")</f>
        <v/>
      </c>
      <c r="D334" s="5" t="str">
        <f>IF(Loan_Not_Paid*Values_Entered,Payment_Date,"")</f>
        <v/>
      </c>
      <c r="E334" s="60" t="str">
        <f>IF(Loan_Not_Paid*Values_Entered,Beginning_Balance,"")</f>
        <v/>
      </c>
      <c r="F334" s="6" t="str">
        <f>IF(Loan_Not_Paid*Values_Entered,Monthly_Payment,"")</f>
        <v/>
      </c>
      <c r="G334" s="6" t="str">
        <f>IF(Loan_Not_Paid*Values_Entered,Principal,"")</f>
        <v/>
      </c>
      <c r="H334" s="6"/>
      <c r="I334" s="6" t="str">
        <f>IF(Loan_Not_Paid*Values_Entered,Interest,"")</f>
        <v/>
      </c>
      <c r="J334" s="8" t="str">
        <f>IF(Loan_Not_Paid*Values_Entered,Ending_Balance,"")</f>
        <v/>
      </c>
    </row>
    <row r="335" spans="3:10" x14ac:dyDescent="0.2">
      <c r="C335" s="7" t="str">
        <f>IF(Loan_Not_Paid*Values_Entered,Payment_Number,"")</f>
        <v/>
      </c>
      <c r="D335" s="5" t="str">
        <f>IF(Loan_Not_Paid*Values_Entered,Payment_Date,"")</f>
        <v/>
      </c>
      <c r="E335" s="60" t="str">
        <f>IF(Loan_Not_Paid*Values_Entered,Beginning_Balance,"")</f>
        <v/>
      </c>
      <c r="F335" s="6" t="str">
        <f>IF(Loan_Not_Paid*Values_Entered,Monthly_Payment,"")</f>
        <v/>
      </c>
      <c r="G335" s="6" t="str">
        <f>IF(Loan_Not_Paid*Values_Entered,Principal,"")</f>
        <v/>
      </c>
      <c r="H335" s="6"/>
      <c r="I335" s="6" t="str">
        <f>IF(Loan_Not_Paid*Values_Entered,Interest,"")</f>
        <v/>
      </c>
      <c r="J335" s="8" t="str">
        <f>IF(Loan_Not_Paid*Values_Entered,Ending_Balance,"")</f>
        <v/>
      </c>
    </row>
    <row r="336" spans="3:10" x14ac:dyDescent="0.2">
      <c r="C336" s="7" t="str">
        <f>IF(Loan_Not_Paid*Values_Entered,Payment_Number,"")</f>
        <v/>
      </c>
      <c r="D336" s="5" t="str">
        <f>IF(Loan_Not_Paid*Values_Entered,Payment_Date,"")</f>
        <v/>
      </c>
      <c r="E336" s="60" t="str">
        <f>IF(Loan_Not_Paid*Values_Entered,Beginning_Balance,"")</f>
        <v/>
      </c>
      <c r="F336" s="6" t="str">
        <f>IF(Loan_Not_Paid*Values_Entered,Monthly_Payment,"")</f>
        <v/>
      </c>
      <c r="G336" s="6" t="str">
        <f>IF(Loan_Not_Paid*Values_Entered,Principal,"")</f>
        <v/>
      </c>
      <c r="H336" s="6"/>
      <c r="I336" s="6" t="str">
        <f>IF(Loan_Not_Paid*Values_Entered,Interest,"")</f>
        <v/>
      </c>
      <c r="J336" s="8" t="str">
        <f>IF(Loan_Not_Paid*Values_Entered,Ending_Balance,"")</f>
        <v/>
      </c>
    </row>
    <row r="337" spans="3:10" x14ac:dyDescent="0.2">
      <c r="C337" s="7" t="str">
        <f>IF(Loan_Not_Paid*Values_Entered,Payment_Number,"")</f>
        <v/>
      </c>
      <c r="D337" s="5" t="str">
        <f>IF(Loan_Not_Paid*Values_Entered,Payment_Date,"")</f>
        <v/>
      </c>
      <c r="E337" s="60" t="str">
        <f>IF(Loan_Not_Paid*Values_Entered,Beginning_Balance,"")</f>
        <v/>
      </c>
      <c r="F337" s="6" t="str">
        <f>IF(Loan_Not_Paid*Values_Entered,Monthly_Payment,"")</f>
        <v/>
      </c>
      <c r="G337" s="6" t="str">
        <f>IF(Loan_Not_Paid*Values_Entered,Principal,"")</f>
        <v/>
      </c>
      <c r="H337" s="6"/>
      <c r="I337" s="6" t="str">
        <f>IF(Loan_Not_Paid*Values_Entered,Interest,"")</f>
        <v/>
      </c>
      <c r="J337" s="8" t="str">
        <f>IF(Loan_Not_Paid*Values_Entered,Ending_Balance,"")</f>
        <v/>
      </c>
    </row>
    <row r="338" spans="3:10" x14ac:dyDescent="0.2">
      <c r="C338" s="7" t="str">
        <f>IF(Loan_Not_Paid*Values_Entered,Payment_Number,"")</f>
        <v/>
      </c>
      <c r="D338" s="5" t="str">
        <f>IF(Loan_Not_Paid*Values_Entered,Payment_Date,"")</f>
        <v/>
      </c>
      <c r="E338" s="60" t="str">
        <f>IF(Loan_Not_Paid*Values_Entered,Beginning_Balance,"")</f>
        <v/>
      </c>
      <c r="F338" s="6" t="str">
        <f>IF(Loan_Not_Paid*Values_Entered,Monthly_Payment,"")</f>
        <v/>
      </c>
      <c r="G338" s="6" t="str">
        <f>IF(Loan_Not_Paid*Values_Entered,Principal,"")</f>
        <v/>
      </c>
      <c r="H338" s="6"/>
      <c r="I338" s="6" t="str">
        <f>IF(Loan_Not_Paid*Values_Entered,Interest,"")</f>
        <v/>
      </c>
      <c r="J338" s="8" t="str">
        <f>IF(Loan_Not_Paid*Values_Entered,Ending_Balance,"")</f>
        <v/>
      </c>
    </row>
    <row r="339" spans="3:10" x14ac:dyDescent="0.2">
      <c r="C339" s="7" t="str">
        <f>IF(Loan_Not_Paid*Values_Entered,Payment_Number,"")</f>
        <v/>
      </c>
      <c r="D339" s="5" t="str">
        <f>IF(Loan_Not_Paid*Values_Entered,Payment_Date,"")</f>
        <v/>
      </c>
      <c r="E339" s="60" t="str">
        <f>IF(Loan_Not_Paid*Values_Entered,Beginning_Balance,"")</f>
        <v/>
      </c>
      <c r="F339" s="6" t="str">
        <f>IF(Loan_Not_Paid*Values_Entered,Monthly_Payment,"")</f>
        <v/>
      </c>
      <c r="G339" s="6" t="str">
        <f>IF(Loan_Not_Paid*Values_Entered,Principal,"")</f>
        <v/>
      </c>
      <c r="H339" s="6"/>
      <c r="I339" s="6" t="str">
        <f>IF(Loan_Not_Paid*Values_Entered,Interest,"")</f>
        <v/>
      </c>
      <c r="J339" s="8" t="str">
        <f>IF(Loan_Not_Paid*Values_Entered,Ending_Balance,"")</f>
        <v/>
      </c>
    </row>
    <row r="340" spans="3:10" x14ac:dyDescent="0.2">
      <c r="C340" s="7" t="str">
        <f>IF(Loan_Not_Paid*Values_Entered,Payment_Number,"")</f>
        <v/>
      </c>
      <c r="D340" s="5" t="str">
        <f>IF(Loan_Not_Paid*Values_Entered,Payment_Date,"")</f>
        <v/>
      </c>
      <c r="E340" s="60" t="str">
        <f>IF(Loan_Not_Paid*Values_Entered,Beginning_Balance,"")</f>
        <v/>
      </c>
      <c r="F340" s="6" t="str">
        <f>IF(Loan_Not_Paid*Values_Entered,Monthly_Payment,"")</f>
        <v/>
      </c>
      <c r="G340" s="6" t="str">
        <f>IF(Loan_Not_Paid*Values_Entered,Principal,"")</f>
        <v/>
      </c>
      <c r="H340" s="6"/>
      <c r="I340" s="6" t="str">
        <f>IF(Loan_Not_Paid*Values_Entered,Interest,"")</f>
        <v/>
      </c>
      <c r="J340" s="8" t="str">
        <f>IF(Loan_Not_Paid*Values_Entered,Ending_Balance,"")</f>
        <v/>
      </c>
    </row>
    <row r="341" spans="3:10" x14ac:dyDescent="0.2">
      <c r="C341" s="7" t="str">
        <f>IF(Loan_Not_Paid*Values_Entered,Payment_Number,"")</f>
        <v/>
      </c>
      <c r="D341" s="5" t="str">
        <f>IF(Loan_Not_Paid*Values_Entered,Payment_Date,"")</f>
        <v/>
      </c>
      <c r="E341" s="60" t="str">
        <f>IF(Loan_Not_Paid*Values_Entered,Beginning_Balance,"")</f>
        <v/>
      </c>
      <c r="F341" s="6" t="str">
        <f>IF(Loan_Not_Paid*Values_Entered,Monthly_Payment,"")</f>
        <v/>
      </c>
      <c r="G341" s="6" t="str">
        <f>IF(Loan_Not_Paid*Values_Entered,Principal,"")</f>
        <v/>
      </c>
      <c r="H341" s="6"/>
      <c r="I341" s="6" t="str">
        <f>IF(Loan_Not_Paid*Values_Entered,Interest,"")</f>
        <v/>
      </c>
      <c r="J341" s="8" t="str">
        <f>IF(Loan_Not_Paid*Values_Entered,Ending_Balance,"")</f>
        <v/>
      </c>
    </row>
    <row r="342" spans="3:10" x14ac:dyDescent="0.2">
      <c r="C342" s="7" t="str">
        <f>IF(Loan_Not_Paid*Values_Entered,Payment_Number,"")</f>
        <v/>
      </c>
      <c r="D342" s="5" t="str">
        <f>IF(Loan_Not_Paid*Values_Entered,Payment_Date,"")</f>
        <v/>
      </c>
      <c r="E342" s="60" t="str">
        <f>IF(Loan_Not_Paid*Values_Entered,Beginning_Balance,"")</f>
        <v/>
      </c>
      <c r="F342" s="6" t="str">
        <f>IF(Loan_Not_Paid*Values_Entered,Monthly_Payment,"")</f>
        <v/>
      </c>
      <c r="G342" s="6" t="str">
        <f>IF(Loan_Not_Paid*Values_Entered,Principal,"")</f>
        <v/>
      </c>
      <c r="H342" s="6"/>
      <c r="I342" s="6" t="str">
        <f>IF(Loan_Not_Paid*Values_Entered,Interest,"")</f>
        <v/>
      </c>
      <c r="J342" s="8" t="str">
        <f>IF(Loan_Not_Paid*Values_Entered,Ending_Balance,"")</f>
        <v/>
      </c>
    </row>
    <row r="343" spans="3:10" x14ac:dyDescent="0.2">
      <c r="C343" s="7" t="str">
        <f>IF(Loan_Not_Paid*Values_Entered,Payment_Number,"")</f>
        <v/>
      </c>
      <c r="D343" s="5" t="str">
        <f>IF(Loan_Not_Paid*Values_Entered,Payment_Date,"")</f>
        <v/>
      </c>
      <c r="E343" s="60" t="str">
        <f>IF(Loan_Not_Paid*Values_Entered,Beginning_Balance,"")</f>
        <v/>
      </c>
      <c r="F343" s="6" t="str">
        <f t="shared" ref="F343:F382" si="7">IF(Loan_Not_Paid*Values_Entered,Monthly_Payment,"")</f>
        <v/>
      </c>
      <c r="G343" s="6" t="str">
        <f>IF(Loan_Not_Paid*Values_Entered,Principal,"")</f>
        <v/>
      </c>
      <c r="H343" s="6"/>
      <c r="I343" s="6" t="str">
        <f>IF(Loan_Not_Paid*Values_Entered,Interest,"")</f>
        <v/>
      </c>
      <c r="J343" s="8" t="str">
        <f>IF(Loan_Not_Paid*Values_Entered,Ending_Balance,"")</f>
        <v/>
      </c>
    </row>
    <row r="344" spans="3:10" x14ac:dyDescent="0.2">
      <c r="C344" s="7" t="str">
        <f>IF(Loan_Not_Paid*Values_Entered,Payment_Number,"")</f>
        <v/>
      </c>
      <c r="D344" s="5" t="str">
        <f>IF(Loan_Not_Paid*Values_Entered,Payment_Date,"")</f>
        <v/>
      </c>
      <c r="E344" s="60" t="str">
        <f>IF(Loan_Not_Paid*Values_Entered,Beginning_Balance,"")</f>
        <v/>
      </c>
      <c r="F344" s="6" t="str">
        <f t="shared" si="7"/>
        <v/>
      </c>
      <c r="G344" s="6" t="str">
        <f>IF(Loan_Not_Paid*Values_Entered,Principal,"")</f>
        <v/>
      </c>
      <c r="H344" s="6"/>
      <c r="I344" s="6" t="str">
        <f>IF(Loan_Not_Paid*Values_Entered,Interest,"")</f>
        <v/>
      </c>
      <c r="J344" s="8" t="str">
        <f>IF(Loan_Not_Paid*Values_Entered,Ending_Balance,"")</f>
        <v/>
      </c>
    </row>
    <row r="345" spans="3:10" x14ac:dyDescent="0.2">
      <c r="C345" s="7" t="str">
        <f>IF(Loan_Not_Paid*Values_Entered,Payment_Number,"")</f>
        <v/>
      </c>
      <c r="D345" s="5" t="str">
        <f>IF(Loan_Not_Paid*Values_Entered,Payment_Date,"")</f>
        <v/>
      </c>
      <c r="E345" s="60" t="str">
        <f>IF(Loan_Not_Paid*Values_Entered,Beginning_Balance,"")</f>
        <v/>
      </c>
      <c r="F345" s="6" t="str">
        <f t="shared" si="7"/>
        <v/>
      </c>
      <c r="G345" s="6" t="str">
        <f>IF(Loan_Not_Paid*Values_Entered,Principal,"")</f>
        <v/>
      </c>
      <c r="H345" s="6"/>
      <c r="I345" s="6" t="str">
        <f>IF(Loan_Not_Paid*Values_Entered,Interest,"")</f>
        <v/>
      </c>
      <c r="J345" s="8" t="str">
        <f>IF(Loan_Not_Paid*Values_Entered,Ending_Balance,"")</f>
        <v/>
      </c>
    </row>
    <row r="346" spans="3:10" x14ac:dyDescent="0.2">
      <c r="C346" s="7" t="str">
        <f>IF(Loan_Not_Paid*Values_Entered,Payment_Number,"")</f>
        <v/>
      </c>
      <c r="D346" s="5" t="str">
        <f>IF(Loan_Not_Paid*Values_Entered,Payment_Date,"")</f>
        <v/>
      </c>
      <c r="E346" s="60" t="str">
        <f>IF(Loan_Not_Paid*Values_Entered,Beginning_Balance,"")</f>
        <v/>
      </c>
      <c r="F346" s="6" t="str">
        <f t="shared" si="7"/>
        <v/>
      </c>
      <c r="G346" s="6" t="str">
        <f>IF(Loan_Not_Paid*Values_Entered,Principal,"")</f>
        <v/>
      </c>
      <c r="H346" s="6"/>
      <c r="I346" s="6" t="str">
        <f>IF(Loan_Not_Paid*Values_Entered,Interest,"")</f>
        <v/>
      </c>
      <c r="J346" s="8" t="str">
        <f>IF(Loan_Not_Paid*Values_Entered,Ending_Balance,"")</f>
        <v/>
      </c>
    </row>
    <row r="347" spans="3:10" x14ac:dyDescent="0.2">
      <c r="C347" s="7" t="str">
        <f>IF(Loan_Not_Paid*Values_Entered,Payment_Number,"")</f>
        <v/>
      </c>
      <c r="D347" s="5" t="str">
        <f>IF(Loan_Not_Paid*Values_Entered,Payment_Date,"")</f>
        <v/>
      </c>
      <c r="E347" s="60" t="str">
        <f>IF(Loan_Not_Paid*Values_Entered,Beginning_Balance,"")</f>
        <v/>
      </c>
      <c r="F347" s="6" t="str">
        <f t="shared" si="7"/>
        <v/>
      </c>
      <c r="G347" s="6" t="str">
        <f>IF(Loan_Not_Paid*Values_Entered,Principal,"")</f>
        <v/>
      </c>
      <c r="H347" s="6"/>
      <c r="I347" s="6" t="str">
        <f>IF(Loan_Not_Paid*Values_Entered,Interest,"")</f>
        <v/>
      </c>
      <c r="J347" s="8" t="str">
        <f>IF(Loan_Not_Paid*Values_Entered,Ending_Balance,"")</f>
        <v/>
      </c>
    </row>
    <row r="348" spans="3:10" x14ac:dyDescent="0.2">
      <c r="C348" s="7" t="str">
        <f>IF(Loan_Not_Paid*Values_Entered,Payment_Number,"")</f>
        <v/>
      </c>
      <c r="D348" s="5" t="str">
        <f>IF(Loan_Not_Paid*Values_Entered,Payment_Date,"")</f>
        <v/>
      </c>
      <c r="E348" s="60" t="str">
        <f>IF(Loan_Not_Paid*Values_Entered,Beginning_Balance,"")</f>
        <v/>
      </c>
      <c r="F348" s="6" t="str">
        <f t="shared" si="7"/>
        <v/>
      </c>
      <c r="G348" s="6" t="str">
        <f>IF(Loan_Not_Paid*Values_Entered,Principal,"")</f>
        <v/>
      </c>
      <c r="H348" s="6"/>
      <c r="I348" s="6" t="str">
        <f>IF(Loan_Not_Paid*Values_Entered,Interest,"")</f>
        <v/>
      </c>
      <c r="J348" s="8" t="str">
        <f>IF(Loan_Not_Paid*Values_Entered,Ending_Balance,"")</f>
        <v/>
      </c>
    </row>
    <row r="349" spans="3:10" x14ac:dyDescent="0.2">
      <c r="C349" s="7" t="str">
        <f>IF(Loan_Not_Paid*Values_Entered,Payment_Number,"")</f>
        <v/>
      </c>
      <c r="D349" s="5" t="str">
        <f>IF(Loan_Not_Paid*Values_Entered,Payment_Date,"")</f>
        <v/>
      </c>
      <c r="E349" s="60" t="str">
        <f>IF(Loan_Not_Paid*Values_Entered,Beginning_Balance,"")</f>
        <v/>
      </c>
      <c r="F349" s="6" t="str">
        <f t="shared" si="7"/>
        <v/>
      </c>
      <c r="G349" s="6" t="str">
        <f>IF(Loan_Not_Paid*Values_Entered,Principal,"")</f>
        <v/>
      </c>
      <c r="H349" s="6"/>
      <c r="I349" s="6" t="str">
        <f>IF(Loan_Not_Paid*Values_Entered,Interest,"")</f>
        <v/>
      </c>
      <c r="J349" s="8" t="str">
        <f>IF(Loan_Not_Paid*Values_Entered,Ending_Balance,"")</f>
        <v/>
      </c>
    </row>
    <row r="350" spans="3:10" x14ac:dyDescent="0.2">
      <c r="C350" s="7" t="str">
        <f>IF(Loan_Not_Paid*Values_Entered,Payment_Number,"")</f>
        <v/>
      </c>
      <c r="D350" s="5" t="str">
        <f>IF(Loan_Not_Paid*Values_Entered,Payment_Date,"")</f>
        <v/>
      </c>
      <c r="E350" s="60" t="str">
        <f>IF(Loan_Not_Paid*Values_Entered,Beginning_Balance,"")</f>
        <v/>
      </c>
      <c r="F350" s="6" t="str">
        <f t="shared" si="7"/>
        <v/>
      </c>
      <c r="G350" s="6" t="str">
        <f>IF(Loan_Not_Paid*Values_Entered,Principal,"")</f>
        <v/>
      </c>
      <c r="H350" s="6"/>
      <c r="I350" s="6" t="str">
        <f>IF(Loan_Not_Paid*Values_Entered,Interest,"")</f>
        <v/>
      </c>
      <c r="J350" s="8" t="str">
        <f>IF(Loan_Not_Paid*Values_Entered,Ending_Balance,"")</f>
        <v/>
      </c>
    </row>
    <row r="351" spans="3:10" x14ac:dyDescent="0.2">
      <c r="C351" s="7" t="str">
        <f>IF(Loan_Not_Paid*Values_Entered,Payment_Number,"")</f>
        <v/>
      </c>
      <c r="D351" s="5" t="str">
        <f>IF(Loan_Not_Paid*Values_Entered,Payment_Date,"")</f>
        <v/>
      </c>
      <c r="E351" s="60" t="str">
        <f>IF(Loan_Not_Paid*Values_Entered,Beginning_Balance,"")</f>
        <v/>
      </c>
      <c r="F351" s="6" t="str">
        <f t="shared" si="7"/>
        <v/>
      </c>
      <c r="G351" s="6" t="str">
        <f>IF(Loan_Not_Paid*Values_Entered,Principal,"")</f>
        <v/>
      </c>
      <c r="H351" s="6"/>
      <c r="I351" s="6" t="str">
        <f>IF(Loan_Not_Paid*Values_Entered,Interest,"")</f>
        <v/>
      </c>
      <c r="J351" s="8" t="str">
        <f>IF(Loan_Not_Paid*Values_Entered,Ending_Balance,"")</f>
        <v/>
      </c>
    </row>
    <row r="352" spans="3:10" x14ac:dyDescent="0.2">
      <c r="C352" s="7" t="str">
        <f>IF(Loan_Not_Paid*Values_Entered,Payment_Number,"")</f>
        <v/>
      </c>
      <c r="D352" s="5" t="str">
        <f>IF(Loan_Not_Paid*Values_Entered,Payment_Date,"")</f>
        <v/>
      </c>
      <c r="E352" s="60" t="str">
        <f>IF(Loan_Not_Paid*Values_Entered,Beginning_Balance,"")</f>
        <v/>
      </c>
      <c r="F352" s="6" t="str">
        <f t="shared" si="7"/>
        <v/>
      </c>
      <c r="G352" s="6" t="str">
        <f>IF(Loan_Not_Paid*Values_Entered,Principal,"")</f>
        <v/>
      </c>
      <c r="H352" s="6"/>
      <c r="I352" s="6" t="str">
        <f>IF(Loan_Not_Paid*Values_Entered,Interest,"")</f>
        <v/>
      </c>
      <c r="J352" s="8" t="str">
        <f>IF(Loan_Not_Paid*Values_Entered,Ending_Balance,"")</f>
        <v/>
      </c>
    </row>
    <row r="353" spans="3:10" x14ac:dyDescent="0.2">
      <c r="C353" s="7" t="str">
        <f>IF(Loan_Not_Paid*Values_Entered,Payment_Number,"")</f>
        <v/>
      </c>
      <c r="D353" s="5" t="str">
        <f>IF(Loan_Not_Paid*Values_Entered,Payment_Date,"")</f>
        <v/>
      </c>
      <c r="E353" s="60" t="str">
        <f>IF(Loan_Not_Paid*Values_Entered,Beginning_Balance,"")</f>
        <v/>
      </c>
      <c r="F353" s="6" t="str">
        <f t="shared" si="7"/>
        <v/>
      </c>
      <c r="G353" s="6" t="str">
        <f>IF(Loan_Not_Paid*Values_Entered,Principal,"")</f>
        <v/>
      </c>
      <c r="H353" s="6"/>
      <c r="I353" s="6" t="str">
        <f>IF(Loan_Not_Paid*Values_Entered,Interest,"")</f>
        <v/>
      </c>
      <c r="J353" s="8" t="str">
        <f>IF(Loan_Not_Paid*Values_Entered,Ending_Balance,"")</f>
        <v/>
      </c>
    </row>
    <row r="354" spans="3:10" x14ac:dyDescent="0.2">
      <c r="C354" s="7" t="str">
        <f>IF(Loan_Not_Paid*Values_Entered,Payment_Number,"")</f>
        <v/>
      </c>
      <c r="D354" s="5" t="str">
        <f>IF(Loan_Not_Paid*Values_Entered,Payment_Date,"")</f>
        <v/>
      </c>
      <c r="E354" s="60" t="str">
        <f>IF(Loan_Not_Paid*Values_Entered,Beginning_Balance,"")</f>
        <v/>
      </c>
      <c r="F354" s="6" t="str">
        <f t="shared" si="7"/>
        <v/>
      </c>
      <c r="G354" s="6" t="str">
        <f>IF(Loan_Not_Paid*Values_Entered,Principal,"")</f>
        <v/>
      </c>
      <c r="H354" s="6"/>
      <c r="I354" s="6" t="str">
        <f>IF(Loan_Not_Paid*Values_Entered,Interest,"")</f>
        <v/>
      </c>
      <c r="J354" s="8" t="str">
        <f>IF(Loan_Not_Paid*Values_Entered,Ending_Balance,"")</f>
        <v/>
      </c>
    </row>
    <row r="355" spans="3:10" x14ac:dyDescent="0.2">
      <c r="C355" s="7" t="str">
        <f>IF(Loan_Not_Paid*Values_Entered,Payment_Number,"")</f>
        <v/>
      </c>
      <c r="D355" s="5" t="str">
        <f>IF(Loan_Not_Paid*Values_Entered,Payment_Date,"")</f>
        <v/>
      </c>
      <c r="E355" s="60" t="str">
        <f>IF(Loan_Not_Paid*Values_Entered,Beginning_Balance,"")</f>
        <v/>
      </c>
      <c r="F355" s="6" t="str">
        <f t="shared" si="7"/>
        <v/>
      </c>
      <c r="G355" s="6" t="str">
        <f>IF(Loan_Not_Paid*Values_Entered,Principal,"")</f>
        <v/>
      </c>
      <c r="H355" s="6"/>
      <c r="I355" s="6" t="str">
        <f>IF(Loan_Not_Paid*Values_Entered,Interest,"")</f>
        <v/>
      </c>
      <c r="J355" s="8" t="str">
        <f>IF(Loan_Not_Paid*Values_Entered,Ending_Balance,"")</f>
        <v/>
      </c>
    </row>
    <row r="356" spans="3:10" x14ac:dyDescent="0.2">
      <c r="C356" s="7" t="str">
        <f>IF(Loan_Not_Paid*Values_Entered,Payment_Number,"")</f>
        <v/>
      </c>
      <c r="D356" s="5" t="str">
        <f>IF(Loan_Not_Paid*Values_Entered,Payment_Date,"")</f>
        <v/>
      </c>
      <c r="E356" s="60" t="str">
        <f>IF(Loan_Not_Paid*Values_Entered,Beginning_Balance,"")</f>
        <v/>
      </c>
      <c r="F356" s="6" t="str">
        <f t="shared" si="7"/>
        <v/>
      </c>
      <c r="G356" s="6" t="str">
        <f>IF(Loan_Not_Paid*Values_Entered,Principal,"")</f>
        <v/>
      </c>
      <c r="H356" s="6"/>
      <c r="I356" s="6" t="str">
        <f>IF(Loan_Not_Paid*Values_Entered,Interest,"")</f>
        <v/>
      </c>
      <c r="J356" s="8" t="str">
        <f>IF(Loan_Not_Paid*Values_Entered,Ending_Balance,"")</f>
        <v/>
      </c>
    </row>
    <row r="357" spans="3:10" x14ac:dyDescent="0.2">
      <c r="C357" s="7" t="str">
        <f>IF(Loan_Not_Paid*Values_Entered,Payment_Number,"")</f>
        <v/>
      </c>
      <c r="D357" s="5" t="str">
        <f>IF(Loan_Not_Paid*Values_Entered,Payment_Date,"")</f>
        <v/>
      </c>
      <c r="E357" s="60" t="str">
        <f>IF(Loan_Not_Paid*Values_Entered,Beginning_Balance,"")</f>
        <v/>
      </c>
      <c r="F357" s="6" t="str">
        <f t="shared" si="7"/>
        <v/>
      </c>
      <c r="G357" s="6" t="str">
        <f>IF(Loan_Not_Paid*Values_Entered,Principal,"")</f>
        <v/>
      </c>
      <c r="H357" s="6"/>
      <c r="I357" s="6" t="str">
        <f>IF(Loan_Not_Paid*Values_Entered,Interest,"")</f>
        <v/>
      </c>
      <c r="J357" s="8" t="str">
        <f>IF(Loan_Not_Paid*Values_Entered,Ending_Balance,"")</f>
        <v/>
      </c>
    </row>
    <row r="358" spans="3:10" x14ac:dyDescent="0.2">
      <c r="C358" s="7" t="str">
        <f>IF(Loan_Not_Paid*Values_Entered,Payment_Number,"")</f>
        <v/>
      </c>
      <c r="D358" s="5" t="str">
        <f>IF(Loan_Not_Paid*Values_Entered,Payment_Date,"")</f>
        <v/>
      </c>
      <c r="E358" s="60" t="str">
        <f>IF(Loan_Not_Paid*Values_Entered,Beginning_Balance,"")</f>
        <v/>
      </c>
      <c r="F358" s="6" t="str">
        <f t="shared" si="7"/>
        <v/>
      </c>
      <c r="G358" s="6" t="str">
        <f>IF(Loan_Not_Paid*Values_Entered,Principal,"")</f>
        <v/>
      </c>
      <c r="H358" s="6"/>
      <c r="I358" s="6" t="str">
        <f>IF(Loan_Not_Paid*Values_Entered,Interest,"")</f>
        <v/>
      </c>
      <c r="J358" s="8" t="str">
        <f>IF(Loan_Not_Paid*Values_Entered,Ending_Balance,"")</f>
        <v/>
      </c>
    </row>
    <row r="359" spans="3:10" x14ac:dyDescent="0.2">
      <c r="C359" s="7" t="str">
        <f>IF(Loan_Not_Paid*Values_Entered,Payment_Number,"")</f>
        <v/>
      </c>
      <c r="D359" s="5" t="str">
        <f>IF(Loan_Not_Paid*Values_Entered,Payment_Date,"")</f>
        <v/>
      </c>
      <c r="E359" s="60" t="str">
        <f>IF(Loan_Not_Paid*Values_Entered,Beginning_Balance,"")</f>
        <v/>
      </c>
      <c r="F359" s="6" t="str">
        <f t="shared" si="7"/>
        <v/>
      </c>
      <c r="G359" s="6" t="str">
        <f>IF(Loan_Not_Paid*Values_Entered,Principal,"")</f>
        <v/>
      </c>
      <c r="H359" s="6"/>
      <c r="I359" s="6" t="str">
        <f>IF(Loan_Not_Paid*Values_Entered,Interest,"")</f>
        <v/>
      </c>
      <c r="J359" s="8" t="str">
        <f>IF(Loan_Not_Paid*Values_Entered,Ending_Balance,"")</f>
        <v/>
      </c>
    </row>
    <row r="360" spans="3:10" x14ac:dyDescent="0.2">
      <c r="C360" s="7" t="str">
        <f>IF(Loan_Not_Paid*Values_Entered,Payment_Number,"")</f>
        <v/>
      </c>
      <c r="D360" s="5" t="str">
        <f>IF(Loan_Not_Paid*Values_Entered,Payment_Date,"")</f>
        <v/>
      </c>
      <c r="E360" s="60" t="str">
        <f>IF(Loan_Not_Paid*Values_Entered,Beginning_Balance,"")</f>
        <v/>
      </c>
      <c r="F360" s="6" t="str">
        <f t="shared" si="7"/>
        <v/>
      </c>
      <c r="G360" s="6" t="str">
        <f>IF(Loan_Not_Paid*Values_Entered,Principal,"")</f>
        <v/>
      </c>
      <c r="H360" s="6"/>
      <c r="I360" s="6" t="str">
        <f>IF(Loan_Not_Paid*Values_Entered,Interest,"")</f>
        <v/>
      </c>
      <c r="J360" s="8" t="str">
        <f>IF(Loan_Not_Paid*Values_Entered,Ending_Balance,"")</f>
        <v/>
      </c>
    </row>
    <row r="361" spans="3:10" x14ac:dyDescent="0.2">
      <c r="C361" s="7" t="str">
        <f>IF(Loan_Not_Paid*Values_Entered,Payment_Number,"")</f>
        <v/>
      </c>
      <c r="D361" s="5" t="str">
        <f>IF(Loan_Not_Paid*Values_Entered,Payment_Date,"")</f>
        <v/>
      </c>
      <c r="E361" s="60" t="str">
        <f>IF(Loan_Not_Paid*Values_Entered,Beginning_Balance,"")</f>
        <v/>
      </c>
      <c r="F361" s="6" t="str">
        <f t="shared" si="7"/>
        <v/>
      </c>
      <c r="G361" s="6" t="str">
        <f>IF(Loan_Not_Paid*Values_Entered,Principal,"")</f>
        <v/>
      </c>
      <c r="H361" s="6"/>
      <c r="I361" s="6" t="str">
        <f>IF(Loan_Not_Paid*Values_Entered,Interest,"")</f>
        <v/>
      </c>
      <c r="J361" s="8" t="str">
        <f>IF(Loan_Not_Paid*Values_Entered,Ending_Balance,"")</f>
        <v/>
      </c>
    </row>
    <row r="362" spans="3:10" x14ac:dyDescent="0.2">
      <c r="C362" s="7" t="str">
        <f>IF(Loan_Not_Paid*Values_Entered,Payment_Number,"")</f>
        <v/>
      </c>
      <c r="D362" s="5" t="str">
        <f>IF(Loan_Not_Paid*Values_Entered,Payment_Date,"")</f>
        <v/>
      </c>
      <c r="E362" s="60" t="str">
        <f>IF(Loan_Not_Paid*Values_Entered,Beginning_Balance,"")</f>
        <v/>
      </c>
      <c r="F362" s="6" t="str">
        <f t="shared" si="7"/>
        <v/>
      </c>
      <c r="G362" s="6" t="str">
        <f>IF(Loan_Not_Paid*Values_Entered,Principal,"")</f>
        <v/>
      </c>
      <c r="H362" s="6"/>
      <c r="I362" s="6" t="str">
        <f>IF(Loan_Not_Paid*Values_Entered,Interest,"")</f>
        <v/>
      </c>
      <c r="J362" s="8" t="str">
        <f>IF(Loan_Not_Paid*Values_Entered,Ending_Balance,"")</f>
        <v/>
      </c>
    </row>
    <row r="363" spans="3:10" x14ac:dyDescent="0.2">
      <c r="C363" s="7" t="str">
        <f>IF(Loan_Not_Paid*Values_Entered,Payment_Number,"")</f>
        <v/>
      </c>
      <c r="D363" s="5" t="str">
        <f>IF(Loan_Not_Paid*Values_Entered,Payment_Date,"")</f>
        <v/>
      </c>
      <c r="E363" s="60" t="str">
        <f>IF(Loan_Not_Paid*Values_Entered,Beginning_Balance,"")</f>
        <v/>
      </c>
      <c r="F363" s="6" t="str">
        <f t="shared" si="7"/>
        <v/>
      </c>
      <c r="G363" s="6" t="str">
        <f>IF(Loan_Not_Paid*Values_Entered,Principal,"")</f>
        <v/>
      </c>
      <c r="H363" s="6"/>
      <c r="I363" s="6" t="str">
        <f>IF(Loan_Not_Paid*Values_Entered,Interest,"")</f>
        <v/>
      </c>
      <c r="J363" s="8" t="str">
        <f>IF(Loan_Not_Paid*Values_Entered,Ending_Balance,"")</f>
        <v/>
      </c>
    </row>
    <row r="364" spans="3:10" x14ac:dyDescent="0.2">
      <c r="C364" s="7" t="str">
        <f>IF(Loan_Not_Paid*Values_Entered,Payment_Number,"")</f>
        <v/>
      </c>
      <c r="D364" s="5" t="str">
        <f>IF(Loan_Not_Paid*Values_Entered,Payment_Date,"")</f>
        <v/>
      </c>
      <c r="E364" s="60" t="str">
        <f>IF(Loan_Not_Paid*Values_Entered,Beginning_Balance,"")</f>
        <v/>
      </c>
      <c r="F364" s="6" t="str">
        <f t="shared" si="7"/>
        <v/>
      </c>
      <c r="G364" s="6" t="str">
        <f>IF(Loan_Not_Paid*Values_Entered,Principal,"")</f>
        <v/>
      </c>
      <c r="H364" s="6"/>
      <c r="I364" s="6" t="str">
        <f>IF(Loan_Not_Paid*Values_Entered,Interest,"")</f>
        <v/>
      </c>
      <c r="J364" s="8" t="str">
        <f>IF(Loan_Not_Paid*Values_Entered,Ending_Balance,"")</f>
        <v/>
      </c>
    </row>
    <row r="365" spans="3:10" x14ac:dyDescent="0.2">
      <c r="C365" s="7" t="str">
        <f>IF(Loan_Not_Paid*Values_Entered,Payment_Number,"")</f>
        <v/>
      </c>
      <c r="D365" s="5" t="str">
        <f>IF(Loan_Not_Paid*Values_Entered,Payment_Date,"")</f>
        <v/>
      </c>
      <c r="E365" s="60" t="str">
        <f>IF(Loan_Not_Paid*Values_Entered,Beginning_Balance,"")</f>
        <v/>
      </c>
      <c r="F365" s="6" t="str">
        <f t="shared" si="7"/>
        <v/>
      </c>
      <c r="G365" s="6" t="str">
        <f>IF(Loan_Not_Paid*Values_Entered,Principal,"")</f>
        <v/>
      </c>
      <c r="H365" s="6"/>
      <c r="I365" s="6" t="str">
        <f>IF(Loan_Not_Paid*Values_Entered,Interest,"")</f>
        <v/>
      </c>
      <c r="J365" s="8" t="str">
        <f>IF(Loan_Not_Paid*Values_Entered,Ending_Balance,"")</f>
        <v/>
      </c>
    </row>
    <row r="366" spans="3:10" x14ac:dyDescent="0.2">
      <c r="C366" s="7" t="str">
        <f>IF(Loan_Not_Paid*Values_Entered,Payment_Number,"")</f>
        <v/>
      </c>
      <c r="D366" s="5" t="str">
        <f>IF(Loan_Not_Paid*Values_Entered,Payment_Date,"")</f>
        <v/>
      </c>
      <c r="E366" s="60" t="str">
        <f>IF(Loan_Not_Paid*Values_Entered,Beginning_Balance,"")</f>
        <v/>
      </c>
      <c r="F366" s="6" t="str">
        <f t="shared" si="7"/>
        <v/>
      </c>
      <c r="G366" s="6" t="str">
        <f>IF(Loan_Not_Paid*Values_Entered,Principal,"")</f>
        <v/>
      </c>
      <c r="H366" s="6"/>
      <c r="I366" s="6" t="str">
        <f>IF(Loan_Not_Paid*Values_Entered,Interest,"")</f>
        <v/>
      </c>
      <c r="J366" s="8" t="str">
        <f>IF(Loan_Not_Paid*Values_Entered,Ending_Balance,"")</f>
        <v/>
      </c>
    </row>
    <row r="367" spans="3:10" x14ac:dyDescent="0.2">
      <c r="C367" s="7" t="str">
        <f>IF(Loan_Not_Paid*Values_Entered,Payment_Number,"")</f>
        <v/>
      </c>
      <c r="D367" s="5" t="str">
        <f>IF(Loan_Not_Paid*Values_Entered,Payment_Date,"")</f>
        <v/>
      </c>
      <c r="E367" s="60" t="str">
        <f>IF(Loan_Not_Paid*Values_Entered,Beginning_Balance,"")</f>
        <v/>
      </c>
      <c r="F367" s="6" t="str">
        <f t="shared" si="7"/>
        <v/>
      </c>
      <c r="G367" s="6" t="str">
        <f>IF(Loan_Not_Paid*Values_Entered,Principal,"")</f>
        <v/>
      </c>
      <c r="H367" s="6"/>
      <c r="I367" s="6" t="str">
        <f>IF(Loan_Not_Paid*Values_Entered,Interest,"")</f>
        <v/>
      </c>
      <c r="J367" s="8" t="str">
        <f>IF(Loan_Not_Paid*Values_Entered,Ending_Balance,"")</f>
        <v/>
      </c>
    </row>
    <row r="368" spans="3:10" x14ac:dyDescent="0.2">
      <c r="C368" s="7" t="str">
        <f>IF(Loan_Not_Paid*Values_Entered,Payment_Number,"")</f>
        <v/>
      </c>
      <c r="D368" s="5" t="str">
        <f>IF(Loan_Not_Paid*Values_Entered,Payment_Date,"")</f>
        <v/>
      </c>
      <c r="E368" s="60" t="str">
        <f>IF(Loan_Not_Paid*Values_Entered,Beginning_Balance,"")</f>
        <v/>
      </c>
      <c r="F368" s="6" t="str">
        <f t="shared" si="7"/>
        <v/>
      </c>
      <c r="G368" s="6" t="str">
        <f>IF(Loan_Not_Paid*Values_Entered,Principal,"")</f>
        <v/>
      </c>
      <c r="H368" s="6"/>
      <c r="I368" s="6" t="str">
        <f>IF(Loan_Not_Paid*Values_Entered,Interest,"")</f>
        <v/>
      </c>
      <c r="J368" s="8" t="str">
        <f>IF(Loan_Not_Paid*Values_Entered,Ending_Balance,"")</f>
        <v/>
      </c>
    </row>
    <row r="369" spans="3:10" x14ac:dyDescent="0.2">
      <c r="C369" s="7" t="str">
        <f>IF(Loan_Not_Paid*Values_Entered,Payment_Number,"")</f>
        <v/>
      </c>
      <c r="D369" s="5" t="str">
        <f>IF(Loan_Not_Paid*Values_Entered,Payment_Date,"")</f>
        <v/>
      </c>
      <c r="E369" s="60" t="str">
        <f>IF(Loan_Not_Paid*Values_Entered,Beginning_Balance,"")</f>
        <v/>
      </c>
      <c r="F369" s="6" t="str">
        <f t="shared" si="7"/>
        <v/>
      </c>
      <c r="G369" s="6" t="str">
        <f>IF(Loan_Not_Paid*Values_Entered,Principal,"")</f>
        <v/>
      </c>
      <c r="H369" s="6"/>
      <c r="I369" s="6" t="str">
        <f>IF(Loan_Not_Paid*Values_Entered,Interest,"")</f>
        <v/>
      </c>
      <c r="J369" s="8" t="str">
        <f>IF(Loan_Not_Paid*Values_Entered,Ending_Balance,"")</f>
        <v/>
      </c>
    </row>
    <row r="370" spans="3:10" x14ac:dyDescent="0.2">
      <c r="C370" s="7" t="str">
        <f>IF(Loan_Not_Paid*Values_Entered,Payment_Number,"")</f>
        <v/>
      </c>
      <c r="D370" s="5" t="str">
        <f>IF(Loan_Not_Paid*Values_Entered,Payment_Date,"")</f>
        <v/>
      </c>
      <c r="E370" s="60" t="str">
        <f>IF(Loan_Not_Paid*Values_Entered,Beginning_Balance,"")</f>
        <v/>
      </c>
      <c r="F370" s="6" t="str">
        <f t="shared" si="7"/>
        <v/>
      </c>
      <c r="G370" s="6" t="str">
        <f>IF(Loan_Not_Paid*Values_Entered,Principal,"")</f>
        <v/>
      </c>
      <c r="H370" s="6"/>
      <c r="I370" s="6" t="str">
        <f>IF(Loan_Not_Paid*Values_Entered,Interest,"")</f>
        <v/>
      </c>
      <c r="J370" s="8" t="str">
        <f>IF(Loan_Not_Paid*Values_Entered,Ending_Balance,"")</f>
        <v/>
      </c>
    </row>
    <row r="371" spans="3:10" x14ac:dyDescent="0.2">
      <c r="C371" s="7" t="str">
        <f>IF(Loan_Not_Paid*Values_Entered,Payment_Number,"")</f>
        <v/>
      </c>
      <c r="D371" s="5" t="str">
        <f>IF(Loan_Not_Paid*Values_Entered,Payment_Date,"")</f>
        <v/>
      </c>
      <c r="E371" s="60" t="str">
        <f>IF(Loan_Not_Paid*Values_Entered,Beginning_Balance,"")</f>
        <v/>
      </c>
      <c r="F371" s="6" t="str">
        <f t="shared" si="7"/>
        <v/>
      </c>
      <c r="G371" s="6" t="str">
        <f>IF(Loan_Not_Paid*Values_Entered,Principal,"")</f>
        <v/>
      </c>
      <c r="H371" s="6"/>
      <c r="I371" s="6" t="str">
        <f>IF(Loan_Not_Paid*Values_Entered,Interest,"")</f>
        <v/>
      </c>
      <c r="J371" s="8" t="str">
        <f>IF(Loan_Not_Paid*Values_Entered,Ending_Balance,"")</f>
        <v/>
      </c>
    </row>
    <row r="372" spans="3:10" x14ac:dyDescent="0.2">
      <c r="C372" s="7" t="str">
        <f>IF(Loan_Not_Paid*Values_Entered,Payment_Number,"")</f>
        <v/>
      </c>
      <c r="D372" s="5" t="str">
        <f>IF(Loan_Not_Paid*Values_Entered,Payment_Date,"")</f>
        <v/>
      </c>
      <c r="E372" s="60" t="str">
        <f>IF(Loan_Not_Paid*Values_Entered,Beginning_Balance,"")</f>
        <v/>
      </c>
      <c r="F372" s="6" t="str">
        <f t="shared" si="7"/>
        <v/>
      </c>
      <c r="G372" s="6" t="str">
        <f>IF(Loan_Not_Paid*Values_Entered,Principal,"")</f>
        <v/>
      </c>
      <c r="H372" s="6"/>
      <c r="I372" s="6" t="str">
        <f>IF(Loan_Not_Paid*Values_Entered,Interest,"")</f>
        <v/>
      </c>
      <c r="J372" s="8" t="str">
        <f>IF(Loan_Not_Paid*Values_Entered,Ending_Balance,"")</f>
        <v/>
      </c>
    </row>
    <row r="373" spans="3:10" x14ac:dyDescent="0.2">
      <c r="C373" s="7" t="str">
        <f>IF(Loan_Not_Paid*Values_Entered,Payment_Number,"")</f>
        <v/>
      </c>
      <c r="D373" s="5" t="str">
        <f>IF(Loan_Not_Paid*Values_Entered,Payment_Date,"")</f>
        <v/>
      </c>
      <c r="E373" s="60" t="str">
        <f>IF(Loan_Not_Paid*Values_Entered,Beginning_Balance,"")</f>
        <v/>
      </c>
      <c r="F373" s="6" t="str">
        <f t="shared" si="7"/>
        <v/>
      </c>
      <c r="G373" s="6" t="str">
        <f>IF(Loan_Not_Paid*Values_Entered,Principal,"")</f>
        <v/>
      </c>
      <c r="H373" s="6"/>
      <c r="I373" s="6" t="str">
        <f>IF(Loan_Not_Paid*Values_Entered,Interest,"")</f>
        <v/>
      </c>
      <c r="J373" s="8" t="str">
        <f>IF(Loan_Not_Paid*Values_Entered,Ending_Balance,"")</f>
        <v/>
      </c>
    </row>
    <row r="374" spans="3:10" x14ac:dyDescent="0.2">
      <c r="C374" s="7" t="str">
        <f>IF(Loan_Not_Paid*Values_Entered,Payment_Number,"")</f>
        <v/>
      </c>
      <c r="D374" s="5" t="str">
        <f>IF(Loan_Not_Paid*Values_Entered,Payment_Date,"")</f>
        <v/>
      </c>
      <c r="E374" s="60" t="str">
        <f>IF(Loan_Not_Paid*Values_Entered,Beginning_Balance,"")</f>
        <v/>
      </c>
      <c r="F374" s="6" t="str">
        <f t="shared" si="7"/>
        <v/>
      </c>
      <c r="G374" s="6" t="str">
        <f>IF(Loan_Not_Paid*Values_Entered,Principal,"")</f>
        <v/>
      </c>
      <c r="H374" s="6"/>
      <c r="I374" s="6" t="str">
        <f>IF(Loan_Not_Paid*Values_Entered,Interest,"")</f>
        <v/>
      </c>
      <c r="J374" s="8" t="str">
        <f>IF(Loan_Not_Paid*Values_Entered,Ending_Balance,"")</f>
        <v/>
      </c>
    </row>
    <row r="375" spans="3:10" x14ac:dyDescent="0.2">
      <c r="C375" s="7" t="str">
        <f>IF(Loan_Not_Paid*Values_Entered,Payment_Number,"")</f>
        <v/>
      </c>
      <c r="D375" s="5" t="str">
        <f>IF(Loan_Not_Paid*Values_Entered,Payment_Date,"")</f>
        <v/>
      </c>
      <c r="E375" s="60" t="str">
        <f>IF(Loan_Not_Paid*Values_Entered,Beginning_Balance,"")</f>
        <v/>
      </c>
      <c r="F375" s="6" t="str">
        <f t="shared" si="7"/>
        <v/>
      </c>
      <c r="G375" s="6" t="str">
        <f>IF(Loan_Not_Paid*Values_Entered,Principal,"")</f>
        <v/>
      </c>
      <c r="H375" s="6"/>
      <c r="I375" s="6" t="str">
        <f>IF(Loan_Not_Paid*Values_Entered,Interest,"")</f>
        <v/>
      </c>
      <c r="J375" s="8" t="str">
        <f>IF(Loan_Not_Paid*Values_Entered,Ending_Balance,"")</f>
        <v/>
      </c>
    </row>
    <row r="376" spans="3:10" x14ac:dyDescent="0.2">
      <c r="C376" s="7" t="str">
        <f>IF(Loan_Not_Paid*Values_Entered,Payment_Number,"")</f>
        <v/>
      </c>
      <c r="D376" s="5" t="str">
        <f>IF(Loan_Not_Paid*Values_Entered,Payment_Date,"")</f>
        <v/>
      </c>
      <c r="E376" s="60" t="str">
        <f>IF(Loan_Not_Paid*Values_Entered,Beginning_Balance,"")</f>
        <v/>
      </c>
      <c r="F376" s="6" t="str">
        <f t="shared" si="7"/>
        <v/>
      </c>
      <c r="G376" s="6" t="str">
        <f>IF(Loan_Not_Paid*Values_Entered,Principal,"")</f>
        <v/>
      </c>
      <c r="H376" s="6"/>
      <c r="I376" s="6" t="str">
        <f>IF(Loan_Not_Paid*Values_Entered,Interest,"")</f>
        <v/>
      </c>
      <c r="J376" s="8" t="str">
        <f>IF(Loan_Not_Paid*Values_Entered,Ending_Balance,"")</f>
        <v/>
      </c>
    </row>
    <row r="377" spans="3:10" x14ac:dyDescent="0.2">
      <c r="C377" s="7" t="str">
        <f>IF(Loan_Not_Paid*Values_Entered,Payment_Number,"")</f>
        <v/>
      </c>
      <c r="D377" s="5" t="str">
        <f>IF(Loan_Not_Paid*Values_Entered,Payment_Date,"")</f>
        <v/>
      </c>
      <c r="E377" s="60" t="str">
        <f>IF(Loan_Not_Paid*Values_Entered,Beginning_Balance,"")</f>
        <v/>
      </c>
      <c r="F377" s="6" t="str">
        <f t="shared" si="7"/>
        <v/>
      </c>
      <c r="G377" s="6" t="str">
        <f>IF(Loan_Not_Paid*Values_Entered,Principal,"")</f>
        <v/>
      </c>
      <c r="H377" s="6"/>
      <c r="I377" s="6" t="str">
        <f>IF(Loan_Not_Paid*Values_Entered,Interest,"")</f>
        <v/>
      </c>
      <c r="J377" s="8" t="str">
        <f>IF(Loan_Not_Paid*Values_Entered,Ending_Balance,"")</f>
        <v/>
      </c>
    </row>
    <row r="378" spans="3:10" x14ac:dyDescent="0.2">
      <c r="C378" s="7" t="str">
        <f>IF(Loan_Not_Paid*Values_Entered,Payment_Number,"")</f>
        <v/>
      </c>
      <c r="D378" s="5" t="str">
        <f>IF(Loan_Not_Paid*Values_Entered,Payment_Date,"")</f>
        <v/>
      </c>
      <c r="E378" s="60" t="str">
        <f>IF(Loan_Not_Paid*Values_Entered,Beginning_Balance,"")</f>
        <v/>
      </c>
      <c r="F378" s="6" t="str">
        <f t="shared" si="7"/>
        <v/>
      </c>
      <c r="G378" s="6" t="str">
        <f>IF(Loan_Not_Paid*Values_Entered,Principal,"")</f>
        <v/>
      </c>
      <c r="H378" s="6"/>
      <c r="I378" s="6" t="str">
        <f>IF(Loan_Not_Paid*Values_Entered,Interest,"")</f>
        <v/>
      </c>
      <c r="J378" s="8" t="str">
        <f>IF(Loan_Not_Paid*Values_Entered,Ending_Balance,"")</f>
        <v/>
      </c>
    </row>
    <row r="379" spans="3:10" x14ac:dyDescent="0.2">
      <c r="C379" s="7" t="str">
        <f>IF(Loan_Not_Paid*Values_Entered,Payment_Number,"")</f>
        <v/>
      </c>
      <c r="D379" s="5" t="str">
        <f>IF(Loan_Not_Paid*Values_Entered,Payment_Date,"")</f>
        <v/>
      </c>
      <c r="E379" s="60" t="str">
        <f>IF(Loan_Not_Paid*Values_Entered,Beginning_Balance,"")</f>
        <v/>
      </c>
      <c r="F379" s="6" t="str">
        <f t="shared" si="7"/>
        <v/>
      </c>
      <c r="G379" s="6" t="str">
        <f>IF(Loan_Not_Paid*Values_Entered,Principal,"")</f>
        <v/>
      </c>
      <c r="H379" s="6"/>
      <c r="I379" s="6" t="str">
        <f>IF(Loan_Not_Paid*Values_Entered,Interest,"")</f>
        <v/>
      </c>
      <c r="J379" s="8" t="str">
        <f>IF(Loan_Not_Paid*Values_Entered,Ending_Balance,"")</f>
        <v/>
      </c>
    </row>
    <row r="380" spans="3:10" x14ac:dyDescent="0.2">
      <c r="C380" s="7" t="str">
        <f>IF(Loan_Not_Paid*Values_Entered,Payment_Number,"")</f>
        <v/>
      </c>
      <c r="D380" s="5" t="str">
        <f>IF(Loan_Not_Paid*Values_Entered,Payment_Date,"")</f>
        <v/>
      </c>
      <c r="E380" s="60" t="str">
        <f>IF(Loan_Not_Paid*Values_Entered,Beginning_Balance,"")</f>
        <v/>
      </c>
      <c r="F380" s="6" t="str">
        <f t="shared" si="7"/>
        <v/>
      </c>
      <c r="G380" s="6" t="str">
        <f>IF(Loan_Not_Paid*Values_Entered,Principal,"")</f>
        <v/>
      </c>
      <c r="H380" s="6"/>
      <c r="I380" s="6" t="str">
        <f>IF(Loan_Not_Paid*Values_Entered,Interest,"")</f>
        <v/>
      </c>
      <c r="J380" s="8" t="str">
        <f>IF(Loan_Not_Paid*Values_Entered,Ending_Balance,"")</f>
        <v/>
      </c>
    </row>
    <row r="381" spans="3:10" x14ac:dyDescent="0.2">
      <c r="C381" s="7" t="str">
        <f>IF(Loan_Not_Paid*Values_Entered,Payment_Number,"")</f>
        <v/>
      </c>
      <c r="D381" s="5" t="str">
        <f>IF(Loan_Not_Paid*Values_Entered,Payment_Date,"")</f>
        <v/>
      </c>
      <c r="E381" s="60" t="str">
        <f>IF(Loan_Not_Paid*Values_Entered,Beginning_Balance,"")</f>
        <v/>
      </c>
      <c r="F381" s="6" t="str">
        <f t="shared" si="7"/>
        <v/>
      </c>
      <c r="G381" s="6" t="str">
        <f>IF(Loan_Not_Paid*Values_Entered,Principal,"")</f>
        <v/>
      </c>
      <c r="H381" s="6"/>
      <c r="I381" s="6" t="str">
        <f>IF(Loan_Not_Paid*Values_Entered,Interest,"")</f>
        <v/>
      </c>
      <c r="J381" s="8" t="str">
        <f>IF(Loan_Not_Paid*Values_Entered,Ending_Balance,"")</f>
        <v/>
      </c>
    </row>
    <row r="382" spans="3:10" x14ac:dyDescent="0.2">
      <c r="C382" s="9" t="str">
        <f>IF(Loan_Not_Paid*Values_Entered,Payment_Number,"")</f>
        <v/>
      </c>
      <c r="D382" s="10" t="str">
        <f>IF(Loan_Not_Paid*Values_Entered,Payment_Date,"")</f>
        <v/>
      </c>
      <c r="E382" s="61" t="str">
        <f>IF(Loan_Not_Paid*Values_Entered,Beginning_Balance,"")</f>
        <v/>
      </c>
      <c r="F382" s="11" t="str">
        <f t="shared" si="7"/>
        <v/>
      </c>
      <c r="G382" s="11" t="str">
        <f>IF(Loan_Not_Paid*Values_Entered,Principal,"")</f>
        <v/>
      </c>
      <c r="H382" s="11"/>
      <c r="I382" s="11" t="str">
        <f>IF(Loan_Not_Paid*Values_Entered,Interest,"")</f>
        <v/>
      </c>
      <c r="J382" s="12" t="str">
        <f>IF(Loan_Not_Paid*Values_Entered,Ending_Balance,"")</f>
        <v/>
      </c>
    </row>
  </sheetData>
  <conditionalFormatting sqref="D23:I382">
    <cfRule type="expression" dxfId="17" priority="1" stopIfTrue="1">
      <formula>NOT(Loan_Not_Paid)</formula>
    </cfRule>
    <cfRule type="expression" dxfId="16" priority="2" stopIfTrue="1">
      <formula>IF(ROW(D23)=Last_Row,TRUE,FALSE)</formula>
    </cfRule>
  </conditionalFormatting>
  <conditionalFormatting sqref="C23:C382">
    <cfRule type="expression" dxfId="15" priority="3" stopIfTrue="1">
      <formula>NOT(Loan_Not_Paid)</formula>
    </cfRule>
    <cfRule type="expression" dxfId="14" priority="4" stopIfTrue="1">
      <formula>IF(ROW(C23)=Last_Row,TRUE,FALSE)</formula>
    </cfRule>
  </conditionalFormatting>
  <conditionalFormatting sqref="J23:J382">
    <cfRule type="expression" dxfId="13" priority="5" stopIfTrue="1">
      <formula>NOT(Loan_Not_Paid)</formula>
    </cfRule>
    <cfRule type="expression" dxfId="12" priority="6" stopIfTrue="1">
      <formula>IF(ROW(J23)=Last_Row,TRUE,FALSE)</formula>
    </cfRule>
  </conditionalFormatting>
  <pageMargins left="0.5" right="0.5" top="1" bottom="1" header="0" footer="0"/>
  <pageSetup scale="92" fitToHeight="2" orientation="portrait" r:id="rId1"/>
  <headerFooter alignWithMargins="0">
    <oddFooter>&amp;C&amp;F&amp;R   &amp;A 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opLeftCell="A13" workbookViewId="0">
      <selection activeCell="C9" sqref="C9"/>
    </sheetView>
  </sheetViews>
  <sheetFormatPr defaultRowHeight="12.75" x14ac:dyDescent="0.2"/>
  <cols>
    <col min="1" max="1" width="4.85546875" style="91" customWidth="1"/>
    <col min="2" max="2" width="30.28515625" customWidth="1"/>
    <col min="3" max="3" width="11.140625" bestFit="1" customWidth="1"/>
    <col min="4" max="4" width="10.85546875" customWidth="1"/>
    <col min="5" max="9" width="9.7109375" bestFit="1" customWidth="1"/>
    <col min="10" max="10" width="2" customWidth="1"/>
    <col min="11" max="11" width="10.42578125" bestFit="1" customWidth="1"/>
    <col min="14" max="14" width="11.42578125" bestFit="1" customWidth="1"/>
  </cols>
  <sheetData>
    <row r="1" spans="1:21" x14ac:dyDescent="0.2">
      <c r="A1" s="153"/>
    </row>
    <row r="2" spans="1:21" x14ac:dyDescent="0.2">
      <c r="B2" t="str">
        <f>+Input!F1</f>
        <v>Rainier View Water Company</v>
      </c>
      <c r="M2" s="91">
        <v>2011</v>
      </c>
      <c r="N2" s="91">
        <f>1+M2</f>
        <v>2012</v>
      </c>
      <c r="O2" s="91">
        <f t="shared" ref="O2:U2" si="0">1+N2</f>
        <v>2013</v>
      </c>
      <c r="P2" s="91">
        <f t="shared" si="0"/>
        <v>2014</v>
      </c>
      <c r="Q2" s="91">
        <f t="shared" si="0"/>
        <v>2015</v>
      </c>
      <c r="R2" s="91">
        <f t="shared" si="0"/>
        <v>2016</v>
      </c>
      <c r="S2" s="91">
        <f t="shared" si="0"/>
        <v>2017</v>
      </c>
      <c r="T2" s="91">
        <f t="shared" si="0"/>
        <v>2018</v>
      </c>
      <c r="U2" s="91">
        <f t="shared" si="0"/>
        <v>2019</v>
      </c>
    </row>
    <row r="3" spans="1:21" ht="15" x14ac:dyDescent="0.25">
      <c r="B3" t="str">
        <f>+Input!F2</f>
        <v>UW-110054</v>
      </c>
      <c r="L3" s="184">
        <v>0.03</v>
      </c>
      <c r="M3" s="185">
        <v>132630</v>
      </c>
      <c r="N3" s="186">
        <f t="shared" ref="N3:U3" si="1">+$L$3*M3+M3</f>
        <v>136608.9</v>
      </c>
      <c r="O3" s="186">
        <f t="shared" si="1"/>
        <v>140707.16699999999</v>
      </c>
      <c r="P3" s="186">
        <f t="shared" si="1"/>
        <v>144928.38201</v>
      </c>
      <c r="Q3" s="186">
        <f t="shared" si="1"/>
        <v>149276.23347030001</v>
      </c>
      <c r="R3" s="186">
        <f t="shared" si="1"/>
        <v>153754.52047440902</v>
      </c>
      <c r="S3" s="186">
        <f t="shared" si="1"/>
        <v>158367.15608864129</v>
      </c>
      <c r="T3" s="186">
        <f t="shared" si="1"/>
        <v>163118.17077130053</v>
      </c>
      <c r="U3" s="186">
        <f t="shared" si="1"/>
        <v>168011.71589443955</v>
      </c>
    </row>
    <row r="4" spans="1:21" ht="13.15" customHeight="1" x14ac:dyDescent="0.2">
      <c r="B4" s="193" t="s">
        <v>86</v>
      </c>
      <c r="C4" s="127"/>
      <c r="D4" s="127"/>
      <c r="E4" s="127"/>
      <c r="F4" s="127"/>
    </row>
    <row r="5" spans="1:21" x14ac:dyDescent="0.2">
      <c r="B5" s="127"/>
      <c r="C5" s="130"/>
      <c r="D5" s="130"/>
      <c r="E5" s="130"/>
      <c r="F5" s="130"/>
      <c r="G5" s="130"/>
      <c r="H5" s="130"/>
      <c r="I5" s="130"/>
      <c r="J5" s="93"/>
      <c r="K5" s="133"/>
      <c r="L5" s="93"/>
    </row>
    <row r="6" spans="1:21" x14ac:dyDescent="0.2">
      <c r="C6" s="130"/>
      <c r="I6" s="130"/>
      <c r="J6" s="93"/>
      <c r="K6" s="133"/>
      <c r="L6" s="93"/>
    </row>
    <row r="7" spans="1:21" x14ac:dyDescent="0.2">
      <c r="A7" s="91">
        <f>1+A6</f>
        <v>1</v>
      </c>
      <c r="B7" s="167" t="s">
        <v>94</v>
      </c>
      <c r="C7" s="191">
        <v>2011</v>
      </c>
      <c r="D7" s="191">
        <v>2012</v>
      </c>
      <c r="E7" s="191">
        <v>2013</v>
      </c>
      <c r="F7" s="191">
        <v>2014</v>
      </c>
      <c r="G7" s="191">
        <v>2015</v>
      </c>
      <c r="H7" s="191">
        <v>2016</v>
      </c>
      <c r="I7" s="130">
        <v>2017</v>
      </c>
      <c r="K7" s="188" t="s">
        <v>64</v>
      </c>
      <c r="L7" s="93"/>
    </row>
    <row r="8" spans="1:21" ht="13.5" thickBot="1" x14ac:dyDescent="0.25">
      <c r="A8" s="91">
        <f t="shared" ref="A8:A47" si="2">1+A7</f>
        <v>2</v>
      </c>
      <c r="C8" s="192"/>
      <c r="D8" s="164" t="s">
        <v>67</v>
      </c>
      <c r="E8" s="164" t="s">
        <v>68</v>
      </c>
      <c r="F8" s="164" t="s">
        <v>69</v>
      </c>
      <c r="G8" s="164" t="s">
        <v>70</v>
      </c>
      <c r="H8" s="164" t="s">
        <v>71</v>
      </c>
      <c r="I8" s="164" t="s">
        <v>72</v>
      </c>
      <c r="L8" s="93"/>
    </row>
    <row r="9" spans="1:21" x14ac:dyDescent="0.2">
      <c r="A9" s="91">
        <f t="shared" si="2"/>
        <v>3</v>
      </c>
      <c r="B9" s="91" t="s">
        <v>80</v>
      </c>
      <c r="C9" s="166">
        <f>+C46*0.7</f>
        <v>1549.1</v>
      </c>
      <c r="D9" s="135"/>
      <c r="E9" s="135"/>
      <c r="F9" s="135"/>
      <c r="G9" s="135"/>
      <c r="H9" s="135"/>
      <c r="I9" s="135"/>
      <c r="L9" s="93"/>
    </row>
    <row r="10" spans="1:21" x14ac:dyDescent="0.2">
      <c r="A10" s="91">
        <f t="shared" si="2"/>
        <v>4</v>
      </c>
      <c r="B10" s="89" t="s">
        <v>103</v>
      </c>
      <c r="C10" s="139"/>
      <c r="D10" s="156">
        <f>+Input!G21/10</f>
        <v>228</v>
      </c>
      <c r="E10" s="135">
        <f t="shared" ref="E10:I11" si="3">+D10</f>
        <v>228</v>
      </c>
      <c r="F10" s="135">
        <f t="shared" si="3"/>
        <v>228</v>
      </c>
      <c r="G10" s="135">
        <f t="shared" si="3"/>
        <v>228</v>
      </c>
      <c r="H10" s="135">
        <f t="shared" si="3"/>
        <v>228</v>
      </c>
      <c r="I10" s="135">
        <f t="shared" si="3"/>
        <v>228</v>
      </c>
      <c r="L10" s="93"/>
    </row>
    <row r="11" spans="1:21" x14ac:dyDescent="0.2">
      <c r="A11" s="91">
        <f t="shared" si="2"/>
        <v>5</v>
      </c>
      <c r="B11" s="89" t="s">
        <v>104</v>
      </c>
      <c r="D11" s="135">
        <f>+D10*C9</f>
        <v>353194.8</v>
      </c>
      <c r="E11" s="93">
        <f t="shared" si="3"/>
        <v>353194.8</v>
      </c>
      <c r="F11" s="93">
        <f t="shared" si="3"/>
        <v>353194.8</v>
      </c>
      <c r="G11" s="93">
        <f t="shared" si="3"/>
        <v>353194.8</v>
      </c>
      <c r="H11" s="93">
        <f t="shared" si="3"/>
        <v>353194.8</v>
      </c>
      <c r="I11" s="93">
        <f t="shared" si="3"/>
        <v>353194.8</v>
      </c>
      <c r="K11" s="133">
        <f>SUM(D11:J11)</f>
        <v>2119168.7999999998</v>
      </c>
      <c r="L11" s="93"/>
    </row>
    <row r="12" spans="1:21" x14ac:dyDescent="0.2">
      <c r="A12" s="91">
        <f t="shared" si="2"/>
        <v>6</v>
      </c>
      <c r="C12" s="154"/>
      <c r="D12" s="135"/>
      <c r="E12" s="93"/>
      <c r="F12" s="93"/>
      <c r="G12" s="93"/>
      <c r="H12" s="93"/>
      <c r="I12" s="93"/>
      <c r="K12" s="133"/>
      <c r="L12" s="93"/>
    </row>
    <row r="13" spans="1:21" x14ac:dyDescent="0.2">
      <c r="A13" s="91">
        <f t="shared" si="2"/>
        <v>7</v>
      </c>
      <c r="B13" t="s">
        <v>96</v>
      </c>
      <c r="C13" s="140"/>
      <c r="D13" s="182">
        <f>+D11</f>
        <v>353194.8</v>
      </c>
      <c r="E13" s="128">
        <f>+D13+E11</f>
        <v>706389.6</v>
      </c>
      <c r="F13" s="128">
        <f>+E13+F11</f>
        <v>1059584.3999999999</v>
      </c>
      <c r="G13" s="128">
        <f>+F13+G11</f>
        <v>1412779.2</v>
      </c>
      <c r="H13" s="128">
        <f>+G13+H11</f>
        <v>1765974</v>
      </c>
      <c r="I13" s="128">
        <f>+H13+I11</f>
        <v>2119168.7999999998</v>
      </c>
      <c r="K13" s="133"/>
      <c r="L13" s="93"/>
    </row>
    <row r="14" spans="1:21" x14ac:dyDescent="0.2">
      <c r="A14" s="91">
        <f t="shared" si="2"/>
        <v>8</v>
      </c>
      <c r="C14" s="130"/>
      <c r="D14" s="191"/>
      <c r="E14" s="191"/>
      <c r="F14" s="191"/>
      <c r="G14" s="191"/>
      <c r="H14" s="191"/>
      <c r="I14" s="130"/>
      <c r="K14" s="183"/>
      <c r="L14" s="93"/>
    </row>
    <row r="15" spans="1:21" x14ac:dyDescent="0.2">
      <c r="A15" s="91">
        <f t="shared" si="2"/>
        <v>9</v>
      </c>
      <c r="B15" s="132" t="s">
        <v>66</v>
      </c>
      <c r="C15" s="93">
        <v>5938790.0499999998</v>
      </c>
    </row>
    <row r="16" spans="1:21" x14ac:dyDescent="0.2">
      <c r="A16" s="91">
        <f t="shared" si="2"/>
        <v>10</v>
      </c>
      <c r="B16" s="134" t="s">
        <v>74</v>
      </c>
      <c r="C16" s="93">
        <v>-132630</v>
      </c>
      <c r="D16" s="93"/>
      <c r="E16" s="93"/>
      <c r="F16" s="93"/>
      <c r="G16" s="93"/>
      <c r="H16" s="93"/>
      <c r="I16" s="93"/>
      <c r="K16" s="93">
        <f>SUM(B16:I16)</f>
        <v>-132630</v>
      </c>
    </row>
    <row r="17" spans="1:11" x14ac:dyDescent="0.2">
      <c r="A17" s="91">
        <f t="shared" si="2"/>
        <v>11</v>
      </c>
      <c r="B17" s="132" t="s">
        <v>75</v>
      </c>
      <c r="C17" s="93">
        <v>5270</v>
      </c>
      <c r="D17" s="93"/>
      <c r="E17" s="93"/>
      <c r="F17" s="93"/>
      <c r="G17" s="93"/>
      <c r="H17" s="93"/>
      <c r="I17" s="93"/>
      <c r="K17" s="93">
        <f>SUM(B17:I17)</f>
        <v>5270</v>
      </c>
    </row>
    <row r="18" spans="1:11" x14ac:dyDescent="0.2">
      <c r="A18" s="91">
        <f t="shared" si="2"/>
        <v>12</v>
      </c>
      <c r="B18" s="132" t="s">
        <v>76</v>
      </c>
      <c r="C18" s="93">
        <v>-2459529</v>
      </c>
      <c r="K18" s="93">
        <f>SUM(B18:I18)</f>
        <v>-2459529</v>
      </c>
    </row>
    <row r="19" spans="1:11" x14ac:dyDescent="0.2">
      <c r="A19" s="91">
        <f t="shared" si="2"/>
        <v>13</v>
      </c>
      <c r="B19" s="147" t="s">
        <v>77</v>
      </c>
      <c r="C19" s="146">
        <v>-1000000</v>
      </c>
      <c r="D19" s="93"/>
      <c r="K19" s="93">
        <f>SUM(B19:I19)</f>
        <v>-1000000</v>
      </c>
    </row>
    <row r="20" spans="1:11" x14ac:dyDescent="0.2">
      <c r="A20" s="91">
        <f t="shared" si="2"/>
        <v>14</v>
      </c>
      <c r="B20" s="147" t="s">
        <v>78</v>
      </c>
      <c r="C20" s="146">
        <v>0</v>
      </c>
      <c r="D20" s="148"/>
      <c r="K20" s="146">
        <v>-500000</v>
      </c>
    </row>
    <row r="21" spans="1:11" x14ac:dyDescent="0.2">
      <c r="A21" s="91">
        <f t="shared" si="2"/>
        <v>15</v>
      </c>
      <c r="B21" s="147" t="s">
        <v>79</v>
      </c>
      <c r="C21" s="146"/>
      <c r="D21" s="146">
        <v>-500000</v>
      </c>
      <c r="K21" s="93">
        <f>SUM(B21:I21)</f>
        <v>-500000</v>
      </c>
    </row>
    <row r="22" spans="1:11" x14ac:dyDescent="0.2">
      <c r="A22" s="91">
        <f t="shared" si="2"/>
        <v>16</v>
      </c>
      <c r="B22" s="147" t="s">
        <v>107</v>
      </c>
      <c r="C22" s="146"/>
      <c r="D22" s="187">
        <f>-N3</f>
        <v>-136608.9</v>
      </c>
      <c r="E22" s="187">
        <f>-O3</f>
        <v>-140707.16699999999</v>
      </c>
      <c r="F22" s="187">
        <f>-P3</f>
        <v>-144928.38201</v>
      </c>
      <c r="G22" s="187">
        <f>-Q3</f>
        <v>-149276.23347030001</v>
      </c>
      <c r="H22" s="187">
        <f>-R3</f>
        <v>-153754.52047440902</v>
      </c>
      <c r="K22" s="93">
        <f>SUM(B22:I22)</f>
        <v>-725275.20295470895</v>
      </c>
    </row>
    <row r="23" spans="1:11" x14ac:dyDescent="0.2">
      <c r="A23" s="91">
        <f t="shared" si="2"/>
        <v>17</v>
      </c>
      <c r="B23" s="149" t="s">
        <v>100</v>
      </c>
      <c r="C23" s="190">
        <f t="shared" ref="C23:I23" si="4">SUM(C15:C22)</f>
        <v>2351901.0499999998</v>
      </c>
      <c r="D23" s="137">
        <f t="shared" si="4"/>
        <v>-636608.9</v>
      </c>
      <c r="E23" s="137">
        <f t="shared" si="4"/>
        <v>-140707.16699999999</v>
      </c>
      <c r="F23" s="137">
        <f t="shared" si="4"/>
        <v>-144928.38201</v>
      </c>
      <c r="G23" s="137">
        <f t="shared" si="4"/>
        <v>-149276.23347030001</v>
      </c>
      <c r="H23" s="137">
        <f t="shared" si="4"/>
        <v>-153754.52047440902</v>
      </c>
      <c r="I23" s="137">
        <f t="shared" si="4"/>
        <v>0</v>
      </c>
    </row>
    <row r="24" spans="1:11" x14ac:dyDescent="0.2">
      <c r="A24" s="91">
        <f t="shared" si="2"/>
        <v>18</v>
      </c>
      <c r="B24" s="149"/>
      <c r="C24" s="138"/>
    </row>
    <row r="25" spans="1:11" x14ac:dyDescent="0.2">
      <c r="A25" s="91">
        <f t="shared" si="2"/>
        <v>19</v>
      </c>
      <c r="C25" s="140"/>
      <c r="D25" s="135"/>
      <c r="E25" s="93"/>
      <c r="F25" s="93"/>
      <c r="G25" s="93"/>
      <c r="H25" s="93"/>
      <c r="I25" s="93"/>
      <c r="K25" s="133"/>
    </row>
    <row r="26" spans="1:11" x14ac:dyDescent="0.2">
      <c r="A26" s="91">
        <f t="shared" si="2"/>
        <v>20</v>
      </c>
      <c r="B26" s="167" t="s">
        <v>95</v>
      </c>
      <c r="C26" s="191">
        <f t="shared" ref="C26:I26" si="5">+C7</f>
        <v>2011</v>
      </c>
      <c r="D26" s="191">
        <f t="shared" si="5"/>
        <v>2012</v>
      </c>
      <c r="E26" s="191">
        <f t="shared" si="5"/>
        <v>2013</v>
      </c>
      <c r="F26" s="191">
        <f t="shared" si="5"/>
        <v>2014</v>
      </c>
      <c r="G26" s="191">
        <f t="shared" si="5"/>
        <v>2015</v>
      </c>
      <c r="H26" s="191">
        <f t="shared" si="5"/>
        <v>2016</v>
      </c>
      <c r="I26" s="130">
        <f t="shared" si="5"/>
        <v>2017</v>
      </c>
    </row>
    <row r="27" spans="1:11" ht="13.5" thickBot="1" x14ac:dyDescent="0.25">
      <c r="A27" s="91">
        <f t="shared" si="2"/>
        <v>21</v>
      </c>
      <c r="B27" s="167"/>
      <c r="C27" s="192"/>
      <c r="D27" s="164" t="s">
        <v>67</v>
      </c>
      <c r="E27" s="164" t="s">
        <v>68</v>
      </c>
      <c r="F27" s="164" t="s">
        <v>69</v>
      </c>
      <c r="G27" s="164" t="s">
        <v>70</v>
      </c>
      <c r="H27" s="164" t="s">
        <v>71</v>
      </c>
      <c r="I27" s="164" t="s">
        <v>72</v>
      </c>
    </row>
    <row r="28" spans="1:11" x14ac:dyDescent="0.2">
      <c r="A28" s="91">
        <f t="shared" si="2"/>
        <v>22</v>
      </c>
      <c r="B28" s="132" t="s">
        <v>81</v>
      </c>
      <c r="C28" s="93">
        <v>-10000</v>
      </c>
      <c r="D28" s="93"/>
      <c r="E28" s="93"/>
      <c r="F28" s="93"/>
      <c r="G28" s="93"/>
      <c r="H28" s="93"/>
      <c r="I28" s="93"/>
      <c r="K28" s="93">
        <f>SUM(C28:J28)</f>
        <v>-10000</v>
      </c>
    </row>
    <row r="29" spans="1:11" x14ac:dyDescent="0.2">
      <c r="A29" s="91">
        <f t="shared" si="2"/>
        <v>23</v>
      </c>
      <c r="B29" s="132" t="s">
        <v>82</v>
      </c>
      <c r="C29" s="93"/>
      <c r="D29" s="93">
        <v>-600000</v>
      </c>
      <c r="E29" s="93"/>
      <c r="F29" s="93"/>
      <c r="G29" s="93"/>
      <c r="H29" s="93"/>
      <c r="I29" s="93"/>
      <c r="J29" s="93"/>
      <c r="K29" s="93">
        <f>SUM(C29:J29)</f>
        <v>-600000</v>
      </c>
    </row>
    <row r="30" spans="1:11" x14ac:dyDescent="0.2">
      <c r="A30" s="91">
        <f t="shared" si="2"/>
        <v>24</v>
      </c>
      <c r="B30" s="132" t="s">
        <v>83</v>
      </c>
      <c r="C30" s="93"/>
      <c r="D30" s="93"/>
      <c r="E30" s="93"/>
      <c r="F30" s="93">
        <v>-350000</v>
      </c>
      <c r="G30" s="93"/>
      <c r="H30" s="93"/>
      <c r="I30" s="93"/>
      <c r="J30" s="93"/>
      <c r="K30" s="93">
        <f>SUM(C30:J30)</f>
        <v>-350000</v>
      </c>
    </row>
    <row r="31" spans="1:11" x14ac:dyDescent="0.2">
      <c r="A31" s="91">
        <f t="shared" si="2"/>
        <v>25</v>
      </c>
      <c r="B31" s="132" t="s">
        <v>84</v>
      </c>
      <c r="C31" s="93"/>
      <c r="D31" s="93">
        <f>-300000/6</f>
        <v>-50000</v>
      </c>
      <c r="E31" s="93">
        <f t="shared" ref="E31:G32" si="6">+D31</f>
        <v>-50000</v>
      </c>
      <c r="F31" s="93">
        <f t="shared" si="6"/>
        <v>-50000</v>
      </c>
      <c r="G31" s="93">
        <f t="shared" si="6"/>
        <v>-50000</v>
      </c>
      <c r="H31" s="93">
        <f>+F31</f>
        <v>-50000</v>
      </c>
      <c r="I31" s="93">
        <f>+H31</f>
        <v>-50000</v>
      </c>
      <c r="J31" s="93"/>
      <c r="K31" s="93">
        <f>SUM(C31:J31)</f>
        <v>-300000</v>
      </c>
    </row>
    <row r="32" spans="1:11" x14ac:dyDescent="0.2">
      <c r="A32" s="91">
        <f t="shared" si="2"/>
        <v>26</v>
      </c>
      <c r="B32" s="132" t="s">
        <v>85</v>
      </c>
      <c r="C32" s="93"/>
      <c r="D32" s="93">
        <f>-350000/6</f>
        <v>-58333.333333333336</v>
      </c>
      <c r="E32" s="93">
        <f t="shared" si="6"/>
        <v>-58333.333333333336</v>
      </c>
      <c r="F32" s="93">
        <f t="shared" si="6"/>
        <v>-58333.333333333336</v>
      </c>
      <c r="G32" s="93">
        <f t="shared" si="6"/>
        <v>-58333.333333333336</v>
      </c>
      <c r="H32" s="93">
        <f>+F32</f>
        <v>-58333.333333333336</v>
      </c>
      <c r="I32" s="93">
        <f>+H32</f>
        <v>-58333.333333333336</v>
      </c>
      <c r="J32" s="93"/>
      <c r="K32" s="93">
        <f>SUM(C32:J32)</f>
        <v>-350000</v>
      </c>
    </row>
    <row r="33" spans="1:11" x14ac:dyDescent="0.2">
      <c r="A33" s="91">
        <f t="shared" si="2"/>
        <v>27</v>
      </c>
      <c r="C33" s="93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91">
        <f t="shared" si="2"/>
        <v>28</v>
      </c>
      <c r="B34" s="134" t="s">
        <v>99</v>
      </c>
      <c r="C34" s="137">
        <f t="shared" ref="C34:I34" si="7">SUM(C28:C33)</f>
        <v>-10000</v>
      </c>
      <c r="D34" s="137">
        <f t="shared" si="7"/>
        <v>-708333.33333333337</v>
      </c>
      <c r="E34" s="137">
        <f t="shared" si="7"/>
        <v>-108333.33333333334</v>
      </c>
      <c r="F34" s="137">
        <f t="shared" si="7"/>
        <v>-458333.33333333331</v>
      </c>
      <c r="G34" s="137">
        <f t="shared" si="7"/>
        <v>-108333.33333333334</v>
      </c>
      <c r="H34" s="137">
        <f t="shared" si="7"/>
        <v>-108333.33333333334</v>
      </c>
      <c r="I34" s="137">
        <f t="shared" si="7"/>
        <v>-108333.33333333334</v>
      </c>
      <c r="K34" s="133">
        <f>SUM(K28:K33)</f>
        <v>-1610000</v>
      </c>
    </row>
    <row r="35" spans="1:11" x14ac:dyDescent="0.2">
      <c r="A35" s="91">
        <f t="shared" si="2"/>
        <v>29</v>
      </c>
      <c r="B35" s="134"/>
      <c r="C35" s="181"/>
      <c r="D35" s="181"/>
      <c r="E35" s="181"/>
      <c r="F35" s="181"/>
      <c r="G35" s="181"/>
      <c r="H35" s="181"/>
      <c r="I35" s="181"/>
      <c r="K35" s="133"/>
    </row>
    <row r="36" spans="1:11" x14ac:dyDescent="0.2">
      <c r="A36" s="91">
        <f t="shared" si="2"/>
        <v>30</v>
      </c>
      <c r="K36" s="93">
        <f>+K34+K11</f>
        <v>509168.79999999981</v>
      </c>
    </row>
    <row r="37" spans="1:11" ht="25.5" x14ac:dyDescent="0.2">
      <c r="A37" s="91">
        <f t="shared" si="2"/>
        <v>31</v>
      </c>
      <c r="B37" s="134" t="s">
        <v>102</v>
      </c>
      <c r="C37" s="136">
        <f>+C23+C34</f>
        <v>2341901.0499999998</v>
      </c>
      <c r="D37" s="136">
        <f t="shared" ref="D37:I37" si="8">+D11+D23+D34+C37</f>
        <v>1350153.6166666665</v>
      </c>
      <c r="E37" s="136">
        <f t="shared" si="8"/>
        <v>1454307.9163333331</v>
      </c>
      <c r="F37" s="136">
        <f t="shared" si="8"/>
        <v>1204241.0009899999</v>
      </c>
      <c r="G37" s="136">
        <f t="shared" si="8"/>
        <v>1299826.2341863664</v>
      </c>
      <c r="H37" s="136">
        <f t="shared" si="8"/>
        <v>1390933.180378624</v>
      </c>
      <c r="I37" s="136">
        <f t="shared" si="8"/>
        <v>1635794.6470452906</v>
      </c>
      <c r="K37" s="93"/>
    </row>
    <row r="38" spans="1:11" x14ac:dyDescent="0.2">
      <c r="A38" s="91">
        <f t="shared" si="2"/>
        <v>32</v>
      </c>
    </row>
    <row r="39" spans="1:11" x14ac:dyDescent="0.2">
      <c r="A39" s="91">
        <f t="shared" si="2"/>
        <v>33</v>
      </c>
    </row>
    <row r="40" spans="1:11" x14ac:dyDescent="0.2">
      <c r="A40" s="91">
        <f t="shared" si="2"/>
        <v>34</v>
      </c>
    </row>
    <row r="41" spans="1:11" x14ac:dyDescent="0.2">
      <c r="A41" s="91">
        <f t="shared" si="2"/>
        <v>35</v>
      </c>
      <c r="B41" s="153" t="s">
        <v>105</v>
      </c>
      <c r="C41" s="166">
        <f>+C46*0.3</f>
        <v>663.9</v>
      </c>
    </row>
    <row r="42" spans="1:11" x14ac:dyDescent="0.2">
      <c r="A42" s="91">
        <f t="shared" si="2"/>
        <v>36</v>
      </c>
      <c r="B42" s="89" t="s">
        <v>106</v>
      </c>
      <c r="C42" s="166"/>
      <c r="D42" s="93">
        <f t="shared" ref="D42:I42" si="9">+D10*$C$41</f>
        <v>151369.19999999998</v>
      </c>
      <c r="E42" s="93">
        <f t="shared" si="9"/>
        <v>151369.19999999998</v>
      </c>
      <c r="F42" s="93">
        <f t="shared" si="9"/>
        <v>151369.19999999998</v>
      </c>
      <c r="G42" s="93">
        <f t="shared" si="9"/>
        <v>151369.19999999998</v>
      </c>
      <c r="H42" s="93">
        <f t="shared" si="9"/>
        <v>151369.19999999998</v>
      </c>
      <c r="I42" s="93">
        <f t="shared" si="9"/>
        <v>151369.19999999998</v>
      </c>
      <c r="K42" s="133">
        <f>SUM(D42:I42)</f>
        <v>908215.19999999984</v>
      </c>
    </row>
    <row r="43" spans="1:11" x14ac:dyDescent="0.2">
      <c r="A43" s="91">
        <f t="shared" si="2"/>
        <v>37</v>
      </c>
      <c r="B43" s="89"/>
      <c r="C43" s="166"/>
      <c r="D43" s="93"/>
      <c r="E43" s="93"/>
      <c r="F43" s="93"/>
      <c r="G43" s="93"/>
      <c r="H43" s="93"/>
      <c r="I43" s="93"/>
      <c r="K43" s="133"/>
    </row>
    <row r="44" spans="1:11" x14ac:dyDescent="0.2">
      <c r="A44" s="91">
        <f t="shared" si="2"/>
        <v>38</v>
      </c>
      <c r="B44" t="s">
        <v>96</v>
      </c>
      <c r="C44" s="140"/>
      <c r="D44" s="182">
        <f t="shared" ref="D44:I44" si="10">+D42+C44</f>
        <v>151369.19999999998</v>
      </c>
      <c r="E44" s="182">
        <f t="shared" si="10"/>
        <v>302738.39999999997</v>
      </c>
      <c r="F44" s="182">
        <f t="shared" si="10"/>
        <v>454107.6</v>
      </c>
      <c r="G44" s="182">
        <f t="shared" si="10"/>
        <v>605476.79999999993</v>
      </c>
      <c r="H44" s="182">
        <f t="shared" si="10"/>
        <v>756845.99999999988</v>
      </c>
      <c r="I44" s="182">
        <f t="shared" si="10"/>
        <v>908215.19999999984</v>
      </c>
    </row>
    <row r="45" spans="1:11" x14ac:dyDescent="0.2">
      <c r="A45" s="91">
        <f t="shared" si="2"/>
        <v>39</v>
      </c>
    </row>
    <row r="46" spans="1:11" x14ac:dyDescent="0.2">
      <c r="A46" s="91">
        <f t="shared" si="2"/>
        <v>40</v>
      </c>
      <c r="B46" s="89" t="s">
        <v>101</v>
      </c>
      <c r="C46" s="189">
        <v>2213</v>
      </c>
    </row>
    <row r="47" spans="1:11" x14ac:dyDescent="0.2">
      <c r="A47" s="91">
        <f t="shared" si="2"/>
        <v>41</v>
      </c>
    </row>
    <row r="48" spans="1:11" x14ac:dyDescent="0.2">
      <c r="A48" s="91">
        <f t="shared" ref="A48" si="11">1+A47</f>
        <v>42</v>
      </c>
    </row>
  </sheetData>
  <pageMargins left="0.7" right="0.45" top="0.75" bottom="0.75" header="0.3" footer="0.3"/>
  <pageSetup scale="85" orientation="landscape" r:id="rId1"/>
  <headerFooter>
    <oddFooter>&amp;C&amp;D&amp;R&amp;A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82"/>
  <sheetViews>
    <sheetView showGridLines="0" topLeftCell="A7" zoomScale="90" zoomScaleNormal="90" zoomScaleSheetLayoutView="90" workbookViewId="0">
      <selection activeCell="M2" sqref="M2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2" customWidth="1"/>
    <col min="6" max="6" width="16" style="1" bestFit="1" customWidth="1"/>
    <col min="7" max="8" width="15.140625" style="1" customWidth="1"/>
    <col min="9" max="9" width="13.28515625" style="1" customWidth="1"/>
    <col min="10" max="10" width="13.5703125" style="68" bestFit="1" customWidth="1"/>
    <col min="11" max="16384" width="9.140625" style="2"/>
  </cols>
  <sheetData>
    <row r="4" spans="2:10" ht="15.75" x14ac:dyDescent="0.25">
      <c r="C4" s="13"/>
      <c r="D4" s="13"/>
      <c r="E4" s="54"/>
      <c r="F4" s="13"/>
      <c r="G4" s="13"/>
      <c r="H4" s="13"/>
      <c r="I4" s="13"/>
      <c r="J4" s="65"/>
    </row>
    <row r="5" spans="2:10" ht="19.5" x14ac:dyDescent="0.35">
      <c r="C5" s="47" t="s">
        <v>21</v>
      </c>
      <c r="D5" s="16"/>
      <c r="E5" s="55"/>
      <c r="F5" s="13"/>
      <c r="G5" s="13"/>
      <c r="H5" s="13"/>
      <c r="I5" s="13"/>
      <c r="J5" s="65"/>
    </row>
    <row r="6" spans="2:10" ht="15.75" x14ac:dyDescent="0.25">
      <c r="C6" s="44" t="s">
        <v>22</v>
      </c>
      <c r="D6" s="16"/>
      <c r="E6" s="55"/>
      <c r="F6" s="13"/>
      <c r="G6" s="13"/>
      <c r="H6" s="45">
        <f ca="1">NOW()</f>
        <v>41080.595506365738</v>
      </c>
      <c r="I6" s="13"/>
      <c r="J6" s="65"/>
    </row>
    <row r="7" spans="2:10" ht="15.75" x14ac:dyDescent="0.25">
      <c r="B7" s="4"/>
      <c r="C7" s="17"/>
      <c r="D7" s="16"/>
      <c r="E7" s="55" t="s">
        <v>23</v>
      </c>
      <c r="F7" s="13"/>
      <c r="G7" s="13"/>
      <c r="H7" s="13"/>
      <c r="I7" s="18"/>
      <c r="J7" s="66"/>
    </row>
    <row r="8" spans="2:10" ht="15.75" x14ac:dyDescent="0.25">
      <c r="B8" s="4"/>
      <c r="C8" s="19"/>
      <c r="D8" s="20"/>
      <c r="E8" s="56"/>
      <c r="F8" s="22" t="s">
        <v>7</v>
      </c>
      <c r="G8" s="63"/>
      <c r="H8" s="13"/>
      <c r="I8" s="70" t="s">
        <v>18</v>
      </c>
      <c r="J8" s="66"/>
    </row>
    <row r="9" spans="2:10" ht="15.75" x14ac:dyDescent="0.25">
      <c r="B9" s="4"/>
      <c r="C9" s="24"/>
      <c r="D9" s="15" t="s">
        <v>5</v>
      </c>
      <c r="E9" s="54"/>
      <c r="F9" s="84">
        <f>+Input!F16</f>
        <v>11572658</v>
      </c>
      <c r="G9" s="25" t="s">
        <v>17</v>
      </c>
      <c r="H9" s="13"/>
      <c r="I9" s="71">
        <f>+Loan_Amount/I16</f>
        <v>695.05453453453458</v>
      </c>
      <c r="J9" s="66"/>
    </row>
    <row r="10" spans="2:10" ht="15.75" x14ac:dyDescent="0.25">
      <c r="B10" s="4"/>
      <c r="C10" s="24"/>
      <c r="D10" s="15" t="s">
        <v>24</v>
      </c>
      <c r="E10" s="54"/>
      <c r="F10" s="85">
        <f>+Input!F17</f>
        <v>0.05</v>
      </c>
      <c r="G10" s="72">
        <v>0</v>
      </c>
      <c r="H10" s="13"/>
      <c r="I10" s="78">
        <f>+Total_Cost/I16</f>
        <v>989.36045306589722</v>
      </c>
      <c r="J10" s="66"/>
    </row>
    <row r="11" spans="2:10" ht="15.75" x14ac:dyDescent="0.25">
      <c r="B11" s="4"/>
      <c r="C11" s="24"/>
      <c r="D11" s="15" t="s">
        <v>0</v>
      </c>
      <c r="E11" s="54"/>
      <c r="F11" s="86">
        <f>+Input!F18</f>
        <v>15</v>
      </c>
      <c r="G11" s="64">
        <f>+G10*G8</f>
        <v>0</v>
      </c>
      <c r="H11" s="27"/>
      <c r="I11" s="28"/>
      <c r="J11" s="66"/>
    </row>
    <row r="12" spans="2:10" ht="15.75" x14ac:dyDescent="0.25">
      <c r="B12" s="4"/>
      <c r="C12" s="24"/>
      <c r="D12" s="15" t="s">
        <v>6</v>
      </c>
      <c r="E12" s="54"/>
      <c r="F12" s="75">
        <v>40878</v>
      </c>
      <c r="G12" s="26"/>
      <c r="H12" s="27"/>
      <c r="I12" s="28"/>
      <c r="J12" s="66"/>
    </row>
    <row r="13" spans="2:10" ht="15.75" x14ac:dyDescent="0.25">
      <c r="B13" s="4"/>
      <c r="C13" s="29"/>
      <c r="D13" s="30"/>
      <c r="E13" s="57"/>
      <c r="F13" s="32"/>
      <c r="G13" s="33"/>
      <c r="H13" s="27"/>
      <c r="I13" s="28"/>
      <c r="J13" s="66"/>
    </row>
    <row r="14" spans="2:10" ht="15.75" x14ac:dyDescent="0.25">
      <c r="B14" s="4"/>
      <c r="C14" s="18"/>
      <c r="D14" s="15"/>
      <c r="E14" s="54"/>
      <c r="F14" s="34"/>
      <c r="G14" s="13"/>
      <c r="H14" s="27"/>
      <c r="I14" s="28"/>
      <c r="J14" s="66"/>
    </row>
    <row r="15" spans="2:10" ht="15.75" x14ac:dyDescent="0.25">
      <c r="B15" s="4"/>
      <c r="C15" s="19"/>
      <c r="D15" s="20"/>
      <c r="E15" s="56"/>
      <c r="F15" s="21"/>
      <c r="G15" s="21"/>
      <c r="H15" s="21"/>
      <c r="I15" s="23"/>
      <c r="J15" s="66"/>
    </row>
    <row r="16" spans="2:10" ht="15.75" x14ac:dyDescent="0.25">
      <c r="B16" s="4"/>
      <c r="C16" s="24"/>
      <c r="D16" s="15" t="s">
        <v>4</v>
      </c>
      <c r="E16" s="54"/>
      <c r="F16" s="35">
        <f>IF(Values_Entered,Monthly_Payment,"")</f>
        <v>91515.841908595496</v>
      </c>
      <c r="G16" s="13"/>
      <c r="H16" s="46" t="s">
        <v>15</v>
      </c>
      <c r="I16" s="83">
        <f>+Input!G20</f>
        <v>16650</v>
      </c>
      <c r="J16" s="66"/>
    </row>
    <row r="17" spans="2:10" ht="15.75" x14ac:dyDescent="0.25">
      <c r="B17" s="4"/>
      <c r="C17" s="24"/>
      <c r="D17" s="15" t="s">
        <v>1</v>
      </c>
      <c r="E17" s="54"/>
      <c r="F17" s="28">
        <f>IF(Values_Entered,Loan_Years*12,"")</f>
        <v>180</v>
      </c>
      <c r="G17" s="13"/>
      <c r="H17" s="46" t="s">
        <v>4</v>
      </c>
      <c r="I17" s="49">
        <f>+F16/I16</f>
        <v>5.4964469614772069</v>
      </c>
      <c r="J17" s="66"/>
    </row>
    <row r="18" spans="2:10" ht="15.75" x14ac:dyDescent="0.25">
      <c r="B18" s="4"/>
      <c r="C18" s="24"/>
      <c r="D18" s="15" t="s">
        <v>2</v>
      </c>
      <c r="E18" s="54"/>
      <c r="F18" s="35">
        <f>IF(Values_Entered,Total_Cost-Loan_Amount,"")</f>
        <v>4900193.5435471889</v>
      </c>
      <c r="G18" s="13"/>
      <c r="H18" s="48"/>
      <c r="I18" s="51"/>
      <c r="J18" s="66"/>
    </row>
    <row r="19" spans="2:10" ht="15.75" x14ac:dyDescent="0.25">
      <c r="B19" s="4"/>
      <c r="C19" s="24"/>
      <c r="D19" s="15" t="s">
        <v>3</v>
      </c>
      <c r="E19" s="54"/>
      <c r="F19" s="35">
        <f>IF(Values_Entered,Monthly_Payment*Number_of_Payments,"")</f>
        <v>16472851.543547189</v>
      </c>
      <c r="G19" s="13"/>
      <c r="H19" s="46" t="s">
        <v>19</v>
      </c>
      <c r="I19" s="49">
        <f>+I17*0.05029</f>
        <v>0.27641631769268876</v>
      </c>
    </row>
    <row r="20" spans="2:10" ht="18.75" x14ac:dyDescent="0.3">
      <c r="B20" s="4"/>
      <c r="C20" s="29"/>
      <c r="D20" s="30"/>
      <c r="E20" s="57"/>
      <c r="F20" s="32"/>
      <c r="G20" s="31"/>
      <c r="H20" s="31" t="s">
        <v>16</v>
      </c>
      <c r="I20" s="50">
        <f>+I19+I17</f>
        <v>5.7728632791698953</v>
      </c>
    </row>
    <row r="21" spans="2:10" ht="15.75" x14ac:dyDescent="0.25">
      <c r="C21" s="13"/>
      <c r="D21" s="15"/>
      <c r="E21" s="54"/>
      <c r="F21" s="34"/>
      <c r="G21" s="13"/>
      <c r="H21" s="13"/>
      <c r="I21" s="13"/>
    </row>
    <row r="22" spans="2:10" s="3" customFormat="1" ht="29.25" customHeight="1" x14ac:dyDescent="0.25">
      <c r="C22" s="36" t="s">
        <v>8</v>
      </c>
      <c r="D22" s="37" t="s">
        <v>9</v>
      </c>
      <c r="E22" s="58" t="s">
        <v>10</v>
      </c>
      <c r="F22" s="38" t="s">
        <v>14</v>
      </c>
      <c r="G22" s="38" t="s">
        <v>11</v>
      </c>
      <c r="H22" s="38" t="s">
        <v>12</v>
      </c>
      <c r="I22" s="39" t="s">
        <v>13</v>
      </c>
      <c r="J22" s="69" t="s">
        <v>20</v>
      </c>
    </row>
    <row r="23" spans="2:10" s="3" customFormat="1" ht="15.75" x14ac:dyDescent="0.25">
      <c r="C23" s="40">
        <f>IF(Loan_Not_Paid*Values_Entered,Payment_Number,"")</f>
        <v>1</v>
      </c>
      <c r="D23" s="41">
        <f>IF(Loan_Not_Paid*Values_Entered,Payment_Date,"")</f>
        <v>40909</v>
      </c>
      <c r="E23" s="59">
        <f>IF(Loan_Not_Paid*Values_Entered,Beginning_Balance,"")</f>
        <v>11572658</v>
      </c>
      <c r="F23" s="42">
        <f>IF(Loan_Not_Paid*Values_Entered,Monthly_Payment,"")</f>
        <v>91515.841908595496</v>
      </c>
      <c r="G23" s="42">
        <f t="shared" ref="G23:G86" si="0">IF(Loan_Not_Paid*Values_Entered,Principal,"")</f>
        <v>43296.433575262163</v>
      </c>
      <c r="H23" s="42">
        <f>IF(Loan_Not_Paid*Values_Entered,Interest,"")</f>
        <v>48219.408333333333</v>
      </c>
      <c r="I23" s="52">
        <f>IF(Loan_Not_Paid*Values_Entered,Ending_Balance,"")</f>
        <v>11529361.566424739</v>
      </c>
      <c r="J23" s="67">
        <v>0</v>
      </c>
    </row>
    <row r="24" spans="2:10" s="3" customFormat="1" ht="15.75" x14ac:dyDescent="0.25">
      <c r="C24" s="40">
        <f>IF(Loan_Not_Paid*Values_Entered,Payment_Number,"")</f>
        <v>2</v>
      </c>
      <c r="D24" s="41">
        <f>IF(Loan_Not_Paid*Values_Entered,Payment_Date,"")</f>
        <v>40940</v>
      </c>
      <c r="E24" s="59">
        <f>IF(Loan_Not_Paid*Values_Entered,Beginning_Balance,"")</f>
        <v>11529361.566424739</v>
      </c>
      <c r="F24" s="43">
        <f>IF(Loan_Not_Paid*Values_Entered,Monthly_Payment,"")</f>
        <v>91515.841908595496</v>
      </c>
      <c r="G24" s="43">
        <f t="shared" si="0"/>
        <v>43476.83538182576</v>
      </c>
      <c r="H24" s="43">
        <f>IF(Loan_Not_Paid*Values_Entered,Interest,"")</f>
        <v>48039.006526769736</v>
      </c>
      <c r="I24" s="52">
        <f>IF(Loan_Not_Paid*Values_Entered,Ending_Balance,"")</f>
        <v>11485884.731042912</v>
      </c>
      <c r="J24" s="67">
        <f>+I$20*C23</f>
        <v>5.7728632791698953</v>
      </c>
    </row>
    <row r="25" spans="2:10" s="3" customFormat="1" ht="15.75" x14ac:dyDescent="0.25">
      <c r="C25" s="40">
        <f>IF(Loan_Not_Paid*Values_Entered,Payment_Number,"")</f>
        <v>3</v>
      </c>
      <c r="D25" s="41">
        <f>IF(Loan_Not_Paid*Values_Entered,Payment_Date,"")</f>
        <v>40969</v>
      </c>
      <c r="E25" s="59">
        <f>IF(Loan_Not_Paid*Values_Entered,Beginning_Balance,"")</f>
        <v>11485884.731042912</v>
      </c>
      <c r="F25" s="43">
        <f>IF(Loan_Not_Paid*Values_Entered,Monthly_Payment,"")</f>
        <v>91515.841908595496</v>
      </c>
      <c r="G25" s="43">
        <f t="shared" si="0"/>
        <v>43657.988862583356</v>
      </c>
      <c r="H25" s="43">
        <f>IF(Loan_Not_Paid*Values_Entered,Interest,"")</f>
        <v>47857.853046012126</v>
      </c>
      <c r="I25" s="52">
        <f>IF(Loan_Not_Paid*Values_Entered,Ending_Balance,"")</f>
        <v>11442226.742180329</v>
      </c>
      <c r="J25" s="67">
        <f t="shared" ref="J25:J88" si="1">+I$20*C24</f>
        <v>11.545726558339791</v>
      </c>
    </row>
    <row r="26" spans="2:10" s="3" customFormat="1" ht="15.75" x14ac:dyDescent="0.25">
      <c r="C26" s="40">
        <f>IF(Loan_Not_Paid*Values_Entered,Payment_Number,"")</f>
        <v>4</v>
      </c>
      <c r="D26" s="41">
        <f>IF(Loan_Not_Paid*Values_Entered,Payment_Date,"")</f>
        <v>41000</v>
      </c>
      <c r="E26" s="59">
        <f>IF(Loan_Not_Paid*Values_Entered,Beginning_Balance,"")</f>
        <v>11442226.742180329</v>
      </c>
      <c r="F26" s="43">
        <f>IF(Loan_Not_Paid*Values_Entered,Monthly_Payment,"")</f>
        <v>91515.841908595496</v>
      </c>
      <c r="G26" s="43">
        <f t="shared" si="0"/>
        <v>43839.897149510791</v>
      </c>
      <c r="H26" s="43">
        <f>IF(Loan_Not_Paid*Values_Entered,Interest,"")</f>
        <v>47675.944759084705</v>
      </c>
      <c r="I26" s="52">
        <f>IF(Loan_Not_Paid*Values_Entered,Ending_Balance,"")</f>
        <v>11398386.845030818</v>
      </c>
      <c r="J26" s="67">
        <f t="shared" si="1"/>
        <v>17.318589837509684</v>
      </c>
    </row>
    <row r="27" spans="2:10" s="3" customFormat="1" ht="15.75" x14ac:dyDescent="0.25">
      <c r="C27" s="40">
        <f>IF(Loan_Not_Paid*Values_Entered,Payment_Number,"")</f>
        <v>5</v>
      </c>
      <c r="D27" s="41">
        <f>IF(Loan_Not_Paid*Values_Entered,Payment_Date,"")</f>
        <v>41030</v>
      </c>
      <c r="E27" s="59">
        <f>IF(Loan_Not_Paid*Values_Entered,Beginning_Balance,"")</f>
        <v>11398386.845030818</v>
      </c>
      <c r="F27" s="43">
        <f>IF(Loan_Not_Paid*Values_Entered,Monthly_Payment,"")</f>
        <v>91515.841908595496</v>
      </c>
      <c r="G27" s="43">
        <f t="shared" si="0"/>
        <v>44022.563387633752</v>
      </c>
      <c r="H27" s="43">
        <f>IF(Loan_Not_Paid*Values_Entered,Interest,"")</f>
        <v>47493.278520961743</v>
      </c>
      <c r="I27" s="52">
        <f>IF(Loan_Not_Paid*Values_Entered,Ending_Balance,"")</f>
        <v>11354364.281643184</v>
      </c>
      <c r="J27" s="67">
        <f t="shared" si="1"/>
        <v>23.091453116679581</v>
      </c>
    </row>
    <row r="28" spans="2:10" s="3" customFormat="1" ht="15.75" x14ac:dyDescent="0.25">
      <c r="C28" s="40">
        <f>IF(Loan_Not_Paid*Values_Entered,Payment_Number,"")</f>
        <v>6</v>
      </c>
      <c r="D28" s="41">
        <f>IF(Loan_Not_Paid*Values_Entered,Payment_Date,"")</f>
        <v>41061</v>
      </c>
      <c r="E28" s="59">
        <f>IF(Loan_Not_Paid*Values_Entered,Beginning_Balance,"")</f>
        <v>11354364.281643184</v>
      </c>
      <c r="F28" s="43">
        <f>IF(Loan_Not_Paid*Values_Entered,Monthly_Payment,"")</f>
        <v>91515.841908595496</v>
      </c>
      <c r="G28" s="43">
        <f t="shared" si="0"/>
        <v>44205.990735082225</v>
      </c>
      <c r="H28" s="43">
        <f>IF(Loan_Not_Paid*Values_Entered,Interest,"")</f>
        <v>47309.851173513263</v>
      </c>
      <c r="I28" s="52">
        <f>IF(Loan_Not_Paid*Values_Entered,Ending_Balance,"")</f>
        <v>11310158.290908102</v>
      </c>
      <c r="J28" s="67">
        <f t="shared" si="1"/>
        <v>28.864316395849478</v>
      </c>
    </row>
    <row r="29" spans="2:10" ht="15.75" x14ac:dyDescent="0.25">
      <c r="C29" s="40">
        <f>IF(Loan_Not_Paid*Values_Entered,Payment_Number,"")</f>
        <v>7</v>
      </c>
      <c r="D29" s="41">
        <f>IF(Loan_Not_Paid*Values_Entered,Payment_Date,"")</f>
        <v>41091</v>
      </c>
      <c r="E29" s="59">
        <f>IF(Loan_Not_Paid*Values_Entered,Beginning_Balance,"")</f>
        <v>11310158.290908102</v>
      </c>
      <c r="F29" s="43">
        <f>IF(Loan_Not_Paid*Values_Entered,Monthly_Payment,"")</f>
        <v>91515.841908595496</v>
      </c>
      <c r="G29" s="43">
        <f t="shared" si="0"/>
        <v>44390.182363145068</v>
      </c>
      <c r="H29" s="43">
        <f>IF(Loan_Not_Paid*Values_Entered,Interest,"")</f>
        <v>47125.659545450428</v>
      </c>
      <c r="I29" s="52">
        <f>IF(Loan_Not_Paid*Values_Entered,Ending_Balance,"")</f>
        <v>11265768.108544953</v>
      </c>
      <c r="J29" s="67">
        <f t="shared" si="1"/>
        <v>34.637179675019368</v>
      </c>
    </row>
    <row r="30" spans="2:10" ht="15.75" x14ac:dyDescent="0.25">
      <c r="C30" s="40">
        <f>IF(Loan_Not_Paid*Values_Entered,Payment_Number,"")</f>
        <v>8</v>
      </c>
      <c r="D30" s="41">
        <f>IF(Loan_Not_Paid*Values_Entered,Payment_Date,"")</f>
        <v>41122</v>
      </c>
      <c r="E30" s="59">
        <f>IF(Loan_Not_Paid*Values_Entered,Beginning_Balance,"")</f>
        <v>11265768.108544953</v>
      </c>
      <c r="F30" s="43">
        <f>IF(Loan_Not_Paid*Values_Entered,Monthly_Payment,"")</f>
        <v>91515.841908595496</v>
      </c>
      <c r="G30" s="43">
        <f t="shared" si="0"/>
        <v>44575.14145632484</v>
      </c>
      <c r="H30" s="43">
        <f>IF(Loan_Not_Paid*Values_Entered,Interest,"")</f>
        <v>46940.700452270663</v>
      </c>
      <c r="I30" s="52">
        <f>IF(Loan_Not_Paid*Values_Entered,Ending_Balance,"")</f>
        <v>11221192.96708863</v>
      </c>
      <c r="J30" s="67">
        <f t="shared" si="1"/>
        <v>40.410042954189265</v>
      </c>
    </row>
    <row r="31" spans="2:10" ht="15.75" x14ac:dyDescent="0.25">
      <c r="C31" s="40">
        <f>IF(Loan_Not_Paid*Values_Entered,Payment_Number,"")</f>
        <v>9</v>
      </c>
      <c r="D31" s="41">
        <f>IF(Loan_Not_Paid*Values_Entered,Payment_Date,"")</f>
        <v>41153</v>
      </c>
      <c r="E31" s="59">
        <f>IF(Loan_Not_Paid*Values_Entered,Beginning_Balance,"")</f>
        <v>11221192.96708863</v>
      </c>
      <c r="F31" s="43">
        <f>IF(Loan_Not_Paid*Values_Entered,Monthly_Payment,"")</f>
        <v>91515.841908595496</v>
      </c>
      <c r="G31" s="43">
        <f t="shared" si="0"/>
        <v>44760.871212392856</v>
      </c>
      <c r="H31" s="43">
        <f>IF(Loan_Not_Paid*Values_Entered,Interest,"")</f>
        <v>46754.970696202632</v>
      </c>
      <c r="I31" s="52">
        <f>IF(Loan_Not_Paid*Values_Entered,Ending_Balance,"")</f>
        <v>11176432.095876239</v>
      </c>
      <c r="J31" s="67">
        <f t="shared" si="1"/>
        <v>46.182906233359162</v>
      </c>
    </row>
    <row r="32" spans="2:10" ht="15.75" x14ac:dyDescent="0.25">
      <c r="C32" s="40">
        <f>IF(Loan_Not_Paid*Values_Entered,Payment_Number,"")</f>
        <v>10</v>
      </c>
      <c r="D32" s="41">
        <f>IF(Loan_Not_Paid*Values_Entered,Payment_Date,"")</f>
        <v>41183</v>
      </c>
      <c r="E32" s="59">
        <f>IF(Loan_Not_Paid*Values_Entered,Beginning_Balance,"")</f>
        <v>11176432.095876239</v>
      </c>
      <c r="F32" s="43">
        <f>IF(Loan_Not_Paid*Values_Entered,Monthly_Payment,"")</f>
        <v>91515.841908595496</v>
      </c>
      <c r="G32" s="43">
        <f t="shared" si="0"/>
        <v>44947.374842444508</v>
      </c>
      <c r="H32" s="43">
        <f>IF(Loan_Not_Paid*Values_Entered,Interest,"")</f>
        <v>46568.467066150995</v>
      </c>
      <c r="I32" s="52">
        <f>IF(Loan_Not_Paid*Values_Entered,Ending_Balance,"")</f>
        <v>11131484.721033793</v>
      </c>
      <c r="J32" s="67">
        <f t="shared" si="1"/>
        <v>51.955769512529059</v>
      </c>
    </row>
    <row r="33" spans="3:10" ht="15.75" x14ac:dyDescent="0.25">
      <c r="C33" s="40">
        <f>IF(Loan_Not_Paid*Values_Entered,Payment_Number,"")</f>
        <v>11</v>
      </c>
      <c r="D33" s="41">
        <f>IF(Loan_Not_Paid*Values_Entered,Payment_Date,"")</f>
        <v>41214</v>
      </c>
      <c r="E33" s="59">
        <f>IF(Loan_Not_Paid*Values_Entered,Beginning_Balance,"")</f>
        <v>11131484.721033793</v>
      </c>
      <c r="F33" s="43">
        <f>IF(Loan_Not_Paid*Values_Entered,Monthly_Payment,"")</f>
        <v>91515.841908595496</v>
      </c>
      <c r="G33" s="43">
        <f t="shared" si="0"/>
        <v>45134.655570954681</v>
      </c>
      <c r="H33" s="43">
        <f>IF(Loan_Not_Paid*Values_Entered,Interest,"")</f>
        <v>46381.1863376408</v>
      </c>
      <c r="I33" s="52">
        <f>IF(Loan_Not_Paid*Values_Entered,Ending_Balance,"")</f>
        <v>11086350.065462839</v>
      </c>
      <c r="J33" s="67">
        <f t="shared" si="1"/>
        <v>57.728632791698956</v>
      </c>
    </row>
    <row r="34" spans="3:10" ht="15.75" x14ac:dyDescent="0.25">
      <c r="C34" s="40">
        <f>IF(Loan_Not_Paid*Values_Entered,Payment_Number,"")</f>
        <v>12</v>
      </c>
      <c r="D34" s="41">
        <f>IF(Loan_Not_Paid*Values_Entered,Payment_Date,"")</f>
        <v>41244</v>
      </c>
      <c r="E34" s="59">
        <f>IF(Loan_Not_Paid*Values_Entered,Beginning_Balance,"")</f>
        <v>11086350.065462839</v>
      </c>
      <c r="F34" s="43">
        <f>IF(Loan_Not_Paid*Values_Entered,Monthly_Payment,"")</f>
        <v>91515.841908595496</v>
      </c>
      <c r="G34" s="43">
        <f t="shared" si="0"/>
        <v>45322.716635833662</v>
      </c>
      <c r="H34" s="43">
        <f>IF(Loan_Not_Paid*Values_Entered,Interest,"")</f>
        <v>46193.125272761819</v>
      </c>
      <c r="I34" s="52">
        <f>IF(Loan_Not_Paid*Values_Entered,Ending_Balance,"")</f>
        <v>11041027.348827004</v>
      </c>
      <c r="J34" s="67">
        <f t="shared" si="1"/>
        <v>63.501496070868846</v>
      </c>
    </row>
    <row r="35" spans="3:10" ht="15.75" x14ac:dyDescent="0.25">
      <c r="C35" s="40">
        <f>IF(Loan_Not_Paid*Values_Entered,Payment_Number,"")</f>
        <v>13</v>
      </c>
      <c r="D35" s="41">
        <f>IF(Loan_Not_Paid*Values_Entered,Payment_Date,"")</f>
        <v>41275</v>
      </c>
      <c r="E35" s="94">
        <f>IF(Loan_Not_Paid*Values_Entered,Beginning_Balance,"")</f>
        <v>11041027.348827004</v>
      </c>
      <c r="F35" s="43">
        <f>IF(Loan_Not_Paid*Values_Entered,Monthly_Payment,"")</f>
        <v>91515.841908595496</v>
      </c>
      <c r="G35" s="43">
        <f t="shared" si="0"/>
        <v>45511.561288482968</v>
      </c>
      <c r="H35" s="43">
        <f>IF(Loan_Not_Paid*Values_Entered,Interest,"")</f>
        <v>46004.28062011252</v>
      </c>
      <c r="I35" s="52">
        <f>IF(Loan_Not_Paid*Values_Entered,Ending_Balance,"")</f>
        <v>10995515.787538523</v>
      </c>
      <c r="J35" s="67">
        <f t="shared" si="1"/>
        <v>69.274359350038736</v>
      </c>
    </row>
    <row r="36" spans="3:10" ht="15.75" x14ac:dyDescent="0.25">
      <c r="C36" s="40">
        <f>IF(Loan_Not_Paid*Values_Entered,Payment_Number,"")</f>
        <v>14</v>
      </c>
      <c r="D36" s="41">
        <f>IF(Loan_Not_Paid*Values_Entered,Payment_Date,"")</f>
        <v>41306</v>
      </c>
      <c r="E36" s="59">
        <f>IF(Loan_Not_Paid*Values_Entered,Beginning_Balance,"")</f>
        <v>10995515.787538523</v>
      </c>
      <c r="F36" s="43">
        <f>IF(Loan_Not_Paid*Values_Entered,Monthly_Payment,"")</f>
        <v>91515.841908595496</v>
      </c>
      <c r="G36" s="43">
        <f t="shared" si="0"/>
        <v>45701.192793851646</v>
      </c>
      <c r="H36" s="43">
        <f>IF(Loan_Not_Paid*Values_Entered,Interest,"")</f>
        <v>45814.64911474385</v>
      </c>
      <c r="I36" s="52">
        <f>IF(Loan_Not_Paid*Values_Entered,Ending_Balance,"")</f>
        <v>10949814.594744671</v>
      </c>
      <c r="J36" s="67">
        <f t="shared" si="1"/>
        <v>75.047222629208633</v>
      </c>
    </row>
    <row r="37" spans="3:10" ht="15.75" x14ac:dyDescent="0.25">
      <c r="C37" s="40">
        <f>IF(Loan_Not_Paid*Values_Entered,Payment_Number,"")</f>
        <v>15</v>
      </c>
      <c r="D37" s="41">
        <f>IF(Loan_Not_Paid*Values_Entered,Payment_Date,"")</f>
        <v>41334</v>
      </c>
      <c r="E37" s="59">
        <f>IF(Loan_Not_Paid*Values_Entered,Beginning_Balance,"")</f>
        <v>10949814.594744671</v>
      </c>
      <c r="F37" s="43">
        <f>IF(Loan_Not_Paid*Values_Entered,Monthly_Payment,"")</f>
        <v>91515.841908595496</v>
      </c>
      <c r="G37" s="43">
        <f t="shared" si="0"/>
        <v>45891.6144304927</v>
      </c>
      <c r="H37" s="43">
        <f>IF(Loan_Not_Paid*Values_Entered,Interest,"")</f>
        <v>45624.227478102795</v>
      </c>
      <c r="I37" s="52">
        <f>IF(Loan_Not_Paid*Values_Entered,Ending_Balance,"")</f>
        <v>10903922.980314173</v>
      </c>
      <c r="J37" s="67">
        <f t="shared" si="1"/>
        <v>80.82008590837853</v>
      </c>
    </row>
    <row r="38" spans="3:10" ht="15.75" x14ac:dyDescent="0.25">
      <c r="C38" s="40">
        <f>IF(Loan_Not_Paid*Values_Entered,Payment_Number,"")</f>
        <v>16</v>
      </c>
      <c r="D38" s="41">
        <f>IF(Loan_Not_Paid*Values_Entered,Payment_Date,"")</f>
        <v>41365</v>
      </c>
      <c r="E38" s="59">
        <f>IF(Loan_Not_Paid*Values_Entered,Beginning_Balance,"")</f>
        <v>10903922.980314173</v>
      </c>
      <c r="F38" s="43">
        <f>IF(Loan_Not_Paid*Values_Entered,Monthly_Payment,"")</f>
        <v>91515.841908595496</v>
      </c>
      <c r="G38" s="43">
        <f t="shared" si="0"/>
        <v>46082.829490619748</v>
      </c>
      <c r="H38" s="43">
        <f>IF(Loan_Not_Paid*Values_Entered,Interest,"")</f>
        <v>45433.012417975733</v>
      </c>
      <c r="I38" s="52">
        <f>IF(Loan_Not_Paid*Values_Entered,Ending_Balance,"")</f>
        <v>10857840.150823556</v>
      </c>
      <c r="J38" s="67">
        <f t="shared" si="1"/>
        <v>86.592949187548427</v>
      </c>
    </row>
    <row r="39" spans="3:10" ht="15.75" x14ac:dyDescent="0.25">
      <c r="C39" s="40">
        <f>IF(Loan_Not_Paid*Values_Entered,Payment_Number,"")</f>
        <v>17</v>
      </c>
      <c r="D39" s="41">
        <f>IF(Loan_Not_Paid*Values_Entered,Payment_Date,"")</f>
        <v>41395</v>
      </c>
      <c r="E39" s="59">
        <f>IF(Loan_Not_Paid*Values_Entered,Beginning_Balance,"")</f>
        <v>10857840.150823556</v>
      </c>
      <c r="F39" s="43">
        <f>IF(Loan_Not_Paid*Values_Entered,Monthly_Payment,"")</f>
        <v>91515.841908595496</v>
      </c>
      <c r="G39" s="43">
        <f t="shared" si="0"/>
        <v>46274.841280164001</v>
      </c>
      <c r="H39" s="43">
        <f>IF(Loan_Not_Paid*Values_Entered,Interest,"")</f>
        <v>45241.000628431495</v>
      </c>
      <c r="I39" s="52">
        <f>IF(Loan_Not_Paid*Values_Entered,Ending_Balance,"")</f>
        <v>10811565.309543392</v>
      </c>
      <c r="J39" s="67">
        <f t="shared" si="1"/>
        <v>92.365812466718324</v>
      </c>
    </row>
    <row r="40" spans="3:10" ht="15.75" x14ac:dyDescent="0.25">
      <c r="C40" s="40">
        <f>IF(Loan_Not_Paid*Values_Entered,Payment_Number,"")</f>
        <v>18</v>
      </c>
      <c r="D40" s="41">
        <f>IF(Loan_Not_Paid*Values_Entered,Payment_Date,"")</f>
        <v>41426</v>
      </c>
      <c r="E40" s="59">
        <f>IF(Loan_Not_Paid*Values_Entered,Beginning_Balance,"")</f>
        <v>10811565.309543392</v>
      </c>
      <c r="F40" s="43">
        <f>IF(Loan_Not_Paid*Values_Entered,Monthly_Payment,"")</f>
        <v>91515.841908595496</v>
      </c>
      <c r="G40" s="43">
        <f t="shared" si="0"/>
        <v>46467.653118831353</v>
      </c>
      <c r="H40" s="43">
        <f>IF(Loan_Not_Paid*Values_Entered,Interest,"")</f>
        <v>45048.188789764157</v>
      </c>
      <c r="I40" s="52">
        <f>IF(Loan_Not_Paid*Values_Entered,Ending_Balance,"")</f>
        <v>10765097.656424562</v>
      </c>
      <c r="J40" s="67">
        <f t="shared" si="1"/>
        <v>98.138675745888222</v>
      </c>
    </row>
    <row r="41" spans="3:10" ht="15.75" x14ac:dyDescent="0.25">
      <c r="C41" s="40">
        <f>IF(Loan_Not_Paid*Values_Entered,Payment_Number,"")</f>
        <v>19</v>
      </c>
      <c r="D41" s="41">
        <f>IF(Loan_Not_Paid*Values_Entered,Payment_Date,"")</f>
        <v>41456</v>
      </c>
      <c r="E41" s="59">
        <f>IF(Loan_Not_Paid*Values_Entered,Beginning_Balance,"")</f>
        <v>10765097.656424562</v>
      </c>
      <c r="F41" s="43">
        <f>IF(Loan_Not_Paid*Values_Entered,Monthly_Payment,"")</f>
        <v>91515.841908595496</v>
      </c>
      <c r="G41" s="43">
        <f t="shared" si="0"/>
        <v>46661.268340159811</v>
      </c>
      <c r="H41" s="43">
        <f>IF(Loan_Not_Paid*Values_Entered,Interest,"")</f>
        <v>44854.573568435691</v>
      </c>
      <c r="I41" s="52">
        <f>IF(Loan_Not_Paid*Values_Entered,Ending_Balance,"")</f>
        <v>10718436.3880844</v>
      </c>
      <c r="J41" s="67">
        <f t="shared" si="1"/>
        <v>103.91153902505812</v>
      </c>
    </row>
    <row r="42" spans="3:10" ht="15.75" x14ac:dyDescent="0.25">
      <c r="C42" s="40">
        <f>IF(Loan_Not_Paid*Values_Entered,Payment_Number,"")</f>
        <v>20</v>
      </c>
      <c r="D42" s="41">
        <f>IF(Loan_Not_Paid*Values_Entered,Payment_Date,"")</f>
        <v>41487</v>
      </c>
      <c r="E42" s="59">
        <f>IF(Loan_Not_Paid*Values_Entered,Beginning_Balance,"")</f>
        <v>10718436.3880844</v>
      </c>
      <c r="F42" s="43">
        <f>IF(Loan_Not_Paid*Values_Entered,Monthly_Payment,"")</f>
        <v>91515.841908595496</v>
      </c>
      <c r="G42" s="43">
        <f t="shared" si="0"/>
        <v>46855.690291577135</v>
      </c>
      <c r="H42" s="43">
        <f>IF(Loan_Not_Paid*Values_Entered,Interest,"")</f>
        <v>44660.151617018353</v>
      </c>
      <c r="I42" s="52">
        <f>IF(Loan_Not_Paid*Values_Entered,Ending_Balance,"")</f>
        <v>10671580.697792822</v>
      </c>
      <c r="J42" s="67">
        <f t="shared" si="1"/>
        <v>109.68440230422802</v>
      </c>
    </row>
    <row r="43" spans="3:10" ht="15.75" x14ac:dyDescent="0.25">
      <c r="C43" s="40">
        <f>IF(Loan_Not_Paid*Values_Entered,Payment_Number,"")</f>
        <v>21</v>
      </c>
      <c r="D43" s="41">
        <f>IF(Loan_Not_Paid*Values_Entered,Payment_Date,"")</f>
        <v>41518</v>
      </c>
      <c r="E43" s="59">
        <f>IF(Loan_Not_Paid*Values_Entered,Beginning_Balance,"")</f>
        <v>10671580.697792822</v>
      </c>
      <c r="F43" s="43">
        <f>IF(Loan_Not_Paid*Values_Entered,Monthly_Payment,"")</f>
        <v>91515.841908595496</v>
      </c>
      <c r="G43" s="43">
        <f t="shared" si="0"/>
        <v>47050.922334458723</v>
      </c>
      <c r="H43" s="43">
        <f>IF(Loan_Not_Paid*Values_Entered,Interest,"")</f>
        <v>44464.919574136773</v>
      </c>
      <c r="I43" s="52">
        <f>IF(Loan_Not_Paid*Values_Entered,Ending_Balance,"")</f>
        <v>10624529.775458364</v>
      </c>
      <c r="J43" s="67">
        <f t="shared" si="1"/>
        <v>115.45726558339791</v>
      </c>
    </row>
    <row r="44" spans="3:10" ht="15.75" x14ac:dyDescent="0.25">
      <c r="C44" s="40">
        <f>IF(Loan_Not_Paid*Values_Entered,Payment_Number,"")</f>
        <v>22</v>
      </c>
      <c r="D44" s="41">
        <f>IF(Loan_Not_Paid*Values_Entered,Payment_Date,"")</f>
        <v>41548</v>
      </c>
      <c r="E44" s="59">
        <f>IF(Loan_Not_Paid*Values_Entered,Beginning_Balance,"")</f>
        <v>10624529.775458364</v>
      </c>
      <c r="F44" s="43">
        <f>IF(Loan_Not_Paid*Values_Entered,Monthly_Payment,"")</f>
        <v>91515.841908595496</v>
      </c>
      <c r="G44" s="43">
        <f t="shared" si="0"/>
        <v>47246.96784418563</v>
      </c>
      <c r="H44" s="43">
        <f>IF(Loan_Not_Paid*Values_Entered,Interest,"")</f>
        <v>44268.874064409865</v>
      </c>
      <c r="I44" s="52">
        <f>IF(Loan_Not_Paid*Values_Entered,Ending_Balance,"")</f>
        <v>10577282.807614181</v>
      </c>
      <c r="J44" s="67">
        <f t="shared" si="1"/>
        <v>121.2301288625678</v>
      </c>
    </row>
    <row r="45" spans="3:10" ht="15.75" x14ac:dyDescent="0.25">
      <c r="C45" s="40">
        <f>IF(Loan_Not_Paid*Values_Entered,Payment_Number,"")</f>
        <v>23</v>
      </c>
      <c r="D45" s="41">
        <f>IF(Loan_Not_Paid*Values_Entered,Payment_Date,"")</f>
        <v>41579</v>
      </c>
      <c r="E45" s="59">
        <f>IF(Loan_Not_Paid*Values_Entered,Beginning_Balance,"")</f>
        <v>10577282.807614181</v>
      </c>
      <c r="F45" s="43">
        <f>IF(Loan_Not_Paid*Values_Entered,Monthly_Payment,"")</f>
        <v>91515.841908595496</v>
      </c>
      <c r="G45" s="43">
        <f t="shared" si="0"/>
        <v>47443.830210203072</v>
      </c>
      <c r="H45" s="43">
        <f>IF(Loan_Not_Paid*Values_Entered,Interest,"")</f>
        <v>44072.011698392416</v>
      </c>
      <c r="I45" s="52">
        <f>IF(Loan_Not_Paid*Values_Entered,Ending_Balance,"")</f>
        <v>10529838.977403974</v>
      </c>
      <c r="J45" s="67">
        <f t="shared" si="1"/>
        <v>127.00299214173769</v>
      </c>
    </row>
    <row r="46" spans="3:10" ht="15.75" x14ac:dyDescent="0.25">
      <c r="C46" s="40">
        <f>IF(Loan_Not_Paid*Values_Entered,Payment_Number,"")</f>
        <v>24</v>
      </c>
      <c r="D46" s="41">
        <f>IF(Loan_Not_Paid*Values_Entered,Payment_Date,"")</f>
        <v>41609</v>
      </c>
      <c r="E46" s="59">
        <f>IF(Loan_Not_Paid*Values_Entered,Beginning_Balance,"")</f>
        <v>10529838.977403974</v>
      </c>
      <c r="F46" s="43">
        <f>IF(Loan_Not_Paid*Values_Entered,Monthly_Payment,"")</f>
        <v>91515.841908595496</v>
      </c>
      <c r="G46" s="43">
        <f t="shared" si="0"/>
        <v>47641.512836078917</v>
      </c>
      <c r="H46" s="43">
        <f>IF(Loan_Not_Paid*Values_Entered,Interest,"")</f>
        <v>43874.329072516572</v>
      </c>
      <c r="I46" s="52">
        <f>IF(Loan_Not_Paid*Values_Entered,Ending_Balance,"")</f>
        <v>10482197.464567896</v>
      </c>
      <c r="J46" s="67">
        <f t="shared" si="1"/>
        <v>132.77585542090759</v>
      </c>
    </row>
    <row r="47" spans="3:10" ht="15.75" x14ac:dyDescent="0.25">
      <c r="C47" s="40">
        <f>IF(Loan_Not_Paid*Values_Entered,Payment_Number,"")</f>
        <v>25</v>
      </c>
      <c r="D47" s="41">
        <f>IF(Loan_Not_Paid*Values_Entered,Payment_Date,"")</f>
        <v>41640</v>
      </c>
      <c r="E47" s="94">
        <f>IF(Loan_Not_Paid*Values_Entered,Beginning_Balance,"")</f>
        <v>10482197.464567896</v>
      </c>
      <c r="F47" s="43">
        <f>IF(Loan_Not_Paid*Values_Entered,Monthly_Payment,"")</f>
        <v>91515.841908595496</v>
      </c>
      <c r="G47" s="43">
        <f t="shared" si="0"/>
        <v>47840.019139562581</v>
      </c>
      <c r="H47" s="43">
        <f>IF(Loan_Not_Paid*Values_Entered,Interest,"")</f>
        <v>43675.822769032922</v>
      </c>
      <c r="I47" s="52">
        <f>IF(Loan_Not_Paid*Values_Entered,Ending_Balance,"")</f>
        <v>10434357.445428334</v>
      </c>
      <c r="J47" s="67">
        <f t="shared" si="1"/>
        <v>138.54871870007747</v>
      </c>
    </row>
    <row r="48" spans="3:10" ht="15.75" x14ac:dyDescent="0.25">
      <c r="C48" s="40">
        <f>IF(Loan_Not_Paid*Values_Entered,Payment_Number,"")</f>
        <v>26</v>
      </c>
      <c r="D48" s="41">
        <f>IF(Loan_Not_Paid*Values_Entered,Payment_Date,"")</f>
        <v>41671</v>
      </c>
      <c r="E48" s="59">
        <f>IF(Loan_Not_Paid*Values_Entered,Beginning_Balance,"")</f>
        <v>10434357.445428334</v>
      </c>
      <c r="F48" s="43">
        <f>IF(Loan_Not_Paid*Values_Entered,Monthly_Payment,"")</f>
        <v>91515.841908595496</v>
      </c>
      <c r="G48" s="43">
        <f t="shared" si="0"/>
        <v>48039.352552644094</v>
      </c>
      <c r="H48" s="43">
        <f>IF(Loan_Not_Paid*Values_Entered,Interest,"")</f>
        <v>43476.489355951402</v>
      </c>
      <c r="I48" s="52">
        <f>IF(Loan_Not_Paid*Values_Entered,Ending_Balance,"")</f>
        <v>10386318.092875687</v>
      </c>
      <c r="J48" s="67">
        <f t="shared" si="1"/>
        <v>144.32158197924738</v>
      </c>
    </row>
    <row r="49" spans="3:10" ht="15.75" x14ac:dyDescent="0.25">
      <c r="C49" s="40">
        <f>IF(Loan_Not_Paid*Values_Entered,Payment_Number,"")</f>
        <v>27</v>
      </c>
      <c r="D49" s="41">
        <f>IF(Loan_Not_Paid*Values_Entered,Payment_Date,"")</f>
        <v>41699</v>
      </c>
      <c r="E49" s="59">
        <f>IF(Loan_Not_Paid*Values_Entered,Beginning_Balance,"")</f>
        <v>10386318.092875687</v>
      </c>
      <c r="F49" s="43">
        <f>IF(Loan_Not_Paid*Values_Entered,Monthly_Payment,"")</f>
        <v>91515.841908595496</v>
      </c>
      <c r="G49" s="43">
        <f t="shared" si="0"/>
        <v>48239.516521613441</v>
      </c>
      <c r="H49" s="43">
        <f>IF(Loan_Not_Paid*Values_Entered,Interest,"")</f>
        <v>43276.325386982055</v>
      </c>
      <c r="I49" s="52">
        <f>IF(Loan_Not_Paid*Values_Entered,Ending_Balance,"")</f>
        <v>10338078.576354077</v>
      </c>
      <c r="J49" s="67">
        <f t="shared" si="1"/>
        <v>150.09444525841727</v>
      </c>
    </row>
    <row r="50" spans="3:10" ht="15.75" x14ac:dyDescent="0.25">
      <c r="C50" s="40">
        <f>IF(Loan_Not_Paid*Values_Entered,Payment_Number,"")</f>
        <v>28</v>
      </c>
      <c r="D50" s="41">
        <f>IF(Loan_Not_Paid*Values_Entered,Payment_Date,"")</f>
        <v>41730</v>
      </c>
      <c r="E50" s="59">
        <f>IF(Loan_Not_Paid*Values_Entered,Beginning_Balance,"")</f>
        <v>10338078.576354077</v>
      </c>
      <c r="F50" s="43">
        <f>IF(Loan_Not_Paid*Values_Entered,Monthly_Payment,"")</f>
        <v>91515.841908595496</v>
      </c>
      <c r="G50" s="43">
        <f t="shared" si="0"/>
        <v>48440.514507120162</v>
      </c>
      <c r="H50" s="43">
        <f>IF(Loan_Not_Paid*Values_Entered,Interest,"")</f>
        <v>43075.327401475333</v>
      </c>
      <c r="I50" s="52">
        <f>IF(Loan_Not_Paid*Values_Entered,Ending_Balance,"")</f>
        <v>10289638.061846955</v>
      </c>
      <c r="J50" s="67">
        <f t="shared" si="1"/>
        <v>155.86730853758718</v>
      </c>
    </row>
    <row r="51" spans="3:10" ht="15.75" x14ac:dyDescent="0.25">
      <c r="C51" s="40">
        <f>IF(Loan_Not_Paid*Values_Entered,Payment_Number,"")</f>
        <v>29</v>
      </c>
      <c r="D51" s="41">
        <f>IF(Loan_Not_Paid*Values_Entered,Payment_Date,"")</f>
        <v>41760</v>
      </c>
      <c r="E51" s="59">
        <f>IF(Loan_Not_Paid*Values_Entered,Beginning_Balance,"")</f>
        <v>10289638.061846955</v>
      </c>
      <c r="F51" s="43">
        <f>IF(Loan_Not_Paid*Values_Entered,Monthly_Payment,"")</f>
        <v>91515.841908595496</v>
      </c>
      <c r="G51" s="43">
        <f t="shared" si="0"/>
        <v>48642.349984233158</v>
      </c>
      <c r="H51" s="43">
        <f>IF(Loan_Not_Paid*Values_Entered,Interest,"")</f>
        <v>42873.491924362337</v>
      </c>
      <c r="I51" s="52">
        <f>IF(Loan_Not_Paid*Values_Entered,Ending_Balance,"")</f>
        <v>10240995.711862722</v>
      </c>
      <c r="J51" s="67">
        <f t="shared" si="1"/>
        <v>161.64017181675706</v>
      </c>
    </row>
    <row r="52" spans="3:10" ht="15.75" x14ac:dyDescent="0.25">
      <c r="C52" s="40">
        <f>IF(Loan_Not_Paid*Values_Entered,Payment_Number,"")</f>
        <v>30</v>
      </c>
      <c r="D52" s="41">
        <f>IF(Loan_Not_Paid*Values_Entered,Payment_Date,"")</f>
        <v>41791</v>
      </c>
      <c r="E52" s="59">
        <f>IF(Loan_Not_Paid*Values_Entered,Beginning_Balance,"")</f>
        <v>10240995.711862722</v>
      </c>
      <c r="F52" s="43">
        <f>IF(Loan_Not_Paid*Values_Entered,Monthly_Payment,"")</f>
        <v>91515.841908595496</v>
      </c>
      <c r="G52" s="43">
        <f t="shared" si="0"/>
        <v>48845.026442500792</v>
      </c>
      <c r="H52" s="43">
        <f>IF(Loan_Not_Paid*Values_Entered,Interest,"")</f>
        <v>42670.815466094689</v>
      </c>
      <c r="I52" s="52">
        <f>IF(Loan_Not_Paid*Values_Entered,Ending_Balance,"")</f>
        <v>10192150.685420224</v>
      </c>
      <c r="J52" s="67">
        <f t="shared" si="1"/>
        <v>167.41303509592697</v>
      </c>
    </row>
    <row r="53" spans="3:10" ht="15.75" x14ac:dyDescent="0.25">
      <c r="C53" s="40">
        <f>IF(Loan_Not_Paid*Values_Entered,Payment_Number,"")</f>
        <v>31</v>
      </c>
      <c r="D53" s="41">
        <f>IF(Loan_Not_Paid*Values_Entered,Payment_Date,"")</f>
        <v>41821</v>
      </c>
      <c r="E53" s="59">
        <f>IF(Loan_Not_Paid*Values_Entered,Beginning_Balance,"")</f>
        <v>10192150.685420224</v>
      </c>
      <c r="F53" s="43">
        <f>IF(Loan_Not_Paid*Values_Entered,Monthly_Payment,"")</f>
        <v>91515.841908595496</v>
      </c>
      <c r="G53" s="43">
        <f t="shared" si="0"/>
        <v>49048.547386011211</v>
      </c>
      <c r="H53" s="43">
        <f>IF(Loan_Not_Paid*Values_Entered,Interest,"")</f>
        <v>42467.29452258427</v>
      </c>
      <c r="I53" s="52">
        <f>IF(Loan_Not_Paid*Values_Entered,Ending_Balance,"")</f>
        <v>10143102.138034206</v>
      </c>
      <c r="J53" s="67">
        <f t="shared" si="1"/>
        <v>173.18589837509685</v>
      </c>
    </row>
    <row r="54" spans="3:10" ht="15.75" x14ac:dyDescent="0.25">
      <c r="C54" s="40">
        <f>IF(Loan_Not_Paid*Values_Entered,Payment_Number,"")</f>
        <v>32</v>
      </c>
      <c r="D54" s="41">
        <f>IF(Loan_Not_Paid*Values_Entered,Payment_Date,"")</f>
        <v>41852</v>
      </c>
      <c r="E54" s="59">
        <f>IF(Loan_Not_Paid*Values_Entered,Beginning_Balance,"")</f>
        <v>10143102.138034206</v>
      </c>
      <c r="F54" s="43">
        <f>IF(Loan_Not_Paid*Values_Entered,Monthly_Payment,"")</f>
        <v>91515.841908595496</v>
      </c>
      <c r="G54" s="43">
        <f t="shared" si="0"/>
        <v>49252.916333452929</v>
      </c>
      <c r="H54" s="43">
        <f>IF(Loan_Not_Paid*Values_Entered,Interest,"")</f>
        <v>42262.925575142552</v>
      </c>
      <c r="I54" s="52">
        <f>IF(Loan_Not_Paid*Values_Entered,Ending_Balance,"")</f>
        <v>10093849.221700756</v>
      </c>
      <c r="J54" s="67">
        <f t="shared" si="1"/>
        <v>178.95876165426677</v>
      </c>
    </row>
    <row r="55" spans="3:10" ht="15.75" x14ac:dyDescent="0.25">
      <c r="C55" s="40">
        <f>IF(Loan_Not_Paid*Values_Entered,Payment_Number,"")</f>
        <v>33</v>
      </c>
      <c r="D55" s="41">
        <f>IF(Loan_Not_Paid*Values_Entered,Payment_Date,"")</f>
        <v>41883</v>
      </c>
      <c r="E55" s="59">
        <f>IF(Loan_Not_Paid*Values_Entered,Beginning_Balance,"")</f>
        <v>10093849.221700756</v>
      </c>
      <c r="F55" s="43">
        <f>IF(Loan_Not_Paid*Values_Entered,Monthly_Payment,"")</f>
        <v>91515.841908595496</v>
      </c>
      <c r="G55" s="43">
        <f t="shared" si="0"/>
        <v>49458.136818175655</v>
      </c>
      <c r="H55" s="43">
        <f>IF(Loan_Not_Paid*Values_Entered,Interest,"")</f>
        <v>42057.70509041984</v>
      </c>
      <c r="I55" s="52">
        <f>IF(Loan_Not_Paid*Values_Entered,Ending_Balance,"")</f>
        <v>10044391.08488258</v>
      </c>
      <c r="J55" s="67">
        <f t="shared" si="1"/>
        <v>184.73162493343665</v>
      </c>
    </row>
    <row r="56" spans="3:10" ht="15.75" x14ac:dyDescent="0.25">
      <c r="C56" s="40">
        <f>IF(Loan_Not_Paid*Values_Entered,Payment_Number,"")</f>
        <v>34</v>
      </c>
      <c r="D56" s="41">
        <f>IF(Loan_Not_Paid*Values_Entered,Payment_Date,"")</f>
        <v>41913</v>
      </c>
      <c r="E56" s="59">
        <f>IF(Loan_Not_Paid*Values_Entered,Beginning_Balance,"")</f>
        <v>10044391.08488258</v>
      </c>
      <c r="F56" s="43">
        <f>IF(Loan_Not_Paid*Values_Entered,Monthly_Payment,"")</f>
        <v>91515.841908595496</v>
      </c>
      <c r="G56" s="43">
        <f t="shared" si="0"/>
        <v>49664.212388251399</v>
      </c>
      <c r="H56" s="43">
        <f>IF(Loan_Not_Paid*Values_Entered,Interest,"")</f>
        <v>41851.629520344111</v>
      </c>
      <c r="I56" s="52">
        <f>IF(Loan_Not_Paid*Values_Entered,Ending_Balance,"")</f>
        <v>9994726.8724943288</v>
      </c>
      <c r="J56" s="67">
        <f t="shared" si="1"/>
        <v>190.50448821260653</v>
      </c>
    </row>
    <row r="57" spans="3:10" ht="15.75" x14ac:dyDescent="0.25">
      <c r="C57" s="40">
        <f>IF(Loan_Not_Paid*Values_Entered,Payment_Number,"")</f>
        <v>35</v>
      </c>
      <c r="D57" s="41">
        <f>IF(Loan_Not_Paid*Values_Entered,Payment_Date,"")</f>
        <v>41944</v>
      </c>
      <c r="E57" s="59">
        <f>IF(Loan_Not_Paid*Values_Entered,Beginning_Balance,"")</f>
        <v>9994726.8724943288</v>
      </c>
      <c r="F57" s="43">
        <f>IF(Loan_Not_Paid*Values_Entered,Monthly_Payment,"")</f>
        <v>91515.841908595496</v>
      </c>
      <c r="G57" s="43">
        <f t="shared" si="0"/>
        <v>49871.146606535774</v>
      </c>
      <c r="H57" s="43">
        <f>IF(Loan_Not_Paid*Values_Entered,Interest,"")</f>
        <v>41644.695302059736</v>
      </c>
      <c r="I57" s="52">
        <f>IF(Loan_Not_Paid*Values_Entered,Ending_Balance,"")</f>
        <v>9944855.7258877903</v>
      </c>
      <c r="J57" s="67">
        <f t="shared" si="1"/>
        <v>196.27735149177644</v>
      </c>
    </row>
    <row r="58" spans="3:10" ht="15.75" x14ac:dyDescent="0.25">
      <c r="C58" s="40">
        <f>IF(Loan_Not_Paid*Values_Entered,Payment_Number,"")</f>
        <v>36</v>
      </c>
      <c r="D58" s="41">
        <f>IF(Loan_Not_Paid*Values_Entered,Payment_Date,"")</f>
        <v>41974</v>
      </c>
      <c r="E58" s="59">
        <f>IF(Loan_Not_Paid*Values_Entered,Beginning_Balance,"")</f>
        <v>9944855.7258877903</v>
      </c>
      <c r="F58" s="43">
        <f>IF(Loan_Not_Paid*Values_Entered,Monthly_Payment,"")</f>
        <v>91515.841908595496</v>
      </c>
      <c r="G58" s="43">
        <f t="shared" si="0"/>
        <v>50078.943050729664</v>
      </c>
      <c r="H58" s="43">
        <f>IF(Loan_Not_Paid*Values_Entered,Interest,"")</f>
        <v>41436.898857865825</v>
      </c>
      <c r="I58" s="52">
        <f>IF(Loan_Not_Paid*Values_Entered,Ending_Balance,"")</f>
        <v>9894776.7828370631</v>
      </c>
      <c r="J58" s="67">
        <f t="shared" si="1"/>
        <v>202.05021477094633</v>
      </c>
    </row>
    <row r="59" spans="3:10" ht="15.75" x14ac:dyDescent="0.25">
      <c r="C59" s="40">
        <f>IF(Loan_Not_Paid*Values_Entered,Payment_Number,"")</f>
        <v>37</v>
      </c>
      <c r="D59" s="41">
        <f>IF(Loan_Not_Paid*Values_Entered,Payment_Date,"")</f>
        <v>42005</v>
      </c>
      <c r="E59" s="94">
        <f>IF(Loan_Not_Paid*Values_Entered,Beginning_Balance,"")</f>
        <v>9894776.7828370631</v>
      </c>
      <c r="F59" s="43">
        <f>IF(Loan_Not_Paid*Values_Entered,Monthly_Payment,"")</f>
        <v>91515.841908595496</v>
      </c>
      <c r="G59" s="43">
        <f t="shared" si="0"/>
        <v>50287.605313441039</v>
      </c>
      <c r="H59" s="43">
        <f>IF(Loan_Not_Paid*Values_Entered,Interest,"")</f>
        <v>41228.236595154449</v>
      </c>
      <c r="I59" s="52">
        <f>IF(Loan_Not_Paid*Values_Entered,Ending_Balance,"")</f>
        <v>9844489.1775236223</v>
      </c>
      <c r="J59" s="67">
        <f t="shared" si="1"/>
        <v>207.82307805011624</v>
      </c>
    </row>
    <row r="60" spans="3:10" ht="15.75" x14ac:dyDescent="0.25">
      <c r="C60" s="40">
        <f>IF(Loan_Not_Paid*Values_Entered,Payment_Number,"")</f>
        <v>38</v>
      </c>
      <c r="D60" s="41">
        <f>IF(Loan_Not_Paid*Values_Entered,Payment_Date,"")</f>
        <v>42036</v>
      </c>
      <c r="E60" s="59">
        <f>IF(Loan_Not_Paid*Values_Entered,Beginning_Balance,"")</f>
        <v>9844489.1775236223</v>
      </c>
      <c r="F60" s="43">
        <f>IF(Loan_Not_Paid*Values_Entered,Monthly_Payment,"")</f>
        <v>91515.841908595496</v>
      </c>
      <c r="G60" s="43">
        <f t="shared" si="0"/>
        <v>50497.137002247044</v>
      </c>
      <c r="H60" s="43">
        <f>IF(Loan_Not_Paid*Values_Entered,Interest,"")</f>
        <v>41018.704906348459</v>
      </c>
      <c r="I60" s="52">
        <f>IF(Loan_Not_Paid*Values_Entered,Ending_Balance,"")</f>
        <v>9793992.0405213758</v>
      </c>
      <c r="J60" s="67">
        <f t="shared" si="1"/>
        <v>213.59594132928612</v>
      </c>
    </row>
    <row r="61" spans="3:10" ht="15.75" x14ac:dyDescent="0.25">
      <c r="C61" s="40">
        <f>IF(Loan_Not_Paid*Values_Entered,Payment_Number,"")</f>
        <v>39</v>
      </c>
      <c r="D61" s="41">
        <f>IF(Loan_Not_Paid*Values_Entered,Payment_Date,"")</f>
        <v>42064</v>
      </c>
      <c r="E61" s="59">
        <f>IF(Loan_Not_Paid*Values_Entered,Beginning_Balance,"")</f>
        <v>9793992.0405213758</v>
      </c>
      <c r="F61" s="43">
        <f>IF(Loan_Not_Paid*Values_Entered,Monthly_Payment,"")</f>
        <v>91515.841908595496</v>
      </c>
      <c r="G61" s="43">
        <f t="shared" si="0"/>
        <v>50707.541739756402</v>
      </c>
      <c r="H61" s="43">
        <f>IF(Loan_Not_Paid*Values_Entered,Interest,"")</f>
        <v>40808.30016883908</v>
      </c>
      <c r="I61" s="52">
        <f>IF(Loan_Not_Paid*Values_Entered,Ending_Balance,"")</f>
        <v>9743284.4987816159</v>
      </c>
      <c r="J61" s="67">
        <f t="shared" si="1"/>
        <v>219.36880460845603</v>
      </c>
    </row>
    <row r="62" spans="3:10" ht="15.75" x14ac:dyDescent="0.25">
      <c r="C62" s="40">
        <f>IF(Loan_Not_Paid*Values_Entered,Payment_Number,"")</f>
        <v>40</v>
      </c>
      <c r="D62" s="41">
        <f>IF(Loan_Not_Paid*Values_Entered,Payment_Date,"")</f>
        <v>42095</v>
      </c>
      <c r="E62" s="59">
        <f>IF(Loan_Not_Paid*Values_Entered,Beginning_Balance,"")</f>
        <v>9743284.4987816159</v>
      </c>
      <c r="F62" s="43">
        <f>IF(Loan_Not_Paid*Values_Entered,Monthly_Payment,"")</f>
        <v>91515.841908595496</v>
      </c>
      <c r="G62" s="43">
        <f t="shared" si="0"/>
        <v>50918.823163672052</v>
      </c>
      <c r="H62" s="43">
        <f>IF(Loan_Not_Paid*Values_Entered,Interest,"")</f>
        <v>40597.018744923436</v>
      </c>
      <c r="I62" s="52">
        <f>IF(Loan_Not_Paid*Values_Entered,Ending_Balance,"")</f>
        <v>9692365.6756179444</v>
      </c>
      <c r="J62" s="67">
        <f t="shared" si="1"/>
        <v>225.14166788762591</v>
      </c>
    </row>
    <row r="63" spans="3:10" ht="15.75" x14ac:dyDescent="0.25">
      <c r="C63" s="40">
        <f>IF(Loan_Not_Paid*Values_Entered,Payment_Number,"")</f>
        <v>41</v>
      </c>
      <c r="D63" s="41">
        <f>IF(Loan_Not_Paid*Values_Entered,Payment_Date,"")</f>
        <v>42125</v>
      </c>
      <c r="E63" s="59">
        <f>IF(Loan_Not_Paid*Values_Entered,Beginning_Balance,"")</f>
        <v>9692365.6756179444</v>
      </c>
      <c r="F63" s="43">
        <f>IF(Loan_Not_Paid*Values_Entered,Monthly_Payment,"")</f>
        <v>91515.841908595496</v>
      </c>
      <c r="G63" s="43">
        <f t="shared" si="0"/>
        <v>51130.98492685402</v>
      </c>
      <c r="H63" s="43">
        <f>IF(Loan_Not_Paid*Values_Entered,Interest,"")</f>
        <v>40384.856981741468</v>
      </c>
      <c r="I63" s="52">
        <f>IF(Loan_Not_Paid*Values_Entered,Ending_Balance,"")</f>
        <v>9641234.690691093</v>
      </c>
      <c r="J63" s="67">
        <f t="shared" si="1"/>
        <v>230.91453116679583</v>
      </c>
    </row>
    <row r="64" spans="3:10" ht="15.75" x14ac:dyDescent="0.25">
      <c r="C64" s="40">
        <f>IF(Loan_Not_Paid*Values_Entered,Payment_Number,"")</f>
        <v>42</v>
      </c>
      <c r="D64" s="41">
        <f>IF(Loan_Not_Paid*Values_Entered,Payment_Date,"")</f>
        <v>42156</v>
      </c>
      <c r="E64" s="59">
        <f>IF(Loan_Not_Paid*Values_Entered,Beginning_Balance,"")</f>
        <v>9641234.690691093</v>
      </c>
      <c r="F64" s="43">
        <f>IF(Loan_Not_Paid*Values_Entered,Monthly_Payment,"")</f>
        <v>91515.841908595496</v>
      </c>
      <c r="G64" s="43">
        <f t="shared" si="0"/>
        <v>51344.030697382572</v>
      </c>
      <c r="H64" s="43">
        <f>IF(Loan_Not_Paid*Values_Entered,Interest,"")</f>
        <v>40171.811211212909</v>
      </c>
      <c r="I64" s="52">
        <f>IF(Loan_Not_Paid*Values_Entered,Ending_Balance,"")</f>
        <v>9589890.6599937063</v>
      </c>
      <c r="J64" s="67">
        <f t="shared" si="1"/>
        <v>236.68739444596571</v>
      </c>
    </row>
    <row r="65" spans="3:10" ht="15.75" x14ac:dyDescent="0.25">
      <c r="C65" s="40">
        <f>IF(Loan_Not_Paid*Values_Entered,Payment_Number,"")</f>
        <v>43</v>
      </c>
      <c r="D65" s="41">
        <f>IF(Loan_Not_Paid*Values_Entered,Payment_Date,"")</f>
        <v>42186</v>
      </c>
      <c r="E65" s="59">
        <f>IF(Loan_Not_Paid*Values_Entered,Beginning_Balance,"")</f>
        <v>9589890.6599937063</v>
      </c>
      <c r="F65" s="43">
        <f>IF(Loan_Not_Paid*Values_Entered,Monthly_Payment,"")</f>
        <v>91515.841908595496</v>
      </c>
      <c r="G65" s="43">
        <f t="shared" si="0"/>
        <v>51557.964158621675</v>
      </c>
      <c r="H65" s="43">
        <f>IF(Loan_Not_Paid*Values_Entered,Interest,"")</f>
        <v>39957.877749973821</v>
      </c>
      <c r="I65" s="52">
        <f>IF(Loan_Not_Paid*Values_Entered,Ending_Balance,"")</f>
        <v>9538332.6958350874</v>
      </c>
      <c r="J65" s="67">
        <f t="shared" si="1"/>
        <v>242.46025772513559</v>
      </c>
    </row>
    <row r="66" spans="3:10" ht="15.75" x14ac:dyDescent="0.25">
      <c r="C66" s="40">
        <f>IF(Loan_Not_Paid*Values_Entered,Payment_Number,"")</f>
        <v>44</v>
      </c>
      <c r="D66" s="41">
        <f>IF(Loan_Not_Paid*Values_Entered,Payment_Date,"")</f>
        <v>42217</v>
      </c>
      <c r="E66" s="59">
        <f>IF(Loan_Not_Paid*Values_Entered,Beginning_Balance,"")</f>
        <v>9538332.6958350874</v>
      </c>
      <c r="F66" s="43">
        <f>IF(Loan_Not_Paid*Values_Entered,Monthly_Payment,"")</f>
        <v>91515.841908595496</v>
      </c>
      <c r="G66" s="43">
        <f t="shared" si="0"/>
        <v>51772.789009282598</v>
      </c>
      <c r="H66" s="43">
        <f>IF(Loan_Not_Paid*Values_Entered,Interest,"")</f>
        <v>39743.052899312897</v>
      </c>
      <c r="I66" s="52">
        <f>IF(Loan_Not_Paid*Values_Entered,Ending_Balance,"")</f>
        <v>9486559.9068258032</v>
      </c>
      <c r="J66" s="67">
        <f t="shared" si="1"/>
        <v>248.2331210043055</v>
      </c>
    </row>
    <row r="67" spans="3:10" ht="15.75" x14ac:dyDescent="0.25">
      <c r="C67" s="40">
        <f>IF(Loan_Not_Paid*Values_Entered,Payment_Number,"")</f>
        <v>45</v>
      </c>
      <c r="D67" s="41">
        <f>IF(Loan_Not_Paid*Values_Entered,Payment_Date,"")</f>
        <v>42248</v>
      </c>
      <c r="E67" s="59">
        <f>IF(Loan_Not_Paid*Values_Entered,Beginning_Balance,"")</f>
        <v>9486559.9068258032</v>
      </c>
      <c r="F67" s="43">
        <f>IF(Loan_Not_Paid*Values_Entered,Monthly_Payment,"")</f>
        <v>91515.841908595496</v>
      </c>
      <c r="G67" s="43">
        <f t="shared" si="0"/>
        <v>51988.50896348794</v>
      </c>
      <c r="H67" s="43">
        <f>IF(Loan_Not_Paid*Values_Entered,Interest,"")</f>
        <v>39527.332945107562</v>
      </c>
      <c r="I67" s="52">
        <f>IF(Loan_Not_Paid*Values_Entered,Ending_Balance,"")</f>
        <v>9434571.3978623189</v>
      </c>
      <c r="J67" s="67">
        <f t="shared" si="1"/>
        <v>254.00598428347539</v>
      </c>
    </row>
    <row r="68" spans="3:10" ht="15.75" x14ac:dyDescent="0.25">
      <c r="C68" s="40">
        <f>IF(Loan_Not_Paid*Values_Entered,Payment_Number,"")</f>
        <v>46</v>
      </c>
      <c r="D68" s="41">
        <f>IF(Loan_Not_Paid*Values_Entered,Payment_Date,"")</f>
        <v>42278</v>
      </c>
      <c r="E68" s="59">
        <f>IF(Loan_Not_Paid*Values_Entered,Beginning_Balance,"")</f>
        <v>9434571.3978623189</v>
      </c>
      <c r="F68" s="43">
        <f>IF(Loan_Not_Paid*Values_Entered,Monthly_Payment,"")</f>
        <v>91515.841908595496</v>
      </c>
      <c r="G68" s="43">
        <f t="shared" si="0"/>
        <v>52205.127750835811</v>
      </c>
      <c r="H68" s="43">
        <f>IF(Loan_Not_Paid*Values_Entered,Interest,"")</f>
        <v>39310.714157759685</v>
      </c>
      <c r="I68" s="52">
        <f>IF(Loan_Not_Paid*Values_Entered,Ending_Balance,"")</f>
        <v>9382366.2701114807</v>
      </c>
      <c r="J68" s="67">
        <f t="shared" si="1"/>
        <v>259.7788475626453</v>
      </c>
    </row>
    <row r="69" spans="3:10" ht="15.75" x14ac:dyDescent="0.25">
      <c r="C69" s="40">
        <f>IF(Loan_Not_Paid*Values_Entered,Payment_Number,"")</f>
        <v>47</v>
      </c>
      <c r="D69" s="41">
        <f>IF(Loan_Not_Paid*Values_Entered,Payment_Date,"")</f>
        <v>42309</v>
      </c>
      <c r="E69" s="59">
        <f>IF(Loan_Not_Paid*Values_Entered,Beginning_Balance,"")</f>
        <v>9382366.2701114807</v>
      </c>
      <c r="F69" s="43">
        <f>IF(Loan_Not_Paid*Values_Entered,Monthly_Payment,"")</f>
        <v>91515.841908595496</v>
      </c>
      <c r="G69" s="43">
        <f t="shared" si="0"/>
        <v>52422.649116464294</v>
      </c>
      <c r="H69" s="43">
        <f>IF(Loan_Not_Paid*Values_Entered,Interest,"")</f>
        <v>39093.192792131194</v>
      </c>
      <c r="I69" s="52">
        <f>IF(Loan_Not_Paid*Values_Entered,Ending_Balance,"")</f>
        <v>9329943.620995013</v>
      </c>
      <c r="J69" s="67">
        <f t="shared" si="1"/>
        <v>265.55171084181518</v>
      </c>
    </row>
    <row r="70" spans="3:10" ht="15.75" x14ac:dyDescent="0.25">
      <c r="C70" s="40">
        <f>IF(Loan_Not_Paid*Values_Entered,Payment_Number,"")</f>
        <v>48</v>
      </c>
      <c r="D70" s="41">
        <f>IF(Loan_Not_Paid*Values_Entered,Payment_Date,"")</f>
        <v>42339</v>
      </c>
      <c r="E70" s="59">
        <f>IF(Loan_Not_Paid*Values_Entered,Beginning_Balance,"")</f>
        <v>9329943.620995013</v>
      </c>
      <c r="F70" s="43">
        <f>IF(Loan_Not_Paid*Values_Entered,Monthly_Payment,"")</f>
        <v>91515.841908595496</v>
      </c>
      <c r="G70" s="43">
        <f t="shared" si="0"/>
        <v>52641.076821116236</v>
      </c>
      <c r="H70" s="43">
        <f>IF(Loan_Not_Paid*Values_Entered,Interest,"")</f>
        <v>38874.76508747926</v>
      </c>
      <c r="I70" s="52">
        <f>IF(Loan_Not_Paid*Values_Entered,Ending_Balance,"")</f>
        <v>9277302.5441738982</v>
      </c>
      <c r="J70" s="67">
        <f t="shared" si="1"/>
        <v>271.32457412098506</v>
      </c>
    </row>
    <row r="71" spans="3:10" ht="15.75" x14ac:dyDescent="0.25">
      <c r="C71" s="40">
        <f>IF(Loan_Not_Paid*Values_Entered,Payment_Number,"")</f>
        <v>49</v>
      </c>
      <c r="D71" s="41">
        <f>IF(Loan_Not_Paid*Values_Entered,Payment_Date,"")</f>
        <v>42370</v>
      </c>
      <c r="E71" s="94">
        <f>IF(Loan_Not_Paid*Values_Entered,Beginning_Balance,"")</f>
        <v>9277302.5441738982</v>
      </c>
      <c r="F71" s="43">
        <f>IF(Loan_Not_Paid*Values_Entered,Monthly_Payment,"")</f>
        <v>91515.841908595496</v>
      </c>
      <c r="G71" s="43">
        <f t="shared" si="0"/>
        <v>52860.41464120421</v>
      </c>
      <c r="H71" s="43">
        <f>IF(Loan_Not_Paid*Values_Entered,Interest,"")</f>
        <v>38655.427267391278</v>
      </c>
      <c r="I71" s="52">
        <f>IF(Loan_Not_Paid*Values_Entered,Ending_Balance,"")</f>
        <v>9224442.1295326948</v>
      </c>
      <c r="J71" s="67">
        <f t="shared" si="1"/>
        <v>277.09743740015494</v>
      </c>
    </row>
    <row r="72" spans="3:10" ht="15.75" x14ac:dyDescent="0.25">
      <c r="C72" s="40">
        <f>IF(Loan_Not_Paid*Values_Entered,Payment_Number,"")</f>
        <v>50</v>
      </c>
      <c r="D72" s="41">
        <f>IF(Loan_Not_Paid*Values_Entered,Payment_Date,"")</f>
        <v>42401</v>
      </c>
      <c r="E72" s="59">
        <f>IF(Loan_Not_Paid*Values_Entered,Beginning_Balance,"")</f>
        <v>9224442.1295326948</v>
      </c>
      <c r="F72" s="43">
        <f>IF(Loan_Not_Paid*Values_Entered,Monthly_Payment,"")</f>
        <v>91515.841908595496</v>
      </c>
      <c r="G72" s="43">
        <f t="shared" si="0"/>
        <v>53080.666368875893</v>
      </c>
      <c r="H72" s="43">
        <f>IF(Loan_Not_Paid*Values_Entered,Interest,"")</f>
        <v>38435.175539719603</v>
      </c>
      <c r="I72" s="52">
        <f>IF(Loan_Not_Paid*Values_Entered,Ending_Balance,"")</f>
        <v>9171361.4631638192</v>
      </c>
      <c r="J72" s="67">
        <f t="shared" si="1"/>
        <v>282.87030067932488</v>
      </c>
    </row>
    <row r="73" spans="3:10" ht="15.75" x14ac:dyDescent="0.25">
      <c r="C73" s="40">
        <f>IF(Loan_Not_Paid*Values_Entered,Payment_Number,"")</f>
        <v>51</v>
      </c>
      <c r="D73" s="41">
        <f>IF(Loan_Not_Paid*Values_Entered,Payment_Date,"")</f>
        <v>42430</v>
      </c>
      <c r="E73" s="59">
        <f>IF(Loan_Not_Paid*Values_Entered,Beginning_Balance,"")</f>
        <v>9171361.4631638192</v>
      </c>
      <c r="F73" s="43">
        <f>IF(Loan_Not_Paid*Values_Entered,Monthly_Payment,"")</f>
        <v>91515.841908595496</v>
      </c>
      <c r="G73" s="43">
        <f t="shared" si="0"/>
        <v>53301.835812079546</v>
      </c>
      <c r="H73" s="43">
        <f>IF(Loan_Not_Paid*Values_Entered,Interest,"")</f>
        <v>38214.006096515943</v>
      </c>
      <c r="I73" s="52">
        <f>IF(Loan_Not_Paid*Values_Entered,Ending_Balance,"")</f>
        <v>9118059.6273517385</v>
      </c>
      <c r="J73" s="67">
        <f t="shared" si="1"/>
        <v>288.64316395849477</v>
      </c>
    </row>
    <row r="74" spans="3:10" ht="15.75" x14ac:dyDescent="0.25">
      <c r="C74" s="40">
        <f>IF(Loan_Not_Paid*Values_Entered,Payment_Number,"")</f>
        <v>52</v>
      </c>
      <c r="D74" s="41">
        <f>IF(Loan_Not_Paid*Values_Entered,Payment_Date,"")</f>
        <v>42461</v>
      </c>
      <c r="E74" s="59">
        <f>IF(Loan_Not_Paid*Values_Entered,Beginning_Balance,"")</f>
        <v>9118059.6273517385</v>
      </c>
      <c r="F74" s="43">
        <f>IF(Loan_Not_Paid*Values_Entered,Monthly_Payment,"")</f>
        <v>91515.841908595496</v>
      </c>
      <c r="G74" s="43">
        <f t="shared" si="0"/>
        <v>53523.926794629879</v>
      </c>
      <c r="H74" s="43">
        <f>IF(Loan_Not_Paid*Values_Entered,Interest,"")</f>
        <v>37991.915113965617</v>
      </c>
      <c r="I74" s="52">
        <f>IF(Loan_Not_Paid*Values_Entered,Ending_Balance,"")</f>
        <v>9064535.7005571052</v>
      </c>
      <c r="J74" s="67">
        <f t="shared" si="1"/>
        <v>294.41602723766465</v>
      </c>
    </row>
    <row r="75" spans="3:10" ht="15.75" x14ac:dyDescent="0.25">
      <c r="C75" s="40">
        <f>IF(Loan_Not_Paid*Values_Entered,Payment_Number,"")</f>
        <v>53</v>
      </c>
      <c r="D75" s="41">
        <f>IF(Loan_Not_Paid*Values_Entered,Payment_Date,"")</f>
        <v>42491</v>
      </c>
      <c r="E75" s="59">
        <f>IF(Loan_Not_Paid*Values_Entered,Beginning_Balance,"")</f>
        <v>9064535.7005571052</v>
      </c>
      <c r="F75" s="43">
        <f>IF(Loan_Not_Paid*Values_Entered,Monthly_Payment,"")</f>
        <v>91515.841908595496</v>
      </c>
      <c r="G75" s="43">
        <f t="shared" si="0"/>
        <v>53746.943156274174</v>
      </c>
      <c r="H75" s="43">
        <f>IF(Loan_Not_Paid*Values_Entered,Interest,"")</f>
        <v>37768.898752321336</v>
      </c>
      <c r="I75" s="52">
        <f>IF(Loan_Not_Paid*Values_Entered,Ending_Balance,"")</f>
        <v>9010788.7574008331</v>
      </c>
      <c r="J75" s="67">
        <f t="shared" si="1"/>
        <v>300.18889051683453</v>
      </c>
    </row>
    <row r="76" spans="3:10" ht="15.75" x14ac:dyDescent="0.25">
      <c r="C76" s="40">
        <f>IF(Loan_Not_Paid*Values_Entered,Payment_Number,"")</f>
        <v>54</v>
      </c>
      <c r="D76" s="41">
        <f>IF(Loan_Not_Paid*Values_Entered,Payment_Date,"")</f>
        <v>42522</v>
      </c>
      <c r="E76" s="59">
        <f>IF(Loan_Not_Paid*Values_Entered,Beginning_Balance,"")</f>
        <v>9010788.7574008331</v>
      </c>
      <c r="F76" s="43">
        <f>IF(Loan_Not_Paid*Values_Entered,Monthly_Payment,"")</f>
        <v>91515.841908595496</v>
      </c>
      <c r="G76" s="43">
        <f t="shared" si="0"/>
        <v>53970.888752758641</v>
      </c>
      <c r="H76" s="43">
        <f>IF(Loan_Not_Paid*Values_Entered,Interest,"")</f>
        <v>37544.953155836847</v>
      </c>
      <c r="I76" s="52">
        <f>IF(Loan_Not_Paid*Values_Entered,Ending_Balance,"")</f>
        <v>8956817.8686480746</v>
      </c>
      <c r="J76" s="67">
        <f t="shared" si="1"/>
        <v>305.96175379600447</v>
      </c>
    </row>
    <row r="77" spans="3:10" ht="15.75" x14ac:dyDescent="0.25">
      <c r="C77" s="40">
        <f>IF(Loan_Not_Paid*Values_Entered,Payment_Number,"")</f>
        <v>55</v>
      </c>
      <c r="D77" s="41">
        <f>IF(Loan_Not_Paid*Values_Entered,Payment_Date,"")</f>
        <v>42552</v>
      </c>
      <c r="E77" s="59">
        <f>IF(Loan_Not_Paid*Values_Entered,Beginning_Balance,"")</f>
        <v>8956817.8686480746</v>
      </c>
      <c r="F77" s="43">
        <f>IF(Loan_Not_Paid*Values_Entered,Monthly_Payment,"")</f>
        <v>91515.841908595496</v>
      </c>
      <c r="G77" s="43">
        <f t="shared" si="0"/>
        <v>54195.767455895133</v>
      </c>
      <c r="H77" s="43">
        <f>IF(Loan_Not_Paid*Values_Entered,Interest,"")</f>
        <v>37320.074452700355</v>
      </c>
      <c r="I77" s="52">
        <f>IF(Loan_Not_Paid*Values_Entered,Ending_Balance,"")</f>
        <v>8902622.1011921763</v>
      </c>
      <c r="J77" s="67">
        <f t="shared" si="1"/>
        <v>311.73461707517436</v>
      </c>
    </row>
    <row r="78" spans="3:10" ht="15.75" x14ac:dyDescent="0.25">
      <c r="C78" s="40">
        <f>IF(Loan_Not_Paid*Values_Entered,Payment_Number,"")</f>
        <v>56</v>
      </c>
      <c r="D78" s="41">
        <f>IF(Loan_Not_Paid*Values_Entered,Payment_Date,"")</f>
        <v>42583</v>
      </c>
      <c r="E78" s="59">
        <f>IF(Loan_Not_Paid*Values_Entered,Beginning_Balance,"")</f>
        <v>8902622.1011921763</v>
      </c>
      <c r="F78" s="43">
        <f>IF(Loan_Not_Paid*Values_Entered,Monthly_Payment,"")</f>
        <v>91515.841908595496</v>
      </c>
      <c r="G78" s="43">
        <f t="shared" si="0"/>
        <v>54421.583153628031</v>
      </c>
      <c r="H78" s="43">
        <f>IF(Loan_Not_Paid*Values_Entered,Interest,"")</f>
        <v>37094.258754967464</v>
      </c>
      <c r="I78" s="52">
        <f>IF(Loan_Not_Paid*Values_Entered,Ending_Balance,"")</f>
        <v>8848200.5180385504</v>
      </c>
      <c r="J78" s="67">
        <f t="shared" si="1"/>
        <v>317.50748035434424</v>
      </c>
    </row>
    <row r="79" spans="3:10" ht="15.75" x14ac:dyDescent="0.25">
      <c r="C79" s="40">
        <f>IF(Loan_Not_Paid*Values_Entered,Payment_Number,"")</f>
        <v>57</v>
      </c>
      <c r="D79" s="41">
        <f>IF(Loan_Not_Paid*Values_Entered,Payment_Date,"")</f>
        <v>42614</v>
      </c>
      <c r="E79" s="59">
        <f>IF(Loan_Not_Paid*Values_Entered,Beginning_Balance,"")</f>
        <v>8848200.5180385504</v>
      </c>
      <c r="F79" s="43">
        <f>IF(Loan_Not_Paid*Values_Entered,Monthly_Payment,"")</f>
        <v>91515.841908595496</v>
      </c>
      <c r="G79" s="43">
        <f t="shared" si="0"/>
        <v>54648.339750101484</v>
      </c>
      <c r="H79" s="43">
        <f>IF(Loan_Not_Paid*Values_Entered,Interest,"")</f>
        <v>36867.502158494019</v>
      </c>
      <c r="I79" s="52">
        <f>IF(Loan_Not_Paid*Values_Entered,Ending_Balance,"")</f>
        <v>8793552.1782884523</v>
      </c>
      <c r="J79" s="67">
        <f t="shared" si="1"/>
        <v>323.28034363351412</v>
      </c>
    </row>
    <row r="80" spans="3:10" ht="15.75" x14ac:dyDescent="0.25">
      <c r="C80" s="40">
        <f>IF(Loan_Not_Paid*Values_Entered,Payment_Number,"")</f>
        <v>58</v>
      </c>
      <c r="D80" s="41">
        <f>IF(Loan_Not_Paid*Values_Entered,Payment_Date,"")</f>
        <v>42644</v>
      </c>
      <c r="E80" s="59">
        <f>IF(Loan_Not_Paid*Values_Entered,Beginning_Balance,"")</f>
        <v>8793552.1782884523</v>
      </c>
      <c r="F80" s="43">
        <f>IF(Loan_Not_Paid*Values_Entered,Monthly_Payment,"")</f>
        <v>91515.841908595496</v>
      </c>
      <c r="G80" s="43">
        <f t="shared" si="0"/>
        <v>54876.0411657269</v>
      </c>
      <c r="H80" s="43">
        <f>IF(Loan_Not_Paid*Values_Entered,Interest,"")</f>
        <v>36639.800742868581</v>
      </c>
      <c r="I80" s="52">
        <f>IF(Loan_Not_Paid*Values_Entered,Ending_Balance,"")</f>
        <v>8738676.1371227205</v>
      </c>
      <c r="J80" s="67">
        <f t="shared" si="1"/>
        <v>329.053206912684</v>
      </c>
    </row>
    <row r="81" spans="3:10" ht="15.75" x14ac:dyDescent="0.25">
      <c r="C81" s="40">
        <f>IF(Loan_Not_Paid*Values_Entered,Payment_Number,"")</f>
        <v>59</v>
      </c>
      <c r="D81" s="41">
        <f>IF(Loan_Not_Paid*Values_Entered,Payment_Date,"")</f>
        <v>42675</v>
      </c>
      <c r="E81" s="59">
        <f>IF(Loan_Not_Paid*Values_Entered,Beginning_Balance,"")</f>
        <v>8738676.1371227205</v>
      </c>
      <c r="F81" s="43">
        <f>IF(Loan_Not_Paid*Values_Entered,Monthly_Payment,"")</f>
        <v>91515.841908595496</v>
      </c>
      <c r="G81" s="43">
        <f t="shared" si="0"/>
        <v>55104.69133725077</v>
      </c>
      <c r="H81" s="43">
        <f>IF(Loan_Not_Paid*Values_Entered,Interest,"")</f>
        <v>36411.150571344726</v>
      </c>
      <c r="I81" s="52">
        <f>IF(Loan_Not_Paid*Values_Entered,Ending_Balance,"")</f>
        <v>8683571.445785474</v>
      </c>
      <c r="J81" s="67">
        <f t="shared" si="1"/>
        <v>334.82607019185394</v>
      </c>
    </row>
    <row r="82" spans="3:10" ht="15.75" x14ac:dyDescent="0.25">
      <c r="C82" s="40">
        <f>IF(Loan_Not_Paid*Values_Entered,Payment_Number,"")</f>
        <v>60</v>
      </c>
      <c r="D82" s="41">
        <f>IF(Loan_Not_Paid*Values_Entered,Payment_Date,"")</f>
        <v>42705</v>
      </c>
      <c r="E82" s="59">
        <f>IF(Loan_Not_Paid*Values_Entered,Beginning_Balance,"")</f>
        <v>8683571.445785474</v>
      </c>
      <c r="F82" s="43">
        <f>IF(Loan_Not_Paid*Values_Entered,Monthly_Payment,"")</f>
        <v>91515.841908595496</v>
      </c>
      <c r="G82" s="43">
        <f t="shared" si="0"/>
        <v>55334.294217822651</v>
      </c>
      <c r="H82" s="43">
        <f>IF(Loan_Not_Paid*Values_Entered,Interest,"")</f>
        <v>36181.547690772837</v>
      </c>
      <c r="I82" s="52">
        <f>IF(Loan_Not_Paid*Values_Entered,Ending_Balance,"")</f>
        <v>8628237.1515676491</v>
      </c>
      <c r="J82" s="67">
        <f t="shared" si="1"/>
        <v>340.59893347102383</v>
      </c>
    </row>
    <row r="83" spans="3:10" ht="15.75" x14ac:dyDescent="0.25">
      <c r="C83" s="40">
        <f>IF(Loan_Not_Paid*Values_Entered,Payment_Number,"")</f>
        <v>61</v>
      </c>
      <c r="D83" s="41">
        <f>IF(Loan_Not_Paid*Values_Entered,Payment_Date,"")</f>
        <v>42736</v>
      </c>
      <c r="E83" s="94">
        <f>IF(Loan_Not_Paid*Values_Entered,Beginning_Balance,"")</f>
        <v>8628237.1515676491</v>
      </c>
      <c r="F83" s="43">
        <f>IF(Loan_Not_Paid*Values_Entered,Monthly_Payment,"")</f>
        <v>91515.841908595496</v>
      </c>
      <c r="G83" s="43">
        <f t="shared" si="0"/>
        <v>55564.853777063567</v>
      </c>
      <c r="H83" s="43">
        <f>IF(Loan_Not_Paid*Values_Entered,Interest,"")</f>
        <v>35950.988131531922</v>
      </c>
      <c r="I83" s="52">
        <f>IF(Loan_Not_Paid*Values_Entered,Ending_Balance,"")</f>
        <v>8572672.2977905869</v>
      </c>
      <c r="J83" s="67">
        <f t="shared" si="1"/>
        <v>346.37179675019371</v>
      </c>
    </row>
    <row r="84" spans="3:10" ht="15.75" x14ac:dyDescent="0.25">
      <c r="C84" s="40">
        <f>IF(Loan_Not_Paid*Values_Entered,Payment_Number,"")</f>
        <v>62</v>
      </c>
      <c r="D84" s="41">
        <f>IF(Loan_Not_Paid*Values_Entered,Payment_Date,"")</f>
        <v>42767</v>
      </c>
      <c r="E84" s="59">
        <f>IF(Loan_Not_Paid*Values_Entered,Beginning_Balance,"")</f>
        <v>8572672.2977905869</v>
      </c>
      <c r="F84" s="43">
        <f>IF(Loan_Not_Paid*Values_Entered,Monthly_Payment,"")</f>
        <v>91515.841908595496</v>
      </c>
      <c r="G84" s="43">
        <f t="shared" si="0"/>
        <v>55796.374001134667</v>
      </c>
      <c r="H84" s="43">
        <f>IF(Loan_Not_Paid*Values_Entered,Interest,"")</f>
        <v>35719.467907460814</v>
      </c>
      <c r="I84" s="52">
        <f>IF(Loan_Not_Paid*Values_Entered,Ending_Balance,"")</f>
        <v>8516875.9237894528</v>
      </c>
      <c r="J84" s="67">
        <f t="shared" si="1"/>
        <v>352.14466002936359</v>
      </c>
    </row>
    <row r="85" spans="3:10" ht="15.75" x14ac:dyDescent="0.25">
      <c r="C85" s="40">
        <f>IF(Loan_Not_Paid*Values_Entered,Payment_Number,"")</f>
        <v>63</v>
      </c>
      <c r="D85" s="41">
        <f>IF(Loan_Not_Paid*Values_Entered,Payment_Date,"")</f>
        <v>42795</v>
      </c>
      <c r="E85" s="59">
        <f>IF(Loan_Not_Paid*Values_Entered,Beginning_Balance,"")</f>
        <v>8516875.9237894528</v>
      </c>
      <c r="F85" s="43">
        <f>IF(Loan_Not_Paid*Values_Entered,Monthly_Payment,"")</f>
        <v>91515.841908595496</v>
      </c>
      <c r="G85" s="43">
        <f t="shared" si="0"/>
        <v>56028.858892806056</v>
      </c>
      <c r="H85" s="43">
        <f>IF(Loan_Not_Paid*Values_Entered,Interest,"")</f>
        <v>35486.983015789418</v>
      </c>
      <c r="I85" s="52">
        <f>IF(Loan_Not_Paid*Values_Entered,Ending_Balance,"")</f>
        <v>8460847.0648966376</v>
      </c>
      <c r="J85" s="67">
        <f t="shared" si="1"/>
        <v>357.91752330853353</v>
      </c>
    </row>
    <row r="86" spans="3:10" ht="15.75" x14ac:dyDescent="0.25">
      <c r="C86" s="40">
        <f>IF(Loan_Not_Paid*Values_Entered,Payment_Number,"")</f>
        <v>64</v>
      </c>
      <c r="D86" s="41">
        <f>IF(Loan_Not_Paid*Values_Entered,Payment_Date,"")</f>
        <v>42826</v>
      </c>
      <c r="E86" s="59">
        <f>IF(Loan_Not_Paid*Values_Entered,Beginning_Balance,"")</f>
        <v>8460847.0648966376</v>
      </c>
      <c r="F86" s="43">
        <f>IF(Loan_Not_Paid*Values_Entered,Monthly_Payment,"")</f>
        <v>91515.841908595496</v>
      </c>
      <c r="G86" s="43">
        <f t="shared" si="0"/>
        <v>56262.312471526093</v>
      </c>
      <c r="H86" s="43">
        <f>IF(Loan_Not_Paid*Values_Entered,Interest,"")</f>
        <v>35253.529437069403</v>
      </c>
      <c r="I86" s="52">
        <f>IF(Loan_Not_Paid*Values_Entered,Ending_Balance,"")</f>
        <v>8404584.7524251174</v>
      </c>
      <c r="J86" s="67">
        <f t="shared" si="1"/>
        <v>363.69038658770341</v>
      </c>
    </row>
    <row r="87" spans="3:10" ht="15.75" x14ac:dyDescent="0.25">
      <c r="C87" s="40">
        <f>IF(Loan_Not_Paid*Values_Entered,Payment_Number,"")</f>
        <v>65</v>
      </c>
      <c r="D87" s="41">
        <f>IF(Loan_Not_Paid*Values_Entered,Payment_Date,"")</f>
        <v>42856</v>
      </c>
      <c r="E87" s="59">
        <f t="shared" ref="E87:E150" si="2">IF(Loan_Not_Paid*Values_Entered,Beginning_Balance,"")</f>
        <v>8404584.7524251174</v>
      </c>
      <c r="F87" s="43">
        <f>IF(Loan_Not_Paid*Values_Entered,Monthly_Payment,"")</f>
        <v>91515.841908595496</v>
      </c>
      <c r="G87" s="43">
        <f>IF(Loan_Not_Paid*Values_Entered,Principal,"")</f>
        <v>56496.738773490782</v>
      </c>
      <c r="H87" s="43">
        <f>IF(Loan_Not_Paid*Values_Entered,Interest,"")</f>
        <v>35019.103135104713</v>
      </c>
      <c r="I87" s="52">
        <f t="shared" ref="I87:I150" si="3">IF(Loan_Not_Paid*Values_Entered,Ending_Balance,"")</f>
        <v>8348088.0136516253</v>
      </c>
      <c r="J87" s="67">
        <f t="shared" si="1"/>
        <v>369.4632498668733</v>
      </c>
    </row>
    <row r="88" spans="3:10" ht="15.75" x14ac:dyDescent="0.25">
      <c r="C88" s="40">
        <f>IF(Loan_Not_Paid*Values_Entered,Payment_Number,"")</f>
        <v>66</v>
      </c>
      <c r="D88" s="41">
        <f>IF(Loan_Not_Paid*Values_Entered,Payment_Date,"")</f>
        <v>42887</v>
      </c>
      <c r="E88" s="59">
        <f t="shared" si="2"/>
        <v>8348088.0136516253</v>
      </c>
      <c r="F88" s="43">
        <f>IF(Loan_Not_Paid*Values_Entered,Monthly_Payment,"")</f>
        <v>91515.841908595496</v>
      </c>
      <c r="G88" s="43">
        <f>IF(Loan_Not_Paid*Values_Entered,Principal,"")</f>
        <v>56732.141851713663</v>
      </c>
      <c r="H88" s="43">
        <f>IF(Loan_Not_Paid*Values_Entered,Interest,"")</f>
        <v>34783.700056881833</v>
      </c>
      <c r="I88" s="52">
        <f t="shared" si="3"/>
        <v>8291355.8717999123</v>
      </c>
      <c r="J88" s="67">
        <f t="shared" si="1"/>
        <v>375.23611314604318</v>
      </c>
    </row>
    <row r="89" spans="3:10" ht="15.75" x14ac:dyDescent="0.25">
      <c r="C89" s="40">
        <f>IF(Loan_Not_Paid*Values_Entered,Payment_Number,"")</f>
        <v>67</v>
      </c>
      <c r="D89" s="41">
        <f>IF(Loan_Not_Paid*Values_Entered,Payment_Date,"")</f>
        <v>42917</v>
      </c>
      <c r="E89" s="59">
        <f t="shared" si="2"/>
        <v>8291355.8717999123</v>
      </c>
      <c r="F89" s="43">
        <f>IF(Loan_Not_Paid*Values_Entered,Monthly_Payment,"")</f>
        <v>91515.841908595496</v>
      </c>
      <c r="G89" s="43">
        <f>IF(Loan_Not_Paid*Values_Entered,Principal,"")</f>
        <v>56968.525776095797</v>
      </c>
      <c r="H89" s="43">
        <f>IF(Loan_Not_Paid*Values_Entered,Interest,"")</f>
        <v>34547.316132499691</v>
      </c>
      <c r="I89" s="52">
        <f t="shared" si="3"/>
        <v>8234387.3460238148</v>
      </c>
      <c r="J89" s="67">
        <f t="shared" ref="J89:J152" si="4">+I$20*C88</f>
        <v>381.00897642521306</v>
      </c>
    </row>
    <row r="90" spans="3:10" ht="15.75" x14ac:dyDescent="0.25">
      <c r="C90" s="40">
        <f>IF(Loan_Not_Paid*Values_Entered,Payment_Number,"")</f>
        <v>68</v>
      </c>
      <c r="D90" s="41">
        <f>IF(Loan_Not_Paid*Values_Entered,Payment_Date,"")</f>
        <v>42948</v>
      </c>
      <c r="E90" s="59">
        <f t="shared" si="2"/>
        <v>8234387.3460238148</v>
      </c>
      <c r="F90" s="43">
        <f>IF(Loan_Not_Paid*Values_Entered,Monthly_Payment,"")</f>
        <v>91515.841908595496</v>
      </c>
      <c r="G90" s="43">
        <f>IF(Loan_Not_Paid*Values_Entered,Principal,"")</f>
        <v>57205.894633496202</v>
      </c>
      <c r="H90" s="43">
        <f>IF(Loan_Not_Paid*Values_Entered,Interest,"")</f>
        <v>34309.947275099286</v>
      </c>
      <c r="I90" s="52">
        <f t="shared" si="3"/>
        <v>8177181.4513903176</v>
      </c>
      <c r="J90" s="67">
        <f t="shared" si="4"/>
        <v>386.781839704383</v>
      </c>
    </row>
    <row r="91" spans="3:10" ht="15.75" x14ac:dyDescent="0.25">
      <c r="C91" s="40">
        <f>IF(Loan_Not_Paid*Values_Entered,Payment_Number,"")</f>
        <v>69</v>
      </c>
      <c r="D91" s="41">
        <f>IF(Loan_Not_Paid*Values_Entered,Payment_Date,"")</f>
        <v>42979</v>
      </c>
      <c r="E91" s="59">
        <f t="shared" si="2"/>
        <v>8177181.4513903176</v>
      </c>
      <c r="F91" s="43">
        <f>IF(Loan_Not_Paid*Values_Entered,Monthly_Payment,"")</f>
        <v>91515.841908595496</v>
      </c>
      <c r="G91" s="43">
        <f>IF(Loan_Not_Paid*Values_Entered,Principal,"")</f>
        <v>57444.252527802426</v>
      </c>
      <c r="H91" s="43">
        <f>IF(Loan_Not_Paid*Values_Entered,Interest,"")</f>
        <v>34071.589380793062</v>
      </c>
      <c r="I91" s="52">
        <f t="shared" si="3"/>
        <v>8119737.1988625173</v>
      </c>
      <c r="J91" s="67">
        <f t="shared" si="4"/>
        <v>392.55470298355289</v>
      </c>
    </row>
    <row r="92" spans="3:10" ht="15.75" x14ac:dyDescent="0.25">
      <c r="C92" s="40">
        <f>IF(Loan_Not_Paid*Values_Entered,Payment_Number,"")</f>
        <v>70</v>
      </c>
      <c r="D92" s="41">
        <f>IF(Loan_Not_Paid*Values_Entered,Payment_Date,"")</f>
        <v>43009</v>
      </c>
      <c r="E92" s="59">
        <f t="shared" si="2"/>
        <v>8119737.1988625173</v>
      </c>
      <c r="F92" s="43">
        <f>IF(Loan_Not_Paid*Values_Entered,Monthly_Payment,"")</f>
        <v>91515.841908595496</v>
      </c>
      <c r="G92" s="43">
        <f>IF(Loan_Not_Paid*Values_Entered,Principal,"")</f>
        <v>57683.603580001611</v>
      </c>
      <c r="H92" s="43">
        <f>IF(Loan_Not_Paid*Values_Entered,Interest,"")</f>
        <v>33832.238328593878</v>
      </c>
      <c r="I92" s="52">
        <f t="shared" si="3"/>
        <v>8062053.5952825155</v>
      </c>
      <c r="J92" s="67">
        <f t="shared" si="4"/>
        <v>398.32756626272277</v>
      </c>
    </row>
    <row r="93" spans="3:10" ht="15.75" x14ac:dyDescent="0.25">
      <c r="C93" s="40">
        <f>IF(Loan_Not_Paid*Values_Entered,Payment_Number,"")</f>
        <v>71</v>
      </c>
      <c r="D93" s="41">
        <f>IF(Loan_Not_Paid*Values_Entered,Payment_Date,"")</f>
        <v>43040</v>
      </c>
      <c r="E93" s="59">
        <f t="shared" si="2"/>
        <v>8062053.5952825155</v>
      </c>
      <c r="F93" s="43">
        <f>IF(Loan_Not_Paid*Values_Entered,Monthly_Payment,"")</f>
        <v>91515.841908595496</v>
      </c>
      <c r="G93" s="43">
        <f>IF(Loan_Not_Paid*Values_Entered,Principal,"")</f>
        <v>57923.951928251627</v>
      </c>
      <c r="H93" s="43">
        <f>IF(Loan_Not_Paid*Values_Entered,Interest,"")</f>
        <v>33591.889980343869</v>
      </c>
      <c r="I93" s="52">
        <f t="shared" si="3"/>
        <v>8004129.6433542613</v>
      </c>
      <c r="J93" s="67">
        <f t="shared" si="4"/>
        <v>404.10042954189265</v>
      </c>
    </row>
    <row r="94" spans="3:10" ht="15.75" x14ac:dyDescent="0.25">
      <c r="C94" s="40">
        <f>IF(Loan_Not_Paid*Values_Entered,Payment_Number,"")</f>
        <v>72</v>
      </c>
      <c r="D94" s="41">
        <f>IF(Loan_Not_Paid*Values_Entered,Payment_Date,"")</f>
        <v>43070</v>
      </c>
      <c r="E94" s="59">
        <f t="shared" si="2"/>
        <v>8004129.6433542613</v>
      </c>
      <c r="F94" s="43">
        <f>IF(Loan_Not_Paid*Values_Entered,Monthly_Payment,"")</f>
        <v>91515.841908595496</v>
      </c>
      <c r="G94" s="43">
        <f>IF(Loan_Not_Paid*Values_Entered,Principal,"")</f>
        <v>58165.301727952676</v>
      </c>
      <c r="H94" s="43">
        <f>IF(Loan_Not_Paid*Values_Entered,Interest,"")</f>
        <v>33350.540180642827</v>
      </c>
      <c r="I94" s="52">
        <f t="shared" si="3"/>
        <v>7945964.3416263089</v>
      </c>
      <c r="J94" s="67">
        <f t="shared" si="4"/>
        <v>409.87329282106259</v>
      </c>
    </row>
    <row r="95" spans="3:10" ht="15.75" x14ac:dyDescent="0.25">
      <c r="C95" s="40">
        <f>IF(Loan_Not_Paid*Values_Entered,Payment_Number,"")</f>
        <v>73</v>
      </c>
      <c r="D95" s="41">
        <f>IF(Loan_Not_Paid*Values_Entered,Payment_Date,"")</f>
        <v>43101</v>
      </c>
      <c r="E95" s="94">
        <f t="shared" si="2"/>
        <v>7945964.3416263089</v>
      </c>
      <c r="F95" s="43">
        <f>IF(Loan_Not_Paid*Values_Entered,Monthly_Payment,"")</f>
        <v>91515.841908595496</v>
      </c>
      <c r="G95" s="43">
        <f>IF(Loan_Not_Paid*Values_Entered,Principal,"")</f>
        <v>58407.657151819141</v>
      </c>
      <c r="H95" s="43">
        <f>IF(Loan_Not_Paid*Values_Entered,Interest,"")</f>
        <v>33108.184756776354</v>
      </c>
      <c r="I95" s="52">
        <f t="shared" si="3"/>
        <v>7887556.6844744906</v>
      </c>
      <c r="J95" s="67">
        <f t="shared" si="4"/>
        <v>415.64615610023247</v>
      </c>
    </row>
    <row r="96" spans="3:10" ht="15.75" x14ac:dyDescent="0.25">
      <c r="C96" s="40">
        <f>IF(Loan_Not_Paid*Values_Entered,Payment_Number,"")</f>
        <v>74</v>
      </c>
      <c r="D96" s="41">
        <f>IF(Loan_Not_Paid*Values_Entered,Payment_Date,"")</f>
        <v>43132</v>
      </c>
      <c r="E96" s="59">
        <f t="shared" si="2"/>
        <v>7887556.6844744906</v>
      </c>
      <c r="F96" s="43">
        <f>IF(Loan_Not_Paid*Values_Entered,Monthly_Payment,"")</f>
        <v>91515.841908595496</v>
      </c>
      <c r="G96" s="43">
        <f>IF(Loan_Not_Paid*Values_Entered,Principal,"")</f>
        <v>58651.022389951722</v>
      </c>
      <c r="H96" s="43">
        <f>IF(Loan_Not_Paid*Values_Entered,Interest,"")</f>
        <v>32864.819518643781</v>
      </c>
      <c r="I96" s="52">
        <f t="shared" si="3"/>
        <v>7828905.6620845376</v>
      </c>
      <c r="J96" s="67">
        <f t="shared" si="4"/>
        <v>421.41901937940236</v>
      </c>
    </row>
    <row r="97" spans="3:10" ht="15.75" x14ac:dyDescent="0.25">
      <c r="C97" s="40">
        <f>IF(Loan_Not_Paid*Values_Entered,Payment_Number,"")</f>
        <v>75</v>
      </c>
      <c r="D97" s="41">
        <f>IF(Loan_Not_Paid*Values_Entered,Payment_Date,"")</f>
        <v>43160</v>
      </c>
      <c r="E97" s="59">
        <f t="shared" si="2"/>
        <v>7828905.6620845376</v>
      </c>
      <c r="F97" s="43">
        <f>IF(Loan_Not_Paid*Values_Entered,Monthly_Payment,"")</f>
        <v>91515.841908595496</v>
      </c>
      <c r="G97" s="43">
        <f>IF(Loan_Not_Paid*Values_Entered,Principal,"")</f>
        <v>58895.401649909843</v>
      </c>
      <c r="H97" s="43">
        <f>IF(Loan_Not_Paid*Values_Entered,Interest,"")</f>
        <v>32620.440258685645</v>
      </c>
      <c r="I97" s="52">
        <f t="shared" si="3"/>
        <v>7770010.2604346294</v>
      </c>
      <c r="J97" s="67">
        <f t="shared" si="4"/>
        <v>427.19188265857224</v>
      </c>
    </row>
    <row r="98" spans="3:10" ht="15.75" x14ac:dyDescent="0.25">
      <c r="C98" s="40">
        <f>IF(Loan_Not_Paid*Values_Entered,Payment_Number,"")</f>
        <v>76</v>
      </c>
      <c r="D98" s="41">
        <f>IF(Loan_Not_Paid*Values_Entered,Payment_Date,"")</f>
        <v>43191</v>
      </c>
      <c r="E98" s="59">
        <f t="shared" si="2"/>
        <v>7770010.2604346294</v>
      </c>
      <c r="F98" s="43">
        <f>IF(Loan_Not_Paid*Values_Entered,Monthly_Payment,"")</f>
        <v>91515.841908595496</v>
      </c>
      <c r="G98" s="43">
        <f>IF(Loan_Not_Paid*Values_Entered,Principal,"")</f>
        <v>59140.799156784473</v>
      </c>
      <c r="H98" s="43">
        <f>IF(Loan_Not_Paid*Values_Entered,Interest,"")</f>
        <v>32375.042751811019</v>
      </c>
      <c r="I98" s="52">
        <f t="shared" si="3"/>
        <v>7710869.4612778444</v>
      </c>
      <c r="J98" s="67">
        <f t="shared" si="4"/>
        <v>432.96474593774212</v>
      </c>
    </row>
    <row r="99" spans="3:10" ht="15.75" x14ac:dyDescent="0.25">
      <c r="C99" s="40">
        <f>IF(Loan_Not_Paid*Values_Entered,Payment_Number,"")</f>
        <v>77</v>
      </c>
      <c r="D99" s="41">
        <f>IF(Loan_Not_Paid*Values_Entered,Payment_Date,"")</f>
        <v>43221</v>
      </c>
      <c r="E99" s="59">
        <f t="shared" si="2"/>
        <v>7710869.4612778444</v>
      </c>
      <c r="F99" s="43">
        <f>IF(Loan_Not_Paid*Values_Entered,Monthly_Payment,"")</f>
        <v>91515.841908595496</v>
      </c>
      <c r="G99" s="43">
        <f>IF(Loan_Not_Paid*Values_Entered,Principal,"")</f>
        <v>59387.219153271071</v>
      </c>
      <c r="H99" s="43">
        <f>IF(Loan_Not_Paid*Values_Entered,Interest,"")</f>
        <v>32128.622755324413</v>
      </c>
      <c r="I99" s="52">
        <f t="shared" si="3"/>
        <v>7651482.2421245761</v>
      </c>
      <c r="J99" s="67">
        <f t="shared" si="4"/>
        <v>438.73760921691206</v>
      </c>
    </row>
    <row r="100" spans="3:10" ht="15.75" x14ac:dyDescent="0.25">
      <c r="C100" s="40">
        <f>IF(Loan_Not_Paid*Values_Entered,Payment_Number,"")</f>
        <v>78</v>
      </c>
      <c r="D100" s="41">
        <f>IF(Loan_Not_Paid*Values_Entered,Payment_Date,"")</f>
        <v>43252</v>
      </c>
      <c r="E100" s="59">
        <f t="shared" si="2"/>
        <v>7651482.2421245761</v>
      </c>
      <c r="F100" s="43">
        <f>IF(Loan_Not_Paid*Values_Entered,Monthly_Payment,"")</f>
        <v>91515.841908595496</v>
      </c>
      <c r="G100" s="43">
        <f>IF(Loan_Not_Paid*Values_Entered,Principal,"")</f>
        <v>59634.665899743035</v>
      </c>
      <c r="H100" s="43">
        <f>IF(Loan_Not_Paid*Values_Entered,Interest,"")</f>
        <v>31881.176008852457</v>
      </c>
      <c r="I100" s="52">
        <f t="shared" si="3"/>
        <v>7591847.57622483</v>
      </c>
      <c r="J100" s="67">
        <f t="shared" si="4"/>
        <v>444.51047249608195</v>
      </c>
    </row>
    <row r="101" spans="3:10" ht="15.75" x14ac:dyDescent="0.25">
      <c r="C101" s="40">
        <f>IF(Loan_Not_Paid*Values_Entered,Payment_Number,"")</f>
        <v>79</v>
      </c>
      <c r="D101" s="41">
        <f>IF(Loan_Not_Paid*Values_Entered,Payment_Date,"")</f>
        <v>43282</v>
      </c>
      <c r="E101" s="59">
        <f t="shared" si="2"/>
        <v>7591847.57622483</v>
      </c>
      <c r="F101" s="43">
        <f>IF(Loan_Not_Paid*Values_Entered,Monthly_Payment,"")</f>
        <v>91515.841908595496</v>
      </c>
      <c r="G101" s="43">
        <f>IF(Loan_Not_Paid*Values_Entered,Principal,"")</f>
        <v>59883.143674325307</v>
      </c>
      <c r="H101" s="43">
        <f>IF(Loan_Not_Paid*Values_Entered,Interest,"")</f>
        <v>31632.698234270196</v>
      </c>
      <c r="I101" s="52">
        <f t="shared" si="3"/>
        <v>7531964.4325505029</v>
      </c>
      <c r="J101" s="67">
        <f t="shared" si="4"/>
        <v>450.28333577525183</v>
      </c>
    </row>
    <row r="102" spans="3:10" ht="15.75" x14ac:dyDescent="0.25">
      <c r="C102" s="40">
        <f>IF(Loan_Not_Paid*Values_Entered,Payment_Number,"")</f>
        <v>80</v>
      </c>
      <c r="D102" s="41">
        <f>IF(Loan_Not_Paid*Values_Entered,Payment_Date,"")</f>
        <v>43313</v>
      </c>
      <c r="E102" s="59">
        <f t="shared" si="2"/>
        <v>7531964.4325505029</v>
      </c>
      <c r="F102" s="43">
        <f>IF(Loan_Not_Paid*Values_Entered,Monthly_Payment,"")</f>
        <v>91515.841908595496</v>
      </c>
      <c r="G102" s="43">
        <f>IF(Loan_Not_Paid*Values_Entered,Principal,"")</f>
        <v>60132.656772968323</v>
      </c>
      <c r="H102" s="43">
        <f>IF(Loan_Not_Paid*Values_Entered,Interest,"")</f>
        <v>31383.185135627169</v>
      </c>
      <c r="I102" s="52">
        <f t="shared" si="3"/>
        <v>7471831.7757775337</v>
      </c>
      <c r="J102" s="67">
        <f t="shared" si="4"/>
        <v>456.05619905442171</v>
      </c>
    </row>
    <row r="103" spans="3:10" ht="15.75" x14ac:dyDescent="0.25">
      <c r="C103" s="40">
        <f>IF(Loan_Not_Paid*Values_Entered,Payment_Number,"")</f>
        <v>81</v>
      </c>
      <c r="D103" s="41">
        <f>IF(Loan_Not_Paid*Values_Entered,Payment_Date,"")</f>
        <v>43344</v>
      </c>
      <c r="E103" s="59">
        <f t="shared" si="2"/>
        <v>7471831.7757775337</v>
      </c>
      <c r="F103" s="43">
        <f>IF(Loan_Not_Paid*Values_Entered,Monthly_Payment,"")</f>
        <v>91515.841908595496</v>
      </c>
      <c r="G103" s="43">
        <f>IF(Loan_Not_Paid*Values_Entered,Principal,"")</f>
        <v>60383.209509522356</v>
      </c>
      <c r="H103" s="43">
        <f>IF(Loan_Not_Paid*Values_Entered,Interest,"")</f>
        <v>31132.632399073133</v>
      </c>
      <c r="I103" s="52">
        <f t="shared" si="3"/>
        <v>7411448.5662680119</v>
      </c>
      <c r="J103" s="67">
        <f t="shared" si="4"/>
        <v>461.82906233359165</v>
      </c>
    </row>
    <row r="104" spans="3:10" ht="15.75" x14ac:dyDescent="0.25">
      <c r="C104" s="40">
        <f>IF(Loan_Not_Paid*Values_Entered,Payment_Number,"")</f>
        <v>82</v>
      </c>
      <c r="D104" s="41">
        <f>IF(Loan_Not_Paid*Values_Entered,Payment_Date,"")</f>
        <v>43374</v>
      </c>
      <c r="E104" s="59">
        <f t="shared" si="2"/>
        <v>7411448.5662680119</v>
      </c>
      <c r="F104" s="43">
        <f>IF(Loan_Not_Paid*Values_Entered,Monthly_Payment,"")</f>
        <v>91515.841908595496</v>
      </c>
      <c r="G104" s="43">
        <f>IF(Loan_Not_Paid*Values_Entered,Principal,"")</f>
        <v>60634.80621581203</v>
      </c>
      <c r="H104" s="43">
        <f>IF(Loan_Not_Paid*Values_Entered,Interest,"")</f>
        <v>30881.035692783455</v>
      </c>
      <c r="I104" s="52">
        <f t="shared" si="3"/>
        <v>7350813.7600522004</v>
      </c>
      <c r="J104" s="67">
        <f t="shared" si="4"/>
        <v>467.60192561276153</v>
      </c>
    </row>
    <row r="105" spans="3:10" ht="15.75" x14ac:dyDescent="0.25">
      <c r="C105" s="40">
        <f>IF(Loan_Not_Paid*Values_Entered,Payment_Number,"")</f>
        <v>83</v>
      </c>
      <c r="D105" s="41">
        <f>IF(Loan_Not_Paid*Values_Entered,Payment_Date,"")</f>
        <v>43405</v>
      </c>
      <c r="E105" s="59">
        <f t="shared" si="2"/>
        <v>7350813.7600522004</v>
      </c>
      <c r="F105" s="43">
        <f>IF(Loan_Not_Paid*Values_Entered,Monthly_Payment,"")</f>
        <v>91515.841908595496</v>
      </c>
      <c r="G105" s="43">
        <f>IF(Loan_Not_Paid*Values_Entered,Principal,"")</f>
        <v>60887.451241711249</v>
      </c>
      <c r="H105" s="43">
        <f>IF(Loan_Not_Paid*Values_Entered,Interest,"")</f>
        <v>30628.390666884239</v>
      </c>
      <c r="I105" s="52">
        <f t="shared" si="3"/>
        <v>7289926.3088104874</v>
      </c>
      <c r="J105" s="67">
        <f t="shared" si="4"/>
        <v>473.37478889193142</v>
      </c>
    </row>
    <row r="106" spans="3:10" ht="15.75" x14ac:dyDescent="0.25">
      <c r="C106" s="40">
        <f>IF(Loan_Not_Paid*Values_Entered,Payment_Number,"")</f>
        <v>84</v>
      </c>
      <c r="D106" s="41">
        <f>IF(Loan_Not_Paid*Values_Entered,Payment_Date,"")</f>
        <v>43435</v>
      </c>
      <c r="E106" s="59">
        <f t="shared" si="2"/>
        <v>7289926.3088104874</v>
      </c>
      <c r="F106" s="43">
        <f>IF(Loan_Not_Paid*Values_Entered,Monthly_Payment,"")</f>
        <v>91515.841908595496</v>
      </c>
      <c r="G106" s="43">
        <f>IF(Loan_Not_Paid*Values_Entered,Principal,"")</f>
        <v>61141.148955218385</v>
      </c>
      <c r="H106" s="43">
        <f>IF(Loan_Not_Paid*Values_Entered,Interest,"")</f>
        <v>30374.692953377111</v>
      </c>
      <c r="I106" s="52">
        <f t="shared" si="3"/>
        <v>7228785.1598552689</v>
      </c>
      <c r="J106" s="67">
        <f t="shared" si="4"/>
        <v>479.1476521711013</v>
      </c>
    </row>
    <row r="107" spans="3:10" ht="15.75" x14ac:dyDescent="0.25">
      <c r="C107" s="40">
        <f>IF(Loan_Not_Paid*Values_Entered,Payment_Number,"")</f>
        <v>85</v>
      </c>
      <c r="D107" s="41">
        <f>IF(Loan_Not_Paid*Values_Entered,Payment_Date,"")</f>
        <v>43466</v>
      </c>
      <c r="E107" s="94">
        <f t="shared" si="2"/>
        <v>7228785.1598552689</v>
      </c>
      <c r="F107" s="43">
        <f>IF(Loan_Not_Paid*Values_Entered,Monthly_Payment,"")</f>
        <v>91515.841908595496</v>
      </c>
      <c r="G107" s="43">
        <f>IF(Loan_Not_Paid*Values_Entered,Principal,"")</f>
        <v>61395.903742531795</v>
      </c>
      <c r="H107" s="43">
        <f>IF(Loan_Not_Paid*Values_Entered,Interest,"")</f>
        <v>30119.938166063705</v>
      </c>
      <c r="I107" s="52">
        <f t="shared" si="3"/>
        <v>7167389.2561127357</v>
      </c>
      <c r="J107" s="67">
        <f t="shared" si="4"/>
        <v>484.92051545027118</v>
      </c>
    </row>
    <row r="108" spans="3:10" ht="15.75" x14ac:dyDescent="0.25">
      <c r="C108" s="40">
        <f>IF(Loan_Not_Paid*Values_Entered,Payment_Number,"")</f>
        <v>86</v>
      </c>
      <c r="D108" s="41">
        <f>IF(Loan_Not_Paid*Values_Entered,Payment_Date,"")</f>
        <v>43497</v>
      </c>
      <c r="E108" s="59">
        <f t="shared" si="2"/>
        <v>7167389.2561127357</v>
      </c>
      <c r="F108" s="43">
        <f>IF(Loan_Not_Paid*Values_Entered,Monthly_Payment,"")</f>
        <v>91515.841908595496</v>
      </c>
      <c r="G108" s="43">
        <f>IF(Loan_Not_Paid*Values_Entered,Principal,"")</f>
        <v>61651.720008125674</v>
      </c>
      <c r="H108" s="43">
        <f>IF(Loan_Not_Paid*Values_Entered,Interest,"")</f>
        <v>29864.121900469821</v>
      </c>
      <c r="I108" s="52">
        <f t="shared" si="3"/>
        <v>7105737.5361046121</v>
      </c>
      <c r="J108" s="67">
        <f t="shared" si="4"/>
        <v>490.69337872944112</v>
      </c>
    </row>
    <row r="109" spans="3:10" ht="15.75" x14ac:dyDescent="0.25">
      <c r="C109" s="40">
        <f>IF(Loan_Not_Paid*Values_Entered,Payment_Number,"")</f>
        <v>87</v>
      </c>
      <c r="D109" s="41">
        <f>IF(Loan_Not_Paid*Values_Entered,Payment_Date,"")</f>
        <v>43525</v>
      </c>
      <c r="E109" s="59">
        <f t="shared" si="2"/>
        <v>7105737.5361046121</v>
      </c>
      <c r="F109" s="43">
        <f>IF(Loan_Not_Paid*Values_Entered,Monthly_Payment,"")</f>
        <v>91515.841908595496</v>
      </c>
      <c r="G109" s="43">
        <f>IF(Loan_Not_Paid*Values_Entered,Principal,"")</f>
        <v>61908.602174826199</v>
      </c>
      <c r="H109" s="43">
        <f>IF(Loan_Not_Paid*Values_Entered,Interest,"")</f>
        <v>29607.239733769296</v>
      </c>
      <c r="I109" s="52">
        <f t="shared" si="3"/>
        <v>7043828.9339297805</v>
      </c>
      <c r="J109" s="67">
        <f t="shared" si="4"/>
        <v>496.466242008611</v>
      </c>
    </row>
    <row r="110" spans="3:10" ht="15.75" x14ac:dyDescent="0.25">
      <c r="C110" s="40">
        <f>IF(Loan_Not_Paid*Values_Entered,Payment_Number,"")</f>
        <v>88</v>
      </c>
      <c r="D110" s="41">
        <f>IF(Loan_Not_Paid*Values_Entered,Payment_Date,"")</f>
        <v>43556</v>
      </c>
      <c r="E110" s="59">
        <f t="shared" si="2"/>
        <v>7043828.9339297805</v>
      </c>
      <c r="F110" s="43">
        <f>IF(Loan_Not_Paid*Values_Entered,Monthly_Payment,"")</f>
        <v>91515.841908595496</v>
      </c>
      <c r="G110" s="43">
        <f>IF(Loan_Not_Paid*Values_Entered,Principal,"")</f>
        <v>62166.554683887967</v>
      </c>
      <c r="H110" s="43">
        <f>IF(Loan_Not_Paid*Values_Entered,Interest,"")</f>
        <v>29349.287224707525</v>
      </c>
      <c r="I110" s="52">
        <f t="shared" si="3"/>
        <v>6981662.379245894</v>
      </c>
      <c r="J110" s="67">
        <f t="shared" si="4"/>
        <v>502.23910528778089</v>
      </c>
    </row>
    <row r="111" spans="3:10" ht="15.75" x14ac:dyDescent="0.25">
      <c r="C111" s="40">
        <f>IF(Loan_Not_Paid*Values_Entered,Payment_Number,"")</f>
        <v>89</v>
      </c>
      <c r="D111" s="41">
        <f>IF(Loan_Not_Paid*Values_Entered,Payment_Date,"")</f>
        <v>43586</v>
      </c>
      <c r="E111" s="59">
        <f t="shared" si="2"/>
        <v>6981662.379245894</v>
      </c>
      <c r="F111" s="43">
        <f>IF(Loan_Not_Paid*Values_Entered,Monthly_Payment,"")</f>
        <v>91515.841908595496</v>
      </c>
      <c r="G111" s="43">
        <f>IF(Loan_Not_Paid*Values_Entered,Principal,"")</f>
        <v>62425.581995070839</v>
      </c>
      <c r="H111" s="43">
        <f>IF(Loan_Not_Paid*Values_Entered,Interest,"")</f>
        <v>29090.259913524656</v>
      </c>
      <c r="I111" s="52">
        <f t="shared" si="3"/>
        <v>6919236.7972508278</v>
      </c>
      <c r="J111" s="67">
        <f t="shared" si="4"/>
        <v>508.01196856695077</v>
      </c>
    </row>
    <row r="112" spans="3:10" ht="15.75" x14ac:dyDescent="0.25">
      <c r="C112" s="40">
        <f>IF(Loan_Not_Paid*Values_Entered,Payment_Number,"")</f>
        <v>90</v>
      </c>
      <c r="D112" s="41">
        <f>IF(Loan_Not_Paid*Values_Entered,Payment_Date,"")</f>
        <v>43617</v>
      </c>
      <c r="E112" s="59">
        <f t="shared" si="2"/>
        <v>6919236.7972508278</v>
      </c>
      <c r="F112" s="43">
        <f>IF(Loan_Not_Paid*Values_Entered,Monthly_Payment,"")</f>
        <v>91515.841908595496</v>
      </c>
      <c r="G112" s="43">
        <f>IF(Loan_Not_Paid*Values_Entered,Principal,"")</f>
        <v>62685.688586716977</v>
      </c>
      <c r="H112" s="43">
        <f>IF(Loan_Not_Paid*Values_Entered,Interest,"")</f>
        <v>28830.153321878526</v>
      </c>
      <c r="I112" s="52">
        <f t="shared" si="3"/>
        <v>6856551.1086641084</v>
      </c>
      <c r="J112" s="67">
        <f t="shared" si="4"/>
        <v>513.78483184612071</v>
      </c>
    </row>
    <row r="113" spans="3:10" ht="15.75" x14ac:dyDescent="0.25">
      <c r="C113" s="40">
        <f>IF(Loan_Not_Paid*Values_Entered,Payment_Number,"")</f>
        <v>91</v>
      </c>
      <c r="D113" s="41">
        <f>IF(Loan_Not_Paid*Values_Entered,Payment_Date,"")</f>
        <v>43647</v>
      </c>
      <c r="E113" s="59">
        <f t="shared" si="2"/>
        <v>6856551.1086641084</v>
      </c>
      <c r="F113" s="43">
        <f>IF(Loan_Not_Paid*Values_Entered,Monthly_Payment,"")</f>
        <v>91515.841908595496</v>
      </c>
      <c r="G113" s="43">
        <f>IF(Loan_Not_Paid*Values_Entered,Principal,"")</f>
        <v>62946.878955828281</v>
      </c>
      <c r="H113" s="43">
        <f>IF(Loan_Not_Paid*Values_Entered,Interest,"")</f>
        <v>28568.962952767204</v>
      </c>
      <c r="I113" s="52">
        <f t="shared" si="3"/>
        <v>6793604.2297082823</v>
      </c>
      <c r="J113" s="67">
        <f t="shared" si="4"/>
        <v>519.55769512529059</v>
      </c>
    </row>
    <row r="114" spans="3:10" ht="15.75" x14ac:dyDescent="0.25">
      <c r="C114" s="40">
        <f>IF(Loan_Not_Paid*Values_Entered,Payment_Number,"")</f>
        <v>92</v>
      </c>
      <c r="D114" s="41">
        <f>IF(Loan_Not_Paid*Values_Entered,Payment_Date,"")</f>
        <v>43678</v>
      </c>
      <c r="E114" s="59">
        <f t="shared" si="2"/>
        <v>6793604.2297082823</v>
      </c>
      <c r="F114" s="43">
        <f>IF(Loan_Not_Paid*Values_Entered,Monthly_Payment,"")</f>
        <v>91515.841908595496</v>
      </c>
      <c r="G114" s="43">
        <f>IF(Loan_Not_Paid*Values_Entered,Principal,"")</f>
        <v>63209.157618144236</v>
      </c>
      <c r="H114" s="43">
        <f>IF(Loan_Not_Paid*Values_Entered,Interest,"")</f>
        <v>28306.684290451252</v>
      </c>
      <c r="I114" s="52">
        <f t="shared" si="3"/>
        <v>6730395.0720901359</v>
      </c>
      <c r="J114" s="67">
        <f t="shared" si="4"/>
        <v>525.33055840446048</v>
      </c>
    </row>
    <row r="115" spans="3:10" ht="15.75" x14ac:dyDescent="0.25">
      <c r="C115" s="40">
        <f>IF(Loan_Not_Paid*Values_Entered,Payment_Number,"")</f>
        <v>93</v>
      </c>
      <c r="D115" s="41">
        <f>IF(Loan_Not_Paid*Values_Entered,Payment_Date,"")</f>
        <v>43709</v>
      </c>
      <c r="E115" s="59">
        <f t="shared" si="2"/>
        <v>6730395.0720901359</v>
      </c>
      <c r="F115" s="43">
        <f>IF(Loan_Not_Paid*Values_Entered,Monthly_Payment,"")</f>
        <v>91515.841908595496</v>
      </c>
      <c r="G115" s="43">
        <f>IF(Loan_Not_Paid*Values_Entered,Principal,"")</f>
        <v>63472.529108219831</v>
      </c>
      <c r="H115" s="43">
        <f>IF(Loan_Not_Paid*Values_Entered,Interest,"")</f>
        <v>28043.31280037565</v>
      </c>
      <c r="I115" s="52">
        <f t="shared" si="3"/>
        <v>6666922.542981917</v>
      </c>
      <c r="J115" s="67">
        <f t="shared" si="4"/>
        <v>531.10342168363036</v>
      </c>
    </row>
    <row r="116" spans="3:10" ht="15.75" x14ac:dyDescent="0.25">
      <c r="C116" s="40">
        <f>IF(Loan_Not_Paid*Values_Entered,Payment_Number,"")</f>
        <v>94</v>
      </c>
      <c r="D116" s="41">
        <f>IF(Loan_Not_Paid*Values_Entered,Payment_Date,"")</f>
        <v>43739</v>
      </c>
      <c r="E116" s="59">
        <f t="shared" si="2"/>
        <v>6666922.542981917</v>
      </c>
      <c r="F116" s="43">
        <f>IF(Loan_Not_Paid*Values_Entered,Monthly_Payment,"")</f>
        <v>91515.841908595496</v>
      </c>
      <c r="G116" s="43">
        <f>IF(Loan_Not_Paid*Values_Entered,Principal,"")</f>
        <v>63736.997979504085</v>
      </c>
      <c r="H116" s="43">
        <f>IF(Loan_Not_Paid*Values_Entered,Interest,"")</f>
        <v>27778.843929091403</v>
      </c>
      <c r="I116" s="52">
        <f t="shared" si="3"/>
        <v>6603185.5450024158</v>
      </c>
      <c r="J116" s="67">
        <f t="shared" si="4"/>
        <v>536.87628496280024</v>
      </c>
    </row>
    <row r="117" spans="3:10" ht="15.75" x14ac:dyDescent="0.25">
      <c r="C117" s="40">
        <f>IF(Loan_Not_Paid*Values_Entered,Payment_Number,"")</f>
        <v>95</v>
      </c>
      <c r="D117" s="41">
        <f>IF(Loan_Not_Paid*Values_Entered,Payment_Date,"")</f>
        <v>43770</v>
      </c>
      <c r="E117" s="59">
        <f t="shared" si="2"/>
        <v>6603185.5450024158</v>
      </c>
      <c r="F117" s="43">
        <f>IF(Loan_Not_Paid*Values_Entered,Monthly_Payment,"")</f>
        <v>91515.841908595496</v>
      </c>
      <c r="G117" s="43">
        <f>IF(Loan_Not_Paid*Values_Entered,Principal,"")</f>
        <v>64002.56880441869</v>
      </c>
      <c r="H117" s="43">
        <f>IF(Loan_Not_Paid*Values_Entered,Interest,"")</f>
        <v>27513.273104176802</v>
      </c>
      <c r="I117" s="52">
        <f t="shared" si="3"/>
        <v>6539182.9761979878</v>
      </c>
      <c r="J117" s="67">
        <f t="shared" si="4"/>
        <v>542.64914824197012</v>
      </c>
    </row>
    <row r="118" spans="3:10" ht="15.75" x14ac:dyDescent="0.25">
      <c r="C118" s="40">
        <f>IF(Loan_Not_Paid*Values_Entered,Payment_Number,"")</f>
        <v>96</v>
      </c>
      <c r="D118" s="41">
        <f>IF(Loan_Not_Paid*Values_Entered,Payment_Date,"")</f>
        <v>43800</v>
      </c>
      <c r="E118" s="59">
        <f t="shared" si="2"/>
        <v>6539182.9761979878</v>
      </c>
      <c r="F118" s="43">
        <f>IF(Loan_Not_Paid*Values_Entered,Monthly_Payment,"")</f>
        <v>91515.841908595496</v>
      </c>
      <c r="G118" s="43">
        <f>IF(Loan_Not_Paid*Values_Entered,Principal,"")</f>
        <v>64269.246174437103</v>
      </c>
      <c r="H118" s="43">
        <f>IF(Loan_Not_Paid*Values_Entered,Interest,"")</f>
        <v>27246.595734158389</v>
      </c>
      <c r="I118" s="52">
        <f t="shared" si="3"/>
        <v>6474913.7300235536</v>
      </c>
      <c r="J118" s="67">
        <f t="shared" si="4"/>
        <v>548.42201152114001</v>
      </c>
    </row>
    <row r="119" spans="3:10" ht="15.75" x14ac:dyDescent="0.25">
      <c r="C119" s="40">
        <f>IF(Loan_Not_Paid*Values_Entered,Payment_Number,"")</f>
        <v>97</v>
      </c>
      <c r="D119" s="41">
        <f>IF(Loan_Not_Paid*Values_Entered,Payment_Date,"")</f>
        <v>43831</v>
      </c>
      <c r="E119" s="94">
        <f t="shared" si="2"/>
        <v>6474913.7300235536</v>
      </c>
      <c r="F119" s="43">
        <f>IF(Loan_Not_Paid*Values_Entered,Monthly_Payment,"")</f>
        <v>91515.841908595496</v>
      </c>
      <c r="G119" s="43">
        <f>IF(Loan_Not_Paid*Values_Entered,Principal,"")</f>
        <v>64537.034700163917</v>
      </c>
      <c r="H119" s="43">
        <f>IF(Loan_Not_Paid*Values_Entered,Interest,"")</f>
        <v>26978.807208431568</v>
      </c>
      <c r="I119" s="52">
        <f t="shared" si="3"/>
        <v>6410376.6953233909</v>
      </c>
      <c r="J119" s="67">
        <f t="shared" si="4"/>
        <v>554.19487480030989</v>
      </c>
    </row>
    <row r="120" spans="3:10" ht="15.75" x14ac:dyDescent="0.25">
      <c r="C120" s="40">
        <f>IF(Loan_Not_Paid*Values_Entered,Payment_Number,"")</f>
        <v>98</v>
      </c>
      <c r="D120" s="41">
        <f>IF(Loan_Not_Paid*Values_Entered,Payment_Date,"")</f>
        <v>43862</v>
      </c>
      <c r="E120" s="59">
        <f t="shared" si="2"/>
        <v>6410376.6953233909</v>
      </c>
      <c r="F120" s="43">
        <f>IF(Loan_Not_Paid*Values_Entered,Monthly_Payment,"")</f>
        <v>91515.841908595496</v>
      </c>
      <c r="G120" s="43">
        <f>IF(Loan_Not_Paid*Values_Entered,Principal,"")</f>
        <v>64805.939011414601</v>
      </c>
      <c r="H120" s="43">
        <f>IF(Loan_Not_Paid*Values_Entered,Interest,"")</f>
        <v>26709.902897180888</v>
      </c>
      <c r="I120" s="52">
        <f t="shared" si="3"/>
        <v>6345570.7563119736</v>
      </c>
      <c r="J120" s="67">
        <f t="shared" si="4"/>
        <v>559.96773807947989</v>
      </c>
    </row>
    <row r="121" spans="3:10" ht="15.75" x14ac:dyDescent="0.25">
      <c r="C121" s="40">
        <f>IF(Loan_Not_Paid*Values_Entered,Payment_Number,"")</f>
        <v>99</v>
      </c>
      <c r="D121" s="41">
        <f>IF(Loan_Not_Paid*Values_Entered,Payment_Date,"")</f>
        <v>43891</v>
      </c>
      <c r="E121" s="59">
        <f t="shared" si="2"/>
        <v>6345570.7563119736</v>
      </c>
      <c r="F121" s="43">
        <f>IF(Loan_Not_Paid*Values_Entered,Monthly_Payment,"")</f>
        <v>91515.841908595496</v>
      </c>
      <c r="G121" s="43">
        <f>IF(Loan_Not_Paid*Values_Entered,Principal,"")</f>
        <v>65075.963757295496</v>
      </c>
      <c r="H121" s="43">
        <f>IF(Loan_Not_Paid*Values_Entered,Interest,"")</f>
        <v>26439.878151299996</v>
      </c>
      <c r="I121" s="52">
        <f t="shared" si="3"/>
        <v>6280494.7925546784</v>
      </c>
      <c r="J121" s="67">
        <f t="shared" si="4"/>
        <v>565.74060135864977</v>
      </c>
    </row>
    <row r="122" spans="3:10" ht="15.75" x14ac:dyDescent="0.25">
      <c r="C122" s="40">
        <f>IF(Loan_Not_Paid*Values_Entered,Payment_Number,"")</f>
        <v>100</v>
      </c>
      <c r="D122" s="41">
        <f>IF(Loan_Not_Paid*Values_Entered,Payment_Date,"")</f>
        <v>43922</v>
      </c>
      <c r="E122" s="59">
        <f t="shared" si="2"/>
        <v>6280494.7925546784</v>
      </c>
      <c r="F122" s="43">
        <f>IF(Loan_Not_Paid*Values_Entered,Monthly_Payment,"")</f>
        <v>91515.841908595496</v>
      </c>
      <c r="G122" s="43">
        <f>IF(Loan_Not_Paid*Values_Entered,Principal,"")</f>
        <v>65347.113606284234</v>
      </c>
      <c r="H122" s="43">
        <f>IF(Loan_Not_Paid*Values_Entered,Interest,"")</f>
        <v>26168.728302311265</v>
      </c>
      <c r="I122" s="52">
        <f t="shared" si="3"/>
        <v>6215147.6789483987</v>
      </c>
      <c r="J122" s="67">
        <f t="shared" si="4"/>
        <v>571.51346463781965</v>
      </c>
    </row>
    <row r="123" spans="3:10" ht="15.75" x14ac:dyDescent="0.25">
      <c r="C123" s="40">
        <f>IF(Loan_Not_Paid*Values_Entered,Payment_Number,"")</f>
        <v>101</v>
      </c>
      <c r="D123" s="41">
        <f>IF(Loan_Not_Paid*Values_Entered,Payment_Date,"")</f>
        <v>43952</v>
      </c>
      <c r="E123" s="59">
        <f t="shared" si="2"/>
        <v>6215147.6789483987</v>
      </c>
      <c r="F123" s="43">
        <f>IF(Loan_Not_Paid*Values_Entered,Monthly_Payment,"")</f>
        <v>91515.841908595496</v>
      </c>
      <c r="G123" s="43">
        <f>IF(Loan_Not_Paid*Values_Entered,Principal,"")</f>
        <v>65619.393246310414</v>
      </c>
      <c r="H123" s="43">
        <f>IF(Loan_Not_Paid*Values_Entered,Interest,"")</f>
        <v>25896.448662285075</v>
      </c>
      <c r="I123" s="52">
        <f t="shared" si="3"/>
        <v>6149528.2857020851</v>
      </c>
      <c r="J123" s="67">
        <f t="shared" si="4"/>
        <v>577.28632791698953</v>
      </c>
    </row>
    <row r="124" spans="3:10" ht="15.75" x14ac:dyDescent="0.25">
      <c r="C124" s="40">
        <f>IF(Loan_Not_Paid*Values_Entered,Payment_Number,"")</f>
        <v>102</v>
      </c>
      <c r="D124" s="41">
        <f>IF(Loan_Not_Paid*Values_Entered,Payment_Date,"")</f>
        <v>43983</v>
      </c>
      <c r="E124" s="59">
        <f t="shared" si="2"/>
        <v>6149528.2857020851</v>
      </c>
      <c r="F124" s="43">
        <f>IF(Loan_Not_Paid*Values_Entered,Monthly_Payment,"")</f>
        <v>91515.841908595496</v>
      </c>
      <c r="G124" s="43">
        <f>IF(Loan_Not_Paid*Values_Entered,Principal,"")</f>
        <v>65892.807384836706</v>
      </c>
      <c r="H124" s="43">
        <f>IF(Loan_Not_Paid*Values_Entered,Interest,"")</f>
        <v>25623.034523758786</v>
      </c>
      <c r="I124" s="52">
        <f t="shared" si="3"/>
        <v>6083635.4783172458</v>
      </c>
      <c r="J124" s="67">
        <f t="shared" si="4"/>
        <v>583.05919119615942</v>
      </c>
    </row>
    <row r="125" spans="3:10" ht="15.75" x14ac:dyDescent="0.25">
      <c r="C125" s="40">
        <f>IF(Loan_Not_Paid*Values_Entered,Payment_Number,"")</f>
        <v>103</v>
      </c>
      <c r="D125" s="41">
        <f>IF(Loan_Not_Paid*Values_Entered,Payment_Date,"")</f>
        <v>44013</v>
      </c>
      <c r="E125" s="59">
        <f t="shared" si="2"/>
        <v>6083635.4783172458</v>
      </c>
      <c r="F125" s="43">
        <f>IF(Loan_Not_Paid*Values_Entered,Monthly_Payment,"")</f>
        <v>91515.841908595496</v>
      </c>
      <c r="G125" s="43">
        <f>IF(Loan_Not_Paid*Values_Entered,Principal,"")</f>
        <v>66167.360748940191</v>
      </c>
      <c r="H125" s="43">
        <f>IF(Loan_Not_Paid*Values_Entered,Interest,"")</f>
        <v>25348.481159655301</v>
      </c>
      <c r="I125" s="52">
        <f t="shared" si="3"/>
        <v>6017468.1175683029</v>
      </c>
      <c r="J125" s="67">
        <f t="shared" si="4"/>
        <v>588.8320544753293</v>
      </c>
    </row>
    <row r="126" spans="3:10" ht="15.75" x14ac:dyDescent="0.25">
      <c r="C126" s="40">
        <f>IF(Loan_Not_Paid*Values_Entered,Payment_Number,"")</f>
        <v>104</v>
      </c>
      <c r="D126" s="41">
        <f>IF(Loan_Not_Paid*Values_Entered,Payment_Date,"")</f>
        <v>44044</v>
      </c>
      <c r="E126" s="59">
        <f t="shared" si="2"/>
        <v>6017468.1175683029</v>
      </c>
      <c r="F126" s="43">
        <f>IF(Loan_Not_Paid*Values_Entered,Monthly_Payment,"")</f>
        <v>91515.841908595496</v>
      </c>
      <c r="G126" s="43">
        <f>IF(Loan_Not_Paid*Values_Entered,Principal,"")</f>
        <v>66443.058085394106</v>
      </c>
      <c r="H126" s="43">
        <f>IF(Loan_Not_Paid*Values_Entered,Interest,"")</f>
        <v>25072.783823201386</v>
      </c>
      <c r="I126" s="52">
        <f t="shared" si="3"/>
        <v>5951025.0594829116</v>
      </c>
      <c r="J126" s="67">
        <f t="shared" si="4"/>
        <v>594.60491775449918</v>
      </c>
    </row>
    <row r="127" spans="3:10" s="14" customFormat="1" ht="15.75" x14ac:dyDescent="0.25">
      <c r="C127" s="40">
        <f>IF(Loan_Not_Paid*Values_Entered,Payment_Number,"")</f>
        <v>105</v>
      </c>
      <c r="D127" s="41">
        <f>IF(Loan_Not_Paid*Values_Entered,Payment_Date,"")</f>
        <v>44075</v>
      </c>
      <c r="E127" s="59">
        <f t="shared" si="2"/>
        <v>5951025.0594829116</v>
      </c>
      <c r="F127" s="43">
        <f>IF(Loan_Not_Paid*Values_Entered,Monthly_Payment,"")</f>
        <v>91515.841908595496</v>
      </c>
      <c r="G127" s="43">
        <f>IF(Loan_Not_Paid*Values_Entered,Principal,"")</f>
        <v>66719.904160749924</v>
      </c>
      <c r="H127" s="43">
        <f>IF(Loan_Not_Paid*Values_Entered,Interest,"")</f>
        <v>24795.937747845572</v>
      </c>
      <c r="I127" s="52">
        <f t="shared" si="3"/>
        <v>5884305.1553221643</v>
      </c>
      <c r="J127" s="67">
        <f t="shared" si="4"/>
        <v>600.37778103366907</v>
      </c>
    </row>
    <row r="128" spans="3:10" s="14" customFormat="1" ht="15.75" x14ac:dyDescent="0.25">
      <c r="C128" s="40">
        <f>IF(Loan_Not_Paid*Values_Entered,Payment_Number,"")</f>
        <v>106</v>
      </c>
      <c r="D128" s="41">
        <f>IF(Loan_Not_Paid*Values_Entered,Payment_Date,"")</f>
        <v>44105</v>
      </c>
      <c r="E128" s="59">
        <f t="shared" si="2"/>
        <v>5884305.1553221643</v>
      </c>
      <c r="F128" s="43">
        <f>IF(Loan_Not_Paid*Values_Entered,Monthly_Payment,"")</f>
        <v>91515.841908595496</v>
      </c>
      <c r="G128" s="43">
        <f>IF(Loan_Not_Paid*Values_Entered,Principal,"")</f>
        <v>66997.9037614197</v>
      </c>
      <c r="H128" s="43">
        <f>IF(Loan_Not_Paid*Values_Entered,Interest,"")</f>
        <v>24517.938147175781</v>
      </c>
      <c r="I128" s="52">
        <f t="shared" si="3"/>
        <v>5817307.2515607383</v>
      </c>
      <c r="J128" s="67">
        <f t="shared" si="4"/>
        <v>606.15064431283895</v>
      </c>
    </row>
    <row r="129" spans="3:10" s="14" customFormat="1" ht="15.75" x14ac:dyDescent="0.25">
      <c r="C129" s="40">
        <f>IF(Loan_Not_Paid*Values_Entered,Payment_Number,"")</f>
        <v>107</v>
      </c>
      <c r="D129" s="41">
        <f>IF(Loan_Not_Paid*Values_Entered,Payment_Date,"")</f>
        <v>44136</v>
      </c>
      <c r="E129" s="59">
        <f t="shared" si="2"/>
        <v>5817307.2515607383</v>
      </c>
      <c r="F129" s="43">
        <f>IF(Loan_Not_Paid*Values_Entered,Monthly_Payment,"")</f>
        <v>91515.841908595496</v>
      </c>
      <c r="G129" s="43">
        <f>IF(Loan_Not_Paid*Values_Entered,Principal,"")</f>
        <v>67277.061693758966</v>
      </c>
      <c r="H129" s="43">
        <f>IF(Loan_Not_Paid*Values_Entered,Interest,"")</f>
        <v>24238.780214836537</v>
      </c>
      <c r="I129" s="52">
        <f t="shared" si="3"/>
        <v>5750030.1898669824</v>
      </c>
      <c r="J129" s="67">
        <f t="shared" si="4"/>
        <v>611.92350759200895</v>
      </c>
    </row>
    <row r="130" spans="3:10" s="14" customFormat="1" ht="15.75" x14ac:dyDescent="0.25">
      <c r="C130" s="40">
        <f>IF(Loan_Not_Paid*Values_Entered,Payment_Number,"")</f>
        <v>108</v>
      </c>
      <c r="D130" s="41">
        <f>IF(Loan_Not_Paid*Values_Entered,Payment_Date,"")</f>
        <v>44166</v>
      </c>
      <c r="E130" s="59">
        <f t="shared" si="2"/>
        <v>5750030.1898669824</v>
      </c>
      <c r="F130" s="43">
        <f>IF(Loan_Not_Paid*Values_Entered,Monthly_Payment,"")</f>
        <v>91515.841908595496</v>
      </c>
      <c r="G130" s="43">
        <f>IF(Loan_Not_Paid*Values_Entered,Principal,"")</f>
        <v>67557.382784149624</v>
      </c>
      <c r="H130" s="43">
        <f>IF(Loan_Not_Paid*Values_Entered,Interest,"")</f>
        <v>23958.459124445872</v>
      </c>
      <c r="I130" s="52">
        <f t="shared" si="3"/>
        <v>5682472.8070828319</v>
      </c>
      <c r="J130" s="67">
        <f t="shared" si="4"/>
        <v>617.69637087117883</v>
      </c>
    </row>
    <row r="131" spans="3:10" s="14" customFormat="1" ht="15.75" x14ac:dyDescent="0.25">
      <c r="C131" s="40">
        <f>IF(Loan_Not_Paid*Values_Entered,Payment_Number,"")</f>
        <v>109</v>
      </c>
      <c r="D131" s="41">
        <f>IF(Loan_Not_Paid*Values_Entered,Payment_Date,"")</f>
        <v>44197</v>
      </c>
      <c r="E131" s="94">
        <f t="shared" si="2"/>
        <v>5682472.8070828319</v>
      </c>
      <c r="F131" s="43">
        <f>IF(Loan_Not_Paid*Values_Entered,Monthly_Payment,"")</f>
        <v>91515.841908595496</v>
      </c>
      <c r="G131" s="43">
        <f>IF(Loan_Not_Paid*Values_Entered,Principal,"")</f>
        <v>67838.871879083585</v>
      </c>
      <c r="H131" s="43">
        <f>IF(Loan_Not_Paid*Values_Entered,Interest,"")</f>
        <v>23676.970029511915</v>
      </c>
      <c r="I131" s="52">
        <f t="shared" si="3"/>
        <v>5614633.9352037515</v>
      </c>
      <c r="J131" s="67">
        <f t="shared" si="4"/>
        <v>623.46923415034871</v>
      </c>
    </row>
    <row r="132" spans="3:10" s="14" customFormat="1" ht="15.75" x14ac:dyDescent="0.25">
      <c r="C132" s="40">
        <f>IF(Loan_Not_Paid*Values_Entered,Payment_Number,"")</f>
        <v>110</v>
      </c>
      <c r="D132" s="41">
        <f>IF(Loan_Not_Paid*Values_Entered,Payment_Date,"")</f>
        <v>44228</v>
      </c>
      <c r="E132" s="59">
        <f t="shared" si="2"/>
        <v>5614633.9352037515</v>
      </c>
      <c r="F132" s="43">
        <f>IF(Loan_Not_Paid*Values_Entered,Monthly_Payment,"")</f>
        <v>91515.841908595496</v>
      </c>
      <c r="G132" s="43">
        <f>IF(Loan_Not_Paid*Values_Entered,Principal,"")</f>
        <v>68121.533845246435</v>
      </c>
      <c r="H132" s="43">
        <f>IF(Loan_Not_Paid*Values_Entered,Interest,"")</f>
        <v>23394.308063349064</v>
      </c>
      <c r="I132" s="52">
        <f t="shared" si="3"/>
        <v>5546512.401358502</v>
      </c>
      <c r="J132" s="67">
        <f t="shared" si="4"/>
        <v>629.24209742951859</v>
      </c>
    </row>
    <row r="133" spans="3:10" s="14" customFormat="1" ht="15.75" x14ac:dyDescent="0.25">
      <c r="C133" s="40">
        <f>IF(Loan_Not_Paid*Values_Entered,Payment_Number,"")</f>
        <v>111</v>
      </c>
      <c r="D133" s="41">
        <f>IF(Loan_Not_Paid*Values_Entered,Payment_Date,"")</f>
        <v>44256</v>
      </c>
      <c r="E133" s="59">
        <f t="shared" si="2"/>
        <v>5546512.401358502</v>
      </c>
      <c r="F133" s="43">
        <f>IF(Loan_Not_Paid*Values_Entered,Monthly_Payment,"")</f>
        <v>91515.841908595496</v>
      </c>
      <c r="G133" s="43">
        <f>IF(Loan_Not_Paid*Values_Entered,Principal,"")</f>
        <v>68405.373569601623</v>
      </c>
      <c r="H133" s="43">
        <f>IF(Loan_Not_Paid*Values_Entered,Interest,"")</f>
        <v>23110.468338993873</v>
      </c>
      <c r="I133" s="52">
        <f t="shared" si="3"/>
        <v>5478107.0277888998</v>
      </c>
      <c r="J133" s="67">
        <f t="shared" si="4"/>
        <v>635.01496070868848</v>
      </c>
    </row>
    <row r="134" spans="3:10" s="14" customFormat="1" ht="15.75" x14ac:dyDescent="0.25">
      <c r="C134" s="40">
        <f>IF(Loan_Not_Paid*Values_Entered,Payment_Number,"")</f>
        <v>112</v>
      </c>
      <c r="D134" s="41">
        <f>IF(Loan_Not_Paid*Values_Entered,Payment_Date,"")</f>
        <v>44287</v>
      </c>
      <c r="E134" s="59">
        <f t="shared" si="2"/>
        <v>5478107.0277888998</v>
      </c>
      <c r="F134" s="43">
        <f>IF(Loan_Not_Paid*Values_Entered,Monthly_Payment,"")</f>
        <v>91515.841908595496</v>
      </c>
      <c r="G134" s="43">
        <f>IF(Loan_Not_Paid*Values_Entered,Principal,"")</f>
        <v>68690.395959474947</v>
      </c>
      <c r="H134" s="43">
        <f>IF(Loan_Not_Paid*Values_Entered,Interest,"")</f>
        <v>22825.445949120531</v>
      </c>
      <c r="I134" s="52">
        <f t="shared" si="3"/>
        <v>5409416.631829422</v>
      </c>
      <c r="J134" s="67">
        <f t="shared" si="4"/>
        <v>640.78782398785836</v>
      </c>
    </row>
    <row r="135" spans="3:10" s="14" customFormat="1" ht="15.75" x14ac:dyDescent="0.25">
      <c r="C135" s="40">
        <f>IF(Loan_Not_Paid*Values_Entered,Payment_Number,"")</f>
        <v>113</v>
      </c>
      <c r="D135" s="41">
        <f>IF(Loan_Not_Paid*Values_Entered,Payment_Date,"")</f>
        <v>44317</v>
      </c>
      <c r="E135" s="59">
        <f t="shared" si="2"/>
        <v>5409416.631829422</v>
      </c>
      <c r="F135" s="43">
        <f>IF(Loan_Not_Paid*Values_Entered,Monthly_Payment,"")</f>
        <v>91515.841908595496</v>
      </c>
      <c r="G135" s="43">
        <f>IF(Loan_Not_Paid*Values_Entered,Principal,"")</f>
        <v>68976.605942639435</v>
      </c>
      <c r="H135" s="43">
        <f>IF(Loan_Not_Paid*Values_Entered,Interest,"")</f>
        <v>22539.235965956053</v>
      </c>
      <c r="I135" s="52">
        <f t="shared" si="3"/>
        <v>5340440.0258867852</v>
      </c>
      <c r="J135" s="67">
        <f t="shared" si="4"/>
        <v>646.56068726702824</v>
      </c>
    </row>
    <row r="136" spans="3:10" s="14" customFormat="1" ht="15.75" x14ac:dyDescent="0.25">
      <c r="C136" s="40">
        <f>IF(Loan_Not_Paid*Values_Entered,Payment_Number,"")</f>
        <v>114</v>
      </c>
      <c r="D136" s="41">
        <f>IF(Loan_Not_Paid*Values_Entered,Payment_Date,"")</f>
        <v>44348</v>
      </c>
      <c r="E136" s="59">
        <f t="shared" si="2"/>
        <v>5340440.0258867852</v>
      </c>
      <c r="F136" s="43">
        <f>IF(Loan_Not_Paid*Values_Entered,Monthly_Payment,"")</f>
        <v>91515.841908595496</v>
      </c>
      <c r="G136" s="43">
        <f>IF(Loan_Not_Paid*Values_Entered,Principal,"")</f>
        <v>69264.008467400432</v>
      </c>
      <c r="H136" s="43">
        <f>IF(Loan_Not_Paid*Values_Entered,Interest,"")</f>
        <v>22251.833441195056</v>
      </c>
      <c r="I136" s="52">
        <f t="shared" si="3"/>
        <v>5271176.0174193867</v>
      </c>
      <c r="J136" s="67">
        <f t="shared" si="4"/>
        <v>652.33355054619813</v>
      </c>
    </row>
    <row r="137" spans="3:10" s="14" customFormat="1" ht="15.75" x14ac:dyDescent="0.25">
      <c r="C137" s="40">
        <f>IF(Loan_Not_Paid*Values_Entered,Payment_Number,"")</f>
        <v>115</v>
      </c>
      <c r="D137" s="41">
        <f>IF(Loan_Not_Paid*Values_Entered,Payment_Date,"")</f>
        <v>44378</v>
      </c>
      <c r="E137" s="59">
        <f t="shared" si="2"/>
        <v>5271176.0174193867</v>
      </c>
      <c r="F137" s="43">
        <f>IF(Loan_Not_Paid*Values_Entered,Monthly_Payment,"")</f>
        <v>91515.841908595496</v>
      </c>
      <c r="G137" s="43">
        <f>IF(Loan_Not_Paid*Values_Entered,Principal,"")</f>
        <v>69552.60850268128</v>
      </c>
      <c r="H137" s="43">
        <f>IF(Loan_Not_Paid*Values_Entered,Interest,"")</f>
        <v>21963.233405914216</v>
      </c>
      <c r="I137" s="52">
        <f t="shared" si="3"/>
        <v>5201623.4089167006</v>
      </c>
      <c r="J137" s="67">
        <f t="shared" si="4"/>
        <v>658.10641382536801</v>
      </c>
    </row>
    <row r="138" spans="3:10" s="14" customFormat="1" ht="15.75" x14ac:dyDescent="0.25">
      <c r="C138" s="40">
        <f>IF(Loan_Not_Paid*Values_Entered,Payment_Number,"")</f>
        <v>116</v>
      </c>
      <c r="D138" s="41">
        <f>IF(Loan_Not_Paid*Values_Entered,Payment_Date,"")</f>
        <v>44409</v>
      </c>
      <c r="E138" s="59">
        <f t="shared" si="2"/>
        <v>5201623.4089167006</v>
      </c>
      <c r="F138" s="43">
        <f>IF(Loan_Not_Paid*Values_Entered,Monthly_Payment,"")</f>
        <v>91515.841908595496</v>
      </c>
      <c r="G138" s="43">
        <f>IF(Loan_Not_Paid*Values_Entered,Principal,"")</f>
        <v>69842.411038109101</v>
      </c>
      <c r="H138" s="43">
        <f>IF(Loan_Not_Paid*Values_Entered,Interest,"")</f>
        <v>21673.43087048638</v>
      </c>
      <c r="I138" s="52">
        <f t="shared" si="3"/>
        <v>5131780.9978785887</v>
      </c>
      <c r="J138" s="67">
        <f t="shared" si="4"/>
        <v>663.87927710453801</v>
      </c>
    </row>
    <row r="139" spans="3:10" s="14" customFormat="1" ht="15.75" x14ac:dyDescent="0.25">
      <c r="C139" s="40">
        <f>IF(Loan_Not_Paid*Values_Entered,Payment_Number,"")</f>
        <v>117</v>
      </c>
      <c r="D139" s="41">
        <f>IF(Loan_Not_Paid*Values_Entered,Payment_Date,"")</f>
        <v>44440</v>
      </c>
      <c r="E139" s="59">
        <f t="shared" si="2"/>
        <v>5131780.9978785887</v>
      </c>
      <c r="F139" s="43">
        <f>IF(Loan_Not_Paid*Values_Entered,Monthly_Payment,"")</f>
        <v>91515.841908595496</v>
      </c>
      <c r="G139" s="43">
        <f>IF(Loan_Not_Paid*Values_Entered,Principal,"")</f>
        <v>70133.421084101239</v>
      </c>
      <c r="H139" s="43">
        <f>IF(Loan_Not_Paid*Values_Entered,Interest,"")</f>
        <v>21382.42082449426</v>
      </c>
      <c r="I139" s="52">
        <f t="shared" si="3"/>
        <v>5061647.5767944902</v>
      </c>
      <c r="J139" s="67">
        <f t="shared" si="4"/>
        <v>669.65214038370789</v>
      </c>
    </row>
    <row r="140" spans="3:10" s="14" customFormat="1" ht="15.75" x14ac:dyDescent="0.25">
      <c r="C140" s="40">
        <f>IF(Loan_Not_Paid*Values_Entered,Payment_Number,"")</f>
        <v>118</v>
      </c>
      <c r="D140" s="41">
        <f>IF(Loan_Not_Paid*Values_Entered,Payment_Date,"")</f>
        <v>44470</v>
      </c>
      <c r="E140" s="59">
        <f t="shared" si="2"/>
        <v>5061647.5767944902</v>
      </c>
      <c r="F140" s="43">
        <f>IF(Loan_Not_Paid*Values_Entered,Monthly_Payment,"")</f>
        <v>91515.841908595496</v>
      </c>
      <c r="G140" s="43">
        <f>IF(Loan_Not_Paid*Values_Entered,Principal,"")</f>
        <v>70425.643671951664</v>
      </c>
      <c r="H140" s="43">
        <f>IF(Loan_Not_Paid*Values_Entered,Interest,"")</f>
        <v>21090.198236643842</v>
      </c>
      <c r="I140" s="52">
        <f t="shared" si="3"/>
        <v>4991221.9331225399</v>
      </c>
      <c r="J140" s="67">
        <f t="shared" si="4"/>
        <v>675.42500366287777</v>
      </c>
    </row>
    <row r="141" spans="3:10" s="14" customFormat="1" ht="15.75" x14ac:dyDescent="0.25">
      <c r="C141" s="40">
        <f>IF(Loan_Not_Paid*Values_Entered,Payment_Number,"")</f>
        <v>119</v>
      </c>
      <c r="D141" s="41">
        <f>IF(Loan_Not_Paid*Values_Entered,Payment_Date,"")</f>
        <v>44501</v>
      </c>
      <c r="E141" s="59">
        <f t="shared" si="2"/>
        <v>4991221.9331225399</v>
      </c>
      <c r="F141" s="43">
        <f>IF(Loan_Not_Paid*Values_Entered,Monthly_Payment,"")</f>
        <v>91515.841908595496</v>
      </c>
      <c r="G141" s="43">
        <f>IF(Loan_Not_Paid*Values_Entered,Principal,"")</f>
        <v>70719.083853918113</v>
      </c>
      <c r="H141" s="43">
        <f>IF(Loan_Not_Paid*Values_Entered,Interest,"")</f>
        <v>20796.758054677379</v>
      </c>
      <c r="I141" s="52">
        <f t="shared" si="3"/>
        <v>4920502.8492686152</v>
      </c>
      <c r="J141" s="67">
        <f t="shared" si="4"/>
        <v>681.19786694204765</v>
      </c>
    </row>
    <row r="142" spans="3:10" s="14" customFormat="1" ht="15.75" x14ac:dyDescent="0.25">
      <c r="C142" s="40">
        <f>IF(Loan_Not_Paid*Values_Entered,Payment_Number,"")</f>
        <v>120</v>
      </c>
      <c r="D142" s="41">
        <f>IF(Loan_Not_Paid*Values_Entered,Payment_Date,"")</f>
        <v>44531</v>
      </c>
      <c r="E142" s="59">
        <f t="shared" si="2"/>
        <v>4920502.8492686152</v>
      </c>
      <c r="F142" s="43">
        <f>IF(Loan_Not_Paid*Values_Entered,Monthly_Payment,"")</f>
        <v>91515.841908595496</v>
      </c>
      <c r="G142" s="43">
        <f>IF(Loan_Not_Paid*Values_Entered,Principal,"")</f>
        <v>71013.746703309444</v>
      </c>
      <c r="H142" s="43">
        <f>IF(Loan_Not_Paid*Values_Entered,Interest,"")</f>
        <v>20502.095205286048</v>
      </c>
      <c r="I142" s="52">
        <f t="shared" si="3"/>
        <v>4849489.102565309</v>
      </c>
      <c r="J142" s="67">
        <f t="shared" si="4"/>
        <v>686.97073022121754</v>
      </c>
    </row>
    <row r="143" spans="3:10" s="14" customFormat="1" ht="15.75" x14ac:dyDescent="0.25">
      <c r="C143" s="40">
        <f>IF(Loan_Not_Paid*Values_Entered,Payment_Number,"")</f>
        <v>121</v>
      </c>
      <c r="D143" s="41">
        <f>IF(Loan_Not_Paid*Values_Entered,Payment_Date,"")</f>
        <v>44562</v>
      </c>
      <c r="E143" s="94">
        <f t="shared" si="2"/>
        <v>4849489.102565309</v>
      </c>
      <c r="F143" s="43">
        <f>IF(Loan_Not_Paid*Values_Entered,Monthly_Payment,"")</f>
        <v>91515.841908595496</v>
      </c>
      <c r="G143" s="43">
        <f>IF(Loan_Not_Paid*Values_Entered,Principal,"")</f>
        <v>71309.637314573221</v>
      </c>
      <c r="H143" s="43">
        <f>IF(Loan_Not_Paid*Values_Entered,Interest,"")</f>
        <v>20206.20459402226</v>
      </c>
      <c r="I143" s="52">
        <f t="shared" si="3"/>
        <v>4778179.465250738</v>
      </c>
      <c r="J143" s="67">
        <f t="shared" si="4"/>
        <v>692.74359350038742</v>
      </c>
    </row>
    <row r="144" spans="3:10" s="14" customFormat="1" ht="15.75" x14ac:dyDescent="0.25">
      <c r="C144" s="40">
        <f>IF(Loan_Not_Paid*Values_Entered,Payment_Number,"")</f>
        <v>122</v>
      </c>
      <c r="D144" s="41">
        <f>IF(Loan_Not_Paid*Values_Entered,Payment_Date,"")</f>
        <v>44593</v>
      </c>
      <c r="E144" s="59">
        <f t="shared" si="2"/>
        <v>4778179.465250738</v>
      </c>
      <c r="F144" s="43">
        <f>IF(Loan_Not_Paid*Values_Entered,Monthly_Payment,"")</f>
        <v>91515.841908595496</v>
      </c>
      <c r="G144" s="43">
        <f>IF(Loan_Not_Paid*Values_Entered,Principal,"")</f>
        <v>71606.760803383964</v>
      </c>
      <c r="H144" s="43">
        <f>IF(Loan_Not_Paid*Values_Entered,Interest,"")</f>
        <v>19909.081105211535</v>
      </c>
      <c r="I144" s="52">
        <f t="shared" si="3"/>
        <v>4706572.7044473477</v>
      </c>
      <c r="J144" s="67">
        <f t="shared" si="4"/>
        <v>698.5164567795573</v>
      </c>
    </row>
    <row r="145" spans="3:10" s="14" customFormat="1" ht="15.75" x14ac:dyDescent="0.25">
      <c r="C145" s="40">
        <f>IF(Loan_Not_Paid*Values_Entered,Payment_Number,"")</f>
        <v>123</v>
      </c>
      <c r="D145" s="41">
        <f>IF(Loan_Not_Paid*Values_Entered,Payment_Date,"")</f>
        <v>44621</v>
      </c>
      <c r="E145" s="59">
        <f t="shared" si="2"/>
        <v>4706572.7044473477</v>
      </c>
      <c r="F145" s="43">
        <f>IF(Loan_Not_Paid*Values_Entered,Monthly_Payment,"")</f>
        <v>91515.841908595496</v>
      </c>
      <c r="G145" s="43">
        <f>IF(Loan_Not_Paid*Values_Entered,Principal,"")</f>
        <v>71905.122306731384</v>
      </c>
      <c r="H145" s="43">
        <f>IF(Loan_Not_Paid*Values_Entered,Interest,"")</f>
        <v>19610.719601864108</v>
      </c>
      <c r="I145" s="52">
        <f t="shared" si="3"/>
        <v>4634667.5821406208</v>
      </c>
      <c r="J145" s="67">
        <f t="shared" si="4"/>
        <v>704.28932005872718</v>
      </c>
    </row>
    <row r="146" spans="3:10" s="14" customFormat="1" ht="15.75" x14ac:dyDescent="0.25">
      <c r="C146" s="40">
        <f>IF(Loan_Not_Paid*Values_Entered,Payment_Number,"")</f>
        <v>124</v>
      </c>
      <c r="D146" s="41">
        <f>IF(Loan_Not_Paid*Values_Entered,Payment_Date,"")</f>
        <v>44652</v>
      </c>
      <c r="E146" s="59">
        <f t="shared" si="2"/>
        <v>4634667.5821406208</v>
      </c>
      <c r="F146" s="43">
        <f>IF(Loan_Not_Paid*Values_Entered,Monthly_Payment,"")</f>
        <v>91515.841908595496</v>
      </c>
      <c r="G146" s="43">
        <f>IF(Loan_Not_Paid*Values_Entered,Principal,"")</f>
        <v>72204.72698300943</v>
      </c>
      <c r="H146" s="43">
        <f>IF(Loan_Not_Paid*Values_Entered,Interest,"")</f>
        <v>19311.114925586058</v>
      </c>
      <c r="I146" s="52">
        <f t="shared" si="3"/>
        <v>4562462.8551576138</v>
      </c>
      <c r="J146" s="67">
        <f t="shared" si="4"/>
        <v>710.06218333789707</v>
      </c>
    </row>
    <row r="147" spans="3:10" s="14" customFormat="1" ht="15.75" x14ac:dyDescent="0.25">
      <c r="C147" s="40">
        <f>IF(Loan_Not_Paid*Values_Entered,Payment_Number,"")</f>
        <v>125</v>
      </c>
      <c r="D147" s="41">
        <f>IF(Loan_Not_Paid*Values_Entered,Payment_Date,"")</f>
        <v>44682</v>
      </c>
      <c r="E147" s="59">
        <f t="shared" si="2"/>
        <v>4562462.8551576138</v>
      </c>
      <c r="F147" s="43">
        <f>IF(Loan_Not_Paid*Values_Entered,Monthly_Payment,"")</f>
        <v>91515.841908595496</v>
      </c>
      <c r="G147" s="43">
        <f>IF(Loan_Not_Paid*Values_Entered,Principal,"")</f>
        <v>72505.580012105318</v>
      </c>
      <c r="H147" s="43">
        <f>IF(Loan_Not_Paid*Values_Entered,Interest,"")</f>
        <v>19010.261896490189</v>
      </c>
      <c r="I147" s="52">
        <f t="shared" si="3"/>
        <v>4489957.2751455083</v>
      </c>
      <c r="J147" s="67">
        <f t="shared" si="4"/>
        <v>715.83504661706706</v>
      </c>
    </row>
    <row r="148" spans="3:10" s="14" customFormat="1" ht="15.75" x14ac:dyDescent="0.25">
      <c r="C148" s="40">
        <f>IF(Loan_Not_Paid*Values_Entered,Payment_Number,"")</f>
        <v>126</v>
      </c>
      <c r="D148" s="41">
        <f>IF(Loan_Not_Paid*Values_Entered,Payment_Date,"")</f>
        <v>44713</v>
      </c>
      <c r="E148" s="59">
        <f t="shared" si="2"/>
        <v>4489957.2751455083</v>
      </c>
      <c r="F148" s="43">
        <f>IF(Loan_Not_Paid*Values_Entered,Monthly_Payment,"")</f>
        <v>91515.841908595496</v>
      </c>
      <c r="G148" s="43">
        <f>IF(Loan_Not_Paid*Values_Entered,Principal,"")</f>
        <v>72807.686595489067</v>
      </c>
      <c r="H148" s="43">
        <f>IF(Loan_Not_Paid*Values_Entered,Interest,"")</f>
        <v>18708.155313106414</v>
      </c>
      <c r="I148" s="52">
        <f t="shared" si="3"/>
        <v>4417149.5885500219</v>
      </c>
      <c r="J148" s="67">
        <f t="shared" si="4"/>
        <v>721.60790989623695</v>
      </c>
    </row>
    <row r="149" spans="3:10" s="14" customFormat="1" ht="15.75" x14ac:dyDescent="0.25">
      <c r="C149" s="40">
        <f>IF(Loan_Not_Paid*Values_Entered,Payment_Number,"")</f>
        <v>127</v>
      </c>
      <c r="D149" s="41">
        <f>IF(Loan_Not_Paid*Values_Entered,Payment_Date,"")</f>
        <v>44743</v>
      </c>
      <c r="E149" s="59">
        <f t="shared" si="2"/>
        <v>4417149.5885500219</v>
      </c>
      <c r="F149" s="43">
        <f>IF(Loan_Not_Paid*Values_Entered,Monthly_Payment,"")</f>
        <v>91515.841908595496</v>
      </c>
      <c r="G149" s="43">
        <f>IF(Loan_Not_Paid*Values_Entered,Principal,"")</f>
        <v>73111.051956303621</v>
      </c>
      <c r="H149" s="43">
        <f>IF(Loan_Not_Paid*Values_Entered,Interest,"")</f>
        <v>18404.789952291874</v>
      </c>
      <c r="I149" s="52">
        <f t="shared" si="3"/>
        <v>4344038.5365937054</v>
      </c>
      <c r="J149" s="67">
        <f t="shared" si="4"/>
        <v>727.38077317540683</v>
      </c>
    </row>
    <row r="150" spans="3:10" s="14" customFormat="1" ht="15.75" x14ac:dyDescent="0.25">
      <c r="C150" s="40">
        <f>IF(Loan_Not_Paid*Values_Entered,Payment_Number,"")</f>
        <v>128</v>
      </c>
      <c r="D150" s="41">
        <f>IF(Loan_Not_Paid*Values_Entered,Payment_Date,"")</f>
        <v>44774</v>
      </c>
      <c r="E150" s="59">
        <f t="shared" si="2"/>
        <v>4344038.5365937054</v>
      </c>
      <c r="F150" s="43">
        <f>IF(Loan_Not_Paid*Values_Entered,Monthly_Payment,"")</f>
        <v>91515.841908595496</v>
      </c>
      <c r="G150" s="43">
        <f>IF(Loan_Not_Paid*Values_Entered,Principal,"")</f>
        <v>73415.681339454881</v>
      </c>
      <c r="H150" s="43">
        <f>IF(Loan_Not_Paid*Values_Entered,Interest,"")</f>
        <v>18100.160569140611</v>
      </c>
      <c r="I150" s="52">
        <f t="shared" si="3"/>
        <v>4270622.855254259</v>
      </c>
      <c r="J150" s="67">
        <f t="shared" si="4"/>
        <v>733.15363645457671</v>
      </c>
    </row>
    <row r="151" spans="3:10" s="14" customFormat="1" ht="15.75" x14ac:dyDescent="0.25">
      <c r="C151" s="40">
        <f>IF(Loan_Not_Paid*Values_Entered,Payment_Number,"")</f>
        <v>129</v>
      </c>
      <c r="D151" s="41">
        <f>IF(Loan_Not_Paid*Values_Entered,Payment_Date,"")</f>
        <v>44805</v>
      </c>
      <c r="E151" s="59">
        <f>IF(Loan_Not_Paid*Values_Entered,Beginning_Balance,"")</f>
        <v>4270622.855254259</v>
      </c>
      <c r="F151" s="43">
        <f t="shared" ref="F151:F214" si="5">IF(Loan_Not_Paid*Values_Entered,Monthly_Payment,"")</f>
        <v>91515.841908595496</v>
      </c>
      <c r="G151" s="43">
        <f>IF(Loan_Not_Paid*Values_Entered,Principal,"")</f>
        <v>73721.580011702608</v>
      </c>
      <c r="H151" s="43">
        <f>IF(Loan_Not_Paid*Values_Entered,Interest,"")</f>
        <v>17794.26189689288</v>
      </c>
      <c r="I151" s="52">
        <f>IF(Loan_Not_Paid*Values_Entered,Ending_Balance,"")</f>
        <v>4196901.275242554</v>
      </c>
      <c r="J151" s="67">
        <f t="shared" si="4"/>
        <v>738.9264997337466</v>
      </c>
    </row>
    <row r="152" spans="3:10" s="14" customFormat="1" ht="15.75" x14ac:dyDescent="0.25">
      <c r="C152" s="40">
        <f>IF(Loan_Not_Paid*Values_Entered,Payment_Number,"")</f>
        <v>130</v>
      </c>
      <c r="D152" s="41">
        <f>IF(Loan_Not_Paid*Values_Entered,Payment_Date,"")</f>
        <v>44835</v>
      </c>
      <c r="E152" s="59">
        <f>IF(Loan_Not_Paid*Values_Entered,Beginning_Balance,"")</f>
        <v>4196901.275242554</v>
      </c>
      <c r="F152" s="43">
        <f t="shared" si="5"/>
        <v>91515.841908595496</v>
      </c>
      <c r="G152" s="43">
        <f>IF(Loan_Not_Paid*Values_Entered,Principal,"")</f>
        <v>74028.753261751364</v>
      </c>
      <c r="H152" s="43">
        <f>IF(Loan_Not_Paid*Values_Entered,Interest,"")</f>
        <v>17487.088646844117</v>
      </c>
      <c r="I152" s="52">
        <f>IF(Loan_Not_Paid*Values_Entered,Ending_Balance,"")</f>
        <v>4122872.5219808035</v>
      </c>
      <c r="J152" s="67">
        <f t="shared" si="4"/>
        <v>744.69936301291648</v>
      </c>
    </row>
    <row r="153" spans="3:10" s="14" customFormat="1" ht="15.75" x14ac:dyDescent="0.25">
      <c r="C153" s="40">
        <f>IF(Loan_Not_Paid*Values_Entered,Payment_Number,"")</f>
        <v>131</v>
      </c>
      <c r="D153" s="41">
        <f>IF(Loan_Not_Paid*Values_Entered,Payment_Date,"")</f>
        <v>44866</v>
      </c>
      <c r="E153" s="59">
        <f>IF(Loan_Not_Paid*Values_Entered,Beginning_Balance,"")</f>
        <v>4122872.5219808035</v>
      </c>
      <c r="F153" s="43">
        <f t="shared" si="5"/>
        <v>91515.841908595496</v>
      </c>
      <c r="G153" s="43">
        <f>IF(Loan_Not_Paid*Values_Entered,Principal,"")</f>
        <v>74337.206400342009</v>
      </c>
      <c r="H153" s="43">
        <f>IF(Loan_Not_Paid*Values_Entered,Interest,"")</f>
        <v>17178.635508253494</v>
      </c>
      <c r="I153" s="52">
        <f>IF(Loan_Not_Paid*Values_Entered,Ending_Balance,"")</f>
        <v>4048535.3155804612</v>
      </c>
      <c r="J153" s="67">
        <f t="shared" ref="J153:J210" si="6">+I$20*C152</f>
        <v>750.47222629208636</v>
      </c>
    </row>
    <row r="154" spans="3:10" s="14" customFormat="1" ht="15.75" x14ac:dyDescent="0.25">
      <c r="C154" s="40">
        <f>IF(Loan_Not_Paid*Values_Entered,Payment_Number,"")</f>
        <v>132</v>
      </c>
      <c r="D154" s="41">
        <f>IF(Loan_Not_Paid*Values_Entered,Payment_Date,"")</f>
        <v>44896</v>
      </c>
      <c r="E154" s="59">
        <f>IF(Loan_Not_Paid*Values_Entered,Beginning_Balance,"")</f>
        <v>4048535.3155804612</v>
      </c>
      <c r="F154" s="43">
        <f t="shared" si="5"/>
        <v>91515.841908595496</v>
      </c>
      <c r="G154" s="43">
        <f>IF(Loan_Not_Paid*Values_Entered,Principal,"")</f>
        <v>74646.944760343438</v>
      </c>
      <c r="H154" s="43">
        <f>IF(Loan_Not_Paid*Values_Entered,Interest,"")</f>
        <v>16868.897148252065</v>
      </c>
      <c r="I154" s="52">
        <f>IF(Loan_Not_Paid*Values_Entered,Ending_Balance,"")</f>
        <v>3973888.3708201144</v>
      </c>
      <c r="J154" s="67">
        <f t="shared" si="6"/>
        <v>756.24508957125624</v>
      </c>
    </row>
    <row r="155" spans="3:10" s="14" customFormat="1" ht="15.75" x14ac:dyDescent="0.25">
      <c r="C155" s="40">
        <f>IF(Loan_Not_Paid*Values_Entered,Payment_Number,"")</f>
        <v>133</v>
      </c>
      <c r="D155" s="41">
        <f>IF(Loan_Not_Paid*Values_Entered,Payment_Date,"")</f>
        <v>44927</v>
      </c>
      <c r="E155" s="94">
        <f>IF(Loan_Not_Paid*Values_Entered,Beginning_Balance,"")</f>
        <v>3973888.3708201144</v>
      </c>
      <c r="F155" s="43">
        <f t="shared" si="5"/>
        <v>91515.841908595496</v>
      </c>
      <c r="G155" s="43">
        <f>IF(Loan_Not_Paid*Values_Entered,Principal,"")</f>
        <v>74957.973696844856</v>
      </c>
      <c r="H155" s="43">
        <f>IF(Loan_Not_Paid*Values_Entered,Interest,"")</f>
        <v>16557.868211750632</v>
      </c>
      <c r="I155" s="52">
        <f>IF(Loan_Not_Paid*Values_Entered,Ending_Balance,"")</f>
        <v>3898930.3971232735</v>
      </c>
      <c r="J155" s="67">
        <f t="shared" si="6"/>
        <v>762.01795285042613</v>
      </c>
    </row>
    <row r="156" spans="3:10" s="14" customFormat="1" ht="15.75" x14ac:dyDescent="0.25">
      <c r="C156" s="40">
        <f>IF(Loan_Not_Paid*Values_Entered,Payment_Number,"")</f>
        <v>134</v>
      </c>
      <c r="D156" s="41">
        <f>IF(Loan_Not_Paid*Values_Entered,Payment_Date,"")</f>
        <v>44958</v>
      </c>
      <c r="E156" s="59">
        <f>IF(Loan_Not_Paid*Values_Entered,Beginning_Balance,"")</f>
        <v>3898930.3971232735</v>
      </c>
      <c r="F156" s="43">
        <f t="shared" si="5"/>
        <v>91515.841908595496</v>
      </c>
      <c r="G156" s="43">
        <f>IF(Loan_Not_Paid*Values_Entered,Principal,"")</f>
        <v>75270.298587248384</v>
      </c>
      <c r="H156" s="43">
        <f>IF(Loan_Not_Paid*Values_Entered,Interest,"")</f>
        <v>16245.543321347113</v>
      </c>
      <c r="I156" s="52">
        <f>IF(Loan_Not_Paid*Values_Entered,Ending_Balance,"")</f>
        <v>3823660.098536022</v>
      </c>
      <c r="J156" s="67">
        <f t="shared" si="6"/>
        <v>767.79081612959612</v>
      </c>
    </row>
    <row r="157" spans="3:10" s="14" customFormat="1" ht="15.75" x14ac:dyDescent="0.25">
      <c r="C157" s="40">
        <f>IF(Loan_Not_Paid*Values_Entered,Payment_Number,"")</f>
        <v>135</v>
      </c>
      <c r="D157" s="41">
        <f>IF(Loan_Not_Paid*Values_Entered,Payment_Date,"")</f>
        <v>44986</v>
      </c>
      <c r="E157" s="59">
        <f>IF(Loan_Not_Paid*Values_Entered,Beginning_Balance,"")</f>
        <v>3823660.098536022</v>
      </c>
      <c r="F157" s="43">
        <f t="shared" si="5"/>
        <v>91515.841908595496</v>
      </c>
      <c r="G157" s="43">
        <f>IF(Loan_Not_Paid*Values_Entered,Principal,"")</f>
        <v>75583.924831361917</v>
      </c>
      <c r="H157" s="43">
        <f>IF(Loan_Not_Paid*Values_Entered,Interest,"")</f>
        <v>15931.91707723358</v>
      </c>
      <c r="I157" s="52">
        <f>IF(Loan_Not_Paid*Values_Entered,Ending_Balance,"")</f>
        <v>3748076.1737046558</v>
      </c>
      <c r="J157" s="67">
        <f t="shared" si="6"/>
        <v>773.56367940876601</v>
      </c>
    </row>
    <row r="158" spans="3:10" s="14" customFormat="1" ht="15.75" x14ac:dyDescent="0.25">
      <c r="C158" s="40">
        <f>IF(Loan_Not_Paid*Values_Entered,Payment_Number,"")</f>
        <v>136</v>
      </c>
      <c r="D158" s="41">
        <f>IF(Loan_Not_Paid*Values_Entered,Payment_Date,"")</f>
        <v>45017</v>
      </c>
      <c r="E158" s="59">
        <f>IF(Loan_Not_Paid*Values_Entered,Beginning_Balance,"")</f>
        <v>3748076.1737046558</v>
      </c>
      <c r="F158" s="43">
        <f t="shared" si="5"/>
        <v>91515.841908595496</v>
      </c>
      <c r="G158" s="43">
        <f>IF(Loan_Not_Paid*Values_Entered,Principal,"")</f>
        <v>75898.857851492576</v>
      </c>
      <c r="H158" s="43">
        <f>IF(Loan_Not_Paid*Values_Entered,Interest,"")</f>
        <v>15616.984057102904</v>
      </c>
      <c r="I158" s="52">
        <f>IF(Loan_Not_Paid*Values_Entered,Ending_Balance,"")</f>
        <v>3672177.3158531673</v>
      </c>
      <c r="J158" s="67">
        <f t="shared" si="6"/>
        <v>779.33654268793589</v>
      </c>
    </row>
    <row r="159" spans="3:10" s="14" customFormat="1" ht="15.75" x14ac:dyDescent="0.25">
      <c r="C159" s="40">
        <f>IF(Loan_Not_Paid*Values_Entered,Payment_Number,"")</f>
        <v>137</v>
      </c>
      <c r="D159" s="41">
        <f>IF(Loan_Not_Paid*Values_Entered,Payment_Date,"")</f>
        <v>45047</v>
      </c>
      <c r="E159" s="59">
        <f>IF(Loan_Not_Paid*Values_Entered,Beginning_Balance,"")</f>
        <v>3672177.3158531673</v>
      </c>
      <c r="F159" s="43">
        <f t="shared" si="5"/>
        <v>91515.841908595496</v>
      </c>
      <c r="G159" s="43">
        <f>IF(Loan_Not_Paid*Values_Entered,Principal,"")</f>
        <v>76215.103092540478</v>
      </c>
      <c r="H159" s="43">
        <f>IF(Loan_Not_Paid*Values_Entered,Interest,"")</f>
        <v>15300.738816055018</v>
      </c>
      <c r="I159" s="52">
        <f>IF(Loan_Not_Paid*Values_Entered,Ending_Balance,"")</f>
        <v>3595962.2127606273</v>
      </c>
      <c r="J159" s="67">
        <f t="shared" si="6"/>
        <v>785.10940596710577</v>
      </c>
    </row>
    <row r="160" spans="3:10" s="14" customFormat="1" ht="15.75" x14ac:dyDescent="0.25">
      <c r="C160" s="40">
        <f>IF(Loan_Not_Paid*Values_Entered,Payment_Number,"")</f>
        <v>138</v>
      </c>
      <c r="D160" s="41">
        <f>IF(Loan_Not_Paid*Values_Entered,Payment_Date,"")</f>
        <v>45078</v>
      </c>
      <c r="E160" s="59">
        <f>IF(Loan_Not_Paid*Values_Entered,Beginning_Balance,"")</f>
        <v>3595962.2127606273</v>
      </c>
      <c r="F160" s="43">
        <f t="shared" si="5"/>
        <v>91515.841908595496</v>
      </c>
      <c r="G160" s="43">
        <f>IF(Loan_Not_Paid*Values_Entered,Principal,"")</f>
        <v>76532.66602209273</v>
      </c>
      <c r="H160" s="43">
        <f>IF(Loan_Not_Paid*Values_Entered,Interest,"")</f>
        <v>14983.175886502766</v>
      </c>
      <c r="I160" s="52">
        <f>IF(Loan_Not_Paid*Values_Entered,Ending_Balance,"")</f>
        <v>3519429.5467385314</v>
      </c>
      <c r="J160" s="67">
        <f t="shared" si="6"/>
        <v>790.88226924627565</v>
      </c>
    </row>
    <row r="161" spans="3:10" s="14" customFormat="1" ht="15.75" x14ac:dyDescent="0.25">
      <c r="C161" s="40">
        <f>IF(Loan_Not_Paid*Values_Entered,Payment_Number,"")</f>
        <v>139</v>
      </c>
      <c r="D161" s="41">
        <f>IF(Loan_Not_Paid*Values_Entered,Payment_Date,"")</f>
        <v>45108</v>
      </c>
      <c r="E161" s="59">
        <f>IF(Loan_Not_Paid*Values_Entered,Beginning_Balance,"")</f>
        <v>3519429.5467385314</v>
      </c>
      <c r="F161" s="43">
        <f t="shared" si="5"/>
        <v>91515.841908595496</v>
      </c>
      <c r="G161" s="43">
        <f>IF(Loan_Not_Paid*Values_Entered,Principal,"")</f>
        <v>76851.552130518103</v>
      </c>
      <c r="H161" s="43">
        <f>IF(Loan_Not_Paid*Values_Entered,Interest,"")</f>
        <v>14664.28977807738</v>
      </c>
      <c r="I161" s="52">
        <f>IF(Loan_Not_Paid*Values_Entered,Ending_Balance,"")</f>
        <v>3442577.9946080148</v>
      </c>
      <c r="J161" s="67">
        <f t="shared" si="6"/>
        <v>796.65513252544554</v>
      </c>
    </row>
    <row r="162" spans="3:10" s="14" customFormat="1" ht="15.75" x14ac:dyDescent="0.25">
      <c r="C162" s="40">
        <f>IF(Loan_Not_Paid*Values_Entered,Payment_Number,"")</f>
        <v>140</v>
      </c>
      <c r="D162" s="41">
        <f>IF(Loan_Not_Paid*Values_Entered,Payment_Date,"")</f>
        <v>45139</v>
      </c>
      <c r="E162" s="59">
        <f>IF(Loan_Not_Paid*Values_Entered,Beginning_Balance,"")</f>
        <v>3442577.9946080148</v>
      </c>
      <c r="F162" s="43">
        <f t="shared" si="5"/>
        <v>91515.841908595496</v>
      </c>
      <c r="G162" s="43">
        <f>IF(Loan_Not_Paid*Values_Entered,Principal,"")</f>
        <v>77171.766931061939</v>
      </c>
      <c r="H162" s="43">
        <f>IF(Loan_Not_Paid*Values_Entered,Interest,"")</f>
        <v>14344.074977533557</v>
      </c>
      <c r="I162" s="52">
        <f>IF(Loan_Not_Paid*Values_Entered,Ending_Balance,"")</f>
        <v>3365406.2276769504</v>
      </c>
      <c r="J162" s="67">
        <f t="shared" si="6"/>
        <v>802.42799580461542</v>
      </c>
    </row>
    <row r="163" spans="3:10" s="14" customFormat="1" ht="15.75" x14ac:dyDescent="0.25">
      <c r="C163" s="40">
        <f>IF(Loan_Not_Paid*Values_Entered,Payment_Number,"")</f>
        <v>141</v>
      </c>
      <c r="D163" s="41">
        <f>IF(Loan_Not_Paid*Values_Entered,Payment_Date,"")</f>
        <v>45170</v>
      </c>
      <c r="E163" s="59">
        <f>IF(Loan_Not_Paid*Values_Entered,Beginning_Balance,"")</f>
        <v>3365406.2276769504</v>
      </c>
      <c r="F163" s="43">
        <f t="shared" si="5"/>
        <v>91515.841908595496</v>
      </c>
      <c r="G163" s="43">
        <f>IF(Loan_Not_Paid*Values_Entered,Principal,"")</f>
        <v>77493.315959941363</v>
      </c>
      <c r="H163" s="43">
        <f>IF(Loan_Not_Paid*Values_Entered,Interest,"")</f>
        <v>14022.525948654131</v>
      </c>
      <c r="I163" s="52">
        <f>IF(Loan_Not_Paid*Values_Entered,Ending_Balance,"")</f>
        <v>3287912.9117170125</v>
      </c>
      <c r="J163" s="67">
        <f t="shared" si="6"/>
        <v>808.2008590837853</v>
      </c>
    </row>
    <row r="164" spans="3:10" s="14" customFormat="1" ht="15.75" x14ac:dyDescent="0.25">
      <c r="C164" s="40">
        <f>IF(Loan_Not_Paid*Values_Entered,Payment_Number,"")</f>
        <v>142</v>
      </c>
      <c r="D164" s="41">
        <f>IF(Loan_Not_Paid*Values_Entered,Payment_Date,"")</f>
        <v>45200</v>
      </c>
      <c r="E164" s="59">
        <f>IF(Loan_Not_Paid*Values_Entered,Beginning_Balance,"")</f>
        <v>3287912.9117170125</v>
      </c>
      <c r="F164" s="43">
        <f t="shared" si="5"/>
        <v>91515.841908595496</v>
      </c>
      <c r="G164" s="43">
        <f>IF(Loan_Not_Paid*Values_Entered,Principal,"")</f>
        <v>77816.204776441125</v>
      </c>
      <c r="H164" s="43">
        <f>IF(Loan_Not_Paid*Values_Entered,Interest,"")</f>
        <v>13699.637132154376</v>
      </c>
      <c r="I164" s="52">
        <f>IF(Loan_Not_Paid*Values_Entered,Ending_Balance,"")</f>
        <v>3210096.706940569</v>
      </c>
      <c r="J164" s="67">
        <f t="shared" si="6"/>
        <v>813.97372236295519</v>
      </c>
    </row>
    <row r="165" spans="3:10" s="14" customFormat="1" ht="15.75" x14ac:dyDescent="0.25">
      <c r="C165" s="40">
        <f>IF(Loan_Not_Paid*Values_Entered,Payment_Number,"")</f>
        <v>143</v>
      </c>
      <c r="D165" s="41">
        <f>IF(Loan_Not_Paid*Values_Entered,Payment_Date,"")</f>
        <v>45231</v>
      </c>
      <c r="E165" s="59">
        <f>IF(Loan_Not_Paid*Values_Entered,Beginning_Balance,"")</f>
        <v>3210096.706940569</v>
      </c>
      <c r="F165" s="43">
        <f t="shared" si="5"/>
        <v>91515.841908595496</v>
      </c>
      <c r="G165" s="43">
        <f>IF(Loan_Not_Paid*Values_Entered,Principal,"")</f>
        <v>78140.438963009612</v>
      </c>
      <c r="H165" s="43">
        <f>IF(Loan_Not_Paid*Values_Entered,Interest,"")</f>
        <v>13375.402945585871</v>
      </c>
      <c r="I165" s="52">
        <f>IF(Loan_Not_Paid*Values_Entered,Ending_Balance,"")</f>
        <v>3131956.2679775506</v>
      </c>
      <c r="J165" s="67">
        <f t="shared" si="6"/>
        <v>819.74658564212518</v>
      </c>
    </row>
    <row r="166" spans="3:10" s="14" customFormat="1" ht="15.75" x14ac:dyDescent="0.25">
      <c r="C166" s="40">
        <f>IF(Loan_Not_Paid*Values_Entered,Payment_Number,"")</f>
        <v>144</v>
      </c>
      <c r="D166" s="41">
        <f>IF(Loan_Not_Paid*Values_Entered,Payment_Date,"")</f>
        <v>45261</v>
      </c>
      <c r="E166" s="59">
        <f>IF(Loan_Not_Paid*Values_Entered,Beginning_Balance,"")</f>
        <v>3131956.2679775506</v>
      </c>
      <c r="F166" s="43">
        <f t="shared" si="5"/>
        <v>91515.841908595496</v>
      </c>
      <c r="G166" s="43">
        <f>IF(Loan_Not_Paid*Values_Entered,Principal,"")</f>
        <v>78466.0241253555</v>
      </c>
      <c r="H166" s="43">
        <f>IF(Loan_Not_Paid*Values_Entered,Interest,"")</f>
        <v>13049.817783239998</v>
      </c>
      <c r="I166" s="52">
        <f>IF(Loan_Not_Paid*Values_Entered,Ending_Balance,"")</f>
        <v>3053490.2438522018</v>
      </c>
      <c r="J166" s="67">
        <f t="shared" si="6"/>
        <v>825.51944892129507</v>
      </c>
    </row>
    <row r="167" spans="3:10" s="14" customFormat="1" ht="15.75" x14ac:dyDescent="0.25">
      <c r="C167" s="40">
        <f>IF(Loan_Not_Paid*Values_Entered,Payment_Number,"")</f>
        <v>145</v>
      </c>
      <c r="D167" s="41">
        <f>IF(Loan_Not_Paid*Values_Entered,Payment_Date,"")</f>
        <v>45292</v>
      </c>
      <c r="E167" s="94">
        <f>IF(Loan_Not_Paid*Values_Entered,Beginning_Balance,"")</f>
        <v>3053490.2438522018</v>
      </c>
      <c r="F167" s="43">
        <f t="shared" si="5"/>
        <v>91515.841908595496</v>
      </c>
      <c r="G167" s="43">
        <f>IF(Loan_Not_Paid*Values_Entered,Principal,"")</f>
        <v>78792.965892544482</v>
      </c>
      <c r="H167" s="43">
        <f>IF(Loan_Not_Paid*Values_Entered,Interest,"")</f>
        <v>12722.876016051016</v>
      </c>
      <c r="I167" s="52">
        <f>IF(Loan_Not_Paid*Values_Entered,Ending_Balance,"")</f>
        <v>2974697.277959656</v>
      </c>
      <c r="J167" s="67">
        <f t="shared" si="6"/>
        <v>831.29231220046495</v>
      </c>
    </row>
    <row r="168" spans="3:10" s="14" customFormat="1" ht="15.75" x14ac:dyDescent="0.25">
      <c r="C168" s="40">
        <f>IF(Loan_Not_Paid*Values_Entered,Payment_Number,"")</f>
        <v>146</v>
      </c>
      <c r="D168" s="41">
        <f>IF(Loan_Not_Paid*Values_Entered,Payment_Date,"")</f>
        <v>45323</v>
      </c>
      <c r="E168" s="59">
        <f>IF(Loan_Not_Paid*Values_Entered,Beginning_Balance,"")</f>
        <v>2974697.277959656</v>
      </c>
      <c r="F168" s="43">
        <f t="shared" si="5"/>
        <v>91515.841908595496</v>
      </c>
      <c r="G168" s="43">
        <f>IF(Loan_Not_Paid*Values_Entered,Principal,"")</f>
        <v>79121.269917096739</v>
      </c>
      <c r="H168" s="43">
        <f>IF(Loan_Not_Paid*Values_Entered,Interest,"")</f>
        <v>12394.571991498748</v>
      </c>
      <c r="I168" s="52">
        <f>IF(Loan_Not_Paid*Values_Entered,Ending_Balance,"")</f>
        <v>2895576.008042559</v>
      </c>
      <c r="J168" s="67">
        <f t="shared" si="6"/>
        <v>837.06517547963483</v>
      </c>
    </row>
    <row r="169" spans="3:10" s="14" customFormat="1" ht="15.75" x14ac:dyDescent="0.25">
      <c r="C169" s="40">
        <f>IF(Loan_Not_Paid*Values_Entered,Payment_Number,"")</f>
        <v>147</v>
      </c>
      <c r="D169" s="41">
        <f>IF(Loan_Not_Paid*Values_Entered,Payment_Date,"")</f>
        <v>45352</v>
      </c>
      <c r="E169" s="59">
        <f>IF(Loan_Not_Paid*Values_Entered,Beginning_Balance,"")</f>
        <v>2895576.008042559</v>
      </c>
      <c r="F169" s="43">
        <f t="shared" si="5"/>
        <v>91515.841908595496</v>
      </c>
      <c r="G169" s="43">
        <f>IF(Loan_Not_Paid*Values_Entered,Principal,"")</f>
        <v>79450.941875084638</v>
      </c>
      <c r="H169" s="43">
        <f>IF(Loan_Not_Paid*Values_Entered,Interest,"")</f>
        <v>12064.900033510847</v>
      </c>
      <c r="I169" s="52">
        <f>IF(Loan_Not_Paid*Values_Entered,Ending_Balance,"")</f>
        <v>2816125.0661674701</v>
      </c>
      <c r="J169" s="67">
        <f t="shared" si="6"/>
        <v>842.83803875880471</v>
      </c>
    </row>
    <row r="170" spans="3:10" s="14" customFormat="1" ht="15.75" x14ac:dyDescent="0.25">
      <c r="C170" s="40">
        <f>IF(Loan_Not_Paid*Values_Entered,Payment_Number,"")</f>
        <v>148</v>
      </c>
      <c r="D170" s="41">
        <f>IF(Loan_Not_Paid*Values_Entered,Payment_Date,"")</f>
        <v>45383</v>
      </c>
      <c r="E170" s="59">
        <f>IF(Loan_Not_Paid*Values_Entered,Beginning_Balance,"")</f>
        <v>2816125.0661674701</v>
      </c>
      <c r="F170" s="43">
        <f t="shared" si="5"/>
        <v>91515.841908595496</v>
      </c>
      <c r="G170" s="43">
        <f>IF(Loan_Not_Paid*Values_Entered,Principal,"")</f>
        <v>79781.987466230828</v>
      </c>
      <c r="H170" s="43">
        <f>IF(Loan_Not_Paid*Values_Entered,Interest,"")</f>
        <v>11733.854442364656</v>
      </c>
      <c r="I170" s="52">
        <f>IF(Loan_Not_Paid*Values_Entered,Ending_Balance,"")</f>
        <v>2736343.0787012428</v>
      </c>
      <c r="J170" s="67">
        <f t="shared" si="6"/>
        <v>848.6109020379746</v>
      </c>
    </row>
    <row r="171" spans="3:10" s="14" customFormat="1" ht="15.75" x14ac:dyDescent="0.25">
      <c r="C171" s="40">
        <f>IF(Loan_Not_Paid*Values_Entered,Payment_Number,"")</f>
        <v>149</v>
      </c>
      <c r="D171" s="41">
        <f>IF(Loan_Not_Paid*Values_Entered,Payment_Date,"")</f>
        <v>45413</v>
      </c>
      <c r="E171" s="59">
        <f>IF(Loan_Not_Paid*Values_Entered,Beginning_Balance,"")</f>
        <v>2736343.0787012428</v>
      </c>
      <c r="F171" s="43">
        <f t="shared" si="5"/>
        <v>91515.841908595496</v>
      </c>
      <c r="G171" s="43">
        <f>IF(Loan_Not_Paid*Values_Entered,Principal,"")</f>
        <v>80114.412414006802</v>
      </c>
      <c r="H171" s="43">
        <f>IF(Loan_Not_Paid*Values_Entered,Interest,"")</f>
        <v>11401.429494588696</v>
      </c>
      <c r="I171" s="52">
        <f>IF(Loan_Not_Paid*Values_Entered,Ending_Balance,"")</f>
        <v>2656228.6662872322</v>
      </c>
      <c r="J171" s="67">
        <f t="shared" si="6"/>
        <v>854.38376531714448</v>
      </c>
    </row>
    <row r="172" spans="3:10" s="14" customFormat="1" ht="15.75" x14ac:dyDescent="0.25">
      <c r="C172" s="40">
        <f>IF(Loan_Not_Paid*Values_Entered,Payment_Number,"")</f>
        <v>150</v>
      </c>
      <c r="D172" s="41">
        <f>IF(Loan_Not_Paid*Values_Entered,Payment_Date,"")</f>
        <v>45444</v>
      </c>
      <c r="E172" s="59">
        <f>IF(Loan_Not_Paid*Values_Entered,Beginning_Balance,"")</f>
        <v>2656228.6662872322</v>
      </c>
      <c r="F172" s="43">
        <f t="shared" si="5"/>
        <v>91515.841908595496</v>
      </c>
      <c r="G172" s="43">
        <f>IF(Loan_Not_Paid*Values_Entered,Principal,"")</f>
        <v>80448.222465731829</v>
      </c>
      <c r="H172" s="43">
        <f>IF(Loan_Not_Paid*Values_Entered,Interest,"")</f>
        <v>11067.619442863672</v>
      </c>
      <c r="I172" s="52">
        <f>IF(Loan_Not_Paid*Values_Entered,Ending_Balance,"")</f>
        <v>2575780.4438215047</v>
      </c>
      <c r="J172" s="67">
        <f t="shared" si="6"/>
        <v>860.15662859631436</v>
      </c>
    </row>
    <row r="173" spans="3:10" s="14" customFormat="1" ht="15.75" x14ac:dyDescent="0.25">
      <c r="C173" s="40">
        <f>IF(Loan_Not_Paid*Values_Entered,Payment_Number,"")</f>
        <v>151</v>
      </c>
      <c r="D173" s="41">
        <f>IF(Loan_Not_Paid*Values_Entered,Payment_Date,"")</f>
        <v>45474</v>
      </c>
      <c r="E173" s="59">
        <f>IF(Loan_Not_Paid*Values_Entered,Beginning_Balance,"")</f>
        <v>2575780.4438215047</v>
      </c>
      <c r="F173" s="43">
        <f t="shared" si="5"/>
        <v>91515.841908595496</v>
      </c>
      <c r="G173" s="43">
        <f>IF(Loan_Not_Paid*Values_Entered,Principal,"")</f>
        <v>80783.423392672368</v>
      </c>
      <c r="H173" s="43">
        <f>IF(Loan_Not_Paid*Values_Entered,Interest,"")</f>
        <v>10732.41851592312</v>
      </c>
      <c r="I173" s="52">
        <f>IF(Loan_Not_Paid*Values_Entered,Ending_Balance,"")</f>
        <v>2494997.0204288252</v>
      </c>
      <c r="J173" s="67">
        <f t="shared" si="6"/>
        <v>865.92949187548425</v>
      </c>
    </row>
    <row r="174" spans="3:10" s="14" customFormat="1" ht="15.75" x14ac:dyDescent="0.25">
      <c r="C174" s="40">
        <f>IF(Loan_Not_Paid*Values_Entered,Payment_Number,"")</f>
        <v>152</v>
      </c>
      <c r="D174" s="41">
        <f>IF(Loan_Not_Paid*Values_Entered,Payment_Date,"")</f>
        <v>45505</v>
      </c>
      <c r="E174" s="59">
        <f>IF(Loan_Not_Paid*Values_Entered,Beginning_Balance,"")</f>
        <v>2494997.0204288252</v>
      </c>
      <c r="F174" s="43">
        <f t="shared" si="5"/>
        <v>91515.841908595496</v>
      </c>
      <c r="G174" s="43">
        <f>IF(Loan_Not_Paid*Values_Entered,Principal,"")</f>
        <v>81120.020990141857</v>
      </c>
      <c r="H174" s="43">
        <f>IF(Loan_Not_Paid*Values_Entered,Interest,"")</f>
        <v>10395.820918453652</v>
      </c>
      <c r="I174" s="52">
        <f>IF(Loan_Not_Paid*Values_Entered,Ending_Balance,"")</f>
        <v>2413876.9994386844</v>
      </c>
      <c r="J174" s="67">
        <f t="shared" si="6"/>
        <v>871.70235515465424</v>
      </c>
    </row>
    <row r="175" spans="3:10" s="14" customFormat="1" ht="15.75" x14ac:dyDescent="0.25">
      <c r="C175" s="40">
        <f>IF(Loan_Not_Paid*Values_Entered,Payment_Number,"")</f>
        <v>153</v>
      </c>
      <c r="D175" s="41">
        <f>IF(Loan_Not_Paid*Values_Entered,Payment_Date,"")</f>
        <v>45536</v>
      </c>
      <c r="E175" s="59">
        <f>IF(Loan_Not_Paid*Values_Entered,Beginning_Balance,"")</f>
        <v>2413876.9994386844</v>
      </c>
      <c r="F175" s="43">
        <f t="shared" si="5"/>
        <v>91515.841908595496</v>
      </c>
      <c r="G175" s="43">
        <f>IF(Loan_Not_Paid*Values_Entered,Principal,"")</f>
        <v>81458.021077600759</v>
      </c>
      <c r="H175" s="43">
        <f>IF(Loan_Not_Paid*Values_Entered,Interest,"")</f>
        <v>10057.820830994728</v>
      </c>
      <c r="I175" s="52">
        <f>IF(Loan_Not_Paid*Values_Entered,Ending_Balance,"")</f>
        <v>2332418.9783610888</v>
      </c>
      <c r="J175" s="67">
        <f t="shared" si="6"/>
        <v>877.47521843382412</v>
      </c>
    </row>
    <row r="176" spans="3:10" s="14" customFormat="1" ht="15.75" x14ac:dyDescent="0.25">
      <c r="C176" s="40">
        <f>IF(Loan_Not_Paid*Values_Entered,Payment_Number,"")</f>
        <v>154</v>
      </c>
      <c r="D176" s="41">
        <f>IF(Loan_Not_Paid*Values_Entered,Payment_Date,"")</f>
        <v>45566</v>
      </c>
      <c r="E176" s="59">
        <f>IF(Loan_Not_Paid*Values_Entered,Beginning_Balance,"")</f>
        <v>2332418.9783610888</v>
      </c>
      <c r="F176" s="43">
        <f t="shared" si="5"/>
        <v>91515.841908595496</v>
      </c>
      <c r="G176" s="43">
        <f>IF(Loan_Not_Paid*Values_Entered,Principal,"")</f>
        <v>81797.429498757439</v>
      </c>
      <c r="H176" s="43">
        <f>IF(Loan_Not_Paid*Values_Entered,Interest,"")</f>
        <v>9718.412409838058</v>
      </c>
      <c r="I176" s="52">
        <f>IF(Loan_Not_Paid*Values_Entered,Ending_Balance,"")</f>
        <v>2250621.5488623269</v>
      </c>
      <c r="J176" s="67">
        <f t="shared" si="6"/>
        <v>883.24808171299401</v>
      </c>
    </row>
    <row r="177" spans="3:10" s="14" customFormat="1" ht="15.75" x14ac:dyDescent="0.25">
      <c r="C177" s="40">
        <f>IF(Loan_Not_Paid*Values_Entered,Payment_Number,"")</f>
        <v>155</v>
      </c>
      <c r="D177" s="41">
        <f>IF(Loan_Not_Paid*Values_Entered,Payment_Date,"")</f>
        <v>45597</v>
      </c>
      <c r="E177" s="59">
        <f>IF(Loan_Not_Paid*Values_Entered,Beginning_Balance,"")</f>
        <v>2250621.5488623269</v>
      </c>
      <c r="F177" s="43">
        <f t="shared" si="5"/>
        <v>91515.841908595496</v>
      </c>
      <c r="G177" s="43">
        <f>IF(Loan_Not_Paid*Values_Entered,Principal,"")</f>
        <v>82138.252121668935</v>
      </c>
      <c r="H177" s="43">
        <f>IF(Loan_Not_Paid*Values_Entered,Interest,"")</f>
        <v>9377.5897869265682</v>
      </c>
      <c r="I177" s="52">
        <f>IF(Loan_Not_Paid*Values_Entered,Ending_Balance,"")</f>
        <v>2168483.2967406586</v>
      </c>
      <c r="J177" s="67">
        <f t="shared" si="6"/>
        <v>889.02094499216389</v>
      </c>
    </row>
    <row r="178" spans="3:10" s="14" customFormat="1" ht="15.75" x14ac:dyDescent="0.25">
      <c r="C178" s="40">
        <f>IF(Loan_Not_Paid*Values_Entered,Payment_Number,"")</f>
        <v>156</v>
      </c>
      <c r="D178" s="41">
        <f>IF(Loan_Not_Paid*Values_Entered,Payment_Date,"")</f>
        <v>45627</v>
      </c>
      <c r="E178" s="59">
        <f>IF(Loan_Not_Paid*Values_Entered,Beginning_Balance,"")</f>
        <v>2168483.2967406586</v>
      </c>
      <c r="F178" s="43">
        <f t="shared" si="5"/>
        <v>91515.841908595496</v>
      </c>
      <c r="G178" s="43">
        <f>IF(Loan_Not_Paid*Values_Entered,Principal,"")</f>
        <v>82480.49483884254</v>
      </c>
      <c r="H178" s="43">
        <f>IF(Loan_Not_Paid*Values_Entered,Interest,"")</f>
        <v>9035.3470697529501</v>
      </c>
      <c r="I178" s="52">
        <f>IF(Loan_Not_Paid*Values_Entered,Ending_Balance,"")</f>
        <v>2086002.8019018173</v>
      </c>
      <c r="J178" s="67">
        <f t="shared" si="6"/>
        <v>894.79380827133377</v>
      </c>
    </row>
    <row r="179" spans="3:10" s="14" customFormat="1" ht="15.75" x14ac:dyDescent="0.25">
      <c r="C179" s="40">
        <f>IF(Loan_Not_Paid*Values_Entered,Payment_Number,"")</f>
        <v>157</v>
      </c>
      <c r="D179" s="41">
        <f>IF(Loan_Not_Paid*Values_Entered,Payment_Date,"")</f>
        <v>45658</v>
      </c>
      <c r="E179" s="94">
        <f>IF(Loan_Not_Paid*Values_Entered,Beginning_Balance,"")</f>
        <v>2086002.8019018173</v>
      </c>
      <c r="F179" s="43">
        <f t="shared" si="5"/>
        <v>91515.841908595496</v>
      </c>
      <c r="G179" s="43">
        <f>IF(Loan_Not_Paid*Values_Entered,Principal,"")</f>
        <v>82824.163567337731</v>
      </c>
      <c r="H179" s="43">
        <f>IF(Loan_Not_Paid*Values_Entered,Interest,"")</f>
        <v>8691.6783412577715</v>
      </c>
      <c r="I179" s="52">
        <f>IF(Loan_Not_Paid*Values_Entered,Ending_Balance,"")</f>
        <v>2003178.6383344792</v>
      </c>
      <c r="J179" s="67">
        <f t="shared" si="6"/>
        <v>900.56667155050366</v>
      </c>
    </row>
    <row r="180" spans="3:10" s="14" customFormat="1" ht="15.75" x14ac:dyDescent="0.25">
      <c r="C180" s="40">
        <f>IF(Loan_Not_Paid*Values_Entered,Payment_Number,"")</f>
        <v>158</v>
      </c>
      <c r="D180" s="41">
        <f>IF(Loan_Not_Paid*Values_Entered,Payment_Date,"")</f>
        <v>45689</v>
      </c>
      <c r="E180" s="59">
        <f>IF(Loan_Not_Paid*Values_Entered,Beginning_Balance,"")</f>
        <v>2003178.6383344792</v>
      </c>
      <c r="F180" s="43">
        <f t="shared" si="5"/>
        <v>91515.841908595496</v>
      </c>
      <c r="G180" s="43">
        <f>IF(Loan_Not_Paid*Values_Entered,Principal,"")</f>
        <v>83169.26424886829</v>
      </c>
      <c r="H180" s="43">
        <f>IF(Loan_Not_Paid*Values_Entered,Interest,"")</f>
        <v>8346.5776597271961</v>
      </c>
      <c r="I180" s="52">
        <f>IF(Loan_Not_Paid*Values_Entered,Ending_Balance,"")</f>
        <v>1920009.3740856163</v>
      </c>
      <c r="J180" s="67">
        <f t="shared" si="6"/>
        <v>906.33953482967354</v>
      </c>
    </row>
    <row r="181" spans="3:10" s="14" customFormat="1" ht="15.75" x14ac:dyDescent="0.25">
      <c r="C181" s="40">
        <f>IF(Loan_Not_Paid*Values_Entered,Payment_Number,"")</f>
        <v>159</v>
      </c>
      <c r="D181" s="41">
        <f>IF(Loan_Not_Paid*Values_Entered,Payment_Date,"")</f>
        <v>45717</v>
      </c>
      <c r="E181" s="59">
        <f>IF(Loan_Not_Paid*Values_Entered,Beginning_Balance,"")</f>
        <v>1920009.3740856163</v>
      </c>
      <c r="F181" s="43">
        <f t="shared" si="5"/>
        <v>91515.841908595496</v>
      </c>
      <c r="G181" s="43">
        <f>IF(Loan_Not_Paid*Values_Entered,Principal,"")</f>
        <v>83515.80284990526</v>
      </c>
      <c r="H181" s="43">
        <f>IF(Loan_Not_Paid*Values_Entered,Interest,"")</f>
        <v>8000.0390586902458</v>
      </c>
      <c r="I181" s="52">
        <f>IF(Loan_Not_Paid*Values_Entered,Ending_Balance,"")</f>
        <v>1836493.5712356977</v>
      </c>
      <c r="J181" s="67">
        <f t="shared" si="6"/>
        <v>912.11239810884342</v>
      </c>
    </row>
    <row r="182" spans="3:10" s="14" customFormat="1" ht="15.75" x14ac:dyDescent="0.25">
      <c r="C182" s="40">
        <f>IF(Loan_Not_Paid*Values_Entered,Payment_Number,"")</f>
        <v>160</v>
      </c>
      <c r="D182" s="41">
        <f>IF(Loan_Not_Paid*Values_Entered,Payment_Date,"")</f>
        <v>45748</v>
      </c>
      <c r="E182" s="59">
        <f>IF(Loan_Not_Paid*Values_Entered,Beginning_Balance,"")</f>
        <v>1836493.5712356977</v>
      </c>
      <c r="F182" s="43">
        <f t="shared" si="5"/>
        <v>91515.841908595496</v>
      </c>
      <c r="G182" s="43">
        <f>IF(Loan_Not_Paid*Values_Entered,Principal,"")</f>
        <v>83863.785361779854</v>
      </c>
      <c r="H182" s="43">
        <f>IF(Loan_Not_Paid*Values_Entered,Interest,"")</f>
        <v>7652.056546815641</v>
      </c>
      <c r="I182" s="52">
        <f>IF(Loan_Not_Paid*Values_Entered,Ending_Balance,"")</f>
        <v>1752629.7858739235</v>
      </c>
      <c r="J182" s="67">
        <f t="shared" si="6"/>
        <v>917.8852613880133</v>
      </c>
    </row>
    <row r="183" spans="3:10" s="14" customFormat="1" ht="15.75" x14ac:dyDescent="0.25">
      <c r="C183" s="40">
        <f>IF(Loan_Not_Paid*Values_Entered,Payment_Number,"")</f>
        <v>161</v>
      </c>
      <c r="D183" s="41">
        <f>IF(Loan_Not_Paid*Values_Entered,Payment_Date,"")</f>
        <v>45778</v>
      </c>
      <c r="E183" s="59">
        <f>IF(Loan_Not_Paid*Values_Entered,Beginning_Balance,"")</f>
        <v>1752629.7858739235</v>
      </c>
      <c r="F183" s="43">
        <f t="shared" si="5"/>
        <v>91515.841908595496</v>
      </c>
      <c r="G183" s="43">
        <f>IF(Loan_Not_Paid*Values_Entered,Principal,"")</f>
        <v>84213.217800787257</v>
      </c>
      <c r="H183" s="43">
        <f>IF(Loan_Not_Paid*Values_Entered,Interest,"")</f>
        <v>7302.6241078082239</v>
      </c>
      <c r="I183" s="52">
        <f>IF(Loan_Not_Paid*Values_Entered,Ending_Balance,"")</f>
        <v>1668416.5680731349</v>
      </c>
      <c r="J183" s="67">
        <f t="shared" si="6"/>
        <v>923.6581246671833</v>
      </c>
    </row>
    <row r="184" spans="3:10" s="14" customFormat="1" ht="15.75" x14ac:dyDescent="0.25">
      <c r="C184" s="40">
        <f>IF(Loan_Not_Paid*Values_Entered,Payment_Number,"")</f>
        <v>162</v>
      </c>
      <c r="D184" s="41">
        <f>IF(Loan_Not_Paid*Values_Entered,Payment_Date,"")</f>
        <v>45809</v>
      </c>
      <c r="E184" s="59">
        <f>IF(Loan_Not_Paid*Values_Entered,Beginning_Balance,"")</f>
        <v>1668416.5680731349</v>
      </c>
      <c r="F184" s="43">
        <f t="shared" si="5"/>
        <v>91515.841908595496</v>
      </c>
      <c r="G184" s="43">
        <f>IF(Loan_Not_Paid*Values_Entered,Principal,"")</f>
        <v>84564.106208290541</v>
      </c>
      <c r="H184" s="43">
        <f>IF(Loan_Not_Paid*Values_Entered,Interest,"")</f>
        <v>6951.7357003049447</v>
      </c>
      <c r="I184" s="52">
        <f>IF(Loan_Not_Paid*Values_Entered,Ending_Balance,"")</f>
        <v>1583852.461864844</v>
      </c>
      <c r="J184" s="67">
        <f t="shared" si="6"/>
        <v>929.43098794635318</v>
      </c>
    </row>
    <row r="185" spans="3:10" s="14" customFormat="1" ht="15.75" x14ac:dyDescent="0.25">
      <c r="C185" s="40">
        <f>IF(Loan_Not_Paid*Values_Entered,Payment_Number,"")</f>
        <v>163</v>
      </c>
      <c r="D185" s="41">
        <f>IF(Loan_Not_Paid*Values_Entered,Payment_Date,"")</f>
        <v>45839</v>
      </c>
      <c r="E185" s="59">
        <f>IF(Loan_Not_Paid*Values_Entered,Beginning_Balance,"")</f>
        <v>1583852.461864844</v>
      </c>
      <c r="F185" s="43">
        <f t="shared" si="5"/>
        <v>91515.841908595496</v>
      </c>
      <c r="G185" s="43">
        <f>IF(Loan_Not_Paid*Values_Entered,Principal,"")</f>
        <v>84916.456650825086</v>
      </c>
      <c r="H185" s="43">
        <f>IF(Loan_Not_Paid*Values_Entered,Interest,"")</f>
        <v>6599.3852577703992</v>
      </c>
      <c r="I185" s="52">
        <f>IF(Loan_Not_Paid*Values_Entered,Ending_Balance,"")</f>
        <v>1498936.0052140169</v>
      </c>
      <c r="J185" s="67">
        <f t="shared" si="6"/>
        <v>935.20385122552307</v>
      </c>
    </row>
    <row r="186" spans="3:10" s="14" customFormat="1" ht="15.75" x14ac:dyDescent="0.25">
      <c r="C186" s="40">
        <f>IF(Loan_Not_Paid*Values_Entered,Payment_Number,"")</f>
        <v>164</v>
      </c>
      <c r="D186" s="41">
        <f>IF(Loan_Not_Paid*Values_Entered,Payment_Date,"")</f>
        <v>45870</v>
      </c>
      <c r="E186" s="59">
        <f>IF(Loan_Not_Paid*Values_Entered,Beginning_Balance,"")</f>
        <v>1498936.0052140169</v>
      </c>
      <c r="F186" s="43">
        <f t="shared" si="5"/>
        <v>91515.841908595496</v>
      </c>
      <c r="G186" s="43">
        <f>IF(Loan_Not_Paid*Values_Entered,Principal,"")</f>
        <v>85270.275220203534</v>
      </c>
      <c r="H186" s="43">
        <f>IF(Loan_Not_Paid*Values_Entered,Interest,"")</f>
        <v>6245.566688391963</v>
      </c>
      <c r="I186" s="52">
        <f>IF(Loan_Not_Paid*Values_Entered,Ending_Balance,"")</f>
        <v>1413665.7299938127</v>
      </c>
      <c r="J186" s="67">
        <f t="shared" si="6"/>
        <v>940.97671450469295</v>
      </c>
    </row>
    <row r="187" spans="3:10" s="14" customFormat="1" ht="15.75" x14ac:dyDescent="0.25">
      <c r="C187" s="40">
        <f>IF(Loan_Not_Paid*Values_Entered,Payment_Number,"")</f>
        <v>165</v>
      </c>
      <c r="D187" s="41">
        <f>IF(Loan_Not_Paid*Values_Entered,Payment_Date,"")</f>
        <v>45901</v>
      </c>
      <c r="E187" s="59">
        <f>IF(Loan_Not_Paid*Values_Entered,Beginning_Balance,"")</f>
        <v>1413665.7299938127</v>
      </c>
      <c r="F187" s="43">
        <f t="shared" si="5"/>
        <v>91515.841908595496</v>
      </c>
      <c r="G187" s="43">
        <f>IF(Loan_Not_Paid*Values_Entered,Principal,"")</f>
        <v>85625.568033621035</v>
      </c>
      <c r="H187" s="43">
        <f>IF(Loan_Not_Paid*Values_Entered,Interest,"")</f>
        <v>5890.2738749744485</v>
      </c>
      <c r="I187" s="52">
        <f>IF(Loan_Not_Paid*Values_Entered,Ending_Balance,"")</f>
        <v>1328040.161960192</v>
      </c>
      <c r="J187" s="67">
        <f t="shared" si="6"/>
        <v>946.74957778386283</v>
      </c>
    </row>
    <row r="188" spans="3:10" s="14" customFormat="1" ht="15.75" x14ac:dyDescent="0.25">
      <c r="C188" s="40">
        <f>IF(Loan_Not_Paid*Values_Entered,Payment_Number,"")</f>
        <v>166</v>
      </c>
      <c r="D188" s="41">
        <f>IF(Loan_Not_Paid*Values_Entered,Payment_Date,"")</f>
        <v>45931</v>
      </c>
      <c r="E188" s="59">
        <f>IF(Loan_Not_Paid*Values_Entered,Beginning_Balance,"")</f>
        <v>1328040.161960192</v>
      </c>
      <c r="F188" s="43">
        <f t="shared" si="5"/>
        <v>91515.841908595496</v>
      </c>
      <c r="G188" s="43">
        <f>IF(Loan_Not_Paid*Values_Entered,Principal,"")</f>
        <v>85982.341233761137</v>
      </c>
      <c r="H188" s="43">
        <f>IF(Loan_Not_Paid*Values_Entered,Interest,"")</f>
        <v>5533.5006748343603</v>
      </c>
      <c r="I188" s="52">
        <f>IF(Loan_Not_Paid*Values_Entered,Ending_Balance,"")</f>
        <v>1242057.8207264319</v>
      </c>
      <c r="J188" s="67">
        <f t="shared" si="6"/>
        <v>952.52244106303272</v>
      </c>
    </row>
    <row r="189" spans="3:10" s="14" customFormat="1" ht="15.75" x14ac:dyDescent="0.25">
      <c r="C189" s="40">
        <f>IF(Loan_Not_Paid*Values_Entered,Payment_Number,"")</f>
        <v>167</v>
      </c>
      <c r="D189" s="41">
        <f>IF(Loan_Not_Paid*Values_Entered,Payment_Date,"")</f>
        <v>45962</v>
      </c>
      <c r="E189" s="59">
        <f>IF(Loan_Not_Paid*Values_Entered,Beginning_Balance,"")</f>
        <v>1242057.8207264319</v>
      </c>
      <c r="F189" s="43">
        <f t="shared" si="5"/>
        <v>91515.841908595496</v>
      </c>
      <c r="G189" s="43">
        <f>IF(Loan_Not_Paid*Values_Entered,Principal,"")</f>
        <v>86340.600988901802</v>
      </c>
      <c r="H189" s="43">
        <f>IF(Loan_Not_Paid*Values_Entered,Interest,"")</f>
        <v>5175.2409196936896</v>
      </c>
      <c r="I189" s="52">
        <f>IF(Loan_Not_Paid*Values_Entered,Ending_Balance,"")</f>
        <v>1155717.2197375298</v>
      </c>
      <c r="J189" s="67">
        <f t="shared" si="6"/>
        <v>958.2953043422026</v>
      </c>
    </row>
    <row r="190" spans="3:10" s="14" customFormat="1" ht="15.75" x14ac:dyDescent="0.25">
      <c r="C190" s="40">
        <f>IF(Loan_Not_Paid*Values_Entered,Payment_Number,"")</f>
        <v>168</v>
      </c>
      <c r="D190" s="41">
        <f>IF(Loan_Not_Paid*Values_Entered,Payment_Date,"")</f>
        <v>45992</v>
      </c>
      <c r="E190" s="59">
        <f>IF(Loan_Not_Paid*Values_Entered,Beginning_Balance,"")</f>
        <v>1155717.2197375298</v>
      </c>
      <c r="F190" s="43">
        <f t="shared" si="5"/>
        <v>91515.841908595496</v>
      </c>
      <c r="G190" s="43">
        <f>IF(Loan_Not_Paid*Values_Entered,Principal,"")</f>
        <v>86700.353493022238</v>
      </c>
      <c r="H190" s="43">
        <f>IF(Loan_Not_Paid*Values_Entered,Interest,"")</f>
        <v>4815.4884155732643</v>
      </c>
      <c r="I190" s="52">
        <f>IF(Loan_Not_Paid*Values_Entered,Ending_Balance,"")</f>
        <v>1069016.8662445098</v>
      </c>
      <c r="J190" s="67">
        <f t="shared" si="6"/>
        <v>964.06816762137248</v>
      </c>
    </row>
    <row r="191" spans="3:10" s="14" customFormat="1" ht="15.75" x14ac:dyDescent="0.25">
      <c r="C191" s="40">
        <f>IF(Loan_Not_Paid*Values_Entered,Payment_Number,"")</f>
        <v>169</v>
      </c>
      <c r="D191" s="41">
        <f>IF(Loan_Not_Paid*Values_Entered,Payment_Date,"")</f>
        <v>46023</v>
      </c>
      <c r="E191" s="94">
        <f>IF(Loan_Not_Paid*Values_Entered,Beginning_Balance,"")</f>
        <v>1069016.8662445098</v>
      </c>
      <c r="F191" s="43">
        <f t="shared" si="5"/>
        <v>91515.841908595496</v>
      </c>
      <c r="G191" s="43">
        <f>IF(Loan_Not_Paid*Values_Entered,Principal,"")</f>
        <v>87061.604965909821</v>
      </c>
      <c r="H191" s="43">
        <f>IF(Loan_Not_Paid*Values_Entered,Interest,"")</f>
        <v>4454.2369426856731</v>
      </c>
      <c r="I191" s="52">
        <f>IF(Loan_Not_Paid*Values_Entered,Ending_Balance,"")</f>
        <v>981955.26127859578</v>
      </c>
      <c r="J191" s="67">
        <f t="shared" si="6"/>
        <v>969.84103090054236</v>
      </c>
    </row>
    <row r="192" spans="3:10" s="14" customFormat="1" ht="15.75" x14ac:dyDescent="0.25">
      <c r="C192" s="40">
        <f>IF(Loan_Not_Paid*Values_Entered,Payment_Number,"")</f>
        <v>170</v>
      </c>
      <c r="D192" s="41">
        <f>IF(Loan_Not_Paid*Values_Entered,Payment_Date,"")</f>
        <v>46054</v>
      </c>
      <c r="E192" s="59">
        <f>IF(Loan_Not_Paid*Values_Entered,Beginning_Balance,"")</f>
        <v>981955.26127859578</v>
      </c>
      <c r="F192" s="43">
        <f t="shared" si="5"/>
        <v>91515.841908595496</v>
      </c>
      <c r="G192" s="43">
        <f>IF(Loan_Not_Paid*Values_Entered,Principal,"")</f>
        <v>87424.361653267784</v>
      </c>
      <c r="H192" s="43">
        <f>IF(Loan_Not_Paid*Values_Entered,Interest,"")</f>
        <v>4091.480255327715</v>
      </c>
      <c r="I192" s="52">
        <f>IF(Loan_Not_Paid*Values_Entered,Ending_Balance,"")</f>
        <v>894530.89962532371</v>
      </c>
      <c r="J192" s="67">
        <f t="shared" si="6"/>
        <v>975.61389417971225</v>
      </c>
    </row>
    <row r="193" spans="3:10" s="14" customFormat="1" ht="15.75" x14ac:dyDescent="0.25">
      <c r="C193" s="40">
        <f>IF(Loan_Not_Paid*Values_Entered,Payment_Number,"")</f>
        <v>171</v>
      </c>
      <c r="D193" s="41">
        <f>IF(Loan_Not_Paid*Values_Entered,Payment_Date,"")</f>
        <v>46082</v>
      </c>
      <c r="E193" s="59">
        <f>IF(Loan_Not_Paid*Values_Entered,Beginning_Balance,"")</f>
        <v>894530.89962532371</v>
      </c>
      <c r="F193" s="43">
        <f t="shared" si="5"/>
        <v>91515.841908595496</v>
      </c>
      <c r="G193" s="43">
        <f>IF(Loan_Not_Paid*Values_Entered,Principal,"")</f>
        <v>87788.62982682306</v>
      </c>
      <c r="H193" s="43">
        <f>IF(Loan_Not_Paid*Values_Entered,Interest,"")</f>
        <v>3727.2120817724322</v>
      </c>
      <c r="I193" s="52">
        <f>IF(Loan_Not_Paid*Values_Entered,Ending_Balance,"")</f>
        <v>806742.26979850233</v>
      </c>
      <c r="J193" s="67">
        <f t="shared" si="6"/>
        <v>981.38675745888224</v>
      </c>
    </row>
    <row r="194" spans="3:10" s="14" customFormat="1" ht="15.75" x14ac:dyDescent="0.25">
      <c r="C194" s="40">
        <f>IF(Loan_Not_Paid*Values_Entered,Payment_Number,"")</f>
        <v>172</v>
      </c>
      <c r="D194" s="41">
        <f>IF(Loan_Not_Paid*Values_Entered,Payment_Date,"")</f>
        <v>46113</v>
      </c>
      <c r="E194" s="59">
        <f>IF(Loan_Not_Paid*Values_Entered,Beginning_Balance,"")</f>
        <v>806742.26979850233</v>
      </c>
      <c r="F194" s="43">
        <f t="shared" si="5"/>
        <v>91515.841908595496</v>
      </c>
      <c r="G194" s="43">
        <f>IF(Loan_Not_Paid*Values_Entered,Principal,"")</f>
        <v>88154.415784434823</v>
      </c>
      <c r="H194" s="43">
        <f>IF(Loan_Not_Paid*Values_Entered,Interest,"")</f>
        <v>3361.4261241606696</v>
      </c>
      <c r="I194" s="52">
        <f>IF(Loan_Not_Paid*Values_Entered,Ending_Balance,"")</f>
        <v>718587.85401406884</v>
      </c>
      <c r="J194" s="67">
        <f t="shared" si="6"/>
        <v>987.15962073805213</v>
      </c>
    </row>
    <row r="195" spans="3:10" s="14" customFormat="1" ht="15.75" x14ac:dyDescent="0.25">
      <c r="C195" s="40">
        <f>IF(Loan_Not_Paid*Values_Entered,Payment_Number,"")</f>
        <v>173</v>
      </c>
      <c r="D195" s="41">
        <f>IF(Loan_Not_Paid*Values_Entered,Payment_Date,"")</f>
        <v>46143</v>
      </c>
      <c r="E195" s="59">
        <f>IF(Loan_Not_Paid*Values_Entered,Beginning_Balance,"")</f>
        <v>718587.85401406884</v>
      </c>
      <c r="F195" s="43">
        <f t="shared" si="5"/>
        <v>91515.841908595496</v>
      </c>
      <c r="G195" s="43">
        <f>IF(Loan_Not_Paid*Values_Entered,Principal,"")</f>
        <v>88521.725850203307</v>
      </c>
      <c r="H195" s="43">
        <f>IF(Loan_Not_Paid*Values_Entered,Interest,"")</f>
        <v>2994.1160583921915</v>
      </c>
      <c r="I195" s="52">
        <f>IF(Loan_Not_Paid*Values_Entered,Ending_Balance,"")</f>
        <v>630066.12816387042</v>
      </c>
      <c r="J195" s="67">
        <f t="shared" si="6"/>
        <v>992.93248401722201</v>
      </c>
    </row>
    <row r="196" spans="3:10" s="14" customFormat="1" ht="15.75" x14ac:dyDescent="0.25">
      <c r="C196" s="40">
        <f>IF(Loan_Not_Paid*Values_Entered,Payment_Number,"")</f>
        <v>174</v>
      </c>
      <c r="D196" s="41">
        <f>IF(Loan_Not_Paid*Values_Entered,Payment_Date,"")</f>
        <v>46174</v>
      </c>
      <c r="E196" s="59">
        <f>IF(Loan_Not_Paid*Values_Entered,Beginning_Balance,"")</f>
        <v>630066.12816387042</v>
      </c>
      <c r="F196" s="43">
        <f t="shared" si="5"/>
        <v>91515.841908595496</v>
      </c>
      <c r="G196" s="43">
        <f>IF(Loan_Not_Paid*Values_Entered,Principal,"")</f>
        <v>88890.566374579153</v>
      </c>
      <c r="H196" s="43">
        <f>IF(Loan_Not_Paid*Values_Entered,Interest,"")</f>
        <v>2625.2755340163444</v>
      </c>
      <c r="I196" s="52">
        <f>IF(Loan_Not_Paid*Values_Entered,Ending_Balance,"")</f>
        <v>541175.56178928539</v>
      </c>
      <c r="J196" s="67">
        <f t="shared" si="6"/>
        <v>998.70534729639189</v>
      </c>
    </row>
    <row r="197" spans="3:10" s="14" customFormat="1" ht="15.75" x14ac:dyDescent="0.25">
      <c r="C197" s="40">
        <f>IF(Loan_Not_Paid*Values_Entered,Payment_Number,"")</f>
        <v>175</v>
      </c>
      <c r="D197" s="41">
        <f>IF(Loan_Not_Paid*Values_Entered,Payment_Date,"")</f>
        <v>46204</v>
      </c>
      <c r="E197" s="59">
        <f>IF(Loan_Not_Paid*Values_Entered,Beginning_Balance,"")</f>
        <v>541175.56178928539</v>
      </c>
      <c r="F197" s="43">
        <f t="shared" si="5"/>
        <v>91515.841908595496</v>
      </c>
      <c r="G197" s="43">
        <f>IF(Loan_Not_Paid*Values_Entered,Principal,"")</f>
        <v>89260.943734473243</v>
      </c>
      <c r="H197" s="43">
        <f>IF(Loan_Not_Paid*Values_Entered,Interest,"")</f>
        <v>2254.8981741222651</v>
      </c>
      <c r="I197" s="52">
        <f>IF(Loan_Not_Paid*Values_Entered,Ending_Balance,"")</f>
        <v>451914.61805480719</v>
      </c>
      <c r="J197" s="67">
        <f t="shared" si="6"/>
        <v>1004.4782105755618</v>
      </c>
    </row>
    <row r="198" spans="3:10" s="14" customFormat="1" ht="15.75" x14ac:dyDescent="0.25">
      <c r="C198" s="40">
        <f>IF(Loan_Not_Paid*Values_Entered,Payment_Number,"")</f>
        <v>176</v>
      </c>
      <c r="D198" s="41">
        <f>IF(Loan_Not_Paid*Values_Entered,Payment_Date,"")</f>
        <v>46235</v>
      </c>
      <c r="E198" s="59">
        <f>IF(Loan_Not_Paid*Values_Entered,Beginning_Balance,"")</f>
        <v>451914.61805480719</v>
      </c>
      <c r="F198" s="43">
        <f t="shared" si="5"/>
        <v>91515.841908595496</v>
      </c>
      <c r="G198" s="43">
        <f>IF(Loan_Not_Paid*Values_Entered,Principal,"")</f>
        <v>89632.864333366859</v>
      </c>
      <c r="H198" s="43">
        <f>IF(Loan_Not_Paid*Values_Entered,Interest,"")</f>
        <v>1882.9775752286262</v>
      </c>
      <c r="I198" s="52">
        <f>IF(Loan_Not_Paid*Values_Entered,Ending_Balance,"")</f>
        <v>362281.7537214458</v>
      </c>
      <c r="J198" s="67">
        <f t="shared" si="6"/>
        <v>1010.2510738547317</v>
      </c>
    </row>
    <row r="199" spans="3:10" s="14" customFormat="1" ht="15.75" x14ac:dyDescent="0.25">
      <c r="C199" s="40">
        <f>IF(Loan_Not_Paid*Values_Entered,Payment_Number,"")</f>
        <v>177</v>
      </c>
      <c r="D199" s="41">
        <f>IF(Loan_Not_Paid*Values_Entered,Payment_Date,"")</f>
        <v>46266</v>
      </c>
      <c r="E199" s="59">
        <f>IF(Loan_Not_Paid*Values_Entered,Beginning_Balance,"")</f>
        <v>362281.7537214458</v>
      </c>
      <c r="F199" s="43">
        <f t="shared" si="5"/>
        <v>91515.841908595496</v>
      </c>
      <c r="G199" s="43">
        <f>IF(Loan_Not_Paid*Values_Entered,Principal,"")</f>
        <v>90006.334601422554</v>
      </c>
      <c r="H199" s="43">
        <f>IF(Loan_Not_Paid*Values_Entered,Interest,"")</f>
        <v>1509.5073071729312</v>
      </c>
      <c r="I199" s="52">
        <f>IF(Loan_Not_Paid*Values_Entered,Ending_Balance,"")</f>
        <v>272275.41912001744</v>
      </c>
      <c r="J199" s="67">
        <f t="shared" si="6"/>
        <v>1016.0239371339015</v>
      </c>
    </row>
    <row r="200" spans="3:10" s="14" customFormat="1" ht="15.75" x14ac:dyDescent="0.25">
      <c r="C200" s="40">
        <f>IF(Loan_Not_Paid*Values_Entered,Payment_Number,"")</f>
        <v>178</v>
      </c>
      <c r="D200" s="41">
        <f>IF(Loan_Not_Paid*Values_Entered,Payment_Date,"")</f>
        <v>46296</v>
      </c>
      <c r="E200" s="59">
        <f>IF(Loan_Not_Paid*Values_Entered,Beginning_Balance,"")</f>
        <v>272275.41912001744</v>
      </c>
      <c r="F200" s="43">
        <f t="shared" si="5"/>
        <v>91515.841908595496</v>
      </c>
      <c r="G200" s="43">
        <f>IF(Loan_Not_Paid*Values_Entered,Principal,"")</f>
        <v>90381.360995595154</v>
      </c>
      <c r="H200" s="43">
        <f>IF(Loan_Not_Paid*Values_Entered,Interest,"")</f>
        <v>1134.4809130003373</v>
      </c>
      <c r="I200" s="52">
        <f>IF(Loan_Not_Paid*Values_Entered,Ending_Balance,"")</f>
        <v>181894.05812442675</v>
      </c>
      <c r="J200" s="67">
        <f t="shared" si="6"/>
        <v>1021.7968004130714</v>
      </c>
    </row>
    <row r="201" spans="3:10" s="14" customFormat="1" ht="15.75" x14ac:dyDescent="0.25">
      <c r="C201" s="40">
        <f>IF(Loan_Not_Paid*Values_Entered,Payment_Number,"")</f>
        <v>179</v>
      </c>
      <c r="D201" s="41">
        <f>IF(Loan_Not_Paid*Values_Entered,Payment_Date,"")</f>
        <v>46327</v>
      </c>
      <c r="E201" s="59">
        <f>IF(Loan_Not_Paid*Values_Entered,Beginning_Balance,"")</f>
        <v>181894.05812442675</v>
      </c>
      <c r="F201" s="43">
        <f t="shared" si="5"/>
        <v>91515.841908595496</v>
      </c>
      <c r="G201" s="43">
        <f>IF(Loan_Not_Paid*Values_Entered,Principal,"")</f>
        <v>90757.949999743461</v>
      </c>
      <c r="H201" s="43">
        <f>IF(Loan_Not_Paid*Values_Entered,Interest,"")</f>
        <v>757.89190885202424</v>
      </c>
      <c r="I201" s="52">
        <f>IF(Loan_Not_Paid*Values_Entered,Ending_Balance,"")</f>
        <v>91136.108124680817</v>
      </c>
      <c r="J201" s="67">
        <f t="shared" si="6"/>
        <v>1027.5696636922414</v>
      </c>
    </row>
    <row r="202" spans="3:10" s="14" customFormat="1" ht="15.75" x14ac:dyDescent="0.25">
      <c r="C202" s="40">
        <f>IF(Loan_Not_Paid*Values_Entered,Payment_Number,"")</f>
        <v>180</v>
      </c>
      <c r="D202" s="41">
        <f>IF(Loan_Not_Paid*Values_Entered,Payment_Date,"")</f>
        <v>46357</v>
      </c>
      <c r="E202" s="59">
        <f>IF(Loan_Not_Paid*Values_Entered,Beginning_Balance,"")</f>
        <v>91136.108124680817</v>
      </c>
      <c r="F202" s="43">
        <f t="shared" si="5"/>
        <v>91515.841908595496</v>
      </c>
      <c r="G202" s="43">
        <f>IF(Loan_Not_Paid*Values_Entered,Principal,"")</f>
        <v>91136.108124742401</v>
      </c>
      <c r="H202" s="43">
        <f>IF(Loan_Not_Paid*Values_Entered,Interest,"")</f>
        <v>379.73378385309326</v>
      </c>
      <c r="I202" s="52">
        <f>IF(Loan_Not_Paid*Values_Entered,Ending_Balance,"")</f>
        <v>-5.9604644775390625E-8</v>
      </c>
      <c r="J202" s="67">
        <f t="shared" si="6"/>
        <v>1033.3425269714112</v>
      </c>
    </row>
    <row r="203" spans="3:10" s="14" customFormat="1" ht="15.75" x14ac:dyDescent="0.25">
      <c r="C203" s="40" t="str">
        <f>IF(Loan_Not_Paid*Values_Entered,Payment_Number,"")</f>
        <v/>
      </c>
      <c r="D203" s="41" t="str">
        <f>IF(Loan_Not_Paid*Values_Entered,Payment_Date,"")</f>
        <v/>
      </c>
      <c r="E203" s="94">
        <v>1</v>
      </c>
      <c r="F203" s="43" t="str">
        <f t="shared" si="5"/>
        <v/>
      </c>
      <c r="G203" s="43" t="str">
        <f>IF(Loan_Not_Paid*Values_Entered,Principal,"")</f>
        <v/>
      </c>
      <c r="H203" s="43" t="str">
        <f>IF(Loan_Not_Paid*Values_Entered,Interest,"")</f>
        <v/>
      </c>
      <c r="I203" s="52" t="str">
        <f>IF(Loan_Not_Paid*Values_Entered,Ending_Balance,"")</f>
        <v/>
      </c>
      <c r="J203" s="67">
        <f t="shared" si="6"/>
        <v>1039.1153902505812</v>
      </c>
    </row>
    <row r="204" spans="3:10" ht="15.75" x14ac:dyDescent="0.25">
      <c r="C204" s="7" t="str">
        <f>IF(Loan_Not_Paid*Values_Entered,Payment_Number,"")</f>
        <v/>
      </c>
      <c r="D204" s="5" t="str">
        <f>IF(Loan_Not_Paid*Values_Entered,Payment_Date,"")</f>
        <v/>
      </c>
      <c r="E204" s="60" t="str">
        <f>IF(Loan_Not_Paid*Values_Entered,Beginning_Balance,"")</f>
        <v/>
      </c>
      <c r="F204" s="6" t="str">
        <f t="shared" si="5"/>
        <v/>
      </c>
      <c r="G204" s="6" t="str">
        <f>IF(Loan_Not_Paid*Values_Entered,Principal,"")</f>
        <v/>
      </c>
      <c r="H204" s="6" t="str">
        <f>IF(Loan_Not_Paid*Values_Entered,Interest,"")</f>
        <v/>
      </c>
      <c r="I204" s="53" t="str">
        <f>IF(Loan_Not_Paid*Values_Entered,Ending_Balance,"")</f>
        <v/>
      </c>
      <c r="J204" s="67" t="e">
        <f t="shared" si="6"/>
        <v>#VALUE!</v>
      </c>
    </row>
    <row r="205" spans="3:10" ht="15.75" x14ac:dyDescent="0.25">
      <c r="C205" s="7" t="str">
        <f>IF(Loan_Not_Paid*Values_Entered,Payment_Number,"")</f>
        <v/>
      </c>
      <c r="D205" s="5" t="str">
        <f>IF(Loan_Not_Paid*Values_Entered,Payment_Date,"")</f>
        <v/>
      </c>
      <c r="E205" s="60" t="str">
        <f>IF(Loan_Not_Paid*Values_Entered,Beginning_Balance,"")</f>
        <v/>
      </c>
      <c r="F205" s="6" t="str">
        <f t="shared" si="5"/>
        <v/>
      </c>
      <c r="G205" s="6" t="str">
        <f>IF(Loan_Not_Paid*Values_Entered,Principal,"")</f>
        <v/>
      </c>
      <c r="H205" s="6" t="str">
        <f>IF(Loan_Not_Paid*Values_Entered,Interest,"")</f>
        <v/>
      </c>
      <c r="I205" s="53" t="str">
        <f>IF(Loan_Not_Paid*Values_Entered,Ending_Balance,"")</f>
        <v/>
      </c>
      <c r="J205" s="67" t="e">
        <f t="shared" si="6"/>
        <v>#VALUE!</v>
      </c>
    </row>
    <row r="206" spans="3:10" ht="15.75" x14ac:dyDescent="0.25">
      <c r="C206" s="7" t="str">
        <f>IF(Loan_Not_Paid*Values_Entered,Payment_Number,"")</f>
        <v/>
      </c>
      <c r="D206" s="5" t="str">
        <f>IF(Loan_Not_Paid*Values_Entered,Payment_Date,"")</f>
        <v/>
      </c>
      <c r="E206" s="60" t="str">
        <f>IF(Loan_Not_Paid*Values_Entered,Beginning_Balance,"")</f>
        <v/>
      </c>
      <c r="F206" s="6" t="str">
        <f t="shared" si="5"/>
        <v/>
      </c>
      <c r="G206" s="6" t="str">
        <f>IF(Loan_Not_Paid*Values_Entered,Principal,"")</f>
        <v/>
      </c>
      <c r="H206" s="6" t="str">
        <f>IF(Loan_Not_Paid*Values_Entered,Interest,"")</f>
        <v/>
      </c>
      <c r="I206" s="53" t="str">
        <f>IF(Loan_Not_Paid*Values_Entered,Ending_Balance,"")</f>
        <v/>
      </c>
      <c r="J206" s="67" t="e">
        <f t="shared" si="6"/>
        <v>#VALUE!</v>
      </c>
    </row>
    <row r="207" spans="3:10" ht="15.75" x14ac:dyDescent="0.25">
      <c r="C207" s="7" t="str">
        <f>IF(Loan_Not_Paid*Values_Entered,Payment_Number,"")</f>
        <v/>
      </c>
      <c r="D207" s="5" t="str">
        <f>IF(Loan_Not_Paid*Values_Entered,Payment_Date,"")</f>
        <v/>
      </c>
      <c r="E207" s="60" t="str">
        <f>IF(Loan_Not_Paid*Values_Entered,Beginning_Balance,"")</f>
        <v/>
      </c>
      <c r="F207" s="6" t="str">
        <f t="shared" si="5"/>
        <v/>
      </c>
      <c r="G207" s="6" t="str">
        <f>IF(Loan_Not_Paid*Values_Entered,Principal,"")</f>
        <v/>
      </c>
      <c r="H207" s="6" t="str">
        <f>IF(Loan_Not_Paid*Values_Entered,Interest,"")</f>
        <v/>
      </c>
      <c r="I207" s="53" t="str">
        <f>IF(Loan_Not_Paid*Values_Entered,Ending_Balance,"")</f>
        <v/>
      </c>
      <c r="J207" s="67" t="e">
        <f t="shared" si="6"/>
        <v>#VALUE!</v>
      </c>
    </row>
    <row r="208" spans="3:10" ht="15.75" x14ac:dyDescent="0.25">
      <c r="C208" s="7" t="str">
        <f>IF(Loan_Not_Paid*Values_Entered,Payment_Number,"")</f>
        <v/>
      </c>
      <c r="D208" s="5" t="str">
        <f>IF(Loan_Not_Paid*Values_Entered,Payment_Date,"")</f>
        <v/>
      </c>
      <c r="E208" s="60" t="str">
        <f>IF(Loan_Not_Paid*Values_Entered,Beginning_Balance,"")</f>
        <v/>
      </c>
      <c r="F208" s="6" t="str">
        <f t="shared" si="5"/>
        <v/>
      </c>
      <c r="G208" s="6" t="str">
        <f>IF(Loan_Not_Paid*Values_Entered,Principal,"")</f>
        <v/>
      </c>
      <c r="H208" s="6" t="str">
        <f>IF(Loan_Not_Paid*Values_Entered,Interest,"")</f>
        <v/>
      </c>
      <c r="I208" s="53" t="str">
        <f>IF(Loan_Not_Paid*Values_Entered,Ending_Balance,"")</f>
        <v/>
      </c>
      <c r="J208" s="67" t="e">
        <f t="shared" si="6"/>
        <v>#VALUE!</v>
      </c>
    </row>
    <row r="209" spans="3:10" ht="15.75" x14ac:dyDescent="0.25">
      <c r="C209" s="7" t="str">
        <f>IF(Loan_Not_Paid*Values_Entered,Payment_Number,"")</f>
        <v/>
      </c>
      <c r="D209" s="5" t="str">
        <f>IF(Loan_Not_Paid*Values_Entered,Payment_Date,"")</f>
        <v/>
      </c>
      <c r="E209" s="60" t="str">
        <f>IF(Loan_Not_Paid*Values_Entered,Beginning_Balance,"")</f>
        <v/>
      </c>
      <c r="F209" s="6" t="str">
        <f t="shared" si="5"/>
        <v/>
      </c>
      <c r="G209" s="6" t="str">
        <f>IF(Loan_Not_Paid*Values_Entered,Principal,"")</f>
        <v/>
      </c>
      <c r="H209" s="6" t="str">
        <f>IF(Loan_Not_Paid*Values_Entered,Interest,"")</f>
        <v/>
      </c>
      <c r="I209" s="53" t="str">
        <f>IF(Loan_Not_Paid*Values_Entered,Ending_Balance,"")</f>
        <v/>
      </c>
      <c r="J209" s="67" t="e">
        <f t="shared" si="6"/>
        <v>#VALUE!</v>
      </c>
    </row>
    <row r="210" spans="3:10" ht="15.75" x14ac:dyDescent="0.25">
      <c r="C210" s="7" t="str">
        <f>IF(Loan_Not_Paid*Values_Entered,Payment_Number,"")</f>
        <v/>
      </c>
      <c r="D210" s="5" t="str">
        <f>IF(Loan_Not_Paid*Values_Entered,Payment_Date,"")</f>
        <v/>
      </c>
      <c r="E210" s="60" t="str">
        <f>IF(Loan_Not_Paid*Values_Entered,Beginning_Balance,"")</f>
        <v/>
      </c>
      <c r="F210" s="6" t="str">
        <f t="shared" si="5"/>
        <v/>
      </c>
      <c r="G210" s="6" t="str">
        <f>IF(Loan_Not_Paid*Values_Entered,Principal,"")</f>
        <v/>
      </c>
      <c r="H210" s="6" t="str">
        <f>IF(Loan_Not_Paid*Values_Entered,Interest,"")</f>
        <v/>
      </c>
      <c r="I210" s="53" t="str">
        <f>IF(Loan_Not_Paid*Values_Entered,Ending_Balance,"")</f>
        <v/>
      </c>
      <c r="J210" s="67" t="e">
        <f t="shared" si="6"/>
        <v>#VALUE!</v>
      </c>
    </row>
    <row r="211" spans="3:10" x14ac:dyDescent="0.2">
      <c r="C211" s="7" t="str">
        <f>IF(Loan_Not_Paid*Values_Entered,Payment_Number,"")</f>
        <v/>
      </c>
      <c r="D211" s="5" t="str">
        <f>IF(Loan_Not_Paid*Values_Entered,Payment_Date,"")</f>
        <v/>
      </c>
      <c r="E211" s="60" t="str">
        <f>IF(Loan_Not_Paid*Values_Entered,Beginning_Balance,"")</f>
        <v/>
      </c>
      <c r="F211" s="6" t="str">
        <f t="shared" si="5"/>
        <v/>
      </c>
      <c r="G211" s="6" t="str">
        <f>IF(Loan_Not_Paid*Values_Entered,Principal,"")</f>
        <v/>
      </c>
      <c r="H211" s="6" t="str">
        <f>IF(Loan_Not_Paid*Values_Entered,Interest,"")</f>
        <v/>
      </c>
      <c r="I211" s="53" t="str">
        <f>IF(Loan_Not_Paid*Values_Entered,Ending_Balance,"")</f>
        <v/>
      </c>
    </row>
    <row r="212" spans="3:10" x14ac:dyDescent="0.2">
      <c r="C212" s="7" t="str">
        <f>IF(Loan_Not_Paid*Values_Entered,Payment_Number,"")</f>
        <v/>
      </c>
      <c r="D212" s="5" t="str">
        <f>IF(Loan_Not_Paid*Values_Entered,Payment_Date,"")</f>
        <v/>
      </c>
      <c r="E212" s="60" t="str">
        <f>IF(Loan_Not_Paid*Values_Entered,Beginning_Balance,"")</f>
        <v/>
      </c>
      <c r="F212" s="6" t="str">
        <f t="shared" si="5"/>
        <v/>
      </c>
      <c r="G212" s="6" t="str">
        <f>IF(Loan_Not_Paid*Values_Entered,Principal,"")</f>
        <v/>
      </c>
      <c r="H212" s="6" t="str">
        <f>IF(Loan_Not_Paid*Values_Entered,Interest,"")</f>
        <v/>
      </c>
      <c r="I212" s="53" t="str">
        <f>IF(Loan_Not_Paid*Values_Entered,Ending_Balance,"")</f>
        <v/>
      </c>
    </row>
    <row r="213" spans="3:10" x14ac:dyDescent="0.2">
      <c r="C213" s="7" t="str">
        <f>IF(Loan_Not_Paid*Values_Entered,Payment_Number,"")</f>
        <v/>
      </c>
      <c r="D213" s="5" t="str">
        <f>IF(Loan_Not_Paid*Values_Entered,Payment_Date,"")</f>
        <v/>
      </c>
      <c r="E213" s="60" t="str">
        <f>IF(Loan_Not_Paid*Values_Entered,Beginning_Balance,"")</f>
        <v/>
      </c>
      <c r="F213" s="6" t="str">
        <f t="shared" si="5"/>
        <v/>
      </c>
      <c r="G213" s="6" t="str">
        <f>IF(Loan_Not_Paid*Values_Entered,Principal,"")</f>
        <v/>
      </c>
      <c r="H213" s="6" t="str">
        <f>IF(Loan_Not_Paid*Values_Entered,Interest,"")</f>
        <v/>
      </c>
      <c r="I213" s="53" t="str">
        <f>IF(Loan_Not_Paid*Values_Entered,Ending_Balance,"")</f>
        <v/>
      </c>
    </row>
    <row r="214" spans="3:10" x14ac:dyDescent="0.2">
      <c r="C214" s="7" t="str">
        <f>IF(Loan_Not_Paid*Values_Entered,Payment_Number,"")</f>
        <v/>
      </c>
      <c r="D214" s="5" t="str">
        <f>IF(Loan_Not_Paid*Values_Entered,Payment_Date,"")</f>
        <v/>
      </c>
      <c r="E214" s="60" t="str">
        <f>IF(Loan_Not_Paid*Values_Entered,Beginning_Balance,"")</f>
        <v/>
      </c>
      <c r="F214" s="6" t="str">
        <f t="shared" si="5"/>
        <v/>
      </c>
      <c r="G214" s="6" t="str">
        <f>IF(Loan_Not_Paid*Values_Entered,Principal,"")</f>
        <v/>
      </c>
      <c r="H214" s="6" t="str">
        <f>IF(Loan_Not_Paid*Values_Entered,Interest,"")</f>
        <v/>
      </c>
      <c r="I214" s="53" t="str">
        <f>IF(Loan_Not_Paid*Values_Entered,Ending_Balance,"")</f>
        <v/>
      </c>
    </row>
    <row r="215" spans="3:10" x14ac:dyDescent="0.2">
      <c r="C215" s="7" t="str">
        <f>IF(Loan_Not_Paid*Values_Entered,Payment_Number,"")</f>
        <v/>
      </c>
      <c r="D215" s="5" t="str">
        <f>IF(Loan_Not_Paid*Values_Entered,Payment_Date,"")</f>
        <v/>
      </c>
      <c r="E215" s="60" t="str">
        <f t="shared" ref="E215:E278" si="7">IF(Loan_Not_Paid*Values_Entered,Beginning_Balance,"")</f>
        <v/>
      </c>
      <c r="F215" s="6" t="str">
        <f>IF(Loan_Not_Paid*Values_Entered,Monthly_Payment,"")</f>
        <v/>
      </c>
      <c r="G215" s="6" t="str">
        <f t="shared" ref="G215:G278" si="8">IF(Loan_Not_Paid*Values_Entered,Principal,"")</f>
        <v/>
      </c>
      <c r="H215" s="6" t="str">
        <f>IF(Loan_Not_Paid*Values_Entered,Interest,"")</f>
        <v/>
      </c>
      <c r="I215" s="53" t="str">
        <f>IF(Loan_Not_Paid*Values_Entered,Ending_Balance,"")</f>
        <v/>
      </c>
    </row>
    <row r="216" spans="3:10" x14ac:dyDescent="0.2">
      <c r="C216" s="7" t="str">
        <f>IF(Loan_Not_Paid*Values_Entered,Payment_Number,"")</f>
        <v/>
      </c>
      <c r="D216" s="5" t="str">
        <f>IF(Loan_Not_Paid*Values_Entered,Payment_Date,"")</f>
        <v/>
      </c>
      <c r="E216" s="60" t="str">
        <f t="shared" si="7"/>
        <v/>
      </c>
      <c r="F216" s="6" t="str">
        <f>IF(Loan_Not_Paid*Values_Entered,Monthly_Payment,"")</f>
        <v/>
      </c>
      <c r="G216" s="6" t="str">
        <f t="shared" si="8"/>
        <v/>
      </c>
      <c r="H216" s="6" t="str">
        <f>IF(Loan_Not_Paid*Values_Entered,Interest,"")</f>
        <v/>
      </c>
      <c r="I216" s="53" t="str">
        <f>IF(Loan_Not_Paid*Values_Entered,Ending_Balance,"")</f>
        <v/>
      </c>
    </row>
    <row r="217" spans="3:10" x14ac:dyDescent="0.2">
      <c r="C217" s="7" t="str">
        <f>IF(Loan_Not_Paid*Values_Entered,Payment_Number,"")</f>
        <v/>
      </c>
      <c r="D217" s="5" t="str">
        <f>IF(Loan_Not_Paid*Values_Entered,Payment_Date,"")</f>
        <v/>
      </c>
      <c r="E217" s="60" t="str">
        <f t="shared" si="7"/>
        <v/>
      </c>
      <c r="F217" s="6" t="str">
        <f>IF(Loan_Not_Paid*Values_Entered,Monthly_Payment,"")</f>
        <v/>
      </c>
      <c r="G217" s="6" t="str">
        <f t="shared" si="8"/>
        <v/>
      </c>
      <c r="H217" s="6" t="str">
        <f>IF(Loan_Not_Paid*Values_Entered,Interest,"")</f>
        <v/>
      </c>
      <c r="I217" s="53" t="str">
        <f>IF(Loan_Not_Paid*Values_Entered,Ending_Balance,"")</f>
        <v/>
      </c>
    </row>
    <row r="218" spans="3:10" x14ac:dyDescent="0.2">
      <c r="C218" s="7" t="str">
        <f>IF(Loan_Not_Paid*Values_Entered,Payment_Number,"")</f>
        <v/>
      </c>
      <c r="D218" s="5" t="str">
        <f>IF(Loan_Not_Paid*Values_Entered,Payment_Date,"")</f>
        <v/>
      </c>
      <c r="E218" s="60" t="str">
        <f t="shared" si="7"/>
        <v/>
      </c>
      <c r="F218" s="6" t="str">
        <f>IF(Loan_Not_Paid*Values_Entered,Monthly_Payment,"")</f>
        <v/>
      </c>
      <c r="G218" s="6" t="str">
        <f t="shared" si="8"/>
        <v/>
      </c>
      <c r="H218" s="6" t="str">
        <f>IF(Loan_Not_Paid*Values_Entered,Interest,"")</f>
        <v/>
      </c>
      <c r="I218" s="53" t="str">
        <f>IF(Loan_Not_Paid*Values_Entered,Ending_Balance,"")</f>
        <v/>
      </c>
    </row>
    <row r="219" spans="3:10" x14ac:dyDescent="0.2">
      <c r="C219" s="7" t="str">
        <f>IF(Loan_Not_Paid*Values_Entered,Payment_Number,"")</f>
        <v/>
      </c>
      <c r="D219" s="5" t="str">
        <f>IF(Loan_Not_Paid*Values_Entered,Payment_Date,"")</f>
        <v/>
      </c>
      <c r="E219" s="60" t="str">
        <f t="shared" si="7"/>
        <v/>
      </c>
      <c r="F219" s="6" t="str">
        <f>IF(Loan_Not_Paid*Values_Entered,Monthly_Payment,"")</f>
        <v/>
      </c>
      <c r="G219" s="6" t="str">
        <f t="shared" si="8"/>
        <v/>
      </c>
      <c r="H219" s="6" t="str">
        <f>IF(Loan_Not_Paid*Values_Entered,Interest,"")</f>
        <v/>
      </c>
      <c r="I219" s="53" t="str">
        <f>IF(Loan_Not_Paid*Values_Entered,Ending_Balance,"")</f>
        <v/>
      </c>
    </row>
    <row r="220" spans="3:10" x14ac:dyDescent="0.2">
      <c r="C220" s="7" t="str">
        <f>IF(Loan_Not_Paid*Values_Entered,Payment_Number,"")</f>
        <v/>
      </c>
      <c r="D220" s="5" t="str">
        <f>IF(Loan_Not_Paid*Values_Entered,Payment_Date,"")</f>
        <v/>
      </c>
      <c r="E220" s="60" t="str">
        <f t="shared" si="7"/>
        <v/>
      </c>
      <c r="F220" s="6" t="str">
        <f>IF(Loan_Not_Paid*Values_Entered,Monthly_Payment,"")</f>
        <v/>
      </c>
      <c r="G220" s="6" t="str">
        <f t="shared" si="8"/>
        <v/>
      </c>
      <c r="H220" s="6" t="str">
        <f>IF(Loan_Not_Paid*Values_Entered,Interest,"")</f>
        <v/>
      </c>
      <c r="I220" s="53" t="str">
        <f>IF(Loan_Not_Paid*Values_Entered,Ending_Balance,"")</f>
        <v/>
      </c>
    </row>
    <row r="221" spans="3:10" x14ac:dyDescent="0.2">
      <c r="C221" s="7" t="str">
        <f>IF(Loan_Not_Paid*Values_Entered,Payment_Number,"")</f>
        <v/>
      </c>
      <c r="D221" s="5" t="str">
        <f>IF(Loan_Not_Paid*Values_Entered,Payment_Date,"")</f>
        <v/>
      </c>
      <c r="E221" s="60" t="str">
        <f t="shared" si="7"/>
        <v/>
      </c>
      <c r="F221" s="6" t="str">
        <f>IF(Loan_Not_Paid*Values_Entered,Monthly_Payment,"")</f>
        <v/>
      </c>
      <c r="G221" s="6" t="str">
        <f t="shared" si="8"/>
        <v/>
      </c>
      <c r="H221" s="6" t="str">
        <f>IF(Loan_Not_Paid*Values_Entered,Interest,"")</f>
        <v/>
      </c>
      <c r="I221" s="53" t="str">
        <f>IF(Loan_Not_Paid*Values_Entered,Ending_Balance,"")</f>
        <v/>
      </c>
    </row>
    <row r="222" spans="3:10" x14ac:dyDescent="0.2">
      <c r="C222" s="7" t="str">
        <f>IF(Loan_Not_Paid*Values_Entered,Payment_Number,"")</f>
        <v/>
      </c>
      <c r="D222" s="5" t="str">
        <f>IF(Loan_Not_Paid*Values_Entered,Payment_Date,"")</f>
        <v/>
      </c>
      <c r="E222" s="60" t="str">
        <f t="shared" si="7"/>
        <v/>
      </c>
      <c r="F222" s="6" t="str">
        <f>IF(Loan_Not_Paid*Values_Entered,Monthly_Payment,"")</f>
        <v/>
      </c>
      <c r="G222" s="6" t="str">
        <f t="shared" si="8"/>
        <v/>
      </c>
      <c r="H222" s="6" t="str">
        <f>IF(Loan_Not_Paid*Values_Entered,Interest,"")</f>
        <v/>
      </c>
      <c r="I222" s="53" t="str">
        <f>IF(Loan_Not_Paid*Values_Entered,Ending_Balance,"")</f>
        <v/>
      </c>
    </row>
    <row r="223" spans="3:10" x14ac:dyDescent="0.2">
      <c r="C223" s="7" t="str">
        <f>IF(Loan_Not_Paid*Values_Entered,Payment_Number,"")</f>
        <v/>
      </c>
      <c r="D223" s="5" t="str">
        <f>IF(Loan_Not_Paid*Values_Entered,Payment_Date,"")</f>
        <v/>
      </c>
      <c r="E223" s="60" t="str">
        <f t="shared" si="7"/>
        <v/>
      </c>
      <c r="F223" s="6" t="str">
        <f>IF(Loan_Not_Paid*Values_Entered,Monthly_Payment,"")</f>
        <v/>
      </c>
      <c r="G223" s="6" t="str">
        <f t="shared" si="8"/>
        <v/>
      </c>
      <c r="H223" s="6" t="str">
        <f>IF(Loan_Not_Paid*Values_Entered,Interest,"")</f>
        <v/>
      </c>
      <c r="I223" s="53" t="str">
        <f>IF(Loan_Not_Paid*Values_Entered,Ending_Balance,"")</f>
        <v/>
      </c>
    </row>
    <row r="224" spans="3:10" x14ac:dyDescent="0.2">
      <c r="C224" s="7" t="str">
        <f>IF(Loan_Not_Paid*Values_Entered,Payment_Number,"")</f>
        <v/>
      </c>
      <c r="D224" s="5" t="str">
        <f>IF(Loan_Not_Paid*Values_Entered,Payment_Date,"")</f>
        <v/>
      </c>
      <c r="E224" s="60" t="str">
        <f t="shared" si="7"/>
        <v/>
      </c>
      <c r="F224" s="6" t="str">
        <f>IF(Loan_Not_Paid*Values_Entered,Monthly_Payment,"")</f>
        <v/>
      </c>
      <c r="G224" s="6" t="str">
        <f t="shared" si="8"/>
        <v/>
      </c>
      <c r="H224" s="6" t="str">
        <f>IF(Loan_Not_Paid*Values_Entered,Interest,"")</f>
        <v/>
      </c>
      <c r="I224" s="53" t="str">
        <f>IF(Loan_Not_Paid*Values_Entered,Ending_Balance,"")</f>
        <v/>
      </c>
    </row>
    <row r="225" spans="3:9" s="2" customFormat="1" x14ac:dyDescent="0.2">
      <c r="C225" s="7" t="str">
        <f>IF(Loan_Not_Paid*Values_Entered,Payment_Number,"")</f>
        <v/>
      </c>
      <c r="D225" s="5" t="str">
        <f>IF(Loan_Not_Paid*Values_Entered,Payment_Date,"")</f>
        <v/>
      </c>
      <c r="E225" s="60" t="str">
        <f t="shared" si="7"/>
        <v/>
      </c>
      <c r="F225" s="6" t="str">
        <f>IF(Loan_Not_Paid*Values_Entered,Monthly_Payment,"")</f>
        <v/>
      </c>
      <c r="G225" s="6" t="str">
        <f t="shared" si="8"/>
        <v/>
      </c>
      <c r="H225" s="6" t="str">
        <f>IF(Loan_Not_Paid*Values_Entered,Interest,"")</f>
        <v/>
      </c>
      <c r="I225" s="53" t="str">
        <f>IF(Loan_Not_Paid*Values_Entered,Ending_Balance,"")</f>
        <v/>
      </c>
    </row>
    <row r="226" spans="3:9" s="2" customFormat="1" x14ac:dyDescent="0.2">
      <c r="C226" s="7" t="str">
        <f>IF(Loan_Not_Paid*Values_Entered,Payment_Number,"")</f>
        <v/>
      </c>
      <c r="D226" s="5" t="str">
        <f>IF(Loan_Not_Paid*Values_Entered,Payment_Date,"")</f>
        <v/>
      </c>
      <c r="E226" s="60" t="str">
        <f t="shared" si="7"/>
        <v/>
      </c>
      <c r="F226" s="6" t="str">
        <f>IF(Loan_Not_Paid*Values_Entered,Monthly_Payment,"")</f>
        <v/>
      </c>
      <c r="G226" s="6" t="str">
        <f t="shared" si="8"/>
        <v/>
      </c>
      <c r="H226" s="6" t="str">
        <f>IF(Loan_Not_Paid*Values_Entered,Interest,"")</f>
        <v/>
      </c>
      <c r="I226" s="53" t="str">
        <f>IF(Loan_Not_Paid*Values_Entered,Ending_Balance,"")</f>
        <v/>
      </c>
    </row>
    <row r="227" spans="3:9" s="2" customFormat="1" x14ac:dyDescent="0.2">
      <c r="C227" s="7" t="str">
        <f>IF(Loan_Not_Paid*Values_Entered,Payment_Number,"")</f>
        <v/>
      </c>
      <c r="D227" s="5" t="str">
        <f>IF(Loan_Not_Paid*Values_Entered,Payment_Date,"")</f>
        <v/>
      </c>
      <c r="E227" s="60" t="str">
        <f t="shared" si="7"/>
        <v/>
      </c>
      <c r="F227" s="6" t="str">
        <f>IF(Loan_Not_Paid*Values_Entered,Monthly_Payment,"")</f>
        <v/>
      </c>
      <c r="G227" s="6" t="str">
        <f t="shared" si="8"/>
        <v/>
      </c>
      <c r="H227" s="6" t="str">
        <f>IF(Loan_Not_Paid*Values_Entered,Interest,"")</f>
        <v/>
      </c>
      <c r="I227" s="53" t="str">
        <f>IF(Loan_Not_Paid*Values_Entered,Ending_Balance,"")</f>
        <v/>
      </c>
    </row>
    <row r="228" spans="3:9" s="2" customFormat="1" x14ac:dyDescent="0.2">
      <c r="C228" s="7" t="str">
        <f>IF(Loan_Not_Paid*Values_Entered,Payment_Number,"")</f>
        <v/>
      </c>
      <c r="D228" s="5" t="str">
        <f>IF(Loan_Not_Paid*Values_Entered,Payment_Date,"")</f>
        <v/>
      </c>
      <c r="E228" s="60" t="str">
        <f t="shared" si="7"/>
        <v/>
      </c>
      <c r="F228" s="6" t="str">
        <f>IF(Loan_Not_Paid*Values_Entered,Monthly_Payment,"")</f>
        <v/>
      </c>
      <c r="G228" s="6" t="str">
        <f t="shared" si="8"/>
        <v/>
      </c>
      <c r="H228" s="6" t="str">
        <f>IF(Loan_Not_Paid*Values_Entered,Interest,"")</f>
        <v/>
      </c>
      <c r="I228" s="53" t="str">
        <f>IF(Loan_Not_Paid*Values_Entered,Ending_Balance,"")</f>
        <v/>
      </c>
    </row>
    <row r="229" spans="3:9" s="2" customFormat="1" x14ac:dyDescent="0.2">
      <c r="C229" s="7" t="str">
        <f>IF(Loan_Not_Paid*Values_Entered,Payment_Number,"")</f>
        <v/>
      </c>
      <c r="D229" s="5" t="str">
        <f>IF(Loan_Not_Paid*Values_Entered,Payment_Date,"")</f>
        <v/>
      </c>
      <c r="E229" s="60" t="str">
        <f t="shared" si="7"/>
        <v/>
      </c>
      <c r="F229" s="6" t="str">
        <f>IF(Loan_Not_Paid*Values_Entered,Monthly_Payment,"")</f>
        <v/>
      </c>
      <c r="G229" s="6" t="str">
        <f t="shared" si="8"/>
        <v/>
      </c>
      <c r="H229" s="6" t="str">
        <f>IF(Loan_Not_Paid*Values_Entered,Interest,"")</f>
        <v/>
      </c>
      <c r="I229" s="53" t="str">
        <f>IF(Loan_Not_Paid*Values_Entered,Ending_Balance,"")</f>
        <v/>
      </c>
    </row>
    <row r="230" spans="3:9" s="2" customFormat="1" x14ac:dyDescent="0.2">
      <c r="C230" s="7" t="str">
        <f>IF(Loan_Not_Paid*Values_Entered,Payment_Number,"")</f>
        <v/>
      </c>
      <c r="D230" s="5" t="str">
        <f>IF(Loan_Not_Paid*Values_Entered,Payment_Date,"")</f>
        <v/>
      </c>
      <c r="E230" s="60" t="str">
        <f t="shared" si="7"/>
        <v/>
      </c>
      <c r="F230" s="6" t="str">
        <f>IF(Loan_Not_Paid*Values_Entered,Monthly_Payment,"")</f>
        <v/>
      </c>
      <c r="G230" s="6" t="str">
        <f t="shared" si="8"/>
        <v/>
      </c>
      <c r="H230" s="6" t="str">
        <f>IF(Loan_Not_Paid*Values_Entered,Interest,"")</f>
        <v/>
      </c>
      <c r="I230" s="53" t="str">
        <f>IF(Loan_Not_Paid*Values_Entered,Ending_Balance,"")</f>
        <v/>
      </c>
    </row>
    <row r="231" spans="3:9" s="2" customFormat="1" x14ac:dyDescent="0.2">
      <c r="C231" s="7" t="str">
        <f>IF(Loan_Not_Paid*Values_Entered,Payment_Number,"")</f>
        <v/>
      </c>
      <c r="D231" s="5" t="str">
        <f>IF(Loan_Not_Paid*Values_Entered,Payment_Date,"")</f>
        <v/>
      </c>
      <c r="E231" s="60" t="str">
        <f t="shared" si="7"/>
        <v/>
      </c>
      <c r="F231" s="6" t="str">
        <f>IF(Loan_Not_Paid*Values_Entered,Monthly_Payment,"")</f>
        <v/>
      </c>
      <c r="G231" s="6" t="str">
        <f t="shared" si="8"/>
        <v/>
      </c>
      <c r="H231" s="6" t="str">
        <f>IF(Loan_Not_Paid*Values_Entered,Interest,"")</f>
        <v/>
      </c>
      <c r="I231" s="53" t="str">
        <f>IF(Loan_Not_Paid*Values_Entered,Ending_Balance,"")</f>
        <v/>
      </c>
    </row>
    <row r="232" spans="3:9" s="2" customFormat="1" x14ac:dyDescent="0.2">
      <c r="C232" s="7" t="str">
        <f>IF(Loan_Not_Paid*Values_Entered,Payment_Number,"")</f>
        <v/>
      </c>
      <c r="D232" s="5" t="str">
        <f>IF(Loan_Not_Paid*Values_Entered,Payment_Date,"")</f>
        <v/>
      </c>
      <c r="E232" s="60" t="str">
        <f t="shared" si="7"/>
        <v/>
      </c>
      <c r="F232" s="6" t="str">
        <f>IF(Loan_Not_Paid*Values_Entered,Monthly_Payment,"")</f>
        <v/>
      </c>
      <c r="G232" s="6" t="str">
        <f t="shared" si="8"/>
        <v/>
      </c>
      <c r="H232" s="6" t="str">
        <f>IF(Loan_Not_Paid*Values_Entered,Interest,"")</f>
        <v/>
      </c>
      <c r="I232" s="53" t="str">
        <f>IF(Loan_Not_Paid*Values_Entered,Ending_Balance,"")</f>
        <v/>
      </c>
    </row>
    <row r="233" spans="3:9" s="2" customFormat="1" x14ac:dyDescent="0.2">
      <c r="C233" s="7" t="str">
        <f>IF(Loan_Not_Paid*Values_Entered,Payment_Number,"")</f>
        <v/>
      </c>
      <c r="D233" s="5" t="str">
        <f>IF(Loan_Not_Paid*Values_Entered,Payment_Date,"")</f>
        <v/>
      </c>
      <c r="E233" s="60" t="str">
        <f t="shared" si="7"/>
        <v/>
      </c>
      <c r="F233" s="6" t="str">
        <f>IF(Loan_Not_Paid*Values_Entered,Monthly_Payment,"")</f>
        <v/>
      </c>
      <c r="G233" s="6" t="str">
        <f t="shared" si="8"/>
        <v/>
      </c>
      <c r="H233" s="6" t="str">
        <f>IF(Loan_Not_Paid*Values_Entered,Interest,"")</f>
        <v/>
      </c>
      <c r="I233" s="53" t="str">
        <f>IF(Loan_Not_Paid*Values_Entered,Ending_Balance,"")</f>
        <v/>
      </c>
    </row>
    <row r="234" spans="3:9" s="2" customFormat="1" x14ac:dyDescent="0.2">
      <c r="C234" s="7" t="str">
        <f>IF(Loan_Not_Paid*Values_Entered,Payment_Number,"")</f>
        <v/>
      </c>
      <c r="D234" s="5" t="str">
        <f>IF(Loan_Not_Paid*Values_Entered,Payment_Date,"")</f>
        <v/>
      </c>
      <c r="E234" s="60" t="str">
        <f t="shared" si="7"/>
        <v/>
      </c>
      <c r="F234" s="6" t="str">
        <f>IF(Loan_Not_Paid*Values_Entered,Monthly_Payment,"")</f>
        <v/>
      </c>
      <c r="G234" s="6" t="str">
        <f t="shared" si="8"/>
        <v/>
      </c>
      <c r="H234" s="6" t="str">
        <f>IF(Loan_Not_Paid*Values_Entered,Interest,"")</f>
        <v/>
      </c>
      <c r="I234" s="53" t="str">
        <f>IF(Loan_Not_Paid*Values_Entered,Ending_Balance,"")</f>
        <v/>
      </c>
    </row>
    <row r="235" spans="3:9" s="2" customFormat="1" x14ac:dyDescent="0.2">
      <c r="C235" s="7" t="str">
        <f>IF(Loan_Not_Paid*Values_Entered,Payment_Number,"")</f>
        <v/>
      </c>
      <c r="D235" s="5" t="str">
        <f>IF(Loan_Not_Paid*Values_Entered,Payment_Date,"")</f>
        <v/>
      </c>
      <c r="E235" s="60" t="str">
        <f t="shared" si="7"/>
        <v/>
      </c>
      <c r="F235" s="6" t="str">
        <f>IF(Loan_Not_Paid*Values_Entered,Monthly_Payment,"")</f>
        <v/>
      </c>
      <c r="G235" s="6" t="str">
        <f t="shared" si="8"/>
        <v/>
      </c>
      <c r="H235" s="6" t="str">
        <f>IF(Loan_Not_Paid*Values_Entered,Interest,"")</f>
        <v/>
      </c>
      <c r="I235" s="53" t="str">
        <f>IF(Loan_Not_Paid*Values_Entered,Ending_Balance,"")</f>
        <v/>
      </c>
    </row>
    <row r="236" spans="3:9" s="2" customFormat="1" x14ac:dyDescent="0.2">
      <c r="C236" s="7" t="str">
        <f>IF(Loan_Not_Paid*Values_Entered,Payment_Number,"")</f>
        <v/>
      </c>
      <c r="D236" s="5" t="str">
        <f>IF(Loan_Not_Paid*Values_Entered,Payment_Date,"")</f>
        <v/>
      </c>
      <c r="E236" s="60" t="str">
        <f t="shared" si="7"/>
        <v/>
      </c>
      <c r="F236" s="6" t="str">
        <f>IF(Loan_Not_Paid*Values_Entered,Monthly_Payment,"")</f>
        <v/>
      </c>
      <c r="G236" s="6" t="str">
        <f t="shared" si="8"/>
        <v/>
      </c>
      <c r="H236" s="6" t="str">
        <f>IF(Loan_Not_Paid*Values_Entered,Interest,"")</f>
        <v/>
      </c>
      <c r="I236" s="53" t="str">
        <f>IF(Loan_Not_Paid*Values_Entered,Ending_Balance,"")</f>
        <v/>
      </c>
    </row>
    <row r="237" spans="3:9" s="2" customFormat="1" x14ac:dyDescent="0.2">
      <c r="C237" s="7" t="str">
        <f>IF(Loan_Not_Paid*Values_Entered,Payment_Number,"")</f>
        <v/>
      </c>
      <c r="D237" s="5" t="str">
        <f>IF(Loan_Not_Paid*Values_Entered,Payment_Date,"")</f>
        <v/>
      </c>
      <c r="E237" s="60" t="str">
        <f t="shared" si="7"/>
        <v/>
      </c>
      <c r="F237" s="6" t="str">
        <f>IF(Loan_Not_Paid*Values_Entered,Monthly_Payment,"")</f>
        <v/>
      </c>
      <c r="G237" s="6" t="str">
        <f t="shared" si="8"/>
        <v/>
      </c>
      <c r="H237" s="6" t="str">
        <f>IF(Loan_Not_Paid*Values_Entered,Interest,"")</f>
        <v/>
      </c>
      <c r="I237" s="53" t="str">
        <f>IF(Loan_Not_Paid*Values_Entered,Ending_Balance,"")</f>
        <v/>
      </c>
    </row>
    <row r="238" spans="3:9" s="2" customFormat="1" x14ac:dyDescent="0.2">
      <c r="C238" s="7" t="str">
        <f>IF(Loan_Not_Paid*Values_Entered,Payment_Number,"")</f>
        <v/>
      </c>
      <c r="D238" s="5" t="str">
        <f>IF(Loan_Not_Paid*Values_Entered,Payment_Date,"")</f>
        <v/>
      </c>
      <c r="E238" s="60" t="str">
        <f t="shared" si="7"/>
        <v/>
      </c>
      <c r="F238" s="6" t="str">
        <f>IF(Loan_Not_Paid*Values_Entered,Monthly_Payment,"")</f>
        <v/>
      </c>
      <c r="G238" s="6" t="str">
        <f t="shared" si="8"/>
        <v/>
      </c>
      <c r="H238" s="6" t="str">
        <f>IF(Loan_Not_Paid*Values_Entered,Interest,"")</f>
        <v/>
      </c>
      <c r="I238" s="53" t="str">
        <f>IF(Loan_Not_Paid*Values_Entered,Ending_Balance,"")</f>
        <v/>
      </c>
    </row>
    <row r="239" spans="3:9" s="2" customFormat="1" x14ac:dyDescent="0.2">
      <c r="C239" s="7" t="str">
        <f>IF(Loan_Not_Paid*Values_Entered,Payment_Number,"")</f>
        <v/>
      </c>
      <c r="D239" s="5" t="str">
        <f>IF(Loan_Not_Paid*Values_Entered,Payment_Date,"")</f>
        <v/>
      </c>
      <c r="E239" s="60" t="str">
        <f t="shared" si="7"/>
        <v/>
      </c>
      <c r="F239" s="6" t="str">
        <f>IF(Loan_Not_Paid*Values_Entered,Monthly_Payment,"")</f>
        <v/>
      </c>
      <c r="G239" s="6" t="str">
        <f t="shared" si="8"/>
        <v/>
      </c>
      <c r="H239" s="6" t="str">
        <f>IF(Loan_Not_Paid*Values_Entered,Interest,"")</f>
        <v/>
      </c>
      <c r="I239" s="53" t="str">
        <f>IF(Loan_Not_Paid*Values_Entered,Ending_Balance,"")</f>
        <v/>
      </c>
    </row>
    <row r="240" spans="3:9" s="2" customFormat="1" x14ac:dyDescent="0.2">
      <c r="C240" s="7" t="str">
        <f>IF(Loan_Not_Paid*Values_Entered,Payment_Number,"")</f>
        <v/>
      </c>
      <c r="D240" s="5" t="str">
        <f>IF(Loan_Not_Paid*Values_Entered,Payment_Date,"")</f>
        <v/>
      </c>
      <c r="E240" s="60" t="str">
        <f t="shared" si="7"/>
        <v/>
      </c>
      <c r="F240" s="6" t="str">
        <f>IF(Loan_Not_Paid*Values_Entered,Monthly_Payment,"")</f>
        <v/>
      </c>
      <c r="G240" s="6" t="str">
        <f t="shared" si="8"/>
        <v/>
      </c>
      <c r="H240" s="6" t="str">
        <f>IF(Loan_Not_Paid*Values_Entered,Interest,"")</f>
        <v/>
      </c>
      <c r="I240" s="53" t="str">
        <f>IF(Loan_Not_Paid*Values_Entered,Ending_Balance,"")</f>
        <v/>
      </c>
    </row>
    <row r="241" spans="3:9" s="2" customFormat="1" x14ac:dyDescent="0.2">
      <c r="C241" s="7" t="str">
        <f>IF(Loan_Not_Paid*Values_Entered,Payment_Number,"")</f>
        <v/>
      </c>
      <c r="D241" s="5" t="str">
        <f>IF(Loan_Not_Paid*Values_Entered,Payment_Date,"")</f>
        <v/>
      </c>
      <c r="E241" s="60" t="str">
        <f t="shared" si="7"/>
        <v/>
      </c>
      <c r="F241" s="6" t="str">
        <f>IF(Loan_Not_Paid*Values_Entered,Monthly_Payment,"")</f>
        <v/>
      </c>
      <c r="G241" s="6" t="str">
        <f t="shared" si="8"/>
        <v/>
      </c>
      <c r="H241" s="6" t="str">
        <f>IF(Loan_Not_Paid*Values_Entered,Interest,"")</f>
        <v/>
      </c>
      <c r="I241" s="53" t="str">
        <f>IF(Loan_Not_Paid*Values_Entered,Ending_Balance,"")</f>
        <v/>
      </c>
    </row>
    <row r="242" spans="3:9" s="2" customFormat="1" x14ac:dyDescent="0.2">
      <c r="C242" s="7" t="str">
        <f>IF(Loan_Not_Paid*Values_Entered,Payment_Number,"")</f>
        <v/>
      </c>
      <c r="D242" s="5" t="str">
        <f>IF(Loan_Not_Paid*Values_Entered,Payment_Date,"")</f>
        <v/>
      </c>
      <c r="E242" s="60" t="str">
        <f t="shared" si="7"/>
        <v/>
      </c>
      <c r="F242" s="6" t="str">
        <f>IF(Loan_Not_Paid*Values_Entered,Monthly_Payment,"")</f>
        <v/>
      </c>
      <c r="G242" s="6" t="str">
        <f t="shared" si="8"/>
        <v/>
      </c>
      <c r="H242" s="6" t="str">
        <f>IF(Loan_Not_Paid*Values_Entered,Interest,"")</f>
        <v/>
      </c>
      <c r="I242" s="8" t="str">
        <f>IF(Loan_Not_Paid*Values_Entered,Ending_Balance,"")</f>
        <v/>
      </c>
    </row>
    <row r="243" spans="3:9" s="2" customFormat="1" x14ac:dyDescent="0.2">
      <c r="C243" s="7" t="str">
        <f>IF(Loan_Not_Paid*Values_Entered,Payment_Number,"")</f>
        <v/>
      </c>
      <c r="D243" s="5" t="str">
        <f>IF(Loan_Not_Paid*Values_Entered,Payment_Date,"")</f>
        <v/>
      </c>
      <c r="E243" s="60" t="str">
        <f t="shared" si="7"/>
        <v/>
      </c>
      <c r="F243" s="6" t="str">
        <f>IF(Loan_Not_Paid*Values_Entered,Monthly_Payment,"")</f>
        <v/>
      </c>
      <c r="G243" s="6" t="str">
        <f t="shared" si="8"/>
        <v/>
      </c>
      <c r="H243" s="6" t="str">
        <f>IF(Loan_Not_Paid*Values_Entered,Interest,"")</f>
        <v/>
      </c>
      <c r="I243" s="8" t="str">
        <f>IF(Loan_Not_Paid*Values_Entered,Ending_Balance,"")</f>
        <v/>
      </c>
    </row>
    <row r="244" spans="3:9" s="2" customFormat="1" x14ac:dyDescent="0.2">
      <c r="C244" s="7" t="str">
        <f>IF(Loan_Not_Paid*Values_Entered,Payment_Number,"")</f>
        <v/>
      </c>
      <c r="D244" s="5" t="str">
        <f>IF(Loan_Not_Paid*Values_Entered,Payment_Date,"")</f>
        <v/>
      </c>
      <c r="E244" s="60" t="str">
        <f t="shared" si="7"/>
        <v/>
      </c>
      <c r="F244" s="6" t="str">
        <f>IF(Loan_Not_Paid*Values_Entered,Monthly_Payment,"")</f>
        <v/>
      </c>
      <c r="G244" s="6" t="str">
        <f t="shared" si="8"/>
        <v/>
      </c>
      <c r="H244" s="6" t="str">
        <f>IF(Loan_Not_Paid*Values_Entered,Interest,"")</f>
        <v/>
      </c>
      <c r="I244" s="8" t="str">
        <f>IF(Loan_Not_Paid*Values_Entered,Ending_Balance,"")</f>
        <v/>
      </c>
    </row>
    <row r="245" spans="3:9" s="2" customFormat="1" x14ac:dyDescent="0.2">
      <c r="C245" s="7" t="str">
        <f>IF(Loan_Not_Paid*Values_Entered,Payment_Number,"")</f>
        <v/>
      </c>
      <c r="D245" s="5" t="str">
        <f>IF(Loan_Not_Paid*Values_Entered,Payment_Date,"")</f>
        <v/>
      </c>
      <c r="E245" s="60" t="str">
        <f t="shared" si="7"/>
        <v/>
      </c>
      <c r="F245" s="6" t="str">
        <f>IF(Loan_Not_Paid*Values_Entered,Monthly_Payment,"")</f>
        <v/>
      </c>
      <c r="G245" s="6" t="str">
        <f t="shared" si="8"/>
        <v/>
      </c>
      <c r="H245" s="6" t="str">
        <f>IF(Loan_Not_Paid*Values_Entered,Interest,"")</f>
        <v/>
      </c>
      <c r="I245" s="8" t="str">
        <f>IF(Loan_Not_Paid*Values_Entered,Ending_Balance,"")</f>
        <v/>
      </c>
    </row>
    <row r="246" spans="3:9" s="2" customFormat="1" x14ac:dyDescent="0.2">
      <c r="C246" s="7" t="str">
        <f>IF(Loan_Not_Paid*Values_Entered,Payment_Number,"")</f>
        <v/>
      </c>
      <c r="D246" s="5" t="str">
        <f>IF(Loan_Not_Paid*Values_Entered,Payment_Date,"")</f>
        <v/>
      </c>
      <c r="E246" s="60" t="str">
        <f t="shared" si="7"/>
        <v/>
      </c>
      <c r="F246" s="6" t="str">
        <f>IF(Loan_Not_Paid*Values_Entered,Monthly_Payment,"")</f>
        <v/>
      </c>
      <c r="G246" s="6" t="str">
        <f t="shared" si="8"/>
        <v/>
      </c>
      <c r="H246" s="6" t="str">
        <f>IF(Loan_Not_Paid*Values_Entered,Interest,"")</f>
        <v/>
      </c>
      <c r="I246" s="8" t="str">
        <f>IF(Loan_Not_Paid*Values_Entered,Ending_Balance,"")</f>
        <v/>
      </c>
    </row>
    <row r="247" spans="3:9" s="2" customFormat="1" x14ac:dyDescent="0.2">
      <c r="C247" s="7" t="str">
        <f>IF(Loan_Not_Paid*Values_Entered,Payment_Number,"")</f>
        <v/>
      </c>
      <c r="D247" s="5" t="str">
        <f>IF(Loan_Not_Paid*Values_Entered,Payment_Date,"")</f>
        <v/>
      </c>
      <c r="E247" s="60" t="str">
        <f t="shared" si="7"/>
        <v/>
      </c>
      <c r="F247" s="6" t="str">
        <f>IF(Loan_Not_Paid*Values_Entered,Monthly_Payment,"")</f>
        <v/>
      </c>
      <c r="G247" s="6" t="str">
        <f t="shared" si="8"/>
        <v/>
      </c>
      <c r="H247" s="6" t="str">
        <f>IF(Loan_Not_Paid*Values_Entered,Interest,"")</f>
        <v/>
      </c>
      <c r="I247" s="8" t="str">
        <f>IF(Loan_Not_Paid*Values_Entered,Ending_Balance,"")</f>
        <v/>
      </c>
    </row>
    <row r="248" spans="3:9" s="2" customFormat="1" x14ac:dyDescent="0.2">
      <c r="C248" s="7" t="str">
        <f>IF(Loan_Not_Paid*Values_Entered,Payment_Number,"")</f>
        <v/>
      </c>
      <c r="D248" s="5" t="str">
        <f>IF(Loan_Not_Paid*Values_Entered,Payment_Date,"")</f>
        <v/>
      </c>
      <c r="E248" s="60" t="str">
        <f t="shared" si="7"/>
        <v/>
      </c>
      <c r="F248" s="6" t="str">
        <f>IF(Loan_Not_Paid*Values_Entered,Monthly_Payment,"")</f>
        <v/>
      </c>
      <c r="G248" s="6" t="str">
        <f t="shared" si="8"/>
        <v/>
      </c>
      <c r="H248" s="6" t="str">
        <f>IF(Loan_Not_Paid*Values_Entered,Interest,"")</f>
        <v/>
      </c>
      <c r="I248" s="8" t="str">
        <f>IF(Loan_Not_Paid*Values_Entered,Ending_Balance,"")</f>
        <v/>
      </c>
    </row>
    <row r="249" spans="3:9" s="2" customFormat="1" x14ac:dyDescent="0.2">
      <c r="C249" s="7" t="str">
        <f>IF(Loan_Not_Paid*Values_Entered,Payment_Number,"")</f>
        <v/>
      </c>
      <c r="D249" s="5" t="str">
        <f>IF(Loan_Not_Paid*Values_Entered,Payment_Date,"")</f>
        <v/>
      </c>
      <c r="E249" s="60" t="str">
        <f t="shared" si="7"/>
        <v/>
      </c>
      <c r="F249" s="6" t="str">
        <f>IF(Loan_Not_Paid*Values_Entered,Monthly_Payment,"")</f>
        <v/>
      </c>
      <c r="G249" s="6" t="str">
        <f t="shared" si="8"/>
        <v/>
      </c>
      <c r="H249" s="6" t="str">
        <f>IF(Loan_Not_Paid*Values_Entered,Interest,"")</f>
        <v/>
      </c>
      <c r="I249" s="8" t="str">
        <f>IF(Loan_Not_Paid*Values_Entered,Ending_Balance,"")</f>
        <v/>
      </c>
    </row>
    <row r="250" spans="3:9" s="2" customFormat="1" x14ac:dyDescent="0.2">
      <c r="C250" s="7" t="str">
        <f>IF(Loan_Not_Paid*Values_Entered,Payment_Number,"")</f>
        <v/>
      </c>
      <c r="D250" s="5" t="str">
        <f>IF(Loan_Not_Paid*Values_Entered,Payment_Date,"")</f>
        <v/>
      </c>
      <c r="E250" s="60" t="str">
        <f t="shared" si="7"/>
        <v/>
      </c>
      <c r="F250" s="6" t="str">
        <f>IF(Loan_Not_Paid*Values_Entered,Monthly_Payment,"")</f>
        <v/>
      </c>
      <c r="G250" s="6" t="str">
        <f t="shared" si="8"/>
        <v/>
      </c>
      <c r="H250" s="6" t="str">
        <f>IF(Loan_Not_Paid*Values_Entered,Interest,"")</f>
        <v/>
      </c>
      <c r="I250" s="8" t="str">
        <f>IF(Loan_Not_Paid*Values_Entered,Ending_Balance,"")</f>
        <v/>
      </c>
    </row>
    <row r="251" spans="3:9" s="2" customFormat="1" x14ac:dyDescent="0.2">
      <c r="C251" s="7" t="str">
        <f>IF(Loan_Not_Paid*Values_Entered,Payment_Number,"")</f>
        <v/>
      </c>
      <c r="D251" s="5" t="str">
        <f>IF(Loan_Not_Paid*Values_Entered,Payment_Date,"")</f>
        <v/>
      </c>
      <c r="E251" s="60" t="str">
        <f t="shared" si="7"/>
        <v/>
      </c>
      <c r="F251" s="6" t="str">
        <f>IF(Loan_Not_Paid*Values_Entered,Monthly_Payment,"")</f>
        <v/>
      </c>
      <c r="G251" s="6" t="str">
        <f t="shared" si="8"/>
        <v/>
      </c>
      <c r="H251" s="6" t="str">
        <f>IF(Loan_Not_Paid*Values_Entered,Interest,"")</f>
        <v/>
      </c>
      <c r="I251" s="8" t="str">
        <f>IF(Loan_Not_Paid*Values_Entered,Ending_Balance,"")</f>
        <v/>
      </c>
    </row>
    <row r="252" spans="3:9" s="2" customFormat="1" x14ac:dyDescent="0.2">
      <c r="C252" s="7" t="str">
        <f>IF(Loan_Not_Paid*Values_Entered,Payment_Number,"")</f>
        <v/>
      </c>
      <c r="D252" s="5" t="str">
        <f>IF(Loan_Not_Paid*Values_Entered,Payment_Date,"")</f>
        <v/>
      </c>
      <c r="E252" s="60" t="str">
        <f t="shared" si="7"/>
        <v/>
      </c>
      <c r="F252" s="6" t="str">
        <f>IF(Loan_Not_Paid*Values_Entered,Monthly_Payment,"")</f>
        <v/>
      </c>
      <c r="G252" s="6" t="str">
        <f t="shared" si="8"/>
        <v/>
      </c>
      <c r="H252" s="6" t="str">
        <f>IF(Loan_Not_Paid*Values_Entered,Interest,"")</f>
        <v/>
      </c>
      <c r="I252" s="8" t="str">
        <f>IF(Loan_Not_Paid*Values_Entered,Ending_Balance,"")</f>
        <v/>
      </c>
    </row>
    <row r="253" spans="3:9" s="2" customFormat="1" x14ac:dyDescent="0.2">
      <c r="C253" s="7" t="str">
        <f>IF(Loan_Not_Paid*Values_Entered,Payment_Number,"")</f>
        <v/>
      </c>
      <c r="D253" s="5" t="str">
        <f>IF(Loan_Not_Paid*Values_Entered,Payment_Date,"")</f>
        <v/>
      </c>
      <c r="E253" s="60" t="str">
        <f t="shared" si="7"/>
        <v/>
      </c>
      <c r="F253" s="6" t="str">
        <f>IF(Loan_Not_Paid*Values_Entered,Monthly_Payment,"")</f>
        <v/>
      </c>
      <c r="G253" s="6" t="str">
        <f t="shared" si="8"/>
        <v/>
      </c>
      <c r="H253" s="6" t="str">
        <f>IF(Loan_Not_Paid*Values_Entered,Interest,"")</f>
        <v/>
      </c>
      <c r="I253" s="8" t="str">
        <f>IF(Loan_Not_Paid*Values_Entered,Ending_Balance,"")</f>
        <v/>
      </c>
    </row>
    <row r="254" spans="3:9" s="2" customFormat="1" x14ac:dyDescent="0.2">
      <c r="C254" s="7" t="str">
        <f>IF(Loan_Not_Paid*Values_Entered,Payment_Number,"")</f>
        <v/>
      </c>
      <c r="D254" s="5" t="str">
        <f>IF(Loan_Not_Paid*Values_Entered,Payment_Date,"")</f>
        <v/>
      </c>
      <c r="E254" s="60" t="str">
        <f t="shared" si="7"/>
        <v/>
      </c>
      <c r="F254" s="6" t="str">
        <f>IF(Loan_Not_Paid*Values_Entered,Monthly_Payment,"")</f>
        <v/>
      </c>
      <c r="G254" s="6" t="str">
        <f t="shared" si="8"/>
        <v/>
      </c>
      <c r="H254" s="6" t="str">
        <f>IF(Loan_Not_Paid*Values_Entered,Interest,"")</f>
        <v/>
      </c>
      <c r="I254" s="8" t="str">
        <f>IF(Loan_Not_Paid*Values_Entered,Ending_Balance,"")</f>
        <v/>
      </c>
    </row>
    <row r="255" spans="3:9" s="2" customFormat="1" x14ac:dyDescent="0.2">
      <c r="C255" s="7" t="str">
        <f>IF(Loan_Not_Paid*Values_Entered,Payment_Number,"")</f>
        <v/>
      </c>
      <c r="D255" s="5" t="str">
        <f>IF(Loan_Not_Paid*Values_Entered,Payment_Date,"")</f>
        <v/>
      </c>
      <c r="E255" s="60" t="str">
        <f t="shared" si="7"/>
        <v/>
      </c>
      <c r="F255" s="6" t="str">
        <f>IF(Loan_Not_Paid*Values_Entered,Monthly_Payment,"")</f>
        <v/>
      </c>
      <c r="G255" s="6" t="str">
        <f t="shared" si="8"/>
        <v/>
      </c>
      <c r="H255" s="6" t="str">
        <f>IF(Loan_Not_Paid*Values_Entered,Interest,"")</f>
        <v/>
      </c>
      <c r="I255" s="8" t="str">
        <f>IF(Loan_Not_Paid*Values_Entered,Ending_Balance,"")</f>
        <v/>
      </c>
    </row>
    <row r="256" spans="3:9" s="2" customFormat="1" x14ac:dyDescent="0.2">
      <c r="C256" s="7" t="str">
        <f>IF(Loan_Not_Paid*Values_Entered,Payment_Number,"")</f>
        <v/>
      </c>
      <c r="D256" s="5" t="str">
        <f>IF(Loan_Not_Paid*Values_Entered,Payment_Date,"")</f>
        <v/>
      </c>
      <c r="E256" s="60" t="str">
        <f t="shared" si="7"/>
        <v/>
      </c>
      <c r="F256" s="6" t="str">
        <f>IF(Loan_Not_Paid*Values_Entered,Monthly_Payment,"")</f>
        <v/>
      </c>
      <c r="G256" s="6" t="str">
        <f t="shared" si="8"/>
        <v/>
      </c>
      <c r="H256" s="6" t="str">
        <f>IF(Loan_Not_Paid*Values_Entered,Interest,"")</f>
        <v/>
      </c>
      <c r="I256" s="8" t="str">
        <f>IF(Loan_Not_Paid*Values_Entered,Ending_Balance,"")</f>
        <v/>
      </c>
    </row>
    <row r="257" spans="3:9" s="2" customFormat="1" x14ac:dyDescent="0.2">
      <c r="C257" s="7" t="str">
        <f>IF(Loan_Not_Paid*Values_Entered,Payment_Number,"")</f>
        <v/>
      </c>
      <c r="D257" s="5" t="str">
        <f>IF(Loan_Not_Paid*Values_Entered,Payment_Date,"")</f>
        <v/>
      </c>
      <c r="E257" s="60" t="str">
        <f t="shared" si="7"/>
        <v/>
      </c>
      <c r="F257" s="6" t="str">
        <f>IF(Loan_Not_Paid*Values_Entered,Monthly_Payment,"")</f>
        <v/>
      </c>
      <c r="G257" s="6" t="str">
        <f t="shared" si="8"/>
        <v/>
      </c>
      <c r="H257" s="6" t="str">
        <f>IF(Loan_Not_Paid*Values_Entered,Interest,"")</f>
        <v/>
      </c>
      <c r="I257" s="8" t="str">
        <f>IF(Loan_Not_Paid*Values_Entered,Ending_Balance,"")</f>
        <v/>
      </c>
    </row>
    <row r="258" spans="3:9" s="2" customFormat="1" x14ac:dyDescent="0.2">
      <c r="C258" s="7" t="str">
        <f>IF(Loan_Not_Paid*Values_Entered,Payment_Number,"")</f>
        <v/>
      </c>
      <c r="D258" s="5" t="str">
        <f>IF(Loan_Not_Paid*Values_Entered,Payment_Date,"")</f>
        <v/>
      </c>
      <c r="E258" s="60" t="str">
        <f t="shared" si="7"/>
        <v/>
      </c>
      <c r="F258" s="6" t="str">
        <f>IF(Loan_Not_Paid*Values_Entered,Monthly_Payment,"")</f>
        <v/>
      </c>
      <c r="G258" s="6" t="str">
        <f t="shared" si="8"/>
        <v/>
      </c>
      <c r="H258" s="6" t="str">
        <f>IF(Loan_Not_Paid*Values_Entered,Interest,"")</f>
        <v/>
      </c>
      <c r="I258" s="8" t="str">
        <f>IF(Loan_Not_Paid*Values_Entered,Ending_Balance,"")</f>
        <v/>
      </c>
    </row>
    <row r="259" spans="3:9" s="2" customFormat="1" x14ac:dyDescent="0.2">
      <c r="C259" s="7" t="str">
        <f>IF(Loan_Not_Paid*Values_Entered,Payment_Number,"")</f>
        <v/>
      </c>
      <c r="D259" s="5" t="str">
        <f>IF(Loan_Not_Paid*Values_Entered,Payment_Date,"")</f>
        <v/>
      </c>
      <c r="E259" s="60" t="str">
        <f t="shared" si="7"/>
        <v/>
      </c>
      <c r="F259" s="6" t="str">
        <f>IF(Loan_Not_Paid*Values_Entered,Monthly_Payment,"")</f>
        <v/>
      </c>
      <c r="G259" s="6" t="str">
        <f t="shared" si="8"/>
        <v/>
      </c>
      <c r="H259" s="6" t="str">
        <f>IF(Loan_Not_Paid*Values_Entered,Interest,"")</f>
        <v/>
      </c>
      <c r="I259" s="8" t="str">
        <f>IF(Loan_Not_Paid*Values_Entered,Ending_Balance,"")</f>
        <v/>
      </c>
    </row>
    <row r="260" spans="3:9" s="2" customFormat="1" x14ac:dyDescent="0.2">
      <c r="C260" s="7" t="str">
        <f>IF(Loan_Not_Paid*Values_Entered,Payment_Number,"")</f>
        <v/>
      </c>
      <c r="D260" s="5" t="str">
        <f>IF(Loan_Not_Paid*Values_Entered,Payment_Date,"")</f>
        <v/>
      </c>
      <c r="E260" s="60" t="str">
        <f t="shared" si="7"/>
        <v/>
      </c>
      <c r="F260" s="6" t="str">
        <f>IF(Loan_Not_Paid*Values_Entered,Monthly_Payment,"")</f>
        <v/>
      </c>
      <c r="G260" s="6" t="str">
        <f t="shared" si="8"/>
        <v/>
      </c>
      <c r="H260" s="6" t="str">
        <f>IF(Loan_Not_Paid*Values_Entered,Interest,"")</f>
        <v/>
      </c>
      <c r="I260" s="8" t="str">
        <f>IF(Loan_Not_Paid*Values_Entered,Ending_Balance,"")</f>
        <v/>
      </c>
    </row>
    <row r="261" spans="3:9" s="2" customFormat="1" x14ac:dyDescent="0.2">
      <c r="C261" s="7" t="str">
        <f>IF(Loan_Not_Paid*Values_Entered,Payment_Number,"")</f>
        <v/>
      </c>
      <c r="D261" s="5" t="str">
        <f>IF(Loan_Not_Paid*Values_Entered,Payment_Date,"")</f>
        <v/>
      </c>
      <c r="E261" s="60" t="str">
        <f t="shared" si="7"/>
        <v/>
      </c>
      <c r="F261" s="6" t="str">
        <f>IF(Loan_Not_Paid*Values_Entered,Monthly_Payment,"")</f>
        <v/>
      </c>
      <c r="G261" s="6" t="str">
        <f t="shared" si="8"/>
        <v/>
      </c>
      <c r="H261" s="6" t="str">
        <f>IF(Loan_Not_Paid*Values_Entered,Interest,"")</f>
        <v/>
      </c>
      <c r="I261" s="8" t="str">
        <f>IF(Loan_Not_Paid*Values_Entered,Ending_Balance,"")</f>
        <v/>
      </c>
    </row>
    <row r="262" spans="3:9" s="2" customFormat="1" x14ac:dyDescent="0.2">
      <c r="C262" s="7" t="str">
        <f>IF(Loan_Not_Paid*Values_Entered,Payment_Number,"")</f>
        <v/>
      </c>
      <c r="D262" s="5" t="str">
        <f>IF(Loan_Not_Paid*Values_Entered,Payment_Date,"")</f>
        <v/>
      </c>
      <c r="E262" s="60" t="str">
        <f t="shared" si="7"/>
        <v/>
      </c>
      <c r="F262" s="6" t="str">
        <f>IF(Loan_Not_Paid*Values_Entered,Monthly_Payment,"")</f>
        <v/>
      </c>
      <c r="G262" s="6" t="str">
        <f t="shared" si="8"/>
        <v/>
      </c>
      <c r="H262" s="6" t="str">
        <f>IF(Loan_Not_Paid*Values_Entered,Interest,"")</f>
        <v/>
      </c>
      <c r="I262" s="8" t="str">
        <f>IF(Loan_Not_Paid*Values_Entered,Ending_Balance,"")</f>
        <v/>
      </c>
    </row>
    <row r="263" spans="3:9" s="2" customFormat="1" x14ac:dyDescent="0.2">
      <c r="C263" s="7" t="str">
        <f>IF(Loan_Not_Paid*Values_Entered,Payment_Number,"")</f>
        <v/>
      </c>
      <c r="D263" s="5" t="str">
        <f>IF(Loan_Not_Paid*Values_Entered,Payment_Date,"")</f>
        <v/>
      </c>
      <c r="E263" s="60" t="str">
        <f t="shared" si="7"/>
        <v/>
      </c>
      <c r="F263" s="6" t="str">
        <f>IF(Loan_Not_Paid*Values_Entered,Monthly_Payment,"")</f>
        <v/>
      </c>
      <c r="G263" s="6" t="str">
        <f t="shared" si="8"/>
        <v/>
      </c>
      <c r="H263" s="6" t="str">
        <f>IF(Loan_Not_Paid*Values_Entered,Interest,"")</f>
        <v/>
      </c>
      <c r="I263" s="8" t="str">
        <f>IF(Loan_Not_Paid*Values_Entered,Ending_Balance,"")</f>
        <v/>
      </c>
    </row>
    <row r="264" spans="3:9" s="2" customFormat="1" x14ac:dyDescent="0.2">
      <c r="C264" s="7" t="str">
        <f>IF(Loan_Not_Paid*Values_Entered,Payment_Number,"")</f>
        <v/>
      </c>
      <c r="D264" s="5" t="str">
        <f>IF(Loan_Not_Paid*Values_Entered,Payment_Date,"")</f>
        <v/>
      </c>
      <c r="E264" s="60" t="str">
        <f t="shared" si="7"/>
        <v/>
      </c>
      <c r="F264" s="6" t="str">
        <f>IF(Loan_Not_Paid*Values_Entered,Monthly_Payment,"")</f>
        <v/>
      </c>
      <c r="G264" s="6" t="str">
        <f t="shared" si="8"/>
        <v/>
      </c>
      <c r="H264" s="6" t="str">
        <f>IF(Loan_Not_Paid*Values_Entered,Interest,"")</f>
        <v/>
      </c>
      <c r="I264" s="8" t="str">
        <f>IF(Loan_Not_Paid*Values_Entered,Ending_Balance,"")</f>
        <v/>
      </c>
    </row>
    <row r="265" spans="3:9" s="2" customFormat="1" x14ac:dyDescent="0.2">
      <c r="C265" s="7" t="str">
        <f>IF(Loan_Not_Paid*Values_Entered,Payment_Number,"")</f>
        <v/>
      </c>
      <c r="D265" s="5" t="str">
        <f>IF(Loan_Not_Paid*Values_Entered,Payment_Date,"")</f>
        <v/>
      </c>
      <c r="E265" s="60" t="str">
        <f t="shared" si="7"/>
        <v/>
      </c>
      <c r="F265" s="6" t="str">
        <f>IF(Loan_Not_Paid*Values_Entered,Monthly_Payment,"")</f>
        <v/>
      </c>
      <c r="G265" s="6" t="str">
        <f t="shared" si="8"/>
        <v/>
      </c>
      <c r="H265" s="6" t="str">
        <f>IF(Loan_Not_Paid*Values_Entered,Interest,"")</f>
        <v/>
      </c>
      <c r="I265" s="8" t="str">
        <f>IF(Loan_Not_Paid*Values_Entered,Ending_Balance,"")</f>
        <v/>
      </c>
    </row>
    <row r="266" spans="3:9" s="2" customFormat="1" x14ac:dyDescent="0.2">
      <c r="C266" s="7" t="str">
        <f>IF(Loan_Not_Paid*Values_Entered,Payment_Number,"")</f>
        <v/>
      </c>
      <c r="D266" s="5" t="str">
        <f>IF(Loan_Not_Paid*Values_Entered,Payment_Date,"")</f>
        <v/>
      </c>
      <c r="E266" s="60" t="str">
        <f t="shared" si="7"/>
        <v/>
      </c>
      <c r="F266" s="6" t="str">
        <f>IF(Loan_Not_Paid*Values_Entered,Monthly_Payment,"")</f>
        <v/>
      </c>
      <c r="G266" s="6" t="str">
        <f t="shared" si="8"/>
        <v/>
      </c>
      <c r="H266" s="6" t="str">
        <f>IF(Loan_Not_Paid*Values_Entered,Interest,"")</f>
        <v/>
      </c>
      <c r="I266" s="8" t="str">
        <f>IF(Loan_Not_Paid*Values_Entered,Ending_Balance,"")</f>
        <v/>
      </c>
    </row>
    <row r="267" spans="3:9" s="2" customFormat="1" x14ac:dyDescent="0.2">
      <c r="C267" s="7" t="str">
        <f>IF(Loan_Not_Paid*Values_Entered,Payment_Number,"")</f>
        <v/>
      </c>
      <c r="D267" s="5" t="str">
        <f>IF(Loan_Not_Paid*Values_Entered,Payment_Date,"")</f>
        <v/>
      </c>
      <c r="E267" s="60" t="str">
        <f t="shared" si="7"/>
        <v/>
      </c>
      <c r="F267" s="6" t="str">
        <f>IF(Loan_Not_Paid*Values_Entered,Monthly_Payment,"")</f>
        <v/>
      </c>
      <c r="G267" s="6" t="str">
        <f t="shared" si="8"/>
        <v/>
      </c>
      <c r="H267" s="6" t="str">
        <f>IF(Loan_Not_Paid*Values_Entered,Interest,"")</f>
        <v/>
      </c>
      <c r="I267" s="8" t="str">
        <f>IF(Loan_Not_Paid*Values_Entered,Ending_Balance,"")</f>
        <v/>
      </c>
    </row>
    <row r="268" spans="3:9" s="2" customFormat="1" x14ac:dyDescent="0.2">
      <c r="C268" s="7" t="str">
        <f>IF(Loan_Not_Paid*Values_Entered,Payment_Number,"")</f>
        <v/>
      </c>
      <c r="D268" s="5" t="str">
        <f>IF(Loan_Not_Paid*Values_Entered,Payment_Date,"")</f>
        <v/>
      </c>
      <c r="E268" s="60" t="str">
        <f t="shared" si="7"/>
        <v/>
      </c>
      <c r="F268" s="6" t="str">
        <f>IF(Loan_Not_Paid*Values_Entered,Monthly_Payment,"")</f>
        <v/>
      </c>
      <c r="G268" s="6" t="str">
        <f t="shared" si="8"/>
        <v/>
      </c>
      <c r="H268" s="6" t="str">
        <f>IF(Loan_Not_Paid*Values_Entered,Interest,"")</f>
        <v/>
      </c>
      <c r="I268" s="8" t="str">
        <f>IF(Loan_Not_Paid*Values_Entered,Ending_Balance,"")</f>
        <v/>
      </c>
    </row>
    <row r="269" spans="3:9" s="2" customFormat="1" x14ac:dyDescent="0.2">
      <c r="C269" s="7" t="str">
        <f>IF(Loan_Not_Paid*Values_Entered,Payment_Number,"")</f>
        <v/>
      </c>
      <c r="D269" s="5" t="str">
        <f>IF(Loan_Not_Paid*Values_Entered,Payment_Date,"")</f>
        <v/>
      </c>
      <c r="E269" s="60" t="str">
        <f t="shared" si="7"/>
        <v/>
      </c>
      <c r="F269" s="6" t="str">
        <f>IF(Loan_Not_Paid*Values_Entered,Monthly_Payment,"")</f>
        <v/>
      </c>
      <c r="G269" s="6" t="str">
        <f t="shared" si="8"/>
        <v/>
      </c>
      <c r="H269" s="6" t="str">
        <f>IF(Loan_Not_Paid*Values_Entered,Interest,"")</f>
        <v/>
      </c>
      <c r="I269" s="8" t="str">
        <f>IF(Loan_Not_Paid*Values_Entered,Ending_Balance,"")</f>
        <v/>
      </c>
    </row>
    <row r="270" spans="3:9" s="2" customFormat="1" x14ac:dyDescent="0.2">
      <c r="C270" s="7" t="str">
        <f>IF(Loan_Not_Paid*Values_Entered,Payment_Number,"")</f>
        <v/>
      </c>
      <c r="D270" s="5" t="str">
        <f>IF(Loan_Not_Paid*Values_Entered,Payment_Date,"")</f>
        <v/>
      </c>
      <c r="E270" s="60" t="str">
        <f t="shared" si="7"/>
        <v/>
      </c>
      <c r="F270" s="6" t="str">
        <f>IF(Loan_Not_Paid*Values_Entered,Monthly_Payment,"")</f>
        <v/>
      </c>
      <c r="G270" s="6" t="str">
        <f t="shared" si="8"/>
        <v/>
      </c>
      <c r="H270" s="6" t="str">
        <f>IF(Loan_Not_Paid*Values_Entered,Interest,"")</f>
        <v/>
      </c>
      <c r="I270" s="8" t="str">
        <f>IF(Loan_Not_Paid*Values_Entered,Ending_Balance,"")</f>
        <v/>
      </c>
    </row>
    <row r="271" spans="3:9" s="2" customFormat="1" x14ac:dyDescent="0.2">
      <c r="C271" s="7" t="str">
        <f>IF(Loan_Not_Paid*Values_Entered,Payment_Number,"")</f>
        <v/>
      </c>
      <c r="D271" s="5" t="str">
        <f>IF(Loan_Not_Paid*Values_Entered,Payment_Date,"")</f>
        <v/>
      </c>
      <c r="E271" s="60" t="str">
        <f t="shared" si="7"/>
        <v/>
      </c>
      <c r="F271" s="6" t="str">
        <f>IF(Loan_Not_Paid*Values_Entered,Monthly_Payment,"")</f>
        <v/>
      </c>
      <c r="G271" s="6" t="str">
        <f t="shared" si="8"/>
        <v/>
      </c>
      <c r="H271" s="6" t="str">
        <f>IF(Loan_Not_Paid*Values_Entered,Interest,"")</f>
        <v/>
      </c>
      <c r="I271" s="8" t="str">
        <f>IF(Loan_Not_Paid*Values_Entered,Ending_Balance,"")</f>
        <v/>
      </c>
    </row>
    <row r="272" spans="3:9" s="2" customFormat="1" x14ac:dyDescent="0.2">
      <c r="C272" s="7" t="str">
        <f>IF(Loan_Not_Paid*Values_Entered,Payment_Number,"")</f>
        <v/>
      </c>
      <c r="D272" s="5" t="str">
        <f>IF(Loan_Not_Paid*Values_Entered,Payment_Date,"")</f>
        <v/>
      </c>
      <c r="E272" s="60" t="str">
        <f t="shared" si="7"/>
        <v/>
      </c>
      <c r="F272" s="6" t="str">
        <f>IF(Loan_Not_Paid*Values_Entered,Monthly_Payment,"")</f>
        <v/>
      </c>
      <c r="G272" s="6" t="str">
        <f t="shared" si="8"/>
        <v/>
      </c>
      <c r="H272" s="6" t="str">
        <f>IF(Loan_Not_Paid*Values_Entered,Interest,"")</f>
        <v/>
      </c>
      <c r="I272" s="8" t="str">
        <f>IF(Loan_Not_Paid*Values_Entered,Ending_Balance,"")</f>
        <v/>
      </c>
    </row>
    <row r="273" spans="3:9" s="2" customFormat="1" x14ac:dyDescent="0.2">
      <c r="C273" s="7" t="str">
        <f>IF(Loan_Not_Paid*Values_Entered,Payment_Number,"")</f>
        <v/>
      </c>
      <c r="D273" s="5" t="str">
        <f>IF(Loan_Not_Paid*Values_Entered,Payment_Date,"")</f>
        <v/>
      </c>
      <c r="E273" s="60" t="str">
        <f t="shared" si="7"/>
        <v/>
      </c>
      <c r="F273" s="6" t="str">
        <f>IF(Loan_Not_Paid*Values_Entered,Monthly_Payment,"")</f>
        <v/>
      </c>
      <c r="G273" s="6" t="str">
        <f t="shared" si="8"/>
        <v/>
      </c>
      <c r="H273" s="6" t="str">
        <f>IF(Loan_Not_Paid*Values_Entered,Interest,"")</f>
        <v/>
      </c>
      <c r="I273" s="8" t="str">
        <f>IF(Loan_Not_Paid*Values_Entered,Ending_Balance,"")</f>
        <v/>
      </c>
    </row>
    <row r="274" spans="3:9" s="2" customFormat="1" x14ac:dyDescent="0.2">
      <c r="C274" s="7" t="str">
        <f>IF(Loan_Not_Paid*Values_Entered,Payment_Number,"")</f>
        <v/>
      </c>
      <c r="D274" s="5" t="str">
        <f>IF(Loan_Not_Paid*Values_Entered,Payment_Date,"")</f>
        <v/>
      </c>
      <c r="E274" s="60" t="str">
        <f t="shared" si="7"/>
        <v/>
      </c>
      <c r="F274" s="6" t="str">
        <f>IF(Loan_Not_Paid*Values_Entered,Monthly_Payment,"")</f>
        <v/>
      </c>
      <c r="G274" s="6" t="str">
        <f t="shared" si="8"/>
        <v/>
      </c>
      <c r="H274" s="6" t="str">
        <f>IF(Loan_Not_Paid*Values_Entered,Interest,"")</f>
        <v/>
      </c>
      <c r="I274" s="8" t="str">
        <f>IF(Loan_Not_Paid*Values_Entered,Ending_Balance,"")</f>
        <v/>
      </c>
    </row>
    <row r="275" spans="3:9" s="2" customFormat="1" x14ac:dyDescent="0.2">
      <c r="C275" s="7" t="str">
        <f>IF(Loan_Not_Paid*Values_Entered,Payment_Number,"")</f>
        <v/>
      </c>
      <c r="D275" s="5" t="str">
        <f>IF(Loan_Not_Paid*Values_Entered,Payment_Date,"")</f>
        <v/>
      </c>
      <c r="E275" s="60" t="str">
        <f t="shared" si="7"/>
        <v/>
      </c>
      <c r="F275" s="6" t="str">
        <f>IF(Loan_Not_Paid*Values_Entered,Monthly_Payment,"")</f>
        <v/>
      </c>
      <c r="G275" s="6" t="str">
        <f t="shared" si="8"/>
        <v/>
      </c>
      <c r="H275" s="6" t="str">
        <f>IF(Loan_Not_Paid*Values_Entered,Interest,"")</f>
        <v/>
      </c>
      <c r="I275" s="8" t="str">
        <f>IF(Loan_Not_Paid*Values_Entered,Ending_Balance,"")</f>
        <v/>
      </c>
    </row>
    <row r="276" spans="3:9" s="2" customFormat="1" x14ac:dyDescent="0.2">
      <c r="C276" s="7" t="str">
        <f>IF(Loan_Not_Paid*Values_Entered,Payment_Number,"")</f>
        <v/>
      </c>
      <c r="D276" s="5" t="str">
        <f>IF(Loan_Not_Paid*Values_Entered,Payment_Date,"")</f>
        <v/>
      </c>
      <c r="E276" s="60" t="str">
        <f t="shared" si="7"/>
        <v/>
      </c>
      <c r="F276" s="6" t="str">
        <f>IF(Loan_Not_Paid*Values_Entered,Monthly_Payment,"")</f>
        <v/>
      </c>
      <c r="G276" s="6" t="str">
        <f t="shared" si="8"/>
        <v/>
      </c>
      <c r="H276" s="6" t="str">
        <f>IF(Loan_Not_Paid*Values_Entered,Interest,"")</f>
        <v/>
      </c>
      <c r="I276" s="8" t="str">
        <f>IF(Loan_Not_Paid*Values_Entered,Ending_Balance,"")</f>
        <v/>
      </c>
    </row>
    <row r="277" spans="3:9" s="2" customFormat="1" x14ac:dyDescent="0.2">
      <c r="C277" s="7" t="str">
        <f>IF(Loan_Not_Paid*Values_Entered,Payment_Number,"")</f>
        <v/>
      </c>
      <c r="D277" s="5" t="str">
        <f>IF(Loan_Not_Paid*Values_Entered,Payment_Date,"")</f>
        <v/>
      </c>
      <c r="E277" s="60" t="str">
        <f t="shared" si="7"/>
        <v/>
      </c>
      <c r="F277" s="6" t="str">
        <f>IF(Loan_Not_Paid*Values_Entered,Monthly_Payment,"")</f>
        <v/>
      </c>
      <c r="G277" s="6" t="str">
        <f t="shared" si="8"/>
        <v/>
      </c>
      <c r="H277" s="6" t="str">
        <f>IF(Loan_Not_Paid*Values_Entered,Interest,"")</f>
        <v/>
      </c>
      <c r="I277" s="8" t="str">
        <f>IF(Loan_Not_Paid*Values_Entered,Ending_Balance,"")</f>
        <v/>
      </c>
    </row>
    <row r="278" spans="3:9" s="2" customFormat="1" x14ac:dyDescent="0.2">
      <c r="C278" s="7" t="str">
        <f>IF(Loan_Not_Paid*Values_Entered,Payment_Number,"")</f>
        <v/>
      </c>
      <c r="D278" s="5" t="str">
        <f>IF(Loan_Not_Paid*Values_Entered,Payment_Date,"")</f>
        <v/>
      </c>
      <c r="E278" s="60" t="str">
        <f t="shared" si="7"/>
        <v/>
      </c>
      <c r="F278" s="6" t="str">
        <f>IF(Loan_Not_Paid*Values_Entered,Monthly_Payment,"")</f>
        <v/>
      </c>
      <c r="G278" s="6" t="str">
        <f t="shared" si="8"/>
        <v/>
      </c>
      <c r="H278" s="6" t="str">
        <f>IF(Loan_Not_Paid*Values_Entered,Interest,"")</f>
        <v/>
      </c>
      <c r="I278" s="8" t="str">
        <f>IF(Loan_Not_Paid*Values_Entered,Ending_Balance,"")</f>
        <v/>
      </c>
    </row>
    <row r="279" spans="3:9" s="2" customFormat="1" x14ac:dyDescent="0.2">
      <c r="C279" s="7" t="str">
        <f>IF(Loan_Not_Paid*Values_Entered,Payment_Number,"")</f>
        <v/>
      </c>
      <c r="D279" s="5" t="str">
        <f>IF(Loan_Not_Paid*Values_Entered,Payment_Date,"")</f>
        <v/>
      </c>
      <c r="E279" s="60" t="str">
        <f>IF(Loan_Not_Paid*Values_Entered,Beginning_Balance,"")</f>
        <v/>
      </c>
      <c r="F279" s="6" t="str">
        <f>IF(Loan_Not_Paid*Values_Entered,Monthly_Payment,"")</f>
        <v/>
      </c>
      <c r="G279" s="6" t="str">
        <f>IF(Loan_Not_Paid*Values_Entered,Principal,"")</f>
        <v/>
      </c>
      <c r="H279" s="6" t="str">
        <f>IF(Loan_Not_Paid*Values_Entered,Interest,"")</f>
        <v/>
      </c>
      <c r="I279" s="8" t="str">
        <f t="shared" ref="I279:I342" si="9">IF(Loan_Not_Paid*Values_Entered,Ending_Balance,"")</f>
        <v/>
      </c>
    </row>
    <row r="280" spans="3:9" s="2" customFormat="1" x14ac:dyDescent="0.2">
      <c r="C280" s="7" t="str">
        <f>IF(Loan_Not_Paid*Values_Entered,Payment_Number,"")</f>
        <v/>
      </c>
      <c r="D280" s="5" t="str">
        <f>IF(Loan_Not_Paid*Values_Entered,Payment_Date,"")</f>
        <v/>
      </c>
      <c r="E280" s="60" t="str">
        <f>IF(Loan_Not_Paid*Values_Entered,Beginning_Balance,"")</f>
        <v/>
      </c>
      <c r="F280" s="6" t="str">
        <f>IF(Loan_Not_Paid*Values_Entered,Monthly_Payment,"")</f>
        <v/>
      </c>
      <c r="G280" s="6" t="str">
        <f>IF(Loan_Not_Paid*Values_Entered,Principal,"")</f>
        <v/>
      </c>
      <c r="H280" s="6" t="str">
        <f>IF(Loan_Not_Paid*Values_Entered,Interest,"")</f>
        <v/>
      </c>
      <c r="I280" s="8" t="str">
        <f t="shared" si="9"/>
        <v/>
      </c>
    </row>
    <row r="281" spans="3:9" s="2" customFormat="1" x14ac:dyDescent="0.2">
      <c r="C281" s="7" t="str">
        <f>IF(Loan_Not_Paid*Values_Entered,Payment_Number,"")</f>
        <v/>
      </c>
      <c r="D281" s="5" t="str">
        <f>IF(Loan_Not_Paid*Values_Entered,Payment_Date,"")</f>
        <v/>
      </c>
      <c r="E281" s="60" t="str">
        <f>IF(Loan_Not_Paid*Values_Entered,Beginning_Balance,"")</f>
        <v/>
      </c>
      <c r="F281" s="6" t="str">
        <f>IF(Loan_Not_Paid*Values_Entered,Monthly_Payment,"")</f>
        <v/>
      </c>
      <c r="G281" s="6" t="str">
        <f>IF(Loan_Not_Paid*Values_Entered,Principal,"")</f>
        <v/>
      </c>
      <c r="H281" s="6" t="str">
        <f>IF(Loan_Not_Paid*Values_Entered,Interest,"")</f>
        <v/>
      </c>
      <c r="I281" s="8" t="str">
        <f t="shared" si="9"/>
        <v/>
      </c>
    </row>
    <row r="282" spans="3:9" s="2" customFormat="1" x14ac:dyDescent="0.2">
      <c r="C282" s="7" t="str">
        <f>IF(Loan_Not_Paid*Values_Entered,Payment_Number,"")</f>
        <v/>
      </c>
      <c r="D282" s="5" t="str">
        <f>IF(Loan_Not_Paid*Values_Entered,Payment_Date,"")</f>
        <v/>
      </c>
      <c r="E282" s="60" t="str">
        <f>IF(Loan_Not_Paid*Values_Entered,Beginning_Balance,"")</f>
        <v/>
      </c>
      <c r="F282" s="6" t="str">
        <f>IF(Loan_Not_Paid*Values_Entered,Monthly_Payment,"")</f>
        <v/>
      </c>
      <c r="G282" s="6" t="str">
        <f>IF(Loan_Not_Paid*Values_Entered,Principal,"")</f>
        <v/>
      </c>
      <c r="H282" s="6" t="str">
        <f>IF(Loan_Not_Paid*Values_Entered,Interest,"")</f>
        <v/>
      </c>
      <c r="I282" s="8" t="str">
        <f t="shared" si="9"/>
        <v/>
      </c>
    </row>
    <row r="283" spans="3:9" s="2" customFormat="1" x14ac:dyDescent="0.2">
      <c r="C283" s="7" t="str">
        <f>IF(Loan_Not_Paid*Values_Entered,Payment_Number,"")</f>
        <v/>
      </c>
      <c r="D283" s="5" t="str">
        <f>IF(Loan_Not_Paid*Values_Entered,Payment_Date,"")</f>
        <v/>
      </c>
      <c r="E283" s="60" t="str">
        <f>IF(Loan_Not_Paid*Values_Entered,Beginning_Balance,"")</f>
        <v/>
      </c>
      <c r="F283" s="6" t="str">
        <f>IF(Loan_Not_Paid*Values_Entered,Monthly_Payment,"")</f>
        <v/>
      </c>
      <c r="G283" s="6" t="str">
        <f>IF(Loan_Not_Paid*Values_Entered,Principal,"")</f>
        <v/>
      </c>
      <c r="H283" s="6" t="str">
        <f>IF(Loan_Not_Paid*Values_Entered,Interest,"")</f>
        <v/>
      </c>
      <c r="I283" s="8" t="str">
        <f t="shared" si="9"/>
        <v/>
      </c>
    </row>
    <row r="284" spans="3:9" s="2" customFormat="1" x14ac:dyDescent="0.2">
      <c r="C284" s="7" t="str">
        <f>IF(Loan_Not_Paid*Values_Entered,Payment_Number,"")</f>
        <v/>
      </c>
      <c r="D284" s="5" t="str">
        <f>IF(Loan_Not_Paid*Values_Entered,Payment_Date,"")</f>
        <v/>
      </c>
      <c r="E284" s="60" t="str">
        <f>IF(Loan_Not_Paid*Values_Entered,Beginning_Balance,"")</f>
        <v/>
      </c>
      <c r="F284" s="6" t="str">
        <f>IF(Loan_Not_Paid*Values_Entered,Monthly_Payment,"")</f>
        <v/>
      </c>
      <c r="G284" s="6" t="str">
        <f>IF(Loan_Not_Paid*Values_Entered,Principal,"")</f>
        <v/>
      </c>
      <c r="H284" s="6" t="str">
        <f>IF(Loan_Not_Paid*Values_Entered,Interest,"")</f>
        <v/>
      </c>
      <c r="I284" s="8" t="str">
        <f t="shared" si="9"/>
        <v/>
      </c>
    </row>
    <row r="285" spans="3:9" s="2" customFormat="1" x14ac:dyDescent="0.2">
      <c r="C285" s="7" t="str">
        <f>IF(Loan_Not_Paid*Values_Entered,Payment_Number,"")</f>
        <v/>
      </c>
      <c r="D285" s="5" t="str">
        <f>IF(Loan_Not_Paid*Values_Entered,Payment_Date,"")</f>
        <v/>
      </c>
      <c r="E285" s="60" t="str">
        <f>IF(Loan_Not_Paid*Values_Entered,Beginning_Balance,"")</f>
        <v/>
      </c>
      <c r="F285" s="6" t="str">
        <f>IF(Loan_Not_Paid*Values_Entered,Monthly_Payment,"")</f>
        <v/>
      </c>
      <c r="G285" s="6" t="str">
        <f>IF(Loan_Not_Paid*Values_Entered,Principal,"")</f>
        <v/>
      </c>
      <c r="H285" s="6" t="str">
        <f>IF(Loan_Not_Paid*Values_Entered,Interest,"")</f>
        <v/>
      </c>
      <c r="I285" s="8" t="str">
        <f t="shared" si="9"/>
        <v/>
      </c>
    </row>
    <row r="286" spans="3:9" s="2" customFormat="1" x14ac:dyDescent="0.2">
      <c r="C286" s="7" t="str">
        <f>IF(Loan_Not_Paid*Values_Entered,Payment_Number,"")</f>
        <v/>
      </c>
      <c r="D286" s="5" t="str">
        <f>IF(Loan_Not_Paid*Values_Entered,Payment_Date,"")</f>
        <v/>
      </c>
      <c r="E286" s="60" t="str">
        <f>IF(Loan_Not_Paid*Values_Entered,Beginning_Balance,"")</f>
        <v/>
      </c>
      <c r="F286" s="6" t="str">
        <f>IF(Loan_Not_Paid*Values_Entered,Monthly_Payment,"")</f>
        <v/>
      </c>
      <c r="G286" s="6" t="str">
        <f>IF(Loan_Not_Paid*Values_Entered,Principal,"")</f>
        <v/>
      </c>
      <c r="H286" s="6" t="str">
        <f>IF(Loan_Not_Paid*Values_Entered,Interest,"")</f>
        <v/>
      </c>
      <c r="I286" s="8" t="str">
        <f t="shared" si="9"/>
        <v/>
      </c>
    </row>
    <row r="287" spans="3:9" s="2" customFormat="1" x14ac:dyDescent="0.2">
      <c r="C287" s="7" t="str">
        <f>IF(Loan_Not_Paid*Values_Entered,Payment_Number,"")</f>
        <v/>
      </c>
      <c r="D287" s="5" t="str">
        <f>IF(Loan_Not_Paid*Values_Entered,Payment_Date,"")</f>
        <v/>
      </c>
      <c r="E287" s="60" t="str">
        <f>IF(Loan_Not_Paid*Values_Entered,Beginning_Balance,"")</f>
        <v/>
      </c>
      <c r="F287" s="6" t="str">
        <f>IF(Loan_Not_Paid*Values_Entered,Monthly_Payment,"")</f>
        <v/>
      </c>
      <c r="G287" s="6" t="str">
        <f>IF(Loan_Not_Paid*Values_Entered,Principal,"")</f>
        <v/>
      </c>
      <c r="H287" s="6" t="str">
        <f>IF(Loan_Not_Paid*Values_Entered,Interest,"")</f>
        <v/>
      </c>
      <c r="I287" s="8" t="str">
        <f t="shared" si="9"/>
        <v/>
      </c>
    </row>
    <row r="288" spans="3:9" s="2" customFormat="1" x14ac:dyDescent="0.2">
      <c r="C288" s="7" t="str">
        <f>IF(Loan_Not_Paid*Values_Entered,Payment_Number,"")</f>
        <v/>
      </c>
      <c r="D288" s="5" t="str">
        <f>IF(Loan_Not_Paid*Values_Entered,Payment_Date,"")</f>
        <v/>
      </c>
      <c r="E288" s="60" t="str">
        <f>IF(Loan_Not_Paid*Values_Entered,Beginning_Balance,"")</f>
        <v/>
      </c>
      <c r="F288" s="6" t="str">
        <f>IF(Loan_Not_Paid*Values_Entered,Monthly_Payment,"")</f>
        <v/>
      </c>
      <c r="G288" s="6" t="str">
        <f>IF(Loan_Not_Paid*Values_Entered,Principal,"")</f>
        <v/>
      </c>
      <c r="H288" s="6" t="str">
        <f>IF(Loan_Not_Paid*Values_Entered,Interest,"")</f>
        <v/>
      </c>
      <c r="I288" s="8" t="str">
        <f t="shared" si="9"/>
        <v/>
      </c>
    </row>
    <row r="289" spans="3:9" s="2" customFormat="1" x14ac:dyDescent="0.2">
      <c r="C289" s="7" t="str">
        <f>IF(Loan_Not_Paid*Values_Entered,Payment_Number,"")</f>
        <v/>
      </c>
      <c r="D289" s="5" t="str">
        <f>IF(Loan_Not_Paid*Values_Entered,Payment_Date,"")</f>
        <v/>
      </c>
      <c r="E289" s="60" t="str">
        <f>IF(Loan_Not_Paid*Values_Entered,Beginning_Balance,"")</f>
        <v/>
      </c>
      <c r="F289" s="6" t="str">
        <f>IF(Loan_Not_Paid*Values_Entered,Monthly_Payment,"")</f>
        <v/>
      </c>
      <c r="G289" s="6" t="str">
        <f>IF(Loan_Not_Paid*Values_Entered,Principal,"")</f>
        <v/>
      </c>
      <c r="H289" s="6" t="str">
        <f>IF(Loan_Not_Paid*Values_Entered,Interest,"")</f>
        <v/>
      </c>
      <c r="I289" s="8" t="str">
        <f t="shared" si="9"/>
        <v/>
      </c>
    </row>
    <row r="290" spans="3:9" s="2" customFormat="1" x14ac:dyDescent="0.2">
      <c r="C290" s="7" t="str">
        <f>IF(Loan_Not_Paid*Values_Entered,Payment_Number,"")</f>
        <v/>
      </c>
      <c r="D290" s="5" t="str">
        <f>IF(Loan_Not_Paid*Values_Entered,Payment_Date,"")</f>
        <v/>
      </c>
      <c r="E290" s="60" t="str">
        <f>IF(Loan_Not_Paid*Values_Entered,Beginning_Balance,"")</f>
        <v/>
      </c>
      <c r="F290" s="6" t="str">
        <f>IF(Loan_Not_Paid*Values_Entered,Monthly_Payment,"")</f>
        <v/>
      </c>
      <c r="G290" s="6" t="str">
        <f>IF(Loan_Not_Paid*Values_Entered,Principal,"")</f>
        <v/>
      </c>
      <c r="H290" s="6" t="str">
        <f>IF(Loan_Not_Paid*Values_Entered,Interest,"")</f>
        <v/>
      </c>
      <c r="I290" s="8" t="str">
        <f t="shared" si="9"/>
        <v/>
      </c>
    </row>
    <row r="291" spans="3:9" s="2" customFormat="1" x14ac:dyDescent="0.2">
      <c r="C291" s="7" t="str">
        <f>IF(Loan_Not_Paid*Values_Entered,Payment_Number,"")</f>
        <v/>
      </c>
      <c r="D291" s="5" t="str">
        <f>IF(Loan_Not_Paid*Values_Entered,Payment_Date,"")</f>
        <v/>
      </c>
      <c r="E291" s="60" t="str">
        <f>IF(Loan_Not_Paid*Values_Entered,Beginning_Balance,"")</f>
        <v/>
      </c>
      <c r="F291" s="6" t="str">
        <f>IF(Loan_Not_Paid*Values_Entered,Monthly_Payment,"")</f>
        <v/>
      </c>
      <c r="G291" s="6" t="str">
        <f>IF(Loan_Not_Paid*Values_Entered,Principal,"")</f>
        <v/>
      </c>
      <c r="H291" s="6" t="str">
        <f>IF(Loan_Not_Paid*Values_Entered,Interest,"")</f>
        <v/>
      </c>
      <c r="I291" s="8" t="str">
        <f t="shared" si="9"/>
        <v/>
      </c>
    </row>
    <row r="292" spans="3:9" s="2" customFormat="1" x14ac:dyDescent="0.2">
      <c r="C292" s="7" t="str">
        <f>IF(Loan_Not_Paid*Values_Entered,Payment_Number,"")</f>
        <v/>
      </c>
      <c r="D292" s="5" t="str">
        <f>IF(Loan_Not_Paid*Values_Entered,Payment_Date,"")</f>
        <v/>
      </c>
      <c r="E292" s="60" t="str">
        <f>IF(Loan_Not_Paid*Values_Entered,Beginning_Balance,"")</f>
        <v/>
      </c>
      <c r="F292" s="6" t="str">
        <f>IF(Loan_Not_Paid*Values_Entered,Monthly_Payment,"")</f>
        <v/>
      </c>
      <c r="G292" s="6" t="str">
        <f>IF(Loan_Not_Paid*Values_Entered,Principal,"")</f>
        <v/>
      </c>
      <c r="H292" s="6" t="str">
        <f>IF(Loan_Not_Paid*Values_Entered,Interest,"")</f>
        <v/>
      </c>
      <c r="I292" s="8" t="str">
        <f t="shared" si="9"/>
        <v/>
      </c>
    </row>
    <row r="293" spans="3:9" s="2" customFormat="1" x14ac:dyDescent="0.2">
      <c r="C293" s="7" t="str">
        <f>IF(Loan_Not_Paid*Values_Entered,Payment_Number,"")</f>
        <v/>
      </c>
      <c r="D293" s="5" t="str">
        <f>IF(Loan_Not_Paid*Values_Entered,Payment_Date,"")</f>
        <v/>
      </c>
      <c r="E293" s="60" t="str">
        <f>IF(Loan_Not_Paid*Values_Entered,Beginning_Balance,"")</f>
        <v/>
      </c>
      <c r="F293" s="6" t="str">
        <f>IF(Loan_Not_Paid*Values_Entered,Monthly_Payment,"")</f>
        <v/>
      </c>
      <c r="G293" s="6" t="str">
        <f>IF(Loan_Not_Paid*Values_Entered,Principal,"")</f>
        <v/>
      </c>
      <c r="H293" s="6" t="str">
        <f>IF(Loan_Not_Paid*Values_Entered,Interest,"")</f>
        <v/>
      </c>
      <c r="I293" s="8" t="str">
        <f t="shared" si="9"/>
        <v/>
      </c>
    </row>
    <row r="294" spans="3:9" s="2" customFormat="1" x14ac:dyDescent="0.2">
      <c r="C294" s="7" t="str">
        <f>IF(Loan_Not_Paid*Values_Entered,Payment_Number,"")</f>
        <v/>
      </c>
      <c r="D294" s="5" t="str">
        <f>IF(Loan_Not_Paid*Values_Entered,Payment_Date,"")</f>
        <v/>
      </c>
      <c r="E294" s="60" t="str">
        <f>IF(Loan_Not_Paid*Values_Entered,Beginning_Balance,"")</f>
        <v/>
      </c>
      <c r="F294" s="6" t="str">
        <f>IF(Loan_Not_Paid*Values_Entered,Monthly_Payment,"")</f>
        <v/>
      </c>
      <c r="G294" s="6" t="str">
        <f>IF(Loan_Not_Paid*Values_Entered,Principal,"")</f>
        <v/>
      </c>
      <c r="H294" s="6" t="str">
        <f>IF(Loan_Not_Paid*Values_Entered,Interest,"")</f>
        <v/>
      </c>
      <c r="I294" s="8" t="str">
        <f t="shared" si="9"/>
        <v/>
      </c>
    </row>
    <row r="295" spans="3:9" s="2" customFormat="1" x14ac:dyDescent="0.2">
      <c r="C295" s="7" t="str">
        <f>IF(Loan_Not_Paid*Values_Entered,Payment_Number,"")</f>
        <v/>
      </c>
      <c r="D295" s="5" t="str">
        <f>IF(Loan_Not_Paid*Values_Entered,Payment_Date,"")</f>
        <v/>
      </c>
      <c r="E295" s="60" t="str">
        <f>IF(Loan_Not_Paid*Values_Entered,Beginning_Balance,"")</f>
        <v/>
      </c>
      <c r="F295" s="6" t="str">
        <f>IF(Loan_Not_Paid*Values_Entered,Monthly_Payment,"")</f>
        <v/>
      </c>
      <c r="G295" s="6" t="str">
        <f>IF(Loan_Not_Paid*Values_Entered,Principal,"")</f>
        <v/>
      </c>
      <c r="H295" s="6" t="str">
        <f>IF(Loan_Not_Paid*Values_Entered,Interest,"")</f>
        <v/>
      </c>
      <c r="I295" s="8" t="str">
        <f t="shared" si="9"/>
        <v/>
      </c>
    </row>
    <row r="296" spans="3:9" s="2" customFormat="1" x14ac:dyDescent="0.2">
      <c r="C296" s="7" t="str">
        <f>IF(Loan_Not_Paid*Values_Entered,Payment_Number,"")</f>
        <v/>
      </c>
      <c r="D296" s="5" t="str">
        <f>IF(Loan_Not_Paid*Values_Entered,Payment_Date,"")</f>
        <v/>
      </c>
      <c r="E296" s="60" t="str">
        <f>IF(Loan_Not_Paid*Values_Entered,Beginning_Balance,"")</f>
        <v/>
      </c>
      <c r="F296" s="6" t="str">
        <f>IF(Loan_Not_Paid*Values_Entered,Monthly_Payment,"")</f>
        <v/>
      </c>
      <c r="G296" s="6" t="str">
        <f>IF(Loan_Not_Paid*Values_Entered,Principal,"")</f>
        <v/>
      </c>
      <c r="H296" s="6" t="str">
        <f>IF(Loan_Not_Paid*Values_Entered,Interest,"")</f>
        <v/>
      </c>
      <c r="I296" s="8" t="str">
        <f t="shared" si="9"/>
        <v/>
      </c>
    </row>
    <row r="297" spans="3:9" s="2" customFormat="1" x14ac:dyDescent="0.2">
      <c r="C297" s="7" t="str">
        <f>IF(Loan_Not_Paid*Values_Entered,Payment_Number,"")</f>
        <v/>
      </c>
      <c r="D297" s="5" t="str">
        <f>IF(Loan_Not_Paid*Values_Entered,Payment_Date,"")</f>
        <v/>
      </c>
      <c r="E297" s="60" t="str">
        <f>IF(Loan_Not_Paid*Values_Entered,Beginning_Balance,"")</f>
        <v/>
      </c>
      <c r="F297" s="6" t="str">
        <f>IF(Loan_Not_Paid*Values_Entered,Monthly_Payment,"")</f>
        <v/>
      </c>
      <c r="G297" s="6" t="str">
        <f>IF(Loan_Not_Paid*Values_Entered,Principal,"")</f>
        <v/>
      </c>
      <c r="H297" s="6" t="str">
        <f>IF(Loan_Not_Paid*Values_Entered,Interest,"")</f>
        <v/>
      </c>
      <c r="I297" s="8" t="str">
        <f t="shared" si="9"/>
        <v/>
      </c>
    </row>
    <row r="298" spans="3:9" s="2" customFormat="1" x14ac:dyDescent="0.2">
      <c r="C298" s="7" t="str">
        <f>IF(Loan_Not_Paid*Values_Entered,Payment_Number,"")</f>
        <v/>
      </c>
      <c r="D298" s="5" t="str">
        <f>IF(Loan_Not_Paid*Values_Entered,Payment_Date,"")</f>
        <v/>
      </c>
      <c r="E298" s="60" t="str">
        <f>IF(Loan_Not_Paid*Values_Entered,Beginning_Balance,"")</f>
        <v/>
      </c>
      <c r="F298" s="6" t="str">
        <f>IF(Loan_Not_Paid*Values_Entered,Monthly_Payment,"")</f>
        <v/>
      </c>
      <c r="G298" s="6" t="str">
        <f>IF(Loan_Not_Paid*Values_Entered,Principal,"")</f>
        <v/>
      </c>
      <c r="H298" s="6" t="str">
        <f>IF(Loan_Not_Paid*Values_Entered,Interest,"")</f>
        <v/>
      </c>
      <c r="I298" s="8" t="str">
        <f t="shared" si="9"/>
        <v/>
      </c>
    </row>
    <row r="299" spans="3:9" s="2" customFormat="1" x14ac:dyDescent="0.2">
      <c r="C299" s="7" t="str">
        <f>IF(Loan_Not_Paid*Values_Entered,Payment_Number,"")</f>
        <v/>
      </c>
      <c r="D299" s="5" t="str">
        <f>IF(Loan_Not_Paid*Values_Entered,Payment_Date,"")</f>
        <v/>
      </c>
      <c r="E299" s="60" t="str">
        <f>IF(Loan_Not_Paid*Values_Entered,Beginning_Balance,"")</f>
        <v/>
      </c>
      <c r="F299" s="6" t="str">
        <f>IF(Loan_Not_Paid*Values_Entered,Monthly_Payment,"")</f>
        <v/>
      </c>
      <c r="G299" s="6" t="str">
        <f>IF(Loan_Not_Paid*Values_Entered,Principal,"")</f>
        <v/>
      </c>
      <c r="H299" s="6" t="str">
        <f>IF(Loan_Not_Paid*Values_Entered,Interest,"")</f>
        <v/>
      </c>
      <c r="I299" s="8" t="str">
        <f t="shared" si="9"/>
        <v/>
      </c>
    </row>
    <row r="300" spans="3:9" s="2" customFormat="1" x14ac:dyDescent="0.2">
      <c r="C300" s="7" t="str">
        <f>IF(Loan_Not_Paid*Values_Entered,Payment_Number,"")</f>
        <v/>
      </c>
      <c r="D300" s="5" t="str">
        <f>IF(Loan_Not_Paid*Values_Entered,Payment_Date,"")</f>
        <v/>
      </c>
      <c r="E300" s="60" t="str">
        <f>IF(Loan_Not_Paid*Values_Entered,Beginning_Balance,"")</f>
        <v/>
      </c>
      <c r="F300" s="6" t="str">
        <f>IF(Loan_Not_Paid*Values_Entered,Monthly_Payment,"")</f>
        <v/>
      </c>
      <c r="G300" s="6" t="str">
        <f>IF(Loan_Not_Paid*Values_Entered,Principal,"")</f>
        <v/>
      </c>
      <c r="H300" s="6" t="str">
        <f>IF(Loan_Not_Paid*Values_Entered,Interest,"")</f>
        <v/>
      </c>
      <c r="I300" s="8" t="str">
        <f t="shared" si="9"/>
        <v/>
      </c>
    </row>
    <row r="301" spans="3:9" s="2" customFormat="1" x14ac:dyDescent="0.2">
      <c r="C301" s="7" t="str">
        <f>IF(Loan_Not_Paid*Values_Entered,Payment_Number,"")</f>
        <v/>
      </c>
      <c r="D301" s="5" t="str">
        <f>IF(Loan_Not_Paid*Values_Entered,Payment_Date,"")</f>
        <v/>
      </c>
      <c r="E301" s="60" t="str">
        <f>IF(Loan_Not_Paid*Values_Entered,Beginning_Balance,"")</f>
        <v/>
      </c>
      <c r="F301" s="6" t="str">
        <f>IF(Loan_Not_Paid*Values_Entered,Monthly_Payment,"")</f>
        <v/>
      </c>
      <c r="G301" s="6" t="str">
        <f>IF(Loan_Not_Paid*Values_Entered,Principal,"")</f>
        <v/>
      </c>
      <c r="H301" s="6" t="str">
        <f>IF(Loan_Not_Paid*Values_Entered,Interest,"")</f>
        <v/>
      </c>
      <c r="I301" s="8" t="str">
        <f t="shared" si="9"/>
        <v/>
      </c>
    </row>
    <row r="302" spans="3:9" s="2" customFormat="1" x14ac:dyDescent="0.2">
      <c r="C302" s="7" t="str">
        <f>IF(Loan_Not_Paid*Values_Entered,Payment_Number,"")</f>
        <v/>
      </c>
      <c r="D302" s="5" t="str">
        <f>IF(Loan_Not_Paid*Values_Entered,Payment_Date,"")</f>
        <v/>
      </c>
      <c r="E302" s="60" t="str">
        <f>IF(Loan_Not_Paid*Values_Entered,Beginning_Balance,"")</f>
        <v/>
      </c>
      <c r="F302" s="6" t="str">
        <f>IF(Loan_Not_Paid*Values_Entered,Monthly_Payment,"")</f>
        <v/>
      </c>
      <c r="G302" s="6" t="str">
        <f>IF(Loan_Not_Paid*Values_Entered,Principal,"")</f>
        <v/>
      </c>
      <c r="H302" s="6" t="str">
        <f>IF(Loan_Not_Paid*Values_Entered,Interest,"")</f>
        <v/>
      </c>
      <c r="I302" s="8" t="str">
        <f t="shared" si="9"/>
        <v/>
      </c>
    </row>
    <row r="303" spans="3:9" s="2" customFormat="1" x14ac:dyDescent="0.2">
      <c r="C303" s="7" t="str">
        <f>IF(Loan_Not_Paid*Values_Entered,Payment_Number,"")</f>
        <v/>
      </c>
      <c r="D303" s="5" t="str">
        <f>IF(Loan_Not_Paid*Values_Entered,Payment_Date,"")</f>
        <v/>
      </c>
      <c r="E303" s="60" t="str">
        <f>IF(Loan_Not_Paid*Values_Entered,Beginning_Balance,"")</f>
        <v/>
      </c>
      <c r="F303" s="6" t="str">
        <f>IF(Loan_Not_Paid*Values_Entered,Monthly_Payment,"")</f>
        <v/>
      </c>
      <c r="G303" s="6" t="str">
        <f>IF(Loan_Not_Paid*Values_Entered,Principal,"")</f>
        <v/>
      </c>
      <c r="H303" s="6" t="str">
        <f>IF(Loan_Not_Paid*Values_Entered,Interest,"")</f>
        <v/>
      </c>
      <c r="I303" s="8" t="str">
        <f t="shared" si="9"/>
        <v/>
      </c>
    </row>
    <row r="304" spans="3:9" s="2" customFormat="1" x14ac:dyDescent="0.2">
      <c r="C304" s="7" t="str">
        <f>IF(Loan_Not_Paid*Values_Entered,Payment_Number,"")</f>
        <v/>
      </c>
      <c r="D304" s="5" t="str">
        <f>IF(Loan_Not_Paid*Values_Entered,Payment_Date,"")</f>
        <v/>
      </c>
      <c r="E304" s="60" t="str">
        <f>IF(Loan_Not_Paid*Values_Entered,Beginning_Balance,"")</f>
        <v/>
      </c>
      <c r="F304" s="6" t="str">
        <f>IF(Loan_Not_Paid*Values_Entered,Monthly_Payment,"")</f>
        <v/>
      </c>
      <c r="G304" s="6" t="str">
        <f>IF(Loan_Not_Paid*Values_Entered,Principal,"")</f>
        <v/>
      </c>
      <c r="H304" s="6" t="str">
        <f>IF(Loan_Not_Paid*Values_Entered,Interest,"")</f>
        <v/>
      </c>
      <c r="I304" s="8" t="str">
        <f t="shared" si="9"/>
        <v/>
      </c>
    </row>
    <row r="305" spans="3:9" s="2" customFormat="1" x14ac:dyDescent="0.2">
      <c r="C305" s="7" t="str">
        <f>IF(Loan_Not_Paid*Values_Entered,Payment_Number,"")</f>
        <v/>
      </c>
      <c r="D305" s="5" t="str">
        <f>IF(Loan_Not_Paid*Values_Entered,Payment_Date,"")</f>
        <v/>
      </c>
      <c r="E305" s="60" t="str">
        <f>IF(Loan_Not_Paid*Values_Entered,Beginning_Balance,"")</f>
        <v/>
      </c>
      <c r="F305" s="6" t="str">
        <f>IF(Loan_Not_Paid*Values_Entered,Monthly_Payment,"")</f>
        <v/>
      </c>
      <c r="G305" s="6" t="str">
        <f>IF(Loan_Not_Paid*Values_Entered,Principal,"")</f>
        <v/>
      </c>
      <c r="H305" s="6" t="str">
        <f>IF(Loan_Not_Paid*Values_Entered,Interest,"")</f>
        <v/>
      </c>
      <c r="I305" s="8" t="str">
        <f t="shared" si="9"/>
        <v/>
      </c>
    </row>
    <row r="306" spans="3:9" s="2" customFormat="1" x14ac:dyDescent="0.2">
      <c r="C306" s="7" t="str">
        <f>IF(Loan_Not_Paid*Values_Entered,Payment_Number,"")</f>
        <v/>
      </c>
      <c r="D306" s="5" t="str">
        <f>IF(Loan_Not_Paid*Values_Entered,Payment_Date,"")</f>
        <v/>
      </c>
      <c r="E306" s="60" t="str">
        <f>IF(Loan_Not_Paid*Values_Entered,Beginning_Balance,"")</f>
        <v/>
      </c>
      <c r="F306" s="6" t="str">
        <f>IF(Loan_Not_Paid*Values_Entered,Monthly_Payment,"")</f>
        <v/>
      </c>
      <c r="G306" s="6" t="str">
        <f>IF(Loan_Not_Paid*Values_Entered,Principal,"")</f>
        <v/>
      </c>
      <c r="H306" s="6" t="str">
        <f>IF(Loan_Not_Paid*Values_Entered,Interest,"")</f>
        <v/>
      </c>
      <c r="I306" s="8" t="str">
        <f t="shared" si="9"/>
        <v/>
      </c>
    </row>
    <row r="307" spans="3:9" s="2" customFormat="1" x14ac:dyDescent="0.2">
      <c r="C307" s="7" t="str">
        <f>IF(Loan_Not_Paid*Values_Entered,Payment_Number,"")</f>
        <v/>
      </c>
      <c r="D307" s="5" t="str">
        <f>IF(Loan_Not_Paid*Values_Entered,Payment_Date,"")</f>
        <v/>
      </c>
      <c r="E307" s="60" t="str">
        <f>IF(Loan_Not_Paid*Values_Entered,Beginning_Balance,"")</f>
        <v/>
      </c>
      <c r="F307" s="6" t="str">
        <f>IF(Loan_Not_Paid*Values_Entered,Monthly_Payment,"")</f>
        <v/>
      </c>
      <c r="G307" s="6" t="str">
        <f>IF(Loan_Not_Paid*Values_Entered,Principal,"")</f>
        <v/>
      </c>
      <c r="H307" s="6" t="str">
        <f>IF(Loan_Not_Paid*Values_Entered,Interest,"")</f>
        <v/>
      </c>
      <c r="I307" s="8" t="str">
        <f t="shared" si="9"/>
        <v/>
      </c>
    </row>
    <row r="308" spans="3:9" s="2" customFormat="1" x14ac:dyDescent="0.2">
      <c r="C308" s="7" t="str">
        <f>IF(Loan_Not_Paid*Values_Entered,Payment_Number,"")</f>
        <v/>
      </c>
      <c r="D308" s="5" t="str">
        <f>IF(Loan_Not_Paid*Values_Entered,Payment_Date,"")</f>
        <v/>
      </c>
      <c r="E308" s="60" t="str">
        <f>IF(Loan_Not_Paid*Values_Entered,Beginning_Balance,"")</f>
        <v/>
      </c>
      <c r="F308" s="6" t="str">
        <f>IF(Loan_Not_Paid*Values_Entered,Monthly_Payment,"")</f>
        <v/>
      </c>
      <c r="G308" s="6" t="str">
        <f>IF(Loan_Not_Paid*Values_Entered,Principal,"")</f>
        <v/>
      </c>
      <c r="H308" s="6" t="str">
        <f>IF(Loan_Not_Paid*Values_Entered,Interest,"")</f>
        <v/>
      </c>
      <c r="I308" s="8" t="str">
        <f t="shared" si="9"/>
        <v/>
      </c>
    </row>
    <row r="309" spans="3:9" s="2" customFormat="1" x14ac:dyDescent="0.2">
      <c r="C309" s="7" t="str">
        <f>IF(Loan_Not_Paid*Values_Entered,Payment_Number,"")</f>
        <v/>
      </c>
      <c r="D309" s="5" t="str">
        <f>IF(Loan_Not_Paid*Values_Entered,Payment_Date,"")</f>
        <v/>
      </c>
      <c r="E309" s="60" t="str">
        <f>IF(Loan_Not_Paid*Values_Entered,Beginning_Balance,"")</f>
        <v/>
      </c>
      <c r="F309" s="6" t="str">
        <f>IF(Loan_Not_Paid*Values_Entered,Monthly_Payment,"")</f>
        <v/>
      </c>
      <c r="G309" s="6" t="str">
        <f>IF(Loan_Not_Paid*Values_Entered,Principal,"")</f>
        <v/>
      </c>
      <c r="H309" s="6" t="str">
        <f>IF(Loan_Not_Paid*Values_Entered,Interest,"")</f>
        <v/>
      </c>
      <c r="I309" s="8" t="str">
        <f t="shared" si="9"/>
        <v/>
      </c>
    </row>
    <row r="310" spans="3:9" s="2" customFormat="1" x14ac:dyDescent="0.2">
      <c r="C310" s="7" t="str">
        <f>IF(Loan_Not_Paid*Values_Entered,Payment_Number,"")</f>
        <v/>
      </c>
      <c r="D310" s="5" t="str">
        <f>IF(Loan_Not_Paid*Values_Entered,Payment_Date,"")</f>
        <v/>
      </c>
      <c r="E310" s="60" t="str">
        <f>IF(Loan_Not_Paid*Values_Entered,Beginning_Balance,"")</f>
        <v/>
      </c>
      <c r="F310" s="6" t="str">
        <f>IF(Loan_Not_Paid*Values_Entered,Monthly_Payment,"")</f>
        <v/>
      </c>
      <c r="G310" s="6" t="str">
        <f>IF(Loan_Not_Paid*Values_Entered,Principal,"")</f>
        <v/>
      </c>
      <c r="H310" s="6" t="str">
        <f>IF(Loan_Not_Paid*Values_Entered,Interest,"")</f>
        <v/>
      </c>
      <c r="I310" s="8" t="str">
        <f t="shared" si="9"/>
        <v/>
      </c>
    </row>
    <row r="311" spans="3:9" s="2" customFormat="1" x14ac:dyDescent="0.2">
      <c r="C311" s="7" t="str">
        <f>IF(Loan_Not_Paid*Values_Entered,Payment_Number,"")</f>
        <v/>
      </c>
      <c r="D311" s="5" t="str">
        <f>IF(Loan_Not_Paid*Values_Entered,Payment_Date,"")</f>
        <v/>
      </c>
      <c r="E311" s="60" t="str">
        <f>IF(Loan_Not_Paid*Values_Entered,Beginning_Balance,"")</f>
        <v/>
      </c>
      <c r="F311" s="6" t="str">
        <f>IF(Loan_Not_Paid*Values_Entered,Monthly_Payment,"")</f>
        <v/>
      </c>
      <c r="G311" s="6" t="str">
        <f>IF(Loan_Not_Paid*Values_Entered,Principal,"")</f>
        <v/>
      </c>
      <c r="H311" s="6" t="str">
        <f>IF(Loan_Not_Paid*Values_Entered,Interest,"")</f>
        <v/>
      </c>
      <c r="I311" s="8" t="str">
        <f t="shared" si="9"/>
        <v/>
      </c>
    </row>
    <row r="312" spans="3:9" s="2" customFormat="1" x14ac:dyDescent="0.2">
      <c r="C312" s="7" t="str">
        <f>IF(Loan_Not_Paid*Values_Entered,Payment_Number,"")</f>
        <v/>
      </c>
      <c r="D312" s="5" t="str">
        <f>IF(Loan_Not_Paid*Values_Entered,Payment_Date,"")</f>
        <v/>
      </c>
      <c r="E312" s="60" t="str">
        <f>IF(Loan_Not_Paid*Values_Entered,Beginning_Balance,"")</f>
        <v/>
      </c>
      <c r="F312" s="6" t="str">
        <f>IF(Loan_Not_Paid*Values_Entered,Monthly_Payment,"")</f>
        <v/>
      </c>
      <c r="G312" s="6" t="str">
        <f>IF(Loan_Not_Paid*Values_Entered,Principal,"")</f>
        <v/>
      </c>
      <c r="H312" s="6" t="str">
        <f>IF(Loan_Not_Paid*Values_Entered,Interest,"")</f>
        <v/>
      </c>
      <c r="I312" s="8" t="str">
        <f t="shared" si="9"/>
        <v/>
      </c>
    </row>
    <row r="313" spans="3:9" s="2" customFormat="1" x14ac:dyDescent="0.2">
      <c r="C313" s="7" t="str">
        <f>IF(Loan_Not_Paid*Values_Entered,Payment_Number,"")</f>
        <v/>
      </c>
      <c r="D313" s="5" t="str">
        <f>IF(Loan_Not_Paid*Values_Entered,Payment_Date,"")</f>
        <v/>
      </c>
      <c r="E313" s="60" t="str">
        <f>IF(Loan_Not_Paid*Values_Entered,Beginning_Balance,"")</f>
        <v/>
      </c>
      <c r="F313" s="6" t="str">
        <f>IF(Loan_Not_Paid*Values_Entered,Monthly_Payment,"")</f>
        <v/>
      </c>
      <c r="G313" s="6" t="str">
        <f>IF(Loan_Not_Paid*Values_Entered,Principal,"")</f>
        <v/>
      </c>
      <c r="H313" s="6" t="str">
        <f>IF(Loan_Not_Paid*Values_Entered,Interest,"")</f>
        <v/>
      </c>
      <c r="I313" s="8" t="str">
        <f t="shared" si="9"/>
        <v/>
      </c>
    </row>
    <row r="314" spans="3:9" s="2" customFormat="1" x14ac:dyDescent="0.2">
      <c r="C314" s="7" t="str">
        <f>IF(Loan_Not_Paid*Values_Entered,Payment_Number,"")</f>
        <v/>
      </c>
      <c r="D314" s="5" t="str">
        <f>IF(Loan_Not_Paid*Values_Entered,Payment_Date,"")</f>
        <v/>
      </c>
      <c r="E314" s="60" t="str">
        <f>IF(Loan_Not_Paid*Values_Entered,Beginning_Balance,"")</f>
        <v/>
      </c>
      <c r="F314" s="6" t="str">
        <f>IF(Loan_Not_Paid*Values_Entered,Monthly_Payment,"")</f>
        <v/>
      </c>
      <c r="G314" s="6" t="str">
        <f>IF(Loan_Not_Paid*Values_Entered,Principal,"")</f>
        <v/>
      </c>
      <c r="H314" s="6" t="str">
        <f>IF(Loan_Not_Paid*Values_Entered,Interest,"")</f>
        <v/>
      </c>
      <c r="I314" s="8" t="str">
        <f t="shared" si="9"/>
        <v/>
      </c>
    </row>
    <row r="315" spans="3:9" s="2" customFormat="1" x14ac:dyDescent="0.2">
      <c r="C315" s="7" t="str">
        <f>IF(Loan_Not_Paid*Values_Entered,Payment_Number,"")</f>
        <v/>
      </c>
      <c r="D315" s="5" t="str">
        <f>IF(Loan_Not_Paid*Values_Entered,Payment_Date,"")</f>
        <v/>
      </c>
      <c r="E315" s="60" t="str">
        <f>IF(Loan_Not_Paid*Values_Entered,Beginning_Balance,"")</f>
        <v/>
      </c>
      <c r="F315" s="6" t="str">
        <f>IF(Loan_Not_Paid*Values_Entered,Monthly_Payment,"")</f>
        <v/>
      </c>
      <c r="G315" s="6" t="str">
        <f>IF(Loan_Not_Paid*Values_Entered,Principal,"")</f>
        <v/>
      </c>
      <c r="H315" s="6" t="str">
        <f>IF(Loan_Not_Paid*Values_Entered,Interest,"")</f>
        <v/>
      </c>
      <c r="I315" s="8" t="str">
        <f t="shared" si="9"/>
        <v/>
      </c>
    </row>
    <row r="316" spans="3:9" s="2" customFormat="1" x14ac:dyDescent="0.2">
      <c r="C316" s="7" t="str">
        <f>IF(Loan_Not_Paid*Values_Entered,Payment_Number,"")</f>
        <v/>
      </c>
      <c r="D316" s="5" t="str">
        <f>IF(Loan_Not_Paid*Values_Entered,Payment_Date,"")</f>
        <v/>
      </c>
      <c r="E316" s="60" t="str">
        <f>IF(Loan_Not_Paid*Values_Entered,Beginning_Balance,"")</f>
        <v/>
      </c>
      <c r="F316" s="6" t="str">
        <f>IF(Loan_Not_Paid*Values_Entered,Monthly_Payment,"")</f>
        <v/>
      </c>
      <c r="G316" s="6" t="str">
        <f>IF(Loan_Not_Paid*Values_Entered,Principal,"")</f>
        <v/>
      </c>
      <c r="H316" s="6" t="str">
        <f>IF(Loan_Not_Paid*Values_Entered,Interest,"")</f>
        <v/>
      </c>
      <c r="I316" s="8" t="str">
        <f t="shared" si="9"/>
        <v/>
      </c>
    </row>
    <row r="317" spans="3:9" s="2" customFormat="1" x14ac:dyDescent="0.2">
      <c r="C317" s="7" t="str">
        <f>IF(Loan_Not_Paid*Values_Entered,Payment_Number,"")</f>
        <v/>
      </c>
      <c r="D317" s="5" t="str">
        <f>IF(Loan_Not_Paid*Values_Entered,Payment_Date,"")</f>
        <v/>
      </c>
      <c r="E317" s="60" t="str">
        <f>IF(Loan_Not_Paid*Values_Entered,Beginning_Balance,"")</f>
        <v/>
      </c>
      <c r="F317" s="6" t="str">
        <f>IF(Loan_Not_Paid*Values_Entered,Monthly_Payment,"")</f>
        <v/>
      </c>
      <c r="G317" s="6" t="str">
        <f>IF(Loan_Not_Paid*Values_Entered,Principal,"")</f>
        <v/>
      </c>
      <c r="H317" s="6" t="str">
        <f>IF(Loan_Not_Paid*Values_Entered,Interest,"")</f>
        <v/>
      </c>
      <c r="I317" s="8" t="str">
        <f t="shared" si="9"/>
        <v/>
      </c>
    </row>
    <row r="318" spans="3:9" s="2" customFormat="1" x14ac:dyDescent="0.2">
      <c r="C318" s="7" t="str">
        <f>IF(Loan_Not_Paid*Values_Entered,Payment_Number,"")</f>
        <v/>
      </c>
      <c r="D318" s="5" t="str">
        <f>IF(Loan_Not_Paid*Values_Entered,Payment_Date,"")</f>
        <v/>
      </c>
      <c r="E318" s="60" t="str">
        <f>IF(Loan_Not_Paid*Values_Entered,Beginning_Balance,"")</f>
        <v/>
      </c>
      <c r="F318" s="6" t="str">
        <f>IF(Loan_Not_Paid*Values_Entered,Monthly_Payment,"")</f>
        <v/>
      </c>
      <c r="G318" s="6" t="str">
        <f>IF(Loan_Not_Paid*Values_Entered,Principal,"")</f>
        <v/>
      </c>
      <c r="H318" s="6" t="str">
        <f>IF(Loan_Not_Paid*Values_Entered,Interest,"")</f>
        <v/>
      </c>
      <c r="I318" s="8" t="str">
        <f t="shared" si="9"/>
        <v/>
      </c>
    </row>
    <row r="319" spans="3:9" s="2" customFormat="1" x14ac:dyDescent="0.2">
      <c r="C319" s="7" t="str">
        <f>IF(Loan_Not_Paid*Values_Entered,Payment_Number,"")</f>
        <v/>
      </c>
      <c r="D319" s="5" t="str">
        <f>IF(Loan_Not_Paid*Values_Entered,Payment_Date,"")</f>
        <v/>
      </c>
      <c r="E319" s="60" t="str">
        <f>IF(Loan_Not_Paid*Values_Entered,Beginning_Balance,"")</f>
        <v/>
      </c>
      <c r="F319" s="6" t="str">
        <f>IF(Loan_Not_Paid*Values_Entered,Monthly_Payment,"")</f>
        <v/>
      </c>
      <c r="G319" s="6" t="str">
        <f>IF(Loan_Not_Paid*Values_Entered,Principal,"")</f>
        <v/>
      </c>
      <c r="H319" s="6" t="str">
        <f>IF(Loan_Not_Paid*Values_Entered,Interest,"")</f>
        <v/>
      </c>
      <c r="I319" s="8" t="str">
        <f t="shared" si="9"/>
        <v/>
      </c>
    </row>
    <row r="320" spans="3:9" s="2" customFormat="1" x14ac:dyDescent="0.2">
      <c r="C320" s="7" t="str">
        <f>IF(Loan_Not_Paid*Values_Entered,Payment_Number,"")</f>
        <v/>
      </c>
      <c r="D320" s="5" t="str">
        <f>IF(Loan_Not_Paid*Values_Entered,Payment_Date,"")</f>
        <v/>
      </c>
      <c r="E320" s="60" t="str">
        <f>IF(Loan_Not_Paid*Values_Entered,Beginning_Balance,"")</f>
        <v/>
      </c>
      <c r="F320" s="6" t="str">
        <f>IF(Loan_Not_Paid*Values_Entered,Monthly_Payment,"")</f>
        <v/>
      </c>
      <c r="G320" s="6" t="str">
        <f>IF(Loan_Not_Paid*Values_Entered,Principal,"")</f>
        <v/>
      </c>
      <c r="H320" s="6" t="str">
        <f>IF(Loan_Not_Paid*Values_Entered,Interest,"")</f>
        <v/>
      </c>
      <c r="I320" s="8" t="str">
        <f t="shared" si="9"/>
        <v/>
      </c>
    </row>
    <row r="321" spans="3:9" s="2" customFormat="1" x14ac:dyDescent="0.2">
      <c r="C321" s="7" t="str">
        <f>IF(Loan_Not_Paid*Values_Entered,Payment_Number,"")</f>
        <v/>
      </c>
      <c r="D321" s="5" t="str">
        <f>IF(Loan_Not_Paid*Values_Entered,Payment_Date,"")</f>
        <v/>
      </c>
      <c r="E321" s="60" t="str">
        <f>IF(Loan_Not_Paid*Values_Entered,Beginning_Balance,"")</f>
        <v/>
      </c>
      <c r="F321" s="6" t="str">
        <f>IF(Loan_Not_Paid*Values_Entered,Monthly_Payment,"")</f>
        <v/>
      </c>
      <c r="G321" s="6" t="str">
        <f>IF(Loan_Not_Paid*Values_Entered,Principal,"")</f>
        <v/>
      </c>
      <c r="H321" s="6" t="str">
        <f>IF(Loan_Not_Paid*Values_Entered,Interest,"")</f>
        <v/>
      </c>
      <c r="I321" s="8" t="str">
        <f t="shared" si="9"/>
        <v/>
      </c>
    </row>
    <row r="322" spans="3:9" s="2" customFormat="1" x14ac:dyDescent="0.2">
      <c r="C322" s="7" t="str">
        <f>IF(Loan_Not_Paid*Values_Entered,Payment_Number,"")</f>
        <v/>
      </c>
      <c r="D322" s="5" t="str">
        <f>IF(Loan_Not_Paid*Values_Entered,Payment_Date,"")</f>
        <v/>
      </c>
      <c r="E322" s="60" t="str">
        <f>IF(Loan_Not_Paid*Values_Entered,Beginning_Balance,"")</f>
        <v/>
      </c>
      <c r="F322" s="6" t="str">
        <f>IF(Loan_Not_Paid*Values_Entered,Monthly_Payment,"")</f>
        <v/>
      </c>
      <c r="G322" s="6" t="str">
        <f>IF(Loan_Not_Paid*Values_Entered,Principal,"")</f>
        <v/>
      </c>
      <c r="H322" s="6" t="str">
        <f>IF(Loan_Not_Paid*Values_Entered,Interest,"")</f>
        <v/>
      </c>
      <c r="I322" s="8" t="str">
        <f t="shared" si="9"/>
        <v/>
      </c>
    </row>
    <row r="323" spans="3:9" s="2" customFormat="1" x14ac:dyDescent="0.2">
      <c r="C323" s="7" t="str">
        <f>IF(Loan_Not_Paid*Values_Entered,Payment_Number,"")</f>
        <v/>
      </c>
      <c r="D323" s="5" t="str">
        <f>IF(Loan_Not_Paid*Values_Entered,Payment_Date,"")</f>
        <v/>
      </c>
      <c r="E323" s="60" t="str">
        <f>IF(Loan_Not_Paid*Values_Entered,Beginning_Balance,"")</f>
        <v/>
      </c>
      <c r="F323" s="6" t="str">
        <f>IF(Loan_Not_Paid*Values_Entered,Monthly_Payment,"")</f>
        <v/>
      </c>
      <c r="G323" s="6" t="str">
        <f>IF(Loan_Not_Paid*Values_Entered,Principal,"")</f>
        <v/>
      </c>
      <c r="H323" s="6" t="str">
        <f>IF(Loan_Not_Paid*Values_Entered,Interest,"")</f>
        <v/>
      </c>
      <c r="I323" s="8" t="str">
        <f t="shared" si="9"/>
        <v/>
      </c>
    </row>
    <row r="324" spans="3:9" s="2" customFormat="1" x14ac:dyDescent="0.2">
      <c r="C324" s="7" t="str">
        <f>IF(Loan_Not_Paid*Values_Entered,Payment_Number,"")</f>
        <v/>
      </c>
      <c r="D324" s="5" t="str">
        <f>IF(Loan_Not_Paid*Values_Entered,Payment_Date,"")</f>
        <v/>
      </c>
      <c r="E324" s="60" t="str">
        <f>IF(Loan_Not_Paid*Values_Entered,Beginning_Balance,"")</f>
        <v/>
      </c>
      <c r="F324" s="6" t="str">
        <f>IF(Loan_Not_Paid*Values_Entered,Monthly_Payment,"")</f>
        <v/>
      </c>
      <c r="G324" s="6" t="str">
        <f>IF(Loan_Not_Paid*Values_Entered,Principal,"")</f>
        <v/>
      </c>
      <c r="H324" s="6" t="str">
        <f>IF(Loan_Not_Paid*Values_Entered,Interest,"")</f>
        <v/>
      </c>
      <c r="I324" s="8" t="str">
        <f t="shared" si="9"/>
        <v/>
      </c>
    </row>
    <row r="325" spans="3:9" s="2" customFormat="1" x14ac:dyDescent="0.2">
      <c r="C325" s="7" t="str">
        <f>IF(Loan_Not_Paid*Values_Entered,Payment_Number,"")</f>
        <v/>
      </c>
      <c r="D325" s="5" t="str">
        <f>IF(Loan_Not_Paid*Values_Entered,Payment_Date,"")</f>
        <v/>
      </c>
      <c r="E325" s="60" t="str">
        <f>IF(Loan_Not_Paid*Values_Entered,Beginning_Balance,"")</f>
        <v/>
      </c>
      <c r="F325" s="6" t="str">
        <f>IF(Loan_Not_Paid*Values_Entered,Monthly_Payment,"")</f>
        <v/>
      </c>
      <c r="G325" s="6" t="str">
        <f>IF(Loan_Not_Paid*Values_Entered,Principal,"")</f>
        <v/>
      </c>
      <c r="H325" s="6" t="str">
        <f>IF(Loan_Not_Paid*Values_Entered,Interest,"")</f>
        <v/>
      </c>
      <c r="I325" s="8" t="str">
        <f t="shared" si="9"/>
        <v/>
      </c>
    </row>
    <row r="326" spans="3:9" s="2" customFormat="1" x14ac:dyDescent="0.2">
      <c r="C326" s="7" t="str">
        <f>IF(Loan_Not_Paid*Values_Entered,Payment_Number,"")</f>
        <v/>
      </c>
      <c r="D326" s="5" t="str">
        <f>IF(Loan_Not_Paid*Values_Entered,Payment_Date,"")</f>
        <v/>
      </c>
      <c r="E326" s="60" t="str">
        <f>IF(Loan_Not_Paid*Values_Entered,Beginning_Balance,"")</f>
        <v/>
      </c>
      <c r="F326" s="6" t="str">
        <f>IF(Loan_Not_Paid*Values_Entered,Monthly_Payment,"")</f>
        <v/>
      </c>
      <c r="G326" s="6" t="str">
        <f>IF(Loan_Not_Paid*Values_Entered,Principal,"")</f>
        <v/>
      </c>
      <c r="H326" s="6" t="str">
        <f>IF(Loan_Not_Paid*Values_Entered,Interest,"")</f>
        <v/>
      </c>
      <c r="I326" s="8" t="str">
        <f t="shared" si="9"/>
        <v/>
      </c>
    </row>
    <row r="327" spans="3:9" s="2" customFormat="1" x14ac:dyDescent="0.2">
      <c r="C327" s="7" t="str">
        <f>IF(Loan_Not_Paid*Values_Entered,Payment_Number,"")</f>
        <v/>
      </c>
      <c r="D327" s="5" t="str">
        <f>IF(Loan_Not_Paid*Values_Entered,Payment_Date,"")</f>
        <v/>
      </c>
      <c r="E327" s="60" t="str">
        <f>IF(Loan_Not_Paid*Values_Entered,Beginning_Balance,"")</f>
        <v/>
      </c>
      <c r="F327" s="6" t="str">
        <f>IF(Loan_Not_Paid*Values_Entered,Monthly_Payment,"")</f>
        <v/>
      </c>
      <c r="G327" s="6" t="str">
        <f>IF(Loan_Not_Paid*Values_Entered,Principal,"")</f>
        <v/>
      </c>
      <c r="H327" s="6" t="str">
        <f>IF(Loan_Not_Paid*Values_Entered,Interest,"")</f>
        <v/>
      </c>
      <c r="I327" s="8" t="str">
        <f t="shared" si="9"/>
        <v/>
      </c>
    </row>
    <row r="328" spans="3:9" s="2" customFormat="1" x14ac:dyDescent="0.2">
      <c r="C328" s="7" t="str">
        <f>IF(Loan_Not_Paid*Values_Entered,Payment_Number,"")</f>
        <v/>
      </c>
      <c r="D328" s="5" t="str">
        <f>IF(Loan_Not_Paid*Values_Entered,Payment_Date,"")</f>
        <v/>
      </c>
      <c r="E328" s="60" t="str">
        <f>IF(Loan_Not_Paid*Values_Entered,Beginning_Balance,"")</f>
        <v/>
      </c>
      <c r="F328" s="6" t="str">
        <f>IF(Loan_Not_Paid*Values_Entered,Monthly_Payment,"")</f>
        <v/>
      </c>
      <c r="G328" s="6" t="str">
        <f>IF(Loan_Not_Paid*Values_Entered,Principal,"")</f>
        <v/>
      </c>
      <c r="H328" s="6" t="str">
        <f>IF(Loan_Not_Paid*Values_Entered,Interest,"")</f>
        <v/>
      </c>
      <c r="I328" s="8" t="str">
        <f t="shared" si="9"/>
        <v/>
      </c>
    </row>
    <row r="329" spans="3:9" s="2" customFormat="1" x14ac:dyDescent="0.2">
      <c r="C329" s="7" t="str">
        <f>IF(Loan_Not_Paid*Values_Entered,Payment_Number,"")</f>
        <v/>
      </c>
      <c r="D329" s="5" t="str">
        <f>IF(Loan_Not_Paid*Values_Entered,Payment_Date,"")</f>
        <v/>
      </c>
      <c r="E329" s="60" t="str">
        <f>IF(Loan_Not_Paid*Values_Entered,Beginning_Balance,"")</f>
        <v/>
      </c>
      <c r="F329" s="6" t="str">
        <f>IF(Loan_Not_Paid*Values_Entered,Monthly_Payment,"")</f>
        <v/>
      </c>
      <c r="G329" s="6" t="str">
        <f>IF(Loan_Not_Paid*Values_Entered,Principal,"")</f>
        <v/>
      </c>
      <c r="H329" s="6" t="str">
        <f>IF(Loan_Not_Paid*Values_Entered,Interest,"")</f>
        <v/>
      </c>
      <c r="I329" s="8" t="str">
        <f t="shared" si="9"/>
        <v/>
      </c>
    </row>
    <row r="330" spans="3:9" s="2" customFormat="1" x14ac:dyDescent="0.2">
      <c r="C330" s="7" t="str">
        <f>IF(Loan_Not_Paid*Values_Entered,Payment_Number,"")</f>
        <v/>
      </c>
      <c r="D330" s="5" t="str">
        <f>IF(Loan_Not_Paid*Values_Entered,Payment_Date,"")</f>
        <v/>
      </c>
      <c r="E330" s="60" t="str">
        <f>IF(Loan_Not_Paid*Values_Entered,Beginning_Balance,"")</f>
        <v/>
      </c>
      <c r="F330" s="6" t="str">
        <f>IF(Loan_Not_Paid*Values_Entered,Monthly_Payment,"")</f>
        <v/>
      </c>
      <c r="G330" s="6" t="str">
        <f>IF(Loan_Not_Paid*Values_Entered,Principal,"")</f>
        <v/>
      </c>
      <c r="H330" s="6" t="str">
        <f>IF(Loan_Not_Paid*Values_Entered,Interest,"")</f>
        <v/>
      </c>
      <c r="I330" s="8" t="str">
        <f t="shared" si="9"/>
        <v/>
      </c>
    </row>
    <row r="331" spans="3:9" s="2" customFormat="1" x14ac:dyDescent="0.2">
      <c r="C331" s="7" t="str">
        <f>IF(Loan_Not_Paid*Values_Entered,Payment_Number,"")</f>
        <v/>
      </c>
      <c r="D331" s="5" t="str">
        <f>IF(Loan_Not_Paid*Values_Entered,Payment_Date,"")</f>
        <v/>
      </c>
      <c r="E331" s="60" t="str">
        <f>IF(Loan_Not_Paid*Values_Entered,Beginning_Balance,"")</f>
        <v/>
      </c>
      <c r="F331" s="6" t="str">
        <f>IF(Loan_Not_Paid*Values_Entered,Monthly_Payment,"")</f>
        <v/>
      </c>
      <c r="G331" s="6" t="str">
        <f>IF(Loan_Not_Paid*Values_Entered,Principal,"")</f>
        <v/>
      </c>
      <c r="H331" s="6" t="str">
        <f>IF(Loan_Not_Paid*Values_Entered,Interest,"")</f>
        <v/>
      </c>
      <c r="I331" s="8" t="str">
        <f t="shared" si="9"/>
        <v/>
      </c>
    </row>
    <row r="332" spans="3:9" s="2" customFormat="1" x14ac:dyDescent="0.2">
      <c r="C332" s="7" t="str">
        <f>IF(Loan_Not_Paid*Values_Entered,Payment_Number,"")</f>
        <v/>
      </c>
      <c r="D332" s="5" t="str">
        <f>IF(Loan_Not_Paid*Values_Entered,Payment_Date,"")</f>
        <v/>
      </c>
      <c r="E332" s="60" t="str">
        <f>IF(Loan_Not_Paid*Values_Entered,Beginning_Balance,"")</f>
        <v/>
      </c>
      <c r="F332" s="6" t="str">
        <f>IF(Loan_Not_Paid*Values_Entered,Monthly_Payment,"")</f>
        <v/>
      </c>
      <c r="G332" s="6" t="str">
        <f>IF(Loan_Not_Paid*Values_Entered,Principal,"")</f>
        <v/>
      </c>
      <c r="H332" s="6" t="str">
        <f>IF(Loan_Not_Paid*Values_Entered,Interest,"")</f>
        <v/>
      </c>
      <c r="I332" s="8" t="str">
        <f t="shared" si="9"/>
        <v/>
      </c>
    </row>
    <row r="333" spans="3:9" s="2" customFormat="1" x14ac:dyDescent="0.2">
      <c r="C333" s="7" t="str">
        <f>IF(Loan_Not_Paid*Values_Entered,Payment_Number,"")</f>
        <v/>
      </c>
      <c r="D333" s="5" t="str">
        <f>IF(Loan_Not_Paid*Values_Entered,Payment_Date,"")</f>
        <v/>
      </c>
      <c r="E333" s="60" t="str">
        <f>IF(Loan_Not_Paid*Values_Entered,Beginning_Balance,"")</f>
        <v/>
      </c>
      <c r="F333" s="6" t="str">
        <f>IF(Loan_Not_Paid*Values_Entered,Monthly_Payment,"")</f>
        <v/>
      </c>
      <c r="G333" s="6" t="str">
        <f>IF(Loan_Not_Paid*Values_Entered,Principal,"")</f>
        <v/>
      </c>
      <c r="H333" s="6" t="str">
        <f>IF(Loan_Not_Paid*Values_Entered,Interest,"")</f>
        <v/>
      </c>
      <c r="I333" s="8" t="str">
        <f t="shared" si="9"/>
        <v/>
      </c>
    </row>
    <row r="334" spans="3:9" s="2" customFormat="1" x14ac:dyDescent="0.2">
      <c r="C334" s="7" t="str">
        <f>IF(Loan_Not_Paid*Values_Entered,Payment_Number,"")</f>
        <v/>
      </c>
      <c r="D334" s="5" t="str">
        <f>IF(Loan_Not_Paid*Values_Entered,Payment_Date,"")</f>
        <v/>
      </c>
      <c r="E334" s="60" t="str">
        <f>IF(Loan_Not_Paid*Values_Entered,Beginning_Balance,"")</f>
        <v/>
      </c>
      <c r="F334" s="6" t="str">
        <f>IF(Loan_Not_Paid*Values_Entered,Monthly_Payment,"")</f>
        <v/>
      </c>
      <c r="G334" s="6" t="str">
        <f>IF(Loan_Not_Paid*Values_Entered,Principal,"")</f>
        <v/>
      </c>
      <c r="H334" s="6" t="str">
        <f>IF(Loan_Not_Paid*Values_Entered,Interest,"")</f>
        <v/>
      </c>
      <c r="I334" s="8" t="str">
        <f t="shared" si="9"/>
        <v/>
      </c>
    </row>
    <row r="335" spans="3:9" s="2" customFormat="1" x14ac:dyDescent="0.2">
      <c r="C335" s="7" t="str">
        <f>IF(Loan_Not_Paid*Values_Entered,Payment_Number,"")</f>
        <v/>
      </c>
      <c r="D335" s="5" t="str">
        <f>IF(Loan_Not_Paid*Values_Entered,Payment_Date,"")</f>
        <v/>
      </c>
      <c r="E335" s="60" t="str">
        <f>IF(Loan_Not_Paid*Values_Entered,Beginning_Balance,"")</f>
        <v/>
      </c>
      <c r="F335" s="6" t="str">
        <f>IF(Loan_Not_Paid*Values_Entered,Monthly_Payment,"")</f>
        <v/>
      </c>
      <c r="G335" s="6" t="str">
        <f>IF(Loan_Not_Paid*Values_Entered,Principal,"")</f>
        <v/>
      </c>
      <c r="H335" s="6" t="str">
        <f>IF(Loan_Not_Paid*Values_Entered,Interest,"")</f>
        <v/>
      </c>
      <c r="I335" s="8" t="str">
        <f t="shared" si="9"/>
        <v/>
      </c>
    </row>
    <row r="336" spans="3:9" s="2" customFormat="1" x14ac:dyDescent="0.2">
      <c r="C336" s="7" t="str">
        <f>IF(Loan_Not_Paid*Values_Entered,Payment_Number,"")</f>
        <v/>
      </c>
      <c r="D336" s="5" t="str">
        <f>IF(Loan_Not_Paid*Values_Entered,Payment_Date,"")</f>
        <v/>
      </c>
      <c r="E336" s="60" t="str">
        <f>IF(Loan_Not_Paid*Values_Entered,Beginning_Balance,"")</f>
        <v/>
      </c>
      <c r="F336" s="6" t="str">
        <f>IF(Loan_Not_Paid*Values_Entered,Monthly_Payment,"")</f>
        <v/>
      </c>
      <c r="G336" s="6" t="str">
        <f>IF(Loan_Not_Paid*Values_Entered,Principal,"")</f>
        <v/>
      </c>
      <c r="H336" s="6" t="str">
        <f>IF(Loan_Not_Paid*Values_Entered,Interest,"")</f>
        <v/>
      </c>
      <c r="I336" s="8" t="str">
        <f t="shared" si="9"/>
        <v/>
      </c>
    </row>
    <row r="337" spans="3:9" s="2" customFormat="1" x14ac:dyDescent="0.2">
      <c r="C337" s="7" t="str">
        <f>IF(Loan_Not_Paid*Values_Entered,Payment_Number,"")</f>
        <v/>
      </c>
      <c r="D337" s="5" t="str">
        <f>IF(Loan_Not_Paid*Values_Entered,Payment_Date,"")</f>
        <v/>
      </c>
      <c r="E337" s="60" t="str">
        <f>IF(Loan_Not_Paid*Values_Entered,Beginning_Balance,"")</f>
        <v/>
      </c>
      <c r="F337" s="6" t="str">
        <f>IF(Loan_Not_Paid*Values_Entered,Monthly_Payment,"")</f>
        <v/>
      </c>
      <c r="G337" s="6" t="str">
        <f>IF(Loan_Not_Paid*Values_Entered,Principal,"")</f>
        <v/>
      </c>
      <c r="H337" s="6" t="str">
        <f>IF(Loan_Not_Paid*Values_Entered,Interest,"")</f>
        <v/>
      </c>
      <c r="I337" s="8" t="str">
        <f t="shared" si="9"/>
        <v/>
      </c>
    </row>
    <row r="338" spans="3:9" s="2" customFormat="1" x14ac:dyDescent="0.2">
      <c r="C338" s="7" t="str">
        <f>IF(Loan_Not_Paid*Values_Entered,Payment_Number,"")</f>
        <v/>
      </c>
      <c r="D338" s="5" t="str">
        <f>IF(Loan_Not_Paid*Values_Entered,Payment_Date,"")</f>
        <v/>
      </c>
      <c r="E338" s="60" t="str">
        <f>IF(Loan_Not_Paid*Values_Entered,Beginning_Balance,"")</f>
        <v/>
      </c>
      <c r="F338" s="6" t="str">
        <f>IF(Loan_Not_Paid*Values_Entered,Monthly_Payment,"")</f>
        <v/>
      </c>
      <c r="G338" s="6" t="str">
        <f>IF(Loan_Not_Paid*Values_Entered,Principal,"")</f>
        <v/>
      </c>
      <c r="H338" s="6" t="str">
        <f>IF(Loan_Not_Paid*Values_Entered,Interest,"")</f>
        <v/>
      </c>
      <c r="I338" s="8" t="str">
        <f t="shared" si="9"/>
        <v/>
      </c>
    </row>
    <row r="339" spans="3:9" s="2" customFormat="1" x14ac:dyDescent="0.2">
      <c r="C339" s="7" t="str">
        <f>IF(Loan_Not_Paid*Values_Entered,Payment_Number,"")</f>
        <v/>
      </c>
      <c r="D339" s="5" t="str">
        <f>IF(Loan_Not_Paid*Values_Entered,Payment_Date,"")</f>
        <v/>
      </c>
      <c r="E339" s="60" t="str">
        <f>IF(Loan_Not_Paid*Values_Entered,Beginning_Balance,"")</f>
        <v/>
      </c>
      <c r="F339" s="6" t="str">
        <f>IF(Loan_Not_Paid*Values_Entered,Monthly_Payment,"")</f>
        <v/>
      </c>
      <c r="G339" s="6" t="str">
        <f>IF(Loan_Not_Paid*Values_Entered,Principal,"")</f>
        <v/>
      </c>
      <c r="H339" s="6" t="str">
        <f>IF(Loan_Not_Paid*Values_Entered,Interest,"")</f>
        <v/>
      </c>
      <c r="I339" s="8" t="str">
        <f t="shared" si="9"/>
        <v/>
      </c>
    </row>
    <row r="340" spans="3:9" s="2" customFormat="1" x14ac:dyDescent="0.2">
      <c r="C340" s="7" t="str">
        <f>IF(Loan_Not_Paid*Values_Entered,Payment_Number,"")</f>
        <v/>
      </c>
      <c r="D340" s="5" t="str">
        <f>IF(Loan_Not_Paid*Values_Entered,Payment_Date,"")</f>
        <v/>
      </c>
      <c r="E340" s="60" t="str">
        <f>IF(Loan_Not_Paid*Values_Entered,Beginning_Balance,"")</f>
        <v/>
      </c>
      <c r="F340" s="6" t="str">
        <f>IF(Loan_Not_Paid*Values_Entered,Monthly_Payment,"")</f>
        <v/>
      </c>
      <c r="G340" s="6" t="str">
        <f>IF(Loan_Not_Paid*Values_Entered,Principal,"")</f>
        <v/>
      </c>
      <c r="H340" s="6" t="str">
        <f>IF(Loan_Not_Paid*Values_Entered,Interest,"")</f>
        <v/>
      </c>
      <c r="I340" s="8" t="str">
        <f t="shared" si="9"/>
        <v/>
      </c>
    </row>
    <row r="341" spans="3:9" s="2" customFormat="1" x14ac:dyDescent="0.2">
      <c r="C341" s="7" t="str">
        <f>IF(Loan_Not_Paid*Values_Entered,Payment_Number,"")</f>
        <v/>
      </c>
      <c r="D341" s="5" t="str">
        <f>IF(Loan_Not_Paid*Values_Entered,Payment_Date,"")</f>
        <v/>
      </c>
      <c r="E341" s="60" t="str">
        <f>IF(Loan_Not_Paid*Values_Entered,Beginning_Balance,"")</f>
        <v/>
      </c>
      <c r="F341" s="6" t="str">
        <f>IF(Loan_Not_Paid*Values_Entered,Monthly_Payment,"")</f>
        <v/>
      </c>
      <c r="G341" s="6" t="str">
        <f>IF(Loan_Not_Paid*Values_Entered,Principal,"")</f>
        <v/>
      </c>
      <c r="H341" s="6" t="str">
        <f>IF(Loan_Not_Paid*Values_Entered,Interest,"")</f>
        <v/>
      </c>
      <c r="I341" s="8" t="str">
        <f t="shared" si="9"/>
        <v/>
      </c>
    </row>
    <row r="342" spans="3:9" s="2" customFormat="1" x14ac:dyDescent="0.2">
      <c r="C342" s="7" t="str">
        <f>IF(Loan_Not_Paid*Values_Entered,Payment_Number,"")</f>
        <v/>
      </c>
      <c r="D342" s="5" t="str">
        <f>IF(Loan_Not_Paid*Values_Entered,Payment_Date,"")</f>
        <v/>
      </c>
      <c r="E342" s="60" t="str">
        <f>IF(Loan_Not_Paid*Values_Entered,Beginning_Balance,"")</f>
        <v/>
      </c>
      <c r="F342" s="6" t="str">
        <f>IF(Loan_Not_Paid*Values_Entered,Monthly_Payment,"")</f>
        <v/>
      </c>
      <c r="G342" s="6" t="str">
        <f>IF(Loan_Not_Paid*Values_Entered,Principal,"")</f>
        <v/>
      </c>
      <c r="H342" s="6" t="str">
        <f>IF(Loan_Not_Paid*Values_Entered,Interest,"")</f>
        <v/>
      </c>
      <c r="I342" s="8" t="str">
        <f t="shared" si="9"/>
        <v/>
      </c>
    </row>
    <row r="343" spans="3:9" s="2" customFormat="1" x14ac:dyDescent="0.2">
      <c r="C343" s="7" t="str">
        <f>IF(Loan_Not_Paid*Values_Entered,Payment_Number,"")</f>
        <v/>
      </c>
      <c r="D343" s="5" t="str">
        <f>IF(Loan_Not_Paid*Values_Entered,Payment_Date,"")</f>
        <v/>
      </c>
      <c r="E343" s="60" t="str">
        <f>IF(Loan_Not_Paid*Values_Entered,Beginning_Balance,"")</f>
        <v/>
      </c>
      <c r="F343" s="6" t="str">
        <f t="shared" ref="F343:F382" si="10">IF(Loan_Not_Paid*Values_Entered,Monthly_Payment,"")</f>
        <v/>
      </c>
      <c r="G343" s="6" t="str">
        <f>IF(Loan_Not_Paid*Values_Entered,Principal,"")</f>
        <v/>
      </c>
      <c r="H343" s="6" t="str">
        <f>IF(Loan_Not_Paid*Values_Entered,Interest,"")</f>
        <v/>
      </c>
      <c r="I343" s="8" t="str">
        <f>IF(Loan_Not_Paid*Values_Entered,Ending_Balance,"")</f>
        <v/>
      </c>
    </row>
    <row r="344" spans="3:9" s="2" customFormat="1" x14ac:dyDescent="0.2">
      <c r="C344" s="7" t="str">
        <f>IF(Loan_Not_Paid*Values_Entered,Payment_Number,"")</f>
        <v/>
      </c>
      <c r="D344" s="5" t="str">
        <f>IF(Loan_Not_Paid*Values_Entered,Payment_Date,"")</f>
        <v/>
      </c>
      <c r="E344" s="60" t="str">
        <f>IF(Loan_Not_Paid*Values_Entered,Beginning_Balance,"")</f>
        <v/>
      </c>
      <c r="F344" s="6" t="str">
        <f t="shared" si="10"/>
        <v/>
      </c>
      <c r="G344" s="6" t="str">
        <f>IF(Loan_Not_Paid*Values_Entered,Principal,"")</f>
        <v/>
      </c>
      <c r="H344" s="6" t="str">
        <f>IF(Loan_Not_Paid*Values_Entered,Interest,"")</f>
        <v/>
      </c>
      <c r="I344" s="8" t="str">
        <f>IF(Loan_Not_Paid*Values_Entered,Ending_Balance,"")</f>
        <v/>
      </c>
    </row>
    <row r="345" spans="3:9" s="2" customFormat="1" x14ac:dyDescent="0.2">
      <c r="C345" s="7" t="str">
        <f>IF(Loan_Not_Paid*Values_Entered,Payment_Number,"")</f>
        <v/>
      </c>
      <c r="D345" s="5" t="str">
        <f>IF(Loan_Not_Paid*Values_Entered,Payment_Date,"")</f>
        <v/>
      </c>
      <c r="E345" s="60" t="str">
        <f>IF(Loan_Not_Paid*Values_Entered,Beginning_Balance,"")</f>
        <v/>
      </c>
      <c r="F345" s="6" t="str">
        <f t="shared" si="10"/>
        <v/>
      </c>
      <c r="G345" s="6" t="str">
        <f>IF(Loan_Not_Paid*Values_Entered,Principal,"")</f>
        <v/>
      </c>
      <c r="H345" s="6" t="str">
        <f>IF(Loan_Not_Paid*Values_Entered,Interest,"")</f>
        <v/>
      </c>
      <c r="I345" s="8" t="str">
        <f>IF(Loan_Not_Paid*Values_Entered,Ending_Balance,"")</f>
        <v/>
      </c>
    </row>
    <row r="346" spans="3:9" s="2" customFormat="1" x14ac:dyDescent="0.2">
      <c r="C346" s="7" t="str">
        <f>IF(Loan_Not_Paid*Values_Entered,Payment_Number,"")</f>
        <v/>
      </c>
      <c r="D346" s="5" t="str">
        <f>IF(Loan_Not_Paid*Values_Entered,Payment_Date,"")</f>
        <v/>
      </c>
      <c r="E346" s="60" t="str">
        <f>IF(Loan_Not_Paid*Values_Entered,Beginning_Balance,"")</f>
        <v/>
      </c>
      <c r="F346" s="6" t="str">
        <f t="shared" si="10"/>
        <v/>
      </c>
      <c r="G346" s="6" t="str">
        <f>IF(Loan_Not_Paid*Values_Entered,Principal,"")</f>
        <v/>
      </c>
      <c r="H346" s="6" t="str">
        <f>IF(Loan_Not_Paid*Values_Entered,Interest,"")</f>
        <v/>
      </c>
      <c r="I346" s="8" t="str">
        <f>IF(Loan_Not_Paid*Values_Entered,Ending_Balance,"")</f>
        <v/>
      </c>
    </row>
    <row r="347" spans="3:9" s="2" customFormat="1" x14ac:dyDescent="0.2">
      <c r="C347" s="7" t="str">
        <f>IF(Loan_Not_Paid*Values_Entered,Payment_Number,"")</f>
        <v/>
      </c>
      <c r="D347" s="5" t="str">
        <f>IF(Loan_Not_Paid*Values_Entered,Payment_Date,"")</f>
        <v/>
      </c>
      <c r="E347" s="60" t="str">
        <f>IF(Loan_Not_Paid*Values_Entered,Beginning_Balance,"")</f>
        <v/>
      </c>
      <c r="F347" s="6" t="str">
        <f t="shared" si="10"/>
        <v/>
      </c>
      <c r="G347" s="6" t="str">
        <f>IF(Loan_Not_Paid*Values_Entered,Principal,"")</f>
        <v/>
      </c>
      <c r="H347" s="6" t="str">
        <f>IF(Loan_Not_Paid*Values_Entered,Interest,"")</f>
        <v/>
      </c>
      <c r="I347" s="8" t="str">
        <f>IF(Loan_Not_Paid*Values_Entered,Ending_Balance,"")</f>
        <v/>
      </c>
    </row>
    <row r="348" spans="3:9" s="2" customFormat="1" x14ac:dyDescent="0.2">
      <c r="C348" s="7" t="str">
        <f>IF(Loan_Not_Paid*Values_Entered,Payment_Number,"")</f>
        <v/>
      </c>
      <c r="D348" s="5" t="str">
        <f>IF(Loan_Not_Paid*Values_Entered,Payment_Date,"")</f>
        <v/>
      </c>
      <c r="E348" s="60" t="str">
        <f>IF(Loan_Not_Paid*Values_Entered,Beginning_Balance,"")</f>
        <v/>
      </c>
      <c r="F348" s="6" t="str">
        <f t="shared" si="10"/>
        <v/>
      </c>
      <c r="G348" s="6" t="str">
        <f>IF(Loan_Not_Paid*Values_Entered,Principal,"")</f>
        <v/>
      </c>
      <c r="H348" s="6" t="str">
        <f>IF(Loan_Not_Paid*Values_Entered,Interest,"")</f>
        <v/>
      </c>
      <c r="I348" s="8" t="str">
        <f>IF(Loan_Not_Paid*Values_Entered,Ending_Balance,"")</f>
        <v/>
      </c>
    </row>
    <row r="349" spans="3:9" s="2" customFormat="1" x14ac:dyDescent="0.2">
      <c r="C349" s="7" t="str">
        <f>IF(Loan_Not_Paid*Values_Entered,Payment_Number,"")</f>
        <v/>
      </c>
      <c r="D349" s="5" t="str">
        <f>IF(Loan_Not_Paid*Values_Entered,Payment_Date,"")</f>
        <v/>
      </c>
      <c r="E349" s="60" t="str">
        <f>IF(Loan_Not_Paid*Values_Entered,Beginning_Balance,"")</f>
        <v/>
      </c>
      <c r="F349" s="6" t="str">
        <f t="shared" si="10"/>
        <v/>
      </c>
      <c r="G349" s="6" t="str">
        <f>IF(Loan_Not_Paid*Values_Entered,Principal,"")</f>
        <v/>
      </c>
      <c r="H349" s="6" t="str">
        <f>IF(Loan_Not_Paid*Values_Entered,Interest,"")</f>
        <v/>
      </c>
      <c r="I349" s="8" t="str">
        <f>IF(Loan_Not_Paid*Values_Entered,Ending_Balance,"")</f>
        <v/>
      </c>
    </row>
    <row r="350" spans="3:9" s="2" customFormat="1" x14ac:dyDescent="0.2">
      <c r="C350" s="7" t="str">
        <f>IF(Loan_Not_Paid*Values_Entered,Payment_Number,"")</f>
        <v/>
      </c>
      <c r="D350" s="5" t="str">
        <f>IF(Loan_Not_Paid*Values_Entered,Payment_Date,"")</f>
        <v/>
      </c>
      <c r="E350" s="60" t="str">
        <f>IF(Loan_Not_Paid*Values_Entered,Beginning_Balance,"")</f>
        <v/>
      </c>
      <c r="F350" s="6" t="str">
        <f t="shared" si="10"/>
        <v/>
      </c>
      <c r="G350" s="6" t="str">
        <f>IF(Loan_Not_Paid*Values_Entered,Principal,"")</f>
        <v/>
      </c>
      <c r="H350" s="6" t="str">
        <f>IF(Loan_Not_Paid*Values_Entered,Interest,"")</f>
        <v/>
      </c>
      <c r="I350" s="8" t="str">
        <f>IF(Loan_Not_Paid*Values_Entered,Ending_Balance,"")</f>
        <v/>
      </c>
    </row>
    <row r="351" spans="3:9" s="2" customFormat="1" x14ac:dyDescent="0.2">
      <c r="C351" s="7" t="str">
        <f>IF(Loan_Not_Paid*Values_Entered,Payment_Number,"")</f>
        <v/>
      </c>
      <c r="D351" s="5" t="str">
        <f>IF(Loan_Not_Paid*Values_Entered,Payment_Date,"")</f>
        <v/>
      </c>
      <c r="E351" s="60" t="str">
        <f>IF(Loan_Not_Paid*Values_Entered,Beginning_Balance,"")</f>
        <v/>
      </c>
      <c r="F351" s="6" t="str">
        <f t="shared" si="10"/>
        <v/>
      </c>
      <c r="G351" s="6" t="str">
        <f>IF(Loan_Not_Paid*Values_Entered,Principal,"")</f>
        <v/>
      </c>
      <c r="H351" s="6" t="str">
        <f>IF(Loan_Not_Paid*Values_Entered,Interest,"")</f>
        <v/>
      </c>
      <c r="I351" s="8" t="str">
        <f>IF(Loan_Not_Paid*Values_Entered,Ending_Balance,"")</f>
        <v/>
      </c>
    </row>
    <row r="352" spans="3:9" s="2" customFormat="1" x14ac:dyDescent="0.2">
      <c r="C352" s="7" t="str">
        <f>IF(Loan_Not_Paid*Values_Entered,Payment_Number,"")</f>
        <v/>
      </c>
      <c r="D352" s="5" t="str">
        <f>IF(Loan_Not_Paid*Values_Entered,Payment_Date,"")</f>
        <v/>
      </c>
      <c r="E352" s="60" t="str">
        <f>IF(Loan_Not_Paid*Values_Entered,Beginning_Balance,"")</f>
        <v/>
      </c>
      <c r="F352" s="6" t="str">
        <f t="shared" si="10"/>
        <v/>
      </c>
      <c r="G352" s="6" t="str">
        <f>IF(Loan_Not_Paid*Values_Entered,Principal,"")</f>
        <v/>
      </c>
      <c r="H352" s="6" t="str">
        <f>IF(Loan_Not_Paid*Values_Entered,Interest,"")</f>
        <v/>
      </c>
      <c r="I352" s="8" t="str">
        <f>IF(Loan_Not_Paid*Values_Entered,Ending_Balance,"")</f>
        <v/>
      </c>
    </row>
    <row r="353" spans="3:9" s="2" customFormat="1" x14ac:dyDescent="0.2">
      <c r="C353" s="7" t="str">
        <f>IF(Loan_Not_Paid*Values_Entered,Payment_Number,"")</f>
        <v/>
      </c>
      <c r="D353" s="5" t="str">
        <f>IF(Loan_Not_Paid*Values_Entered,Payment_Date,"")</f>
        <v/>
      </c>
      <c r="E353" s="60" t="str">
        <f>IF(Loan_Not_Paid*Values_Entered,Beginning_Balance,"")</f>
        <v/>
      </c>
      <c r="F353" s="6" t="str">
        <f t="shared" si="10"/>
        <v/>
      </c>
      <c r="G353" s="6" t="str">
        <f>IF(Loan_Not_Paid*Values_Entered,Principal,"")</f>
        <v/>
      </c>
      <c r="H353" s="6" t="str">
        <f>IF(Loan_Not_Paid*Values_Entered,Interest,"")</f>
        <v/>
      </c>
      <c r="I353" s="8" t="str">
        <f>IF(Loan_Not_Paid*Values_Entered,Ending_Balance,"")</f>
        <v/>
      </c>
    </row>
    <row r="354" spans="3:9" s="2" customFormat="1" x14ac:dyDescent="0.2">
      <c r="C354" s="7" t="str">
        <f>IF(Loan_Not_Paid*Values_Entered,Payment_Number,"")</f>
        <v/>
      </c>
      <c r="D354" s="5" t="str">
        <f>IF(Loan_Not_Paid*Values_Entered,Payment_Date,"")</f>
        <v/>
      </c>
      <c r="E354" s="60" t="str">
        <f>IF(Loan_Not_Paid*Values_Entered,Beginning_Balance,"")</f>
        <v/>
      </c>
      <c r="F354" s="6" t="str">
        <f t="shared" si="10"/>
        <v/>
      </c>
      <c r="G354" s="6" t="str">
        <f>IF(Loan_Not_Paid*Values_Entered,Principal,"")</f>
        <v/>
      </c>
      <c r="H354" s="6" t="str">
        <f>IF(Loan_Not_Paid*Values_Entered,Interest,"")</f>
        <v/>
      </c>
      <c r="I354" s="8" t="str">
        <f>IF(Loan_Not_Paid*Values_Entered,Ending_Balance,"")</f>
        <v/>
      </c>
    </row>
    <row r="355" spans="3:9" s="2" customFormat="1" x14ac:dyDescent="0.2">
      <c r="C355" s="7" t="str">
        <f>IF(Loan_Not_Paid*Values_Entered,Payment_Number,"")</f>
        <v/>
      </c>
      <c r="D355" s="5" t="str">
        <f>IF(Loan_Not_Paid*Values_Entered,Payment_Date,"")</f>
        <v/>
      </c>
      <c r="E355" s="60" t="str">
        <f>IF(Loan_Not_Paid*Values_Entered,Beginning_Balance,"")</f>
        <v/>
      </c>
      <c r="F355" s="6" t="str">
        <f t="shared" si="10"/>
        <v/>
      </c>
      <c r="G355" s="6" t="str">
        <f>IF(Loan_Not_Paid*Values_Entered,Principal,"")</f>
        <v/>
      </c>
      <c r="H355" s="6" t="str">
        <f>IF(Loan_Not_Paid*Values_Entered,Interest,"")</f>
        <v/>
      </c>
      <c r="I355" s="8" t="str">
        <f>IF(Loan_Not_Paid*Values_Entered,Ending_Balance,"")</f>
        <v/>
      </c>
    </row>
    <row r="356" spans="3:9" s="2" customFormat="1" x14ac:dyDescent="0.2">
      <c r="C356" s="7" t="str">
        <f>IF(Loan_Not_Paid*Values_Entered,Payment_Number,"")</f>
        <v/>
      </c>
      <c r="D356" s="5" t="str">
        <f>IF(Loan_Not_Paid*Values_Entered,Payment_Date,"")</f>
        <v/>
      </c>
      <c r="E356" s="60" t="str">
        <f>IF(Loan_Not_Paid*Values_Entered,Beginning_Balance,"")</f>
        <v/>
      </c>
      <c r="F356" s="6" t="str">
        <f t="shared" si="10"/>
        <v/>
      </c>
      <c r="G356" s="6" t="str">
        <f>IF(Loan_Not_Paid*Values_Entered,Principal,"")</f>
        <v/>
      </c>
      <c r="H356" s="6" t="str">
        <f>IF(Loan_Not_Paid*Values_Entered,Interest,"")</f>
        <v/>
      </c>
      <c r="I356" s="8" t="str">
        <f>IF(Loan_Not_Paid*Values_Entered,Ending_Balance,"")</f>
        <v/>
      </c>
    </row>
    <row r="357" spans="3:9" s="2" customFormat="1" x14ac:dyDescent="0.2">
      <c r="C357" s="7" t="str">
        <f>IF(Loan_Not_Paid*Values_Entered,Payment_Number,"")</f>
        <v/>
      </c>
      <c r="D357" s="5" t="str">
        <f>IF(Loan_Not_Paid*Values_Entered,Payment_Date,"")</f>
        <v/>
      </c>
      <c r="E357" s="60" t="str">
        <f>IF(Loan_Not_Paid*Values_Entered,Beginning_Balance,"")</f>
        <v/>
      </c>
      <c r="F357" s="6" t="str">
        <f t="shared" si="10"/>
        <v/>
      </c>
      <c r="G357" s="6" t="str">
        <f>IF(Loan_Not_Paid*Values_Entered,Principal,"")</f>
        <v/>
      </c>
      <c r="H357" s="6" t="str">
        <f>IF(Loan_Not_Paid*Values_Entered,Interest,"")</f>
        <v/>
      </c>
      <c r="I357" s="8" t="str">
        <f>IF(Loan_Not_Paid*Values_Entered,Ending_Balance,"")</f>
        <v/>
      </c>
    </row>
    <row r="358" spans="3:9" s="2" customFormat="1" x14ac:dyDescent="0.2">
      <c r="C358" s="7" t="str">
        <f>IF(Loan_Not_Paid*Values_Entered,Payment_Number,"")</f>
        <v/>
      </c>
      <c r="D358" s="5" t="str">
        <f>IF(Loan_Not_Paid*Values_Entered,Payment_Date,"")</f>
        <v/>
      </c>
      <c r="E358" s="60" t="str">
        <f>IF(Loan_Not_Paid*Values_Entered,Beginning_Balance,"")</f>
        <v/>
      </c>
      <c r="F358" s="6" t="str">
        <f t="shared" si="10"/>
        <v/>
      </c>
      <c r="G358" s="6" t="str">
        <f>IF(Loan_Not_Paid*Values_Entered,Principal,"")</f>
        <v/>
      </c>
      <c r="H358" s="6" t="str">
        <f>IF(Loan_Not_Paid*Values_Entered,Interest,"")</f>
        <v/>
      </c>
      <c r="I358" s="8" t="str">
        <f>IF(Loan_Not_Paid*Values_Entered,Ending_Balance,"")</f>
        <v/>
      </c>
    </row>
    <row r="359" spans="3:9" s="2" customFormat="1" x14ac:dyDescent="0.2">
      <c r="C359" s="7" t="str">
        <f>IF(Loan_Not_Paid*Values_Entered,Payment_Number,"")</f>
        <v/>
      </c>
      <c r="D359" s="5" t="str">
        <f>IF(Loan_Not_Paid*Values_Entered,Payment_Date,"")</f>
        <v/>
      </c>
      <c r="E359" s="60" t="str">
        <f>IF(Loan_Not_Paid*Values_Entered,Beginning_Balance,"")</f>
        <v/>
      </c>
      <c r="F359" s="6" t="str">
        <f t="shared" si="10"/>
        <v/>
      </c>
      <c r="G359" s="6" t="str">
        <f>IF(Loan_Not_Paid*Values_Entered,Principal,"")</f>
        <v/>
      </c>
      <c r="H359" s="6" t="str">
        <f>IF(Loan_Not_Paid*Values_Entered,Interest,"")</f>
        <v/>
      </c>
      <c r="I359" s="8" t="str">
        <f>IF(Loan_Not_Paid*Values_Entered,Ending_Balance,"")</f>
        <v/>
      </c>
    </row>
    <row r="360" spans="3:9" s="2" customFormat="1" x14ac:dyDescent="0.2">
      <c r="C360" s="7" t="str">
        <f>IF(Loan_Not_Paid*Values_Entered,Payment_Number,"")</f>
        <v/>
      </c>
      <c r="D360" s="5" t="str">
        <f>IF(Loan_Not_Paid*Values_Entered,Payment_Date,"")</f>
        <v/>
      </c>
      <c r="E360" s="60" t="str">
        <f>IF(Loan_Not_Paid*Values_Entered,Beginning_Balance,"")</f>
        <v/>
      </c>
      <c r="F360" s="6" t="str">
        <f t="shared" si="10"/>
        <v/>
      </c>
      <c r="G360" s="6" t="str">
        <f>IF(Loan_Not_Paid*Values_Entered,Principal,"")</f>
        <v/>
      </c>
      <c r="H360" s="6" t="str">
        <f>IF(Loan_Not_Paid*Values_Entered,Interest,"")</f>
        <v/>
      </c>
      <c r="I360" s="8" t="str">
        <f>IF(Loan_Not_Paid*Values_Entered,Ending_Balance,"")</f>
        <v/>
      </c>
    </row>
    <row r="361" spans="3:9" s="2" customFormat="1" x14ac:dyDescent="0.2">
      <c r="C361" s="7" t="str">
        <f>IF(Loan_Not_Paid*Values_Entered,Payment_Number,"")</f>
        <v/>
      </c>
      <c r="D361" s="5" t="str">
        <f>IF(Loan_Not_Paid*Values_Entered,Payment_Date,"")</f>
        <v/>
      </c>
      <c r="E361" s="60" t="str">
        <f>IF(Loan_Not_Paid*Values_Entered,Beginning_Balance,"")</f>
        <v/>
      </c>
      <c r="F361" s="6" t="str">
        <f t="shared" si="10"/>
        <v/>
      </c>
      <c r="G361" s="6" t="str">
        <f>IF(Loan_Not_Paid*Values_Entered,Principal,"")</f>
        <v/>
      </c>
      <c r="H361" s="6" t="str">
        <f>IF(Loan_Not_Paid*Values_Entered,Interest,"")</f>
        <v/>
      </c>
      <c r="I361" s="8" t="str">
        <f>IF(Loan_Not_Paid*Values_Entered,Ending_Balance,"")</f>
        <v/>
      </c>
    </row>
    <row r="362" spans="3:9" s="2" customFormat="1" x14ac:dyDescent="0.2">
      <c r="C362" s="7" t="str">
        <f>IF(Loan_Not_Paid*Values_Entered,Payment_Number,"")</f>
        <v/>
      </c>
      <c r="D362" s="5" t="str">
        <f>IF(Loan_Not_Paid*Values_Entered,Payment_Date,"")</f>
        <v/>
      </c>
      <c r="E362" s="60" t="str">
        <f>IF(Loan_Not_Paid*Values_Entered,Beginning_Balance,"")</f>
        <v/>
      </c>
      <c r="F362" s="6" t="str">
        <f t="shared" si="10"/>
        <v/>
      </c>
      <c r="G362" s="6" t="str">
        <f>IF(Loan_Not_Paid*Values_Entered,Principal,"")</f>
        <v/>
      </c>
      <c r="H362" s="6" t="str">
        <f>IF(Loan_Not_Paid*Values_Entered,Interest,"")</f>
        <v/>
      </c>
      <c r="I362" s="8" t="str">
        <f>IF(Loan_Not_Paid*Values_Entered,Ending_Balance,"")</f>
        <v/>
      </c>
    </row>
    <row r="363" spans="3:9" s="2" customFormat="1" x14ac:dyDescent="0.2">
      <c r="C363" s="7" t="str">
        <f>IF(Loan_Not_Paid*Values_Entered,Payment_Number,"")</f>
        <v/>
      </c>
      <c r="D363" s="5" t="str">
        <f>IF(Loan_Not_Paid*Values_Entered,Payment_Date,"")</f>
        <v/>
      </c>
      <c r="E363" s="60" t="str">
        <f>IF(Loan_Not_Paid*Values_Entered,Beginning_Balance,"")</f>
        <v/>
      </c>
      <c r="F363" s="6" t="str">
        <f t="shared" si="10"/>
        <v/>
      </c>
      <c r="G363" s="6" t="str">
        <f>IF(Loan_Not_Paid*Values_Entered,Principal,"")</f>
        <v/>
      </c>
      <c r="H363" s="6" t="str">
        <f>IF(Loan_Not_Paid*Values_Entered,Interest,"")</f>
        <v/>
      </c>
      <c r="I363" s="8" t="str">
        <f>IF(Loan_Not_Paid*Values_Entered,Ending_Balance,"")</f>
        <v/>
      </c>
    </row>
    <row r="364" spans="3:9" s="2" customFormat="1" x14ac:dyDescent="0.2">
      <c r="C364" s="7" t="str">
        <f>IF(Loan_Not_Paid*Values_Entered,Payment_Number,"")</f>
        <v/>
      </c>
      <c r="D364" s="5" t="str">
        <f>IF(Loan_Not_Paid*Values_Entered,Payment_Date,"")</f>
        <v/>
      </c>
      <c r="E364" s="60" t="str">
        <f>IF(Loan_Not_Paid*Values_Entered,Beginning_Balance,"")</f>
        <v/>
      </c>
      <c r="F364" s="6" t="str">
        <f t="shared" si="10"/>
        <v/>
      </c>
      <c r="G364" s="6" t="str">
        <f>IF(Loan_Not_Paid*Values_Entered,Principal,"")</f>
        <v/>
      </c>
      <c r="H364" s="6" t="str">
        <f>IF(Loan_Not_Paid*Values_Entered,Interest,"")</f>
        <v/>
      </c>
      <c r="I364" s="8" t="str">
        <f>IF(Loan_Not_Paid*Values_Entered,Ending_Balance,"")</f>
        <v/>
      </c>
    </row>
    <row r="365" spans="3:9" s="2" customFormat="1" x14ac:dyDescent="0.2">
      <c r="C365" s="7" t="str">
        <f>IF(Loan_Not_Paid*Values_Entered,Payment_Number,"")</f>
        <v/>
      </c>
      <c r="D365" s="5" t="str">
        <f>IF(Loan_Not_Paid*Values_Entered,Payment_Date,"")</f>
        <v/>
      </c>
      <c r="E365" s="60" t="str">
        <f>IF(Loan_Not_Paid*Values_Entered,Beginning_Balance,"")</f>
        <v/>
      </c>
      <c r="F365" s="6" t="str">
        <f t="shared" si="10"/>
        <v/>
      </c>
      <c r="G365" s="6" t="str">
        <f>IF(Loan_Not_Paid*Values_Entered,Principal,"")</f>
        <v/>
      </c>
      <c r="H365" s="6" t="str">
        <f>IF(Loan_Not_Paid*Values_Entered,Interest,"")</f>
        <v/>
      </c>
      <c r="I365" s="8" t="str">
        <f>IF(Loan_Not_Paid*Values_Entered,Ending_Balance,"")</f>
        <v/>
      </c>
    </row>
    <row r="366" spans="3:9" s="2" customFormat="1" x14ac:dyDescent="0.2">
      <c r="C366" s="7" t="str">
        <f>IF(Loan_Not_Paid*Values_Entered,Payment_Number,"")</f>
        <v/>
      </c>
      <c r="D366" s="5" t="str">
        <f>IF(Loan_Not_Paid*Values_Entered,Payment_Date,"")</f>
        <v/>
      </c>
      <c r="E366" s="60" t="str">
        <f>IF(Loan_Not_Paid*Values_Entered,Beginning_Balance,"")</f>
        <v/>
      </c>
      <c r="F366" s="6" t="str">
        <f t="shared" si="10"/>
        <v/>
      </c>
      <c r="G366" s="6" t="str">
        <f>IF(Loan_Not_Paid*Values_Entered,Principal,"")</f>
        <v/>
      </c>
      <c r="H366" s="6" t="str">
        <f>IF(Loan_Not_Paid*Values_Entered,Interest,"")</f>
        <v/>
      </c>
      <c r="I366" s="8" t="str">
        <f>IF(Loan_Not_Paid*Values_Entered,Ending_Balance,"")</f>
        <v/>
      </c>
    </row>
    <row r="367" spans="3:9" s="2" customFormat="1" x14ac:dyDescent="0.2">
      <c r="C367" s="7" t="str">
        <f>IF(Loan_Not_Paid*Values_Entered,Payment_Number,"")</f>
        <v/>
      </c>
      <c r="D367" s="5" t="str">
        <f>IF(Loan_Not_Paid*Values_Entered,Payment_Date,"")</f>
        <v/>
      </c>
      <c r="E367" s="60" t="str">
        <f>IF(Loan_Not_Paid*Values_Entered,Beginning_Balance,"")</f>
        <v/>
      </c>
      <c r="F367" s="6" t="str">
        <f t="shared" si="10"/>
        <v/>
      </c>
      <c r="G367" s="6" t="str">
        <f>IF(Loan_Not_Paid*Values_Entered,Principal,"")</f>
        <v/>
      </c>
      <c r="H367" s="6" t="str">
        <f>IF(Loan_Not_Paid*Values_Entered,Interest,"")</f>
        <v/>
      </c>
      <c r="I367" s="8" t="str">
        <f>IF(Loan_Not_Paid*Values_Entered,Ending_Balance,"")</f>
        <v/>
      </c>
    </row>
    <row r="368" spans="3:9" s="2" customFormat="1" x14ac:dyDescent="0.2">
      <c r="C368" s="7" t="str">
        <f>IF(Loan_Not_Paid*Values_Entered,Payment_Number,"")</f>
        <v/>
      </c>
      <c r="D368" s="5" t="str">
        <f>IF(Loan_Not_Paid*Values_Entered,Payment_Date,"")</f>
        <v/>
      </c>
      <c r="E368" s="60" t="str">
        <f>IF(Loan_Not_Paid*Values_Entered,Beginning_Balance,"")</f>
        <v/>
      </c>
      <c r="F368" s="6" t="str">
        <f t="shared" si="10"/>
        <v/>
      </c>
      <c r="G368" s="6" t="str">
        <f>IF(Loan_Not_Paid*Values_Entered,Principal,"")</f>
        <v/>
      </c>
      <c r="H368" s="6" t="str">
        <f>IF(Loan_Not_Paid*Values_Entered,Interest,"")</f>
        <v/>
      </c>
      <c r="I368" s="8" t="str">
        <f>IF(Loan_Not_Paid*Values_Entered,Ending_Balance,"")</f>
        <v/>
      </c>
    </row>
    <row r="369" spans="3:9" s="2" customFormat="1" x14ac:dyDescent="0.2">
      <c r="C369" s="7" t="str">
        <f>IF(Loan_Not_Paid*Values_Entered,Payment_Number,"")</f>
        <v/>
      </c>
      <c r="D369" s="5" t="str">
        <f>IF(Loan_Not_Paid*Values_Entered,Payment_Date,"")</f>
        <v/>
      </c>
      <c r="E369" s="60" t="str">
        <f>IF(Loan_Not_Paid*Values_Entered,Beginning_Balance,"")</f>
        <v/>
      </c>
      <c r="F369" s="6" t="str">
        <f t="shared" si="10"/>
        <v/>
      </c>
      <c r="G369" s="6" t="str">
        <f>IF(Loan_Not_Paid*Values_Entered,Principal,"")</f>
        <v/>
      </c>
      <c r="H369" s="6" t="str">
        <f>IF(Loan_Not_Paid*Values_Entered,Interest,"")</f>
        <v/>
      </c>
      <c r="I369" s="8" t="str">
        <f>IF(Loan_Not_Paid*Values_Entered,Ending_Balance,"")</f>
        <v/>
      </c>
    </row>
    <row r="370" spans="3:9" s="2" customFormat="1" x14ac:dyDescent="0.2">
      <c r="C370" s="7" t="str">
        <f>IF(Loan_Not_Paid*Values_Entered,Payment_Number,"")</f>
        <v/>
      </c>
      <c r="D370" s="5" t="str">
        <f>IF(Loan_Not_Paid*Values_Entered,Payment_Date,"")</f>
        <v/>
      </c>
      <c r="E370" s="60" t="str">
        <f>IF(Loan_Not_Paid*Values_Entered,Beginning_Balance,"")</f>
        <v/>
      </c>
      <c r="F370" s="6" t="str">
        <f t="shared" si="10"/>
        <v/>
      </c>
      <c r="G370" s="6" t="str">
        <f>IF(Loan_Not_Paid*Values_Entered,Principal,"")</f>
        <v/>
      </c>
      <c r="H370" s="6" t="str">
        <f>IF(Loan_Not_Paid*Values_Entered,Interest,"")</f>
        <v/>
      </c>
      <c r="I370" s="8" t="str">
        <f>IF(Loan_Not_Paid*Values_Entered,Ending_Balance,"")</f>
        <v/>
      </c>
    </row>
    <row r="371" spans="3:9" s="2" customFormat="1" x14ac:dyDescent="0.2">
      <c r="C371" s="7" t="str">
        <f>IF(Loan_Not_Paid*Values_Entered,Payment_Number,"")</f>
        <v/>
      </c>
      <c r="D371" s="5" t="str">
        <f>IF(Loan_Not_Paid*Values_Entered,Payment_Date,"")</f>
        <v/>
      </c>
      <c r="E371" s="60" t="str">
        <f>IF(Loan_Not_Paid*Values_Entered,Beginning_Balance,"")</f>
        <v/>
      </c>
      <c r="F371" s="6" t="str">
        <f t="shared" si="10"/>
        <v/>
      </c>
      <c r="G371" s="6" t="str">
        <f>IF(Loan_Not_Paid*Values_Entered,Principal,"")</f>
        <v/>
      </c>
      <c r="H371" s="6" t="str">
        <f>IF(Loan_Not_Paid*Values_Entered,Interest,"")</f>
        <v/>
      </c>
      <c r="I371" s="8" t="str">
        <f>IF(Loan_Not_Paid*Values_Entered,Ending_Balance,"")</f>
        <v/>
      </c>
    </row>
    <row r="372" spans="3:9" s="2" customFormat="1" x14ac:dyDescent="0.2">
      <c r="C372" s="7" t="str">
        <f>IF(Loan_Not_Paid*Values_Entered,Payment_Number,"")</f>
        <v/>
      </c>
      <c r="D372" s="5" t="str">
        <f>IF(Loan_Not_Paid*Values_Entered,Payment_Date,"")</f>
        <v/>
      </c>
      <c r="E372" s="60" t="str">
        <f>IF(Loan_Not_Paid*Values_Entered,Beginning_Balance,"")</f>
        <v/>
      </c>
      <c r="F372" s="6" t="str">
        <f t="shared" si="10"/>
        <v/>
      </c>
      <c r="G372" s="6" t="str">
        <f>IF(Loan_Not_Paid*Values_Entered,Principal,"")</f>
        <v/>
      </c>
      <c r="H372" s="6" t="str">
        <f>IF(Loan_Not_Paid*Values_Entered,Interest,"")</f>
        <v/>
      </c>
      <c r="I372" s="8" t="str">
        <f>IF(Loan_Not_Paid*Values_Entered,Ending_Balance,"")</f>
        <v/>
      </c>
    </row>
    <row r="373" spans="3:9" s="2" customFormat="1" x14ac:dyDescent="0.2">
      <c r="C373" s="7" t="str">
        <f>IF(Loan_Not_Paid*Values_Entered,Payment_Number,"")</f>
        <v/>
      </c>
      <c r="D373" s="5" t="str">
        <f>IF(Loan_Not_Paid*Values_Entered,Payment_Date,"")</f>
        <v/>
      </c>
      <c r="E373" s="60" t="str">
        <f>IF(Loan_Not_Paid*Values_Entered,Beginning_Balance,"")</f>
        <v/>
      </c>
      <c r="F373" s="6" t="str">
        <f t="shared" si="10"/>
        <v/>
      </c>
      <c r="G373" s="6" t="str">
        <f>IF(Loan_Not_Paid*Values_Entered,Principal,"")</f>
        <v/>
      </c>
      <c r="H373" s="6" t="str">
        <f>IF(Loan_Not_Paid*Values_Entered,Interest,"")</f>
        <v/>
      </c>
      <c r="I373" s="8" t="str">
        <f>IF(Loan_Not_Paid*Values_Entered,Ending_Balance,"")</f>
        <v/>
      </c>
    </row>
    <row r="374" spans="3:9" s="2" customFormat="1" x14ac:dyDescent="0.2">
      <c r="C374" s="7" t="str">
        <f>IF(Loan_Not_Paid*Values_Entered,Payment_Number,"")</f>
        <v/>
      </c>
      <c r="D374" s="5" t="str">
        <f>IF(Loan_Not_Paid*Values_Entered,Payment_Date,"")</f>
        <v/>
      </c>
      <c r="E374" s="60" t="str">
        <f>IF(Loan_Not_Paid*Values_Entered,Beginning_Balance,"")</f>
        <v/>
      </c>
      <c r="F374" s="6" t="str">
        <f t="shared" si="10"/>
        <v/>
      </c>
      <c r="G374" s="6" t="str">
        <f>IF(Loan_Not_Paid*Values_Entered,Principal,"")</f>
        <v/>
      </c>
      <c r="H374" s="6" t="str">
        <f>IF(Loan_Not_Paid*Values_Entered,Interest,"")</f>
        <v/>
      </c>
      <c r="I374" s="8" t="str">
        <f>IF(Loan_Not_Paid*Values_Entered,Ending_Balance,"")</f>
        <v/>
      </c>
    </row>
    <row r="375" spans="3:9" s="2" customFormat="1" x14ac:dyDescent="0.2">
      <c r="C375" s="7" t="str">
        <f>IF(Loan_Not_Paid*Values_Entered,Payment_Number,"")</f>
        <v/>
      </c>
      <c r="D375" s="5" t="str">
        <f>IF(Loan_Not_Paid*Values_Entered,Payment_Date,"")</f>
        <v/>
      </c>
      <c r="E375" s="60" t="str">
        <f>IF(Loan_Not_Paid*Values_Entered,Beginning_Balance,"")</f>
        <v/>
      </c>
      <c r="F375" s="6" t="str">
        <f t="shared" si="10"/>
        <v/>
      </c>
      <c r="G375" s="6" t="str">
        <f>IF(Loan_Not_Paid*Values_Entered,Principal,"")</f>
        <v/>
      </c>
      <c r="H375" s="6" t="str">
        <f>IF(Loan_Not_Paid*Values_Entered,Interest,"")</f>
        <v/>
      </c>
      <c r="I375" s="8" t="str">
        <f>IF(Loan_Not_Paid*Values_Entered,Ending_Balance,"")</f>
        <v/>
      </c>
    </row>
    <row r="376" spans="3:9" s="2" customFormat="1" x14ac:dyDescent="0.2">
      <c r="C376" s="7" t="str">
        <f>IF(Loan_Not_Paid*Values_Entered,Payment_Number,"")</f>
        <v/>
      </c>
      <c r="D376" s="5" t="str">
        <f>IF(Loan_Not_Paid*Values_Entered,Payment_Date,"")</f>
        <v/>
      </c>
      <c r="E376" s="60" t="str">
        <f>IF(Loan_Not_Paid*Values_Entered,Beginning_Balance,"")</f>
        <v/>
      </c>
      <c r="F376" s="6" t="str">
        <f t="shared" si="10"/>
        <v/>
      </c>
      <c r="G376" s="6" t="str">
        <f>IF(Loan_Not_Paid*Values_Entered,Principal,"")</f>
        <v/>
      </c>
      <c r="H376" s="6" t="str">
        <f>IF(Loan_Not_Paid*Values_Entered,Interest,"")</f>
        <v/>
      </c>
      <c r="I376" s="8" t="str">
        <f>IF(Loan_Not_Paid*Values_Entered,Ending_Balance,"")</f>
        <v/>
      </c>
    </row>
    <row r="377" spans="3:9" s="2" customFormat="1" x14ac:dyDescent="0.2">
      <c r="C377" s="7" t="str">
        <f>IF(Loan_Not_Paid*Values_Entered,Payment_Number,"")</f>
        <v/>
      </c>
      <c r="D377" s="5" t="str">
        <f>IF(Loan_Not_Paid*Values_Entered,Payment_Date,"")</f>
        <v/>
      </c>
      <c r="E377" s="60" t="str">
        <f>IF(Loan_Not_Paid*Values_Entered,Beginning_Balance,"")</f>
        <v/>
      </c>
      <c r="F377" s="6" t="str">
        <f t="shared" si="10"/>
        <v/>
      </c>
      <c r="G377" s="6" t="str">
        <f>IF(Loan_Not_Paid*Values_Entered,Principal,"")</f>
        <v/>
      </c>
      <c r="H377" s="6" t="str">
        <f>IF(Loan_Not_Paid*Values_Entered,Interest,"")</f>
        <v/>
      </c>
      <c r="I377" s="8" t="str">
        <f>IF(Loan_Not_Paid*Values_Entered,Ending_Balance,"")</f>
        <v/>
      </c>
    </row>
    <row r="378" spans="3:9" s="2" customFormat="1" x14ac:dyDescent="0.2">
      <c r="C378" s="7" t="str">
        <f>IF(Loan_Not_Paid*Values_Entered,Payment_Number,"")</f>
        <v/>
      </c>
      <c r="D378" s="5" t="str">
        <f>IF(Loan_Not_Paid*Values_Entered,Payment_Date,"")</f>
        <v/>
      </c>
      <c r="E378" s="60" t="str">
        <f>IF(Loan_Not_Paid*Values_Entered,Beginning_Balance,"")</f>
        <v/>
      </c>
      <c r="F378" s="6" t="str">
        <f t="shared" si="10"/>
        <v/>
      </c>
      <c r="G378" s="6" t="str">
        <f>IF(Loan_Not_Paid*Values_Entered,Principal,"")</f>
        <v/>
      </c>
      <c r="H378" s="6" t="str">
        <f>IF(Loan_Not_Paid*Values_Entered,Interest,"")</f>
        <v/>
      </c>
      <c r="I378" s="8" t="str">
        <f>IF(Loan_Not_Paid*Values_Entered,Ending_Balance,"")</f>
        <v/>
      </c>
    </row>
    <row r="379" spans="3:9" s="2" customFormat="1" x14ac:dyDescent="0.2">
      <c r="C379" s="7" t="str">
        <f>IF(Loan_Not_Paid*Values_Entered,Payment_Number,"")</f>
        <v/>
      </c>
      <c r="D379" s="5" t="str">
        <f>IF(Loan_Not_Paid*Values_Entered,Payment_Date,"")</f>
        <v/>
      </c>
      <c r="E379" s="60" t="str">
        <f>IF(Loan_Not_Paid*Values_Entered,Beginning_Balance,"")</f>
        <v/>
      </c>
      <c r="F379" s="6" t="str">
        <f t="shared" si="10"/>
        <v/>
      </c>
      <c r="G379" s="6" t="str">
        <f>IF(Loan_Not_Paid*Values_Entered,Principal,"")</f>
        <v/>
      </c>
      <c r="H379" s="6" t="str">
        <f>IF(Loan_Not_Paid*Values_Entered,Interest,"")</f>
        <v/>
      </c>
      <c r="I379" s="8" t="str">
        <f>IF(Loan_Not_Paid*Values_Entered,Ending_Balance,"")</f>
        <v/>
      </c>
    </row>
    <row r="380" spans="3:9" s="2" customFormat="1" x14ac:dyDescent="0.2">
      <c r="C380" s="7" t="str">
        <f>IF(Loan_Not_Paid*Values_Entered,Payment_Number,"")</f>
        <v/>
      </c>
      <c r="D380" s="5" t="str">
        <f>IF(Loan_Not_Paid*Values_Entered,Payment_Date,"")</f>
        <v/>
      </c>
      <c r="E380" s="60" t="str">
        <f>IF(Loan_Not_Paid*Values_Entered,Beginning_Balance,"")</f>
        <v/>
      </c>
      <c r="F380" s="6" t="str">
        <f t="shared" si="10"/>
        <v/>
      </c>
      <c r="G380" s="6" t="str">
        <f>IF(Loan_Not_Paid*Values_Entered,Principal,"")</f>
        <v/>
      </c>
      <c r="H380" s="6" t="str">
        <f>IF(Loan_Not_Paid*Values_Entered,Interest,"")</f>
        <v/>
      </c>
      <c r="I380" s="8" t="str">
        <f>IF(Loan_Not_Paid*Values_Entered,Ending_Balance,"")</f>
        <v/>
      </c>
    </row>
    <row r="381" spans="3:9" s="2" customFormat="1" x14ac:dyDescent="0.2">
      <c r="C381" s="7" t="str">
        <f>IF(Loan_Not_Paid*Values_Entered,Payment_Number,"")</f>
        <v/>
      </c>
      <c r="D381" s="5" t="str">
        <f>IF(Loan_Not_Paid*Values_Entered,Payment_Date,"")</f>
        <v/>
      </c>
      <c r="E381" s="60" t="str">
        <f>IF(Loan_Not_Paid*Values_Entered,Beginning_Balance,"")</f>
        <v/>
      </c>
      <c r="F381" s="6" t="str">
        <f t="shared" si="10"/>
        <v/>
      </c>
      <c r="G381" s="6" t="str">
        <f>IF(Loan_Not_Paid*Values_Entered,Principal,"")</f>
        <v/>
      </c>
      <c r="H381" s="6" t="str">
        <f>IF(Loan_Not_Paid*Values_Entered,Interest,"")</f>
        <v/>
      </c>
      <c r="I381" s="8" t="str">
        <f>IF(Loan_Not_Paid*Values_Entered,Ending_Balance,"")</f>
        <v/>
      </c>
    </row>
    <row r="382" spans="3:9" s="2" customFormat="1" x14ac:dyDescent="0.2">
      <c r="C382" s="9" t="str">
        <f>IF(Loan_Not_Paid*Values_Entered,Payment_Number,"")</f>
        <v/>
      </c>
      <c r="D382" s="10" t="str">
        <f>IF(Loan_Not_Paid*Values_Entered,Payment_Date,"")</f>
        <v/>
      </c>
      <c r="E382" s="61" t="str">
        <f>IF(Loan_Not_Paid*Values_Entered,Beginning_Balance,"")</f>
        <v/>
      </c>
      <c r="F382" s="11" t="str">
        <f t="shared" si="10"/>
        <v/>
      </c>
      <c r="G382" s="11" t="str">
        <f>IF(Loan_Not_Paid*Values_Entered,Principal,"")</f>
        <v/>
      </c>
      <c r="H382" s="11" t="str">
        <f>IF(Loan_Not_Paid*Values_Entered,Interest,"")</f>
        <v/>
      </c>
      <c r="I382" s="12" t="str">
        <f>IF(Loan_Not_Paid*Values_Entered,Ending_Balance,"")</f>
        <v/>
      </c>
    </row>
  </sheetData>
  <conditionalFormatting sqref="D23:H382">
    <cfRule type="expression" dxfId="11" priority="1" stopIfTrue="1">
      <formula>NOT(Loan_Not_Paid)</formula>
    </cfRule>
    <cfRule type="expression" dxfId="10" priority="2" stopIfTrue="1">
      <formula>IF(ROW(D23)=Last_Row,TRUE,FALSE)</formula>
    </cfRule>
  </conditionalFormatting>
  <conditionalFormatting sqref="C23:C382">
    <cfRule type="expression" dxfId="9" priority="3" stopIfTrue="1">
      <formula>NOT(Loan_Not_Paid)</formula>
    </cfRule>
    <cfRule type="expression" dxfId="8" priority="4" stopIfTrue="1">
      <formula>IF(ROW(C23)=Last_Row,TRUE,FALSE)</formula>
    </cfRule>
  </conditionalFormatting>
  <conditionalFormatting sqref="I23:I382">
    <cfRule type="expression" dxfId="7" priority="5" stopIfTrue="1">
      <formula>NOT(Loan_Not_Paid)</formula>
    </cfRule>
    <cfRule type="expression" dxfId="6" priority="6" stopIfTrue="1">
      <formula>IF(ROW(I23)=Last_Row,TRUE,FALSE)</formula>
    </cfRule>
  </conditionalFormatting>
  <pageMargins left="0.5" right="0.5" top="1" bottom="1" header="0" footer="0"/>
  <pageSetup scale="99" fitToHeight="2" orientation="portrait" r:id="rId1"/>
  <headerFooter alignWithMargins="0"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82"/>
  <sheetViews>
    <sheetView topLeftCell="B1" workbookViewId="0">
      <selection activeCell="M2" sqref="M2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2" customWidth="1"/>
    <col min="6" max="6" width="16" style="1" bestFit="1" customWidth="1"/>
    <col min="7" max="9" width="15.140625" style="1" customWidth="1"/>
    <col min="10" max="10" width="13.28515625" style="1" customWidth="1"/>
    <col min="11" max="11" width="13.5703125" style="68" bestFit="1" customWidth="1"/>
    <col min="12" max="16384" width="9.140625" style="2"/>
  </cols>
  <sheetData>
    <row r="4" spans="2:11" ht="15.75" x14ac:dyDescent="0.25">
      <c r="C4" s="13"/>
      <c r="D4" s="13"/>
      <c r="E4" s="54"/>
      <c r="F4" s="13"/>
      <c r="G4" s="13"/>
      <c r="H4" s="13"/>
      <c r="I4" s="13"/>
      <c r="J4" s="13"/>
      <c r="K4" s="65"/>
    </row>
    <row r="5" spans="2:11" ht="19.5" x14ac:dyDescent="0.35">
      <c r="C5" s="47" t="s">
        <v>21</v>
      </c>
      <c r="D5" s="16"/>
      <c r="E5" s="55"/>
      <c r="F5" s="13"/>
      <c r="G5" s="13"/>
      <c r="H5" s="13"/>
      <c r="I5" s="13"/>
      <c r="J5" s="13"/>
      <c r="K5" s="65"/>
    </row>
    <row r="6" spans="2:11" ht="15.75" x14ac:dyDescent="0.25">
      <c r="C6" s="44" t="s">
        <v>22</v>
      </c>
      <c r="D6" s="16"/>
      <c r="E6" s="55"/>
      <c r="F6" s="13"/>
      <c r="G6" s="13"/>
      <c r="H6" s="45">
        <f ca="1">NOW()</f>
        <v>41080.595506365738</v>
      </c>
      <c r="I6" s="45"/>
      <c r="J6" s="13"/>
      <c r="K6" s="65"/>
    </row>
    <row r="7" spans="2:11" ht="15.75" x14ac:dyDescent="0.25">
      <c r="B7" s="4"/>
      <c r="C7" s="17"/>
      <c r="D7" s="16"/>
      <c r="E7" s="55" t="s">
        <v>23</v>
      </c>
      <c r="F7" s="13"/>
      <c r="G7" s="13"/>
      <c r="H7" s="13"/>
      <c r="I7" s="13"/>
      <c r="J7" s="18"/>
      <c r="K7" s="66"/>
    </row>
    <row r="8" spans="2:11" ht="15.75" x14ac:dyDescent="0.25">
      <c r="B8" s="4"/>
      <c r="C8" s="19"/>
      <c r="D8" s="20"/>
      <c r="E8" s="56"/>
      <c r="F8" s="22" t="s">
        <v>7</v>
      </c>
      <c r="G8" s="63"/>
      <c r="H8" s="13"/>
      <c r="I8" s="13"/>
      <c r="J8" s="70" t="s">
        <v>18</v>
      </c>
      <c r="K8" s="66"/>
    </row>
    <row r="9" spans="2:11" ht="15.75" x14ac:dyDescent="0.25">
      <c r="B9" s="4"/>
      <c r="C9" s="24"/>
      <c r="D9" s="15" t="s">
        <v>5</v>
      </c>
      <c r="E9" s="54"/>
      <c r="F9" s="84">
        <f>+Input!F16</f>
        <v>11572658</v>
      </c>
      <c r="G9" s="25" t="s">
        <v>17</v>
      </c>
      <c r="H9" s="13"/>
      <c r="I9" s="13"/>
      <c r="J9" s="71">
        <f>+Loan_Amount/J16</f>
        <v>628.91123123123123</v>
      </c>
      <c r="K9" s="66"/>
    </row>
    <row r="10" spans="2:11" ht="15.75" x14ac:dyDescent="0.25">
      <c r="B10" s="4"/>
      <c r="C10" s="24"/>
      <c r="D10" s="15" t="s">
        <v>24</v>
      </c>
      <c r="E10" s="54"/>
      <c r="F10" s="85">
        <f>+Input!F17</f>
        <v>0.05</v>
      </c>
      <c r="G10" s="72">
        <v>0</v>
      </c>
      <c r="H10" s="13"/>
      <c r="I10" s="13"/>
      <c r="J10" s="78">
        <f>+Total_Cost/J16</f>
        <v>809.27578667132605</v>
      </c>
      <c r="K10" s="66"/>
    </row>
    <row r="11" spans="2:11" ht="15.75" x14ac:dyDescent="0.25">
      <c r="B11" s="4"/>
      <c r="C11" s="24"/>
      <c r="D11" s="15" t="s">
        <v>0</v>
      </c>
      <c r="E11" s="54"/>
      <c r="F11" s="86">
        <f>+Input!F18</f>
        <v>15</v>
      </c>
      <c r="G11" s="64">
        <f>+G10*G8</f>
        <v>0</v>
      </c>
      <c r="H11" s="27"/>
      <c r="I11" s="27"/>
      <c r="J11" s="28"/>
      <c r="K11" s="66"/>
    </row>
    <row r="12" spans="2:11" ht="15.75" x14ac:dyDescent="0.25">
      <c r="B12" s="4"/>
      <c r="C12" s="24"/>
      <c r="D12" s="15" t="s">
        <v>6</v>
      </c>
      <c r="E12" s="54"/>
      <c r="F12" s="75">
        <v>40878</v>
      </c>
      <c r="G12" s="26"/>
      <c r="H12" s="27"/>
      <c r="I12" s="27"/>
      <c r="J12" s="28"/>
      <c r="K12" s="66"/>
    </row>
    <row r="13" spans="2:11" ht="15.75" x14ac:dyDescent="0.25">
      <c r="B13" s="4"/>
      <c r="C13" s="29"/>
      <c r="D13" s="30"/>
      <c r="E13" s="57"/>
      <c r="F13" s="32"/>
      <c r="G13" s="33"/>
      <c r="H13" s="27"/>
      <c r="I13" s="27"/>
      <c r="J13" s="28"/>
      <c r="K13" s="66"/>
    </row>
    <row r="14" spans="2:11" ht="15.75" x14ac:dyDescent="0.25">
      <c r="B14" s="4"/>
      <c r="C14" s="18"/>
      <c r="D14" s="15"/>
      <c r="E14" s="54"/>
      <c r="F14" s="34"/>
      <c r="G14" s="13"/>
      <c r="H14" s="27"/>
      <c r="I14" s="27"/>
      <c r="J14" s="28"/>
      <c r="K14" s="66"/>
    </row>
    <row r="15" spans="2:11" ht="15.75" x14ac:dyDescent="0.25">
      <c r="B15" s="4"/>
      <c r="C15" s="19"/>
      <c r="D15" s="20"/>
      <c r="E15" s="56"/>
      <c r="F15" s="21"/>
      <c r="G15" s="21"/>
      <c r="H15" s="21"/>
      <c r="I15" s="21"/>
      <c r="J15" s="23"/>
      <c r="K15" s="66"/>
    </row>
    <row r="16" spans="2:11" ht="15.75" x14ac:dyDescent="0.25">
      <c r="B16" s="4"/>
      <c r="C16" s="24"/>
      <c r="D16" s="15" t="s">
        <v>4</v>
      </c>
      <c r="E16" s="54"/>
      <c r="F16" s="79">
        <f>IF(Values_Entered,Monthly_Payment,"")</f>
        <v>74858.010267097663</v>
      </c>
      <c r="G16" s="13"/>
      <c r="H16" s="46" t="s">
        <v>15</v>
      </c>
      <c r="I16" s="46"/>
      <c r="J16" s="83">
        <f>+Input!G20</f>
        <v>16650</v>
      </c>
      <c r="K16" s="66"/>
    </row>
    <row r="17" spans="2:11" ht="15.75" x14ac:dyDescent="0.25">
      <c r="B17" s="4"/>
      <c r="C17" s="24"/>
      <c r="D17" s="15" t="s">
        <v>1</v>
      </c>
      <c r="E17" s="54"/>
      <c r="F17" s="125">
        <f>IF(Values_Entered,Loan_Years*12,"")</f>
        <v>180</v>
      </c>
      <c r="G17" s="13"/>
      <c r="H17" s="46" t="s">
        <v>4</v>
      </c>
      <c r="I17" s="46"/>
      <c r="J17" s="49">
        <f>+F16/J16</f>
        <v>4.4959765926184785</v>
      </c>
      <c r="K17" s="66"/>
    </row>
    <row r="18" spans="2:11" ht="15.75" x14ac:dyDescent="0.25">
      <c r="B18" s="4"/>
      <c r="C18" s="24"/>
      <c r="D18" s="15" t="s">
        <v>2</v>
      </c>
      <c r="E18" s="54"/>
      <c r="F18" s="79">
        <f>IF(Values_Entered,Total_Cost-Loan_Amount,"")</f>
        <v>3003069.8480775785</v>
      </c>
      <c r="G18" s="13"/>
      <c r="H18" s="48"/>
      <c r="I18" s="48"/>
      <c r="J18" s="51"/>
      <c r="K18" s="66"/>
    </row>
    <row r="19" spans="2:11" ht="15.75" x14ac:dyDescent="0.25">
      <c r="B19" s="4"/>
      <c r="C19" s="24"/>
      <c r="D19" s="15" t="s">
        <v>3</v>
      </c>
      <c r="E19" s="54"/>
      <c r="F19" s="79">
        <f>IF(Values_Entered,Monthly_Payment*Number_of_Payments,"")</f>
        <v>13474441.848077578</v>
      </c>
      <c r="G19" s="13"/>
      <c r="H19" s="46" t="s">
        <v>19</v>
      </c>
      <c r="I19" s="46"/>
      <c r="J19" s="49">
        <f>+J17*0.05029</f>
        <v>0.2261026628427833</v>
      </c>
    </row>
    <row r="20" spans="2:11" ht="18.75" x14ac:dyDescent="0.3">
      <c r="B20" s="4"/>
      <c r="C20" s="29"/>
      <c r="D20" s="30"/>
      <c r="E20" s="57"/>
      <c r="F20" s="32"/>
      <c r="G20" s="31"/>
      <c r="H20" s="31" t="s">
        <v>16</v>
      </c>
      <c r="I20" s="31"/>
      <c r="J20" s="50">
        <f>+J19+J17</f>
        <v>4.7220792554612618</v>
      </c>
    </row>
    <row r="21" spans="2:11" ht="15.75" x14ac:dyDescent="0.25">
      <c r="C21" s="13"/>
      <c r="D21" s="15"/>
      <c r="E21" s="54"/>
      <c r="F21" s="34"/>
      <c r="G21" s="13"/>
      <c r="H21" s="13"/>
      <c r="I21" s="13"/>
      <c r="J21" s="13"/>
    </row>
    <row r="22" spans="2:11" s="3" customFormat="1" ht="29.25" customHeight="1" x14ac:dyDescent="0.25">
      <c r="C22" s="36" t="s">
        <v>8</v>
      </c>
      <c r="D22" s="37" t="s">
        <v>9</v>
      </c>
      <c r="E22" s="58" t="s">
        <v>10</v>
      </c>
      <c r="F22" s="38" t="s">
        <v>14</v>
      </c>
      <c r="G22" s="38" t="s">
        <v>11</v>
      </c>
      <c r="H22" s="38" t="s">
        <v>12</v>
      </c>
      <c r="I22" s="126" t="s">
        <v>53</v>
      </c>
      <c r="J22" s="39" t="s">
        <v>13</v>
      </c>
      <c r="K22" s="69" t="s">
        <v>20</v>
      </c>
    </row>
    <row r="23" spans="2:11" s="3" customFormat="1" ht="15.75" x14ac:dyDescent="0.25">
      <c r="C23" s="40">
        <f>IF(Loan_Not_Paid*Values_Entered,Payment_Number,"")</f>
        <v>1</v>
      </c>
      <c r="D23" s="41">
        <f t="shared" ref="D23:D86" si="0">IF(Loan_Not_Paid*Values_Entered,Payment_Date,"")</f>
        <v>40909</v>
      </c>
      <c r="E23" s="59">
        <f t="shared" ref="E23:E86" si="1">IF(Loan_Not_Paid*Values_Entered,Beginning_Balance,"")</f>
        <v>10471372</v>
      </c>
      <c r="F23" s="42">
        <f t="shared" ref="F23:F86" si="2">IF(Loan_Not_Paid*Values_Entered,Monthly_Payment,"")</f>
        <v>74858.010267097663</v>
      </c>
      <c r="G23" s="42">
        <f t="shared" ref="G23:G86" si="3">IF(Loan_Not_Paid*Values_Entered,Principal,"")</f>
        <v>44316.508600430992</v>
      </c>
      <c r="H23" s="42">
        <f t="shared" ref="H23:H86" si="4">IF(Loan_Not_Paid*Values_Entered,Interest,"")</f>
        <v>30541.501666666667</v>
      </c>
      <c r="I23" s="42"/>
      <c r="J23" s="52">
        <f t="shared" ref="J23:J86" si="5">IF(Loan_Not_Paid*Values_Entered,Ending_Balance,"")</f>
        <v>10427055.491399569</v>
      </c>
      <c r="K23" s="67">
        <v>0</v>
      </c>
    </row>
    <row r="24" spans="2:11" s="3" customFormat="1" ht="15.75" x14ac:dyDescent="0.25">
      <c r="C24" s="40">
        <f t="shared" ref="C24:C87" si="6">IF(Loan_Not_Paid*Values_Entered,Payment_Number,"")</f>
        <v>2</v>
      </c>
      <c r="D24" s="41">
        <f t="shared" si="0"/>
        <v>40940</v>
      </c>
      <c r="E24" s="59">
        <f t="shared" si="1"/>
        <v>10427055.491399569</v>
      </c>
      <c r="F24" s="43">
        <f t="shared" si="2"/>
        <v>74858.010267097663</v>
      </c>
      <c r="G24" s="43">
        <f t="shared" si="3"/>
        <v>44445.765083848913</v>
      </c>
      <c r="H24" s="43">
        <f t="shared" si="4"/>
        <v>30412.24518324875</v>
      </c>
      <c r="I24" s="43"/>
      <c r="J24" s="52">
        <f t="shared" si="5"/>
        <v>10382609.72631572</v>
      </c>
      <c r="K24" s="67">
        <f>+J$20*C23</f>
        <v>4.7220792554612618</v>
      </c>
    </row>
    <row r="25" spans="2:11" s="3" customFormat="1" ht="15.75" x14ac:dyDescent="0.25">
      <c r="C25" s="40">
        <f t="shared" si="6"/>
        <v>3</v>
      </c>
      <c r="D25" s="41">
        <f t="shared" si="0"/>
        <v>40969</v>
      </c>
      <c r="E25" s="59">
        <f t="shared" si="1"/>
        <v>10382609.72631572</v>
      </c>
      <c r="F25" s="43">
        <f t="shared" si="2"/>
        <v>74858.010267097663</v>
      </c>
      <c r="G25" s="43">
        <f t="shared" si="3"/>
        <v>44575.398565343472</v>
      </c>
      <c r="H25" s="43">
        <f t="shared" si="4"/>
        <v>30282.611701754184</v>
      </c>
      <c r="I25" s="43">
        <f>-Input!$I$23/4</f>
        <v>-86804.999999999985</v>
      </c>
      <c r="J25" s="52">
        <f>IF(Loan_Not_Paid*Values_Entered,Ending_Balance,"")</f>
        <v>10338034.327750375</v>
      </c>
      <c r="K25" s="67">
        <f t="shared" ref="K25:K88" si="7">+J$20*C24</f>
        <v>9.4441585109225237</v>
      </c>
    </row>
    <row r="26" spans="2:11" s="3" customFormat="1" ht="15.75" x14ac:dyDescent="0.25">
      <c r="C26" s="40">
        <f t="shared" si="6"/>
        <v>4</v>
      </c>
      <c r="D26" s="41">
        <f t="shared" si="0"/>
        <v>41000</v>
      </c>
      <c r="E26" s="59">
        <f t="shared" si="1"/>
        <v>10338034.327750375</v>
      </c>
      <c r="F26" s="43">
        <f t="shared" si="2"/>
        <v>74858.010267097663</v>
      </c>
      <c r="G26" s="43">
        <f t="shared" si="3"/>
        <v>44705.410144492387</v>
      </c>
      <c r="H26" s="43">
        <f t="shared" si="4"/>
        <v>30152.600122605269</v>
      </c>
      <c r="I26" s="42"/>
      <c r="J26" s="52">
        <f t="shared" si="5"/>
        <v>10293328.917605884</v>
      </c>
      <c r="K26" s="67">
        <f t="shared" si="7"/>
        <v>14.166237766383786</v>
      </c>
    </row>
    <row r="27" spans="2:11" s="3" customFormat="1" ht="15.75" x14ac:dyDescent="0.25">
      <c r="C27" s="40">
        <f t="shared" si="6"/>
        <v>5</v>
      </c>
      <c r="D27" s="41">
        <f t="shared" si="0"/>
        <v>41030</v>
      </c>
      <c r="E27" s="59">
        <f t="shared" si="1"/>
        <v>10293328.917605884</v>
      </c>
      <c r="F27" s="43">
        <f t="shared" si="2"/>
        <v>74858.010267097663</v>
      </c>
      <c r="G27" s="43">
        <f t="shared" si="3"/>
        <v>44835.800924080489</v>
      </c>
      <c r="H27" s="43">
        <f t="shared" si="4"/>
        <v>30022.209343017159</v>
      </c>
      <c r="I27" s="43"/>
      <c r="J27" s="52">
        <f t="shared" si="5"/>
        <v>10248493.116681803</v>
      </c>
      <c r="K27" s="67">
        <f t="shared" si="7"/>
        <v>18.888317021845047</v>
      </c>
    </row>
    <row r="28" spans="2:11" s="3" customFormat="1" ht="15.75" x14ac:dyDescent="0.25">
      <c r="C28" s="40">
        <f t="shared" si="6"/>
        <v>6</v>
      </c>
      <c r="D28" s="41">
        <f t="shared" si="0"/>
        <v>41061</v>
      </c>
      <c r="E28" s="59">
        <f t="shared" si="1"/>
        <v>10248493.116681803</v>
      </c>
      <c r="F28" s="43">
        <f t="shared" si="2"/>
        <v>74858.010267097663</v>
      </c>
      <c r="G28" s="43">
        <f t="shared" si="3"/>
        <v>44966.572010109056</v>
      </c>
      <c r="H28" s="43">
        <f t="shared" si="4"/>
        <v>29891.438256988593</v>
      </c>
      <c r="I28" s="43">
        <f>-Input!$I$23/4</f>
        <v>-86804.999999999985</v>
      </c>
      <c r="J28" s="52">
        <f t="shared" si="5"/>
        <v>10203526.544671698</v>
      </c>
      <c r="K28" s="67">
        <f t="shared" si="7"/>
        <v>23.610396277306307</v>
      </c>
    </row>
    <row r="29" spans="2:11" ht="15.75" x14ac:dyDescent="0.25">
      <c r="C29" s="40">
        <f t="shared" si="6"/>
        <v>7</v>
      </c>
      <c r="D29" s="41">
        <f t="shared" si="0"/>
        <v>41091</v>
      </c>
      <c r="E29" s="59">
        <f t="shared" si="1"/>
        <v>10203526.544671698</v>
      </c>
      <c r="F29" s="43">
        <f t="shared" si="2"/>
        <v>74858.010267097663</v>
      </c>
      <c r="G29" s="43">
        <f t="shared" si="3"/>
        <v>45097.724511805209</v>
      </c>
      <c r="H29" s="43">
        <f t="shared" si="4"/>
        <v>29760.285755292447</v>
      </c>
      <c r="I29" s="42"/>
      <c r="J29" s="52">
        <f t="shared" si="5"/>
        <v>10158428.820159886</v>
      </c>
      <c r="K29" s="67">
        <f t="shared" si="7"/>
        <v>28.332475532767571</v>
      </c>
    </row>
    <row r="30" spans="2:11" ht="15.75" x14ac:dyDescent="0.25">
      <c r="C30" s="40">
        <f t="shared" si="6"/>
        <v>8</v>
      </c>
      <c r="D30" s="41">
        <f t="shared" si="0"/>
        <v>41122</v>
      </c>
      <c r="E30" s="59">
        <f t="shared" si="1"/>
        <v>10158428.820159886</v>
      </c>
      <c r="F30" s="43">
        <f t="shared" si="2"/>
        <v>74858.010267097663</v>
      </c>
      <c r="G30" s="43">
        <f t="shared" si="3"/>
        <v>45229.259541631312</v>
      </c>
      <c r="H30" s="43">
        <f t="shared" si="4"/>
        <v>29628.75072546634</v>
      </c>
      <c r="I30" s="43"/>
      <c r="J30" s="52">
        <f t="shared" si="5"/>
        <v>10113199.560618259</v>
      </c>
      <c r="K30" s="67">
        <f t="shared" si="7"/>
        <v>33.054554788228835</v>
      </c>
    </row>
    <row r="31" spans="2:11" ht="15.75" x14ac:dyDescent="0.25">
      <c r="C31" s="40">
        <f t="shared" si="6"/>
        <v>9</v>
      </c>
      <c r="D31" s="41">
        <f t="shared" si="0"/>
        <v>41153</v>
      </c>
      <c r="E31" s="59">
        <f t="shared" si="1"/>
        <v>10113199.560618259</v>
      </c>
      <c r="F31" s="43">
        <f t="shared" si="2"/>
        <v>74858.010267097663</v>
      </c>
      <c r="G31" s="43">
        <f t="shared" si="3"/>
        <v>45361.178215294407</v>
      </c>
      <c r="H31" s="43">
        <f t="shared" si="4"/>
        <v>29496.832051803256</v>
      </c>
      <c r="I31" s="43">
        <f>-Input!$I$23/4</f>
        <v>-86804.999999999985</v>
      </c>
      <c r="J31" s="52">
        <f t="shared" si="5"/>
        <v>10067838.382402962</v>
      </c>
      <c r="K31" s="67">
        <f t="shared" si="7"/>
        <v>37.776634043690095</v>
      </c>
    </row>
    <row r="32" spans="2:11" ht="15.75" x14ac:dyDescent="0.25">
      <c r="C32" s="40">
        <f t="shared" si="6"/>
        <v>10</v>
      </c>
      <c r="D32" s="41">
        <f t="shared" si="0"/>
        <v>41183</v>
      </c>
      <c r="E32" s="59">
        <f t="shared" si="1"/>
        <v>10067838.382402962</v>
      </c>
      <c r="F32" s="43">
        <f t="shared" si="2"/>
        <v>74858.010267097663</v>
      </c>
      <c r="G32" s="43">
        <f t="shared" si="3"/>
        <v>45493.481651755683</v>
      </c>
      <c r="H32" s="43">
        <f t="shared" si="4"/>
        <v>29364.52861534198</v>
      </c>
      <c r="I32" s="42"/>
      <c r="J32" s="52">
        <f t="shared" si="5"/>
        <v>10022344.900751207</v>
      </c>
      <c r="K32" s="67">
        <f t="shared" si="7"/>
        <v>42.498713299151355</v>
      </c>
    </row>
    <row r="33" spans="3:11" ht="15.75" x14ac:dyDescent="0.25">
      <c r="C33" s="40">
        <f t="shared" si="6"/>
        <v>11</v>
      </c>
      <c r="D33" s="41">
        <f t="shared" si="0"/>
        <v>41214</v>
      </c>
      <c r="E33" s="59">
        <f t="shared" si="1"/>
        <v>10022344.900751207</v>
      </c>
      <c r="F33" s="43">
        <f t="shared" si="2"/>
        <v>74858.010267097663</v>
      </c>
      <c r="G33" s="43">
        <f t="shared" si="3"/>
        <v>45626.170973239969</v>
      </c>
      <c r="H33" s="43">
        <f t="shared" si="4"/>
        <v>29231.839293857687</v>
      </c>
      <c r="I33" s="43"/>
      <c r="J33" s="52">
        <f t="shared" si="5"/>
        <v>9976718.7297779657</v>
      </c>
      <c r="K33" s="67">
        <f t="shared" si="7"/>
        <v>47.220792554612615</v>
      </c>
    </row>
    <row r="34" spans="3:11" ht="15.75" x14ac:dyDescent="0.25">
      <c r="C34" s="40">
        <f t="shared" si="6"/>
        <v>12</v>
      </c>
      <c r="D34" s="41">
        <f t="shared" si="0"/>
        <v>41244</v>
      </c>
      <c r="E34" s="59">
        <f t="shared" si="1"/>
        <v>9976718.7297779657</v>
      </c>
      <c r="F34" s="43">
        <f t="shared" si="2"/>
        <v>74858.010267097663</v>
      </c>
      <c r="G34" s="43">
        <f t="shared" si="3"/>
        <v>45759.247305245248</v>
      </c>
      <c r="H34" s="43">
        <f t="shared" si="4"/>
        <v>29098.762961852408</v>
      </c>
      <c r="I34" s="43">
        <f>-Input!$I$23/4</f>
        <v>-86804.999999999985</v>
      </c>
      <c r="J34" s="52">
        <f t="shared" si="5"/>
        <v>9930959.4824727215</v>
      </c>
      <c r="K34" s="67">
        <f t="shared" si="7"/>
        <v>51.942871810073882</v>
      </c>
    </row>
    <row r="35" spans="3:11" ht="15.75" x14ac:dyDescent="0.25">
      <c r="C35" s="40">
        <f t="shared" si="6"/>
        <v>13</v>
      </c>
      <c r="D35" s="41">
        <f t="shared" si="0"/>
        <v>41275</v>
      </c>
      <c r="E35" s="94">
        <f t="shared" si="1"/>
        <v>9930959.4824727215</v>
      </c>
      <c r="F35" s="43">
        <f t="shared" si="2"/>
        <v>74858.010267097663</v>
      </c>
      <c r="G35" s="43">
        <f t="shared" si="3"/>
        <v>45892.71177655222</v>
      </c>
      <c r="H35" s="43">
        <f t="shared" si="4"/>
        <v>28965.29849054544</v>
      </c>
      <c r="I35" s="42"/>
      <c r="J35" s="52">
        <f t="shared" si="5"/>
        <v>9885066.7706961706</v>
      </c>
      <c r="K35" s="67">
        <f t="shared" si="7"/>
        <v>56.664951065535142</v>
      </c>
    </row>
    <row r="36" spans="3:11" ht="15.75" x14ac:dyDescent="0.25">
      <c r="C36" s="40">
        <f t="shared" si="6"/>
        <v>14</v>
      </c>
      <c r="D36" s="41">
        <f t="shared" si="0"/>
        <v>41306</v>
      </c>
      <c r="E36" s="59">
        <f t="shared" si="1"/>
        <v>9885066.7706961706</v>
      </c>
      <c r="F36" s="43">
        <f t="shared" si="2"/>
        <v>74858.010267097663</v>
      </c>
      <c r="G36" s="43">
        <f t="shared" si="3"/>
        <v>46026.565519233831</v>
      </c>
      <c r="H36" s="43">
        <f t="shared" si="4"/>
        <v>28831.444747863832</v>
      </c>
      <c r="I36" s="43"/>
      <c r="J36" s="52">
        <f t="shared" si="5"/>
        <v>9839040.2051769365</v>
      </c>
      <c r="K36" s="67">
        <f t="shared" si="7"/>
        <v>61.387030320996402</v>
      </c>
    </row>
    <row r="37" spans="3:11" ht="15.75" x14ac:dyDescent="0.25">
      <c r="C37" s="40">
        <f t="shared" si="6"/>
        <v>15</v>
      </c>
      <c r="D37" s="41">
        <f t="shared" si="0"/>
        <v>41334</v>
      </c>
      <c r="E37" s="59">
        <f t="shared" si="1"/>
        <v>9839040.2051769365</v>
      </c>
      <c r="F37" s="43">
        <f t="shared" si="2"/>
        <v>74858.010267097663</v>
      </c>
      <c r="G37" s="43">
        <f t="shared" si="3"/>
        <v>46160.80966866493</v>
      </c>
      <c r="H37" s="43">
        <f t="shared" si="4"/>
        <v>28697.200598432733</v>
      </c>
      <c r="I37" s="43">
        <f>-Input!$I$23/4</f>
        <v>-86804.999999999985</v>
      </c>
      <c r="J37" s="52">
        <f t="shared" si="5"/>
        <v>9792879.3955082688</v>
      </c>
      <c r="K37" s="67">
        <f t="shared" si="7"/>
        <v>66.109109576457669</v>
      </c>
    </row>
    <row r="38" spans="3:11" ht="15.75" x14ac:dyDescent="0.25">
      <c r="C38" s="40">
        <f t="shared" si="6"/>
        <v>16</v>
      </c>
      <c r="D38" s="41">
        <f t="shared" si="0"/>
        <v>41365</v>
      </c>
      <c r="E38" s="59">
        <f t="shared" si="1"/>
        <v>9792879.3955082688</v>
      </c>
      <c r="F38" s="43">
        <f t="shared" si="2"/>
        <v>74858.010267097663</v>
      </c>
      <c r="G38" s="43">
        <f t="shared" si="3"/>
        <v>46295.445363531864</v>
      </c>
      <c r="H38" s="43">
        <f t="shared" si="4"/>
        <v>28562.564903565792</v>
      </c>
      <c r="I38" s="42"/>
      <c r="J38" s="52">
        <f t="shared" si="5"/>
        <v>9746583.9501447417</v>
      </c>
      <c r="K38" s="67">
        <f t="shared" si="7"/>
        <v>70.831188831918922</v>
      </c>
    </row>
    <row r="39" spans="3:11" ht="15.75" x14ac:dyDescent="0.25">
      <c r="C39" s="40">
        <f t="shared" si="6"/>
        <v>17</v>
      </c>
      <c r="D39" s="41">
        <f t="shared" si="0"/>
        <v>41395</v>
      </c>
      <c r="E39" s="59">
        <f t="shared" si="1"/>
        <v>9746583.9501447417</v>
      </c>
      <c r="F39" s="43">
        <f t="shared" si="2"/>
        <v>74858.010267097663</v>
      </c>
      <c r="G39" s="43">
        <f t="shared" si="3"/>
        <v>46430.473745842173</v>
      </c>
      <c r="H39" s="43">
        <f t="shared" si="4"/>
        <v>28427.536521255493</v>
      </c>
      <c r="I39" s="43"/>
      <c r="J39" s="52">
        <f t="shared" si="5"/>
        <v>9700153.4763989002</v>
      </c>
      <c r="K39" s="67">
        <f t="shared" si="7"/>
        <v>75.553268087380189</v>
      </c>
    </row>
    <row r="40" spans="3:11" ht="15.75" x14ac:dyDescent="0.25">
      <c r="C40" s="40">
        <f t="shared" si="6"/>
        <v>18</v>
      </c>
      <c r="D40" s="41">
        <f t="shared" si="0"/>
        <v>41426</v>
      </c>
      <c r="E40" s="59">
        <f t="shared" si="1"/>
        <v>9700153.4763989002</v>
      </c>
      <c r="F40" s="43">
        <f t="shared" si="2"/>
        <v>74858.010267097663</v>
      </c>
      <c r="G40" s="43">
        <f t="shared" si="3"/>
        <v>46565.895960934206</v>
      </c>
      <c r="H40" s="43">
        <f t="shared" si="4"/>
        <v>28292.11430616345</v>
      </c>
      <c r="I40" s="43">
        <f>-Input!$I$23/4</f>
        <v>-86804.999999999985</v>
      </c>
      <c r="J40" s="52">
        <f t="shared" si="5"/>
        <v>9653587.5804379657</v>
      </c>
      <c r="K40" s="67">
        <f t="shared" si="7"/>
        <v>80.275347342841457</v>
      </c>
    </row>
    <row r="41" spans="3:11" ht="15.75" x14ac:dyDescent="0.25">
      <c r="C41" s="40">
        <f t="shared" si="6"/>
        <v>19</v>
      </c>
      <c r="D41" s="41">
        <f t="shared" si="0"/>
        <v>41456</v>
      </c>
      <c r="E41" s="59">
        <f t="shared" si="1"/>
        <v>9653587.5804379657</v>
      </c>
      <c r="F41" s="43">
        <f t="shared" si="2"/>
        <v>74858.010267097663</v>
      </c>
      <c r="G41" s="43">
        <f t="shared" si="3"/>
        <v>46701.713157486935</v>
      </c>
      <c r="H41" s="43">
        <f t="shared" si="4"/>
        <v>28156.297109610729</v>
      </c>
      <c r="I41" s="42"/>
      <c r="J41" s="52">
        <f t="shared" si="5"/>
        <v>9606885.8672804758</v>
      </c>
      <c r="K41" s="67">
        <f t="shared" si="7"/>
        <v>84.99742659830271</v>
      </c>
    </row>
    <row r="42" spans="3:11" ht="15.75" x14ac:dyDescent="0.25">
      <c r="C42" s="40">
        <f t="shared" si="6"/>
        <v>20</v>
      </c>
      <c r="D42" s="41">
        <f t="shared" si="0"/>
        <v>41487</v>
      </c>
      <c r="E42" s="59">
        <f t="shared" si="1"/>
        <v>9606885.8672804758</v>
      </c>
      <c r="F42" s="43">
        <f t="shared" si="2"/>
        <v>74858.010267097663</v>
      </c>
      <c r="G42" s="43">
        <f t="shared" si="3"/>
        <v>46837.926487529599</v>
      </c>
      <c r="H42" s="43">
        <f t="shared" si="4"/>
        <v>28020.083779568049</v>
      </c>
      <c r="I42" s="43"/>
      <c r="J42" s="52">
        <f t="shared" si="5"/>
        <v>9560047.9407929499</v>
      </c>
      <c r="K42" s="67">
        <f t="shared" si="7"/>
        <v>89.719505853763977</v>
      </c>
    </row>
    <row r="43" spans="3:11" ht="15.75" x14ac:dyDescent="0.25">
      <c r="C43" s="40">
        <f t="shared" si="6"/>
        <v>21</v>
      </c>
      <c r="D43" s="41">
        <f t="shared" si="0"/>
        <v>41518</v>
      </c>
      <c r="E43" s="59">
        <f t="shared" si="1"/>
        <v>9560047.9407929499</v>
      </c>
      <c r="F43" s="43">
        <f t="shared" si="2"/>
        <v>74858.010267097663</v>
      </c>
      <c r="G43" s="43">
        <f t="shared" si="3"/>
        <v>46974.537106451564</v>
      </c>
      <c r="H43" s="43">
        <f t="shared" si="4"/>
        <v>27883.473160646095</v>
      </c>
      <c r="I43" s="43">
        <f>-Input!$I$23/4</f>
        <v>-86804.999999999985</v>
      </c>
      <c r="J43" s="52">
        <f t="shared" si="5"/>
        <v>9513073.4036864955</v>
      </c>
      <c r="K43" s="67">
        <f t="shared" si="7"/>
        <v>94.44158510922523</v>
      </c>
    </row>
    <row r="44" spans="3:11" ht="15.75" x14ac:dyDescent="0.25">
      <c r="C44" s="40">
        <f t="shared" si="6"/>
        <v>22</v>
      </c>
      <c r="D44" s="41">
        <f t="shared" si="0"/>
        <v>41548</v>
      </c>
      <c r="E44" s="59">
        <f t="shared" si="1"/>
        <v>9513073.4036864955</v>
      </c>
      <c r="F44" s="43">
        <f t="shared" si="2"/>
        <v>74858.010267097663</v>
      </c>
      <c r="G44" s="43">
        <f t="shared" si="3"/>
        <v>47111.546173012051</v>
      </c>
      <c r="H44" s="43">
        <f t="shared" si="4"/>
        <v>27746.464094085612</v>
      </c>
      <c r="I44" s="42"/>
      <c r="J44" s="52">
        <f t="shared" si="5"/>
        <v>9465961.8575134873</v>
      </c>
      <c r="K44" s="67">
        <f t="shared" si="7"/>
        <v>99.163664364686497</v>
      </c>
    </row>
    <row r="45" spans="3:11" ht="15.75" x14ac:dyDescent="0.25">
      <c r="C45" s="40">
        <f t="shared" si="6"/>
        <v>23</v>
      </c>
      <c r="D45" s="41">
        <f t="shared" si="0"/>
        <v>41579</v>
      </c>
      <c r="E45" s="59">
        <f t="shared" si="1"/>
        <v>9465961.8575134873</v>
      </c>
      <c r="F45" s="43">
        <f t="shared" si="2"/>
        <v>74858.010267097663</v>
      </c>
      <c r="G45" s="43">
        <f t="shared" si="3"/>
        <v>47248.954849349997</v>
      </c>
      <c r="H45" s="43">
        <f t="shared" si="4"/>
        <v>27609.055417747662</v>
      </c>
      <c r="I45" s="43"/>
      <c r="J45" s="52">
        <f t="shared" si="5"/>
        <v>9418712.9026641324</v>
      </c>
      <c r="K45" s="67">
        <f t="shared" si="7"/>
        <v>103.88574362014776</v>
      </c>
    </row>
    <row r="46" spans="3:11" ht="15.75" x14ac:dyDescent="0.25">
      <c r="C46" s="40">
        <f t="shared" si="6"/>
        <v>24</v>
      </c>
      <c r="D46" s="41">
        <f t="shared" si="0"/>
        <v>41609</v>
      </c>
      <c r="E46" s="59">
        <f t="shared" si="1"/>
        <v>9418712.9026641324</v>
      </c>
      <c r="F46" s="43">
        <f t="shared" si="2"/>
        <v>74858.010267097663</v>
      </c>
      <c r="G46" s="43">
        <f t="shared" si="3"/>
        <v>47386.764300993942</v>
      </c>
      <c r="H46" s="43">
        <f t="shared" si="4"/>
        <v>27471.245966103721</v>
      </c>
      <c r="I46" s="43">
        <f>-Input!$I$23/4</f>
        <v>-86804.999999999985</v>
      </c>
      <c r="J46" s="52">
        <f t="shared" si="5"/>
        <v>9371326.1383631416</v>
      </c>
      <c r="K46" s="67">
        <f t="shared" si="7"/>
        <v>108.60782287560902</v>
      </c>
    </row>
    <row r="47" spans="3:11" ht="15.75" x14ac:dyDescent="0.25">
      <c r="C47" s="40">
        <f t="shared" si="6"/>
        <v>25</v>
      </c>
      <c r="D47" s="41">
        <f t="shared" si="0"/>
        <v>41640</v>
      </c>
      <c r="E47" s="94">
        <f t="shared" si="1"/>
        <v>9371326.1383631416</v>
      </c>
      <c r="F47" s="43">
        <f t="shared" si="2"/>
        <v>74858.010267097663</v>
      </c>
      <c r="G47" s="43">
        <f t="shared" si="3"/>
        <v>47524.975696871828</v>
      </c>
      <c r="H47" s="43">
        <f t="shared" si="4"/>
        <v>27333.03457022582</v>
      </c>
      <c r="I47" s="42"/>
      <c r="J47" s="52">
        <f t="shared" si="5"/>
        <v>9323801.1626662668</v>
      </c>
      <c r="K47" s="67">
        <f t="shared" si="7"/>
        <v>113.32990213107028</v>
      </c>
    </row>
    <row r="48" spans="3:11" ht="15.75" x14ac:dyDescent="0.25">
      <c r="C48" s="40">
        <f t="shared" si="6"/>
        <v>26</v>
      </c>
      <c r="D48" s="41">
        <f t="shared" si="0"/>
        <v>41671</v>
      </c>
      <c r="E48" s="59">
        <f t="shared" si="1"/>
        <v>9323801.1626662668</v>
      </c>
      <c r="F48" s="43">
        <f t="shared" si="2"/>
        <v>74858.010267097663</v>
      </c>
      <c r="G48" s="43">
        <f t="shared" si="3"/>
        <v>47663.590209321039</v>
      </c>
      <c r="H48" s="43">
        <f t="shared" si="4"/>
        <v>27194.420057776606</v>
      </c>
      <c r="I48" s="43"/>
      <c r="J48" s="52">
        <f t="shared" si="5"/>
        <v>9276137.5724569466</v>
      </c>
      <c r="K48" s="67">
        <f t="shared" si="7"/>
        <v>118.05198138653155</v>
      </c>
    </row>
    <row r="49" spans="3:11" ht="15.75" x14ac:dyDescent="0.25">
      <c r="C49" s="40">
        <f t="shared" si="6"/>
        <v>27</v>
      </c>
      <c r="D49" s="41">
        <f t="shared" si="0"/>
        <v>41699</v>
      </c>
      <c r="E49" s="59">
        <f t="shared" si="1"/>
        <v>9276137.5724569466</v>
      </c>
      <c r="F49" s="43">
        <f t="shared" si="2"/>
        <v>74858.010267097663</v>
      </c>
      <c r="G49" s="43">
        <f t="shared" si="3"/>
        <v>47802.609014098227</v>
      </c>
      <c r="H49" s="43">
        <f t="shared" si="4"/>
        <v>27055.401252999422</v>
      </c>
      <c r="I49" s="43">
        <f>-Input!$I$23/4</f>
        <v>-86804.999999999985</v>
      </c>
      <c r="J49" s="52">
        <f t="shared" si="5"/>
        <v>9228334.9634428453</v>
      </c>
      <c r="K49" s="67">
        <f t="shared" si="7"/>
        <v>122.7740606419928</v>
      </c>
    </row>
    <row r="50" spans="3:11" ht="15.75" x14ac:dyDescent="0.25">
      <c r="C50" s="40">
        <f t="shared" si="6"/>
        <v>28</v>
      </c>
      <c r="D50" s="41">
        <f t="shared" si="0"/>
        <v>41730</v>
      </c>
      <c r="E50" s="59">
        <f t="shared" si="1"/>
        <v>9228334.9634428453</v>
      </c>
      <c r="F50" s="43">
        <f t="shared" si="2"/>
        <v>74858.010267097663</v>
      </c>
      <c r="G50" s="43">
        <f t="shared" si="3"/>
        <v>47942.033290389343</v>
      </c>
      <c r="H50" s="43">
        <f t="shared" si="4"/>
        <v>26915.976976708305</v>
      </c>
      <c r="I50" s="42"/>
      <c r="J50" s="52">
        <f t="shared" si="5"/>
        <v>9180392.9301524591</v>
      </c>
      <c r="K50" s="67">
        <f t="shared" si="7"/>
        <v>127.49613989745407</v>
      </c>
    </row>
    <row r="51" spans="3:11" ht="15.75" x14ac:dyDescent="0.25">
      <c r="C51" s="40">
        <f t="shared" si="6"/>
        <v>29</v>
      </c>
      <c r="D51" s="41">
        <f t="shared" si="0"/>
        <v>41760</v>
      </c>
      <c r="E51" s="59">
        <f t="shared" si="1"/>
        <v>9180392.9301524591</v>
      </c>
      <c r="F51" s="43">
        <f t="shared" si="2"/>
        <v>74858.010267097663</v>
      </c>
      <c r="G51" s="43">
        <f t="shared" si="3"/>
        <v>48081.864220819647</v>
      </c>
      <c r="H51" s="43">
        <f t="shared" si="4"/>
        <v>26776.146046278001</v>
      </c>
      <c r="I51" s="43"/>
      <c r="J51" s="52">
        <f t="shared" si="5"/>
        <v>9132311.0659316387</v>
      </c>
      <c r="K51" s="67">
        <f t="shared" si="7"/>
        <v>132.21821915291534</v>
      </c>
    </row>
    <row r="52" spans="3:11" ht="15.75" x14ac:dyDescent="0.25">
      <c r="C52" s="40">
        <f t="shared" si="6"/>
        <v>30</v>
      </c>
      <c r="D52" s="41">
        <f t="shared" si="0"/>
        <v>41791</v>
      </c>
      <c r="E52" s="59">
        <f t="shared" si="1"/>
        <v>9132311.0659316387</v>
      </c>
      <c r="F52" s="43">
        <f t="shared" si="2"/>
        <v>74858.010267097663</v>
      </c>
      <c r="G52" s="43">
        <f t="shared" si="3"/>
        <v>48222.102991463711</v>
      </c>
      <c r="H52" s="43">
        <f t="shared" si="4"/>
        <v>26635.907275633948</v>
      </c>
      <c r="I52" s="43">
        <f>-Input!$I$23/4</f>
        <v>-86804.999999999985</v>
      </c>
      <c r="J52" s="52">
        <f t="shared" si="5"/>
        <v>9084088.9629401751</v>
      </c>
      <c r="K52" s="67">
        <f t="shared" si="7"/>
        <v>136.94029840837661</v>
      </c>
    </row>
    <row r="53" spans="3:11" ht="15.75" x14ac:dyDescent="0.25">
      <c r="C53" s="40">
        <f t="shared" si="6"/>
        <v>31</v>
      </c>
      <c r="D53" s="41">
        <f t="shared" si="0"/>
        <v>41821</v>
      </c>
      <c r="E53" s="59">
        <f t="shared" si="1"/>
        <v>9084088.9629401751</v>
      </c>
      <c r="F53" s="43">
        <f t="shared" si="2"/>
        <v>74858.010267097663</v>
      </c>
      <c r="G53" s="43">
        <f t="shared" si="3"/>
        <v>48362.750791855477</v>
      </c>
      <c r="H53" s="43">
        <f t="shared" si="4"/>
        <v>26495.259475242183</v>
      </c>
      <c r="I53" s="42"/>
      <c r="J53" s="52">
        <f t="shared" si="5"/>
        <v>9035726.2121483162</v>
      </c>
      <c r="K53" s="67">
        <f t="shared" si="7"/>
        <v>141.66237766383784</v>
      </c>
    </row>
    <row r="54" spans="3:11" ht="15.75" x14ac:dyDescent="0.25">
      <c r="C54" s="40">
        <f t="shared" si="6"/>
        <v>32</v>
      </c>
      <c r="D54" s="41">
        <f t="shared" si="0"/>
        <v>41852</v>
      </c>
      <c r="E54" s="59">
        <f t="shared" si="1"/>
        <v>9035726.2121483162</v>
      </c>
      <c r="F54" s="43">
        <f t="shared" si="2"/>
        <v>74858.010267097663</v>
      </c>
      <c r="G54" s="43">
        <f t="shared" si="3"/>
        <v>48503.808814998396</v>
      </c>
      <c r="H54" s="43">
        <f t="shared" si="4"/>
        <v>26354.201452099267</v>
      </c>
      <c r="I54" s="43"/>
      <c r="J54" s="52">
        <f t="shared" si="5"/>
        <v>8987222.4033333249</v>
      </c>
      <c r="K54" s="67">
        <f t="shared" si="7"/>
        <v>146.38445691929911</v>
      </c>
    </row>
    <row r="55" spans="3:11" ht="15.75" x14ac:dyDescent="0.25">
      <c r="C55" s="40">
        <f t="shared" si="6"/>
        <v>33</v>
      </c>
      <c r="D55" s="41">
        <f t="shared" si="0"/>
        <v>41883</v>
      </c>
      <c r="E55" s="59">
        <f t="shared" si="1"/>
        <v>8987222.4033333249</v>
      </c>
      <c r="F55" s="43">
        <f t="shared" si="2"/>
        <v>74858.010267097663</v>
      </c>
      <c r="G55" s="43">
        <f t="shared" si="3"/>
        <v>48645.278257375467</v>
      </c>
      <c r="H55" s="43">
        <f t="shared" si="4"/>
        <v>26212.732009722189</v>
      </c>
      <c r="I55" s="43">
        <f>-Input!$I$23/4</f>
        <v>-86804.999999999985</v>
      </c>
      <c r="J55" s="52">
        <f t="shared" si="5"/>
        <v>8938577.1250759494</v>
      </c>
      <c r="K55" s="67">
        <f t="shared" si="7"/>
        <v>151.10653617476038</v>
      </c>
    </row>
    <row r="56" spans="3:11" ht="15.75" x14ac:dyDescent="0.25">
      <c r="C56" s="40">
        <f t="shared" si="6"/>
        <v>34</v>
      </c>
      <c r="D56" s="41">
        <f t="shared" si="0"/>
        <v>41913</v>
      </c>
      <c r="E56" s="59">
        <f t="shared" si="1"/>
        <v>8938577.1250759494</v>
      </c>
      <c r="F56" s="43">
        <f t="shared" si="2"/>
        <v>74858.010267097663</v>
      </c>
      <c r="G56" s="43">
        <f t="shared" si="3"/>
        <v>48787.16031895949</v>
      </c>
      <c r="H56" s="43">
        <f t="shared" si="4"/>
        <v>26070.849948138177</v>
      </c>
      <c r="I56" s="42"/>
      <c r="J56" s="52">
        <f t="shared" si="5"/>
        <v>8889789.9647569899</v>
      </c>
      <c r="K56" s="67">
        <f t="shared" si="7"/>
        <v>155.82861543022165</v>
      </c>
    </row>
    <row r="57" spans="3:11" ht="15.75" x14ac:dyDescent="0.25">
      <c r="C57" s="40">
        <f t="shared" si="6"/>
        <v>35</v>
      </c>
      <c r="D57" s="41">
        <f t="shared" si="0"/>
        <v>41944</v>
      </c>
      <c r="E57" s="59">
        <f t="shared" si="1"/>
        <v>8889789.9647569899</v>
      </c>
      <c r="F57" s="43">
        <f t="shared" si="2"/>
        <v>74858.010267097663</v>
      </c>
      <c r="G57" s="43">
        <f t="shared" si="3"/>
        <v>48929.456203223112</v>
      </c>
      <c r="H57" s="43">
        <f t="shared" si="4"/>
        <v>25928.554063874537</v>
      </c>
      <c r="I57" s="43"/>
      <c r="J57" s="52">
        <f t="shared" si="5"/>
        <v>8840860.5085537657</v>
      </c>
      <c r="K57" s="67">
        <f t="shared" si="7"/>
        <v>160.55069468568291</v>
      </c>
    </row>
    <row r="58" spans="3:11" ht="15.75" x14ac:dyDescent="0.25">
      <c r="C58" s="40">
        <f t="shared" si="6"/>
        <v>36</v>
      </c>
      <c r="D58" s="41">
        <f t="shared" si="0"/>
        <v>41974</v>
      </c>
      <c r="E58" s="59">
        <f t="shared" si="1"/>
        <v>8840860.5085537657</v>
      </c>
      <c r="F58" s="43">
        <f t="shared" si="2"/>
        <v>74858.010267097663</v>
      </c>
      <c r="G58" s="43">
        <f t="shared" si="3"/>
        <v>49072.167117149169</v>
      </c>
      <c r="H58" s="43">
        <f t="shared" si="4"/>
        <v>25785.843149948472</v>
      </c>
      <c r="I58" s="43">
        <f>-Input!$I$23/4</f>
        <v>-86804.999999999985</v>
      </c>
      <c r="J58" s="52">
        <f t="shared" si="5"/>
        <v>8791788.3414366171</v>
      </c>
      <c r="K58" s="67">
        <f t="shared" si="7"/>
        <v>165.27277394114415</v>
      </c>
    </row>
    <row r="59" spans="3:11" ht="15.75" x14ac:dyDescent="0.25">
      <c r="C59" s="40">
        <f t="shared" si="6"/>
        <v>37</v>
      </c>
      <c r="D59" s="41">
        <f t="shared" si="0"/>
        <v>42005</v>
      </c>
      <c r="E59" s="94">
        <f t="shared" si="1"/>
        <v>8791788.3414366171</v>
      </c>
      <c r="F59" s="43">
        <f t="shared" si="2"/>
        <v>74858.010267097663</v>
      </c>
      <c r="G59" s="43">
        <f t="shared" si="3"/>
        <v>49215.294271240869</v>
      </c>
      <c r="H59" s="43">
        <f t="shared" si="4"/>
        <v>25642.715995856797</v>
      </c>
      <c r="I59" s="42"/>
      <c r="J59" s="52">
        <f t="shared" si="5"/>
        <v>8742573.0471653771</v>
      </c>
      <c r="K59" s="67">
        <f t="shared" si="7"/>
        <v>169.99485319660542</v>
      </c>
    </row>
    <row r="60" spans="3:11" ht="15.75" x14ac:dyDescent="0.25">
      <c r="C60" s="40">
        <f t="shared" si="6"/>
        <v>38</v>
      </c>
      <c r="D60" s="41">
        <f t="shared" si="0"/>
        <v>42036</v>
      </c>
      <c r="E60" s="59">
        <f t="shared" si="1"/>
        <v>8742573.0471653771</v>
      </c>
      <c r="F60" s="43">
        <f t="shared" si="2"/>
        <v>74858.010267097663</v>
      </c>
      <c r="G60" s="43">
        <f t="shared" si="3"/>
        <v>49358.838879531992</v>
      </c>
      <c r="H60" s="43">
        <f t="shared" si="4"/>
        <v>25499.171387565675</v>
      </c>
      <c r="I60" s="43"/>
      <c r="J60" s="52">
        <f t="shared" si="5"/>
        <v>8693214.2082858458</v>
      </c>
      <c r="K60" s="67">
        <f t="shared" si="7"/>
        <v>174.71693245206669</v>
      </c>
    </row>
    <row r="61" spans="3:11" ht="15.75" x14ac:dyDescent="0.25">
      <c r="C61" s="40">
        <f t="shared" si="6"/>
        <v>39</v>
      </c>
      <c r="D61" s="41">
        <f t="shared" si="0"/>
        <v>42064</v>
      </c>
      <c r="E61" s="59">
        <f t="shared" si="1"/>
        <v>8693214.2082858458</v>
      </c>
      <c r="F61" s="43">
        <f t="shared" si="2"/>
        <v>74858.010267097663</v>
      </c>
      <c r="G61" s="43">
        <f t="shared" si="3"/>
        <v>49502.802159597282</v>
      </c>
      <c r="H61" s="43">
        <f t="shared" si="4"/>
        <v>25355.20810750037</v>
      </c>
      <c r="I61" s="43">
        <f>-Input!$I$23/4</f>
        <v>-86804.999999999985</v>
      </c>
      <c r="J61" s="52">
        <f t="shared" si="5"/>
        <v>8643711.406126244</v>
      </c>
      <c r="K61" s="67">
        <f t="shared" si="7"/>
        <v>179.43901170752795</v>
      </c>
    </row>
    <row r="62" spans="3:11" ht="15.75" x14ac:dyDescent="0.25">
      <c r="C62" s="40">
        <f t="shared" si="6"/>
        <v>40</v>
      </c>
      <c r="D62" s="41">
        <f t="shared" si="0"/>
        <v>42095</v>
      </c>
      <c r="E62" s="59">
        <f t="shared" si="1"/>
        <v>8643711.406126244</v>
      </c>
      <c r="F62" s="43">
        <f t="shared" si="2"/>
        <v>74858.010267097663</v>
      </c>
      <c r="G62" s="43">
        <f t="shared" si="3"/>
        <v>49647.185332562782</v>
      </c>
      <c r="H62" s="43">
        <f t="shared" si="4"/>
        <v>25210.824934534878</v>
      </c>
      <c r="I62" s="42"/>
      <c r="J62" s="52">
        <f t="shared" si="5"/>
        <v>8594064.2207936831</v>
      </c>
      <c r="K62" s="67">
        <f t="shared" si="7"/>
        <v>184.16109096298922</v>
      </c>
    </row>
    <row r="63" spans="3:11" ht="15.75" x14ac:dyDescent="0.25">
      <c r="C63" s="40">
        <f t="shared" si="6"/>
        <v>41</v>
      </c>
      <c r="D63" s="41">
        <f t="shared" si="0"/>
        <v>42125</v>
      </c>
      <c r="E63" s="59">
        <f t="shared" si="1"/>
        <v>8594064.2207936831</v>
      </c>
      <c r="F63" s="43">
        <f t="shared" si="2"/>
        <v>74858.010267097663</v>
      </c>
      <c r="G63" s="43">
        <f t="shared" si="3"/>
        <v>49791.989623116089</v>
      </c>
      <c r="H63" s="43">
        <f t="shared" si="4"/>
        <v>25066.02064398157</v>
      </c>
      <c r="I63" s="43"/>
      <c r="J63" s="52">
        <f t="shared" si="5"/>
        <v>8544272.2311705686</v>
      </c>
      <c r="K63" s="67">
        <f t="shared" si="7"/>
        <v>188.88317021845046</v>
      </c>
    </row>
    <row r="64" spans="3:11" ht="15.75" x14ac:dyDescent="0.25">
      <c r="C64" s="40">
        <f t="shared" si="6"/>
        <v>42</v>
      </c>
      <c r="D64" s="41">
        <f t="shared" si="0"/>
        <v>42156</v>
      </c>
      <c r="E64" s="59">
        <f t="shared" si="1"/>
        <v>8544272.2311705686</v>
      </c>
      <c r="F64" s="43">
        <f t="shared" si="2"/>
        <v>74858.010267097663</v>
      </c>
      <c r="G64" s="43">
        <f t="shared" si="3"/>
        <v>49937.216259516841</v>
      </c>
      <c r="H64" s="43">
        <f t="shared" si="4"/>
        <v>24920.794007580815</v>
      </c>
      <c r="I64" s="43">
        <f>-Input!$I$23/4</f>
        <v>-86804.999999999985</v>
      </c>
      <c r="J64" s="52">
        <f t="shared" si="5"/>
        <v>8494335.0149110481</v>
      </c>
      <c r="K64" s="67">
        <f t="shared" si="7"/>
        <v>193.60524947391173</v>
      </c>
    </row>
    <row r="65" spans="3:11" ht="15.75" x14ac:dyDescent="0.25">
      <c r="C65" s="40">
        <f t="shared" si="6"/>
        <v>43</v>
      </c>
      <c r="D65" s="41">
        <f t="shared" si="0"/>
        <v>42186</v>
      </c>
      <c r="E65" s="59">
        <f t="shared" si="1"/>
        <v>8494335.0149110481</v>
      </c>
      <c r="F65" s="43">
        <f t="shared" si="2"/>
        <v>74858.010267097663</v>
      </c>
      <c r="G65" s="43">
        <f t="shared" si="3"/>
        <v>50082.8664736071</v>
      </c>
      <c r="H65" s="43">
        <f t="shared" si="4"/>
        <v>24775.143793490559</v>
      </c>
      <c r="I65" s="42"/>
      <c r="J65" s="52">
        <f t="shared" si="5"/>
        <v>8444252.1484374404</v>
      </c>
      <c r="K65" s="67">
        <f t="shared" si="7"/>
        <v>198.32732872937299</v>
      </c>
    </row>
    <row r="66" spans="3:11" ht="15.75" x14ac:dyDescent="0.25">
      <c r="C66" s="40">
        <f t="shared" si="6"/>
        <v>44</v>
      </c>
      <c r="D66" s="41">
        <f t="shared" si="0"/>
        <v>42217</v>
      </c>
      <c r="E66" s="59">
        <f t="shared" si="1"/>
        <v>8444252.1484374404</v>
      </c>
      <c r="F66" s="43">
        <f t="shared" si="2"/>
        <v>74858.010267097663</v>
      </c>
      <c r="G66" s="43">
        <f t="shared" si="3"/>
        <v>50228.941500821791</v>
      </c>
      <c r="H66" s="43">
        <f t="shared" si="4"/>
        <v>24629.068766275876</v>
      </c>
      <c r="I66" s="43"/>
      <c r="J66" s="52">
        <f t="shared" si="5"/>
        <v>8394023.206936622</v>
      </c>
      <c r="K66" s="67">
        <f t="shared" si="7"/>
        <v>203.04940798483426</v>
      </c>
    </row>
    <row r="67" spans="3:11" ht="15.75" x14ac:dyDescent="0.25">
      <c r="C67" s="40">
        <f t="shared" si="6"/>
        <v>45</v>
      </c>
      <c r="D67" s="41">
        <f t="shared" si="0"/>
        <v>42248</v>
      </c>
      <c r="E67" s="59">
        <f t="shared" si="1"/>
        <v>8394023.206936622</v>
      </c>
      <c r="F67" s="43">
        <f t="shared" si="2"/>
        <v>74858.010267097663</v>
      </c>
      <c r="G67" s="43">
        <f t="shared" si="3"/>
        <v>50375.442580199189</v>
      </c>
      <c r="H67" s="43">
        <f t="shared" si="4"/>
        <v>24482.56768689847</v>
      </c>
      <c r="I67" s="43">
        <f>-Input!$I$23/4</f>
        <v>-86804.999999999985</v>
      </c>
      <c r="J67" s="52">
        <f t="shared" si="5"/>
        <v>8343647.7643564222</v>
      </c>
      <c r="K67" s="67">
        <f t="shared" si="7"/>
        <v>207.77148724029553</v>
      </c>
    </row>
    <row r="68" spans="3:11" ht="15.75" x14ac:dyDescent="0.25">
      <c r="C68" s="40">
        <f t="shared" si="6"/>
        <v>46</v>
      </c>
      <c r="D68" s="41">
        <f t="shared" si="0"/>
        <v>42278</v>
      </c>
      <c r="E68" s="59">
        <f t="shared" si="1"/>
        <v>8343647.7643564222</v>
      </c>
      <c r="F68" s="43">
        <f t="shared" si="2"/>
        <v>74858.010267097663</v>
      </c>
      <c r="G68" s="43">
        <f t="shared" si="3"/>
        <v>50522.37095439143</v>
      </c>
      <c r="H68" s="43">
        <f t="shared" si="4"/>
        <v>24335.639312706226</v>
      </c>
      <c r="I68" s="42"/>
      <c r="J68" s="52">
        <f t="shared" si="5"/>
        <v>8293125.3934020307</v>
      </c>
      <c r="K68" s="67">
        <f t="shared" si="7"/>
        <v>212.4935664957568</v>
      </c>
    </row>
    <row r="69" spans="3:11" ht="15.75" x14ac:dyDescent="0.25">
      <c r="C69" s="40">
        <f t="shared" si="6"/>
        <v>47</v>
      </c>
      <c r="D69" s="41">
        <f t="shared" si="0"/>
        <v>42309</v>
      </c>
      <c r="E69" s="59">
        <f t="shared" si="1"/>
        <v>8293125.3934020307</v>
      </c>
      <c r="F69" s="43">
        <f t="shared" si="2"/>
        <v>74858.010267097663</v>
      </c>
      <c r="G69" s="43">
        <f t="shared" si="3"/>
        <v>50669.727869675073</v>
      </c>
      <c r="H69" s="43">
        <f t="shared" si="4"/>
        <v>24188.282397422583</v>
      </c>
      <c r="I69" s="43"/>
      <c r="J69" s="52">
        <f t="shared" si="5"/>
        <v>8242455.6655323533</v>
      </c>
      <c r="K69" s="67">
        <f t="shared" si="7"/>
        <v>217.21564575121803</v>
      </c>
    </row>
    <row r="70" spans="3:11" ht="15.75" x14ac:dyDescent="0.25">
      <c r="C70" s="40">
        <f t="shared" si="6"/>
        <v>48</v>
      </c>
      <c r="D70" s="41">
        <f t="shared" si="0"/>
        <v>42339</v>
      </c>
      <c r="E70" s="59">
        <f t="shared" si="1"/>
        <v>8242455.6655323533</v>
      </c>
      <c r="F70" s="43">
        <f t="shared" si="2"/>
        <v>74858.010267097663</v>
      </c>
      <c r="G70" s="43">
        <f t="shared" si="3"/>
        <v>50817.514575961635</v>
      </c>
      <c r="H70" s="43">
        <f t="shared" si="4"/>
        <v>24040.495691136031</v>
      </c>
      <c r="I70" s="43">
        <f>-Input!$I$23/4</f>
        <v>-86804.999999999985</v>
      </c>
      <c r="J70" s="52">
        <f t="shared" si="5"/>
        <v>8191638.1509563969</v>
      </c>
      <c r="K70" s="67">
        <f t="shared" si="7"/>
        <v>221.9377250066793</v>
      </c>
    </row>
    <row r="71" spans="3:11" ht="15.75" x14ac:dyDescent="0.25">
      <c r="C71" s="40">
        <f t="shared" si="6"/>
        <v>49</v>
      </c>
      <c r="D71" s="41">
        <f t="shared" si="0"/>
        <v>42370</v>
      </c>
      <c r="E71" s="94">
        <f t="shared" si="1"/>
        <v>8191638.1509563969</v>
      </c>
      <c r="F71" s="43">
        <f t="shared" si="2"/>
        <v>74858.010267097663</v>
      </c>
      <c r="G71" s="43">
        <f t="shared" si="3"/>
        <v>50965.732326808182</v>
      </c>
      <c r="H71" s="43">
        <f t="shared" si="4"/>
        <v>23892.277940289478</v>
      </c>
      <c r="I71" s="42"/>
      <c r="J71" s="52">
        <f t="shared" si="5"/>
        <v>8140672.4186295895</v>
      </c>
      <c r="K71" s="67">
        <f t="shared" si="7"/>
        <v>226.65980426214057</v>
      </c>
    </row>
    <row r="72" spans="3:11" ht="15.75" x14ac:dyDescent="0.25">
      <c r="C72" s="40">
        <f t="shared" si="6"/>
        <v>50</v>
      </c>
      <c r="D72" s="41">
        <f t="shared" si="0"/>
        <v>42401</v>
      </c>
      <c r="E72" s="59">
        <f t="shared" si="1"/>
        <v>8140672.4186295895</v>
      </c>
      <c r="F72" s="43">
        <f t="shared" si="2"/>
        <v>74858.010267097663</v>
      </c>
      <c r="G72" s="43">
        <f t="shared" si="3"/>
        <v>51114.38237942804</v>
      </c>
      <c r="H72" s="43">
        <f t="shared" si="4"/>
        <v>23743.62788766962</v>
      </c>
      <c r="I72" s="43"/>
      <c r="J72" s="52">
        <f t="shared" si="5"/>
        <v>8089558.0362501629</v>
      </c>
      <c r="K72" s="67">
        <f t="shared" si="7"/>
        <v>231.38188351760184</v>
      </c>
    </row>
    <row r="73" spans="3:11" ht="15.75" x14ac:dyDescent="0.25">
      <c r="C73" s="40">
        <f t="shared" si="6"/>
        <v>51</v>
      </c>
      <c r="D73" s="41">
        <f t="shared" si="0"/>
        <v>42430</v>
      </c>
      <c r="E73" s="59">
        <f t="shared" si="1"/>
        <v>8089558.0362501629</v>
      </c>
      <c r="F73" s="43">
        <f t="shared" si="2"/>
        <v>74858.010267097663</v>
      </c>
      <c r="G73" s="43">
        <f t="shared" si="3"/>
        <v>51263.465994701372</v>
      </c>
      <c r="H73" s="43">
        <f t="shared" si="4"/>
        <v>23594.544272396288</v>
      </c>
      <c r="I73" s="43">
        <f>-Input!$I$23/4</f>
        <v>-86804.999999999985</v>
      </c>
      <c r="J73" s="52">
        <f t="shared" si="5"/>
        <v>8038294.5702554546</v>
      </c>
      <c r="K73" s="67">
        <f t="shared" si="7"/>
        <v>236.1039627730631</v>
      </c>
    </row>
    <row r="74" spans="3:11" ht="15.75" x14ac:dyDescent="0.25">
      <c r="C74" s="40">
        <f t="shared" si="6"/>
        <v>52</v>
      </c>
      <c r="D74" s="41">
        <f t="shared" si="0"/>
        <v>42461</v>
      </c>
      <c r="E74" s="59">
        <f t="shared" si="1"/>
        <v>8038294.5702554546</v>
      </c>
      <c r="F74" s="43">
        <f t="shared" si="2"/>
        <v>74858.010267097663</v>
      </c>
      <c r="G74" s="43">
        <f t="shared" si="3"/>
        <v>51412.984437185914</v>
      </c>
      <c r="H74" s="43">
        <f t="shared" si="4"/>
        <v>23445.025829911745</v>
      </c>
      <c r="I74" s="42"/>
      <c r="J74" s="52">
        <f t="shared" si="5"/>
        <v>7986881.5858182712</v>
      </c>
      <c r="K74" s="67">
        <f t="shared" si="7"/>
        <v>240.82604202852434</v>
      </c>
    </row>
    <row r="75" spans="3:11" ht="15.75" x14ac:dyDescent="0.25">
      <c r="C75" s="40">
        <f t="shared" si="6"/>
        <v>53</v>
      </c>
      <c r="D75" s="41">
        <f t="shared" si="0"/>
        <v>42491</v>
      </c>
      <c r="E75" s="59">
        <f t="shared" si="1"/>
        <v>7986881.5858182712</v>
      </c>
      <c r="F75" s="43">
        <f t="shared" si="2"/>
        <v>74858.010267097663</v>
      </c>
      <c r="G75" s="43">
        <f t="shared" si="3"/>
        <v>51562.938975127705</v>
      </c>
      <c r="H75" s="43">
        <f t="shared" si="4"/>
        <v>23295.071291969951</v>
      </c>
      <c r="I75" s="43"/>
      <c r="J75" s="52">
        <f t="shared" si="5"/>
        <v>7935318.6468431437</v>
      </c>
      <c r="K75" s="67">
        <f t="shared" si="7"/>
        <v>245.54812128398561</v>
      </c>
    </row>
    <row r="76" spans="3:11" ht="15.75" x14ac:dyDescent="0.25">
      <c r="C76" s="40">
        <f t="shared" si="6"/>
        <v>54</v>
      </c>
      <c r="D76" s="41">
        <f t="shared" si="0"/>
        <v>42522</v>
      </c>
      <c r="E76" s="59">
        <f t="shared" si="1"/>
        <v>7935318.6468431437</v>
      </c>
      <c r="F76" s="43">
        <f t="shared" si="2"/>
        <v>74858.010267097663</v>
      </c>
      <c r="G76" s="43">
        <f t="shared" si="3"/>
        <v>51713.330880471825</v>
      </c>
      <c r="H76" s="43">
        <f t="shared" si="4"/>
        <v>23144.67938662583</v>
      </c>
      <c r="I76" s="43">
        <f>-Input!$I$23/4</f>
        <v>-86804.999999999985</v>
      </c>
      <c r="J76" s="52">
        <f t="shared" si="5"/>
        <v>7883605.315962676</v>
      </c>
      <c r="K76" s="67">
        <f t="shared" si="7"/>
        <v>250.27020053944688</v>
      </c>
    </row>
    <row r="77" spans="3:11" ht="15.75" x14ac:dyDescent="0.25">
      <c r="C77" s="40">
        <f t="shared" si="6"/>
        <v>55</v>
      </c>
      <c r="D77" s="41">
        <f t="shared" si="0"/>
        <v>42552</v>
      </c>
      <c r="E77" s="59">
        <f t="shared" si="1"/>
        <v>7883605.315962676</v>
      </c>
      <c r="F77" s="43">
        <f t="shared" si="2"/>
        <v>74858.010267097663</v>
      </c>
      <c r="G77" s="43">
        <f t="shared" si="3"/>
        <v>51864.161428873209</v>
      </c>
      <c r="H77" s="43">
        <f t="shared" si="4"/>
        <v>22993.84883822445</v>
      </c>
      <c r="I77" s="42"/>
      <c r="J77" s="52">
        <f t="shared" si="5"/>
        <v>7831741.1545337988</v>
      </c>
      <c r="K77" s="67">
        <f t="shared" si="7"/>
        <v>254.99227979490814</v>
      </c>
    </row>
    <row r="78" spans="3:11" ht="15.75" x14ac:dyDescent="0.25">
      <c r="C78" s="40">
        <f t="shared" si="6"/>
        <v>56</v>
      </c>
      <c r="D78" s="41">
        <f t="shared" si="0"/>
        <v>42583</v>
      </c>
      <c r="E78" s="59">
        <f t="shared" si="1"/>
        <v>7831741.1545337988</v>
      </c>
      <c r="F78" s="43">
        <f t="shared" si="2"/>
        <v>74858.010267097663</v>
      </c>
      <c r="G78" s="43">
        <f t="shared" si="3"/>
        <v>52015.431899707415</v>
      </c>
      <c r="H78" s="43">
        <f t="shared" si="4"/>
        <v>22842.578367390241</v>
      </c>
      <c r="I78" s="43"/>
      <c r="J78" s="52">
        <f t="shared" si="5"/>
        <v>7779725.7226340948</v>
      </c>
      <c r="K78" s="67">
        <f t="shared" si="7"/>
        <v>259.71435905036941</v>
      </c>
    </row>
    <row r="79" spans="3:11" ht="15.75" x14ac:dyDescent="0.25">
      <c r="C79" s="40">
        <f t="shared" si="6"/>
        <v>57</v>
      </c>
      <c r="D79" s="41">
        <f t="shared" si="0"/>
        <v>42614</v>
      </c>
      <c r="E79" s="59">
        <f t="shared" si="1"/>
        <v>7779725.7226340948</v>
      </c>
      <c r="F79" s="43">
        <f t="shared" si="2"/>
        <v>74858.010267097663</v>
      </c>
      <c r="G79" s="43">
        <f t="shared" si="3"/>
        <v>52167.143576081566</v>
      </c>
      <c r="H79" s="43">
        <f t="shared" si="4"/>
        <v>22690.86669101609</v>
      </c>
      <c r="I79" s="43">
        <f>-Input!$I$23/4</f>
        <v>-86804.999999999985</v>
      </c>
      <c r="J79" s="52">
        <f t="shared" si="5"/>
        <v>7727558.5790580083</v>
      </c>
      <c r="K79" s="67">
        <f t="shared" si="7"/>
        <v>264.43643830583068</v>
      </c>
    </row>
    <row r="80" spans="3:11" ht="15.75" x14ac:dyDescent="0.25">
      <c r="C80" s="40">
        <f t="shared" si="6"/>
        <v>58</v>
      </c>
      <c r="D80" s="41">
        <f t="shared" si="0"/>
        <v>42644</v>
      </c>
      <c r="E80" s="59">
        <f t="shared" si="1"/>
        <v>7727558.5790580083</v>
      </c>
      <c r="F80" s="43">
        <f t="shared" si="2"/>
        <v>74858.010267097663</v>
      </c>
      <c r="G80" s="43">
        <f t="shared" si="3"/>
        <v>52319.297744845135</v>
      </c>
      <c r="H80" s="43">
        <f t="shared" si="4"/>
        <v>22538.712522252521</v>
      </c>
      <c r="I80" s="42"/>
      <c r="J80" s="52">
        <f t="shared" si="5"/>
        <v>7675239.2813131642</v>
      </c>
      <c r="K80" s="67">
        <f t="shared" si="7"/>
        <v>269.15851756129194</v>
      </c>
    </row>
    <row r="81" spans="3:11" ht="15.75" x14ac:dyDescent="0.25">
      <c r="C81" s="40">
        <f t="shared" si="6"/>
        <v>59</v>
      </c>
      <c r="D81" s="41">
        <f t="shared" si="0"/>
        <v>42675</v>
      </c>
      <c r="E81" s="59">
        <f t="shared" si="1"/>
        <v>7675239.2813131642</v>
      </c>
      <c r="F81" s="43">
        <f t="shared" si="2"/>
        <v>74858.010267097663</v>
      </c>
      <c r="G81" s="43">
        <f t="shared" si="3"/>
        <v>52471.895696600935</v>
      </c>
      <c r="H81" s="43">
        <f t="shared" si="4"/>
        <v>22386.11457049672</v>
      </c>
      <c r="I81" s="43"/>
      <c r="J81" s="52">
        <f t="shared" si="5"/>
        <v>7622767.3856165605</v>
      </c>
      <c r="K81" s="67">
        <f t="shared" si="7"/>
        <v>273.88059681675321</v>
      </c>
    </row>
    <row r="82" spans="3:11" ht="15.75" x14ac:dyDescent="0.25">
      <c r="C82" s="40">
        <f t="shared" si="6"/>
        <v>60</v>
      </c>
      <c r="D82" s="41">
        <f t="shared" si="0"/>
        <v>42705</v>
      </c>
      <c r="E82" s="59">
        <f t="shared" si="1"/>
        <v>7622767.3856165605</v>
      </c>
      <c r="F82" s="43">
        <f t="shared" si="2"/>
        <v>74858.010267097663</v>
      </c>
      <c r="G82" s="43">
        <f t="shared" si="3"/>
        <v>52624.938725716012</v>
      </c>
      <c r="H82" s="43">
        <f t="shared" si="4"/>
        <v>22233.071541381632</v>
      </c>
      <c r="I82" s="43">
        <f>-Input!$I$23/4</f>
        <v>-86804.999999999985</v>
      </c>
      <c r="J82" s="52">
        <f t="shared" si="5"/>
        <v>7570142.4468908478</v>
      </c>
      <c r="K82" s="67">
        <f t="shared" si="7"/>
        <v>278.60267607221442</v>
      </c>
    </row>
    <row r="83" spans="3:11" ht="15.75" x14ac:dyDescent="0.25">
      <c r="C83" s="40">
        <f t="shared" si="6"/>
        <v>61</v>
      </c>
      <c r="D83" s="41">
        <f t="shared" si="0"/>
        <v>42736</v>
      </c>
      <c r="E83" s="94">
        <f t="shared" si="1"/>
        <v>7570142.4468908478</v>
      </c>
      <c r="F83" s="43">
        <f t="shared" si="2"/>
        <v>74858.010267097663</v>
      </c>
      <c r="G83" s="43">
        <f t="shared" si="3"/>
        <v>52778.428130332686</v>
      </c>
      <c r="H83" s="43">
        <f t="shared" si="4"/>
        <v>22079.582136764962</v>
      </c>
      <c r="I83" s="42"/>
      <c r="J83" s="52">
        <f t="shared" si="5"/>
        <v>7517364.0187605154</v>
      </c>
      <c r="K83" s="67">
        <f t="shared" si="7"/>
        <v>283.32475532767569</v>
      </c>
    </row>
    <row r="84" spans="3:11" ht="15.75" x14ac:dyDescent="0.25">
      <c r="C84" s="40">
        <f t="shared" si="6"/>
        <v>62</v>
      </c>
      <c r="D84" s="41">
        <f t="shared" si="0"/>
        <v>42767</v>
      </c>
      <c r="E84" s="59">
        <f t="shared" si="1"/>
        <v>7517364.0187605154</v>
      </c>
      <c r="F84" s="43">
        <f t="shared" si="2"/>
        <v>74858.010267097663</v>
      </c>
      <c r="G84" s="43">
        <f t="shared" si="3"/>
        <v>52932.365212379504</v>
      </c>
      <c r="H84" s="43">
        <f t="shared" si="4"/>
        <v>21925.645054718163</v>
      </c>
      <c r="I84" s="43"/>
      <c r="J84" s="52">
        <f t="shared" si="5"/>
        <v>7464431.6535481364</v>
      </c>
      <c r="K84" s="67">
        <f t="shared" si="7"/>
        <v>288.04683458313696</v>
      </c>
    </row>
    <row r="85" spans="3:11" ht="15.75" x14ac:dyDescent="0.25">
      <c r="C85" s="40">
        <f t="shared" si="6"/>
        <v>63</v>
      </c>
      <c r="D85" s="41">
        <f t="shared" si="0"/>
        <v>42795</v>
      </c>
      <c r="E85" s="59">
        <f t="shared" si="1"/>
        <v>7464431.6535481364</v>
      </c>
      <c r="F85" s="43">
        <f t="shared" si="2"/>
        <v>74858.010267097663</v>
      </c>
      <c r="G85" s="43">
        <f t="shared" si="3"/>
        <v>53086.751277582269</v>
      </c>
      <c r="H85" s="43">
        <f t="shared" si="4"/>
        <v>21771.258989515383</v>
      </c>
      <c r="I85" s="43">
        <f>-Input!$I$23/4</f>
        <v>-86804.999999999985</v>
      </c>
      <c r="J85" s="52">
        <f t="shared" si="5"/>
        <v>7411344.902270548</v>
      </c>
      <c r="K85" s="67">
        <f t="shared" si="7"/>
        <v>292.76891383859822</v>
      </c>
    </row>
    <row r="86" spans="3:11" ht="15.75" x14ac:dyDescent="0.25">
      <c r="C86" s="40">
        <f t="shared" si="6"/>
        <v>64</v>
      </c>
      <c r="D86" s="41">
        <f t="shared" si="0"/>
        <v>42826</v>
      </c>
      <c r="E86" s="59">
        <f t="shared" si="1"/>
        <v>7411344.902270548</v>
      </c>
      <c r="F86" s="43">
        <f t="shared" si="2"/>
        <v>74858.010267097663</v>
      </c>
      <c r="G86" s="43">
        <f t="shared" si="3"/>
        <v>53241.587635475225</v>
      </c>
      <c r="H86" s="43">
        <f t="shared" si="4"/>
        <v>21616.422631622438</v>
      </c>
      <c r="I86" s="42"/>
      <c r="J86" s="52">
        <f t="shared" si="5"/>
        <v>7358103.3146350812</v>
      </c>
      <c r="K86" s="67">
        <f t="shared" si="7"/>
        <v>297.49099309405949</v>
      </c>
    </row>
    <row r="87" spans="3:11" ht="15.75" x14ac:dyDescent="0.25">
      <c r="C87" s="40">
        <f t="shared" si="6"/>
        <v>65</v>
      </c>
      <c r="D87" s="41">
        <f t="shared" ref="D87:D150" si="8">IF(Loan_Not_Paid*Values_Entered,Payment_Date,"")</f>
        <v>42856</v>
      </c>
      <c r="E87" s="59">
        <f t="shared" ref="E87:E150" si="9">IF(Loan_Not_Paid*Values_Entered,Beginning_Balance,"")</f>
        <v>7358103.3146350812</v>
      </c>
      <c r="F87" s="43">
        <f t="shared" ref="F87:F150" si="10">IF(Loan_Not_Paid*Values_Entered,Monthly_Payment,"")</f>
        <v>74858.010267097663</v>
      </c>
      <c r="G87" s="43">
        <f t="shared" ref="G87:G150" si="11">IF(Loan_Not_Paid*Values_Entered,Principal,"")</f>
        <v>53396.875599412029</v>
      </c>
      <c r="H87" s="43">
        <f t="shared" ref="H87:H150" si="12">IF(Loan_Not_Paid*Values_Entered,Interest,"")</f>
        <v>21461.134667685637</v>
      </c>
      <c r="I87" s="43"/>
      <c r="J87" s="52">
        <f t="shared" ref="J87:J150" si="13">IF(Loan_Not_Paid*Values_Entered,Ending_Balance,"")</f>
        <v>7304706.4390356708</v>
      </c>
      <c r="K87" s="67">
        <f t="shared" si="7"/>
        <v>302.21307234952076</v>
      </c>
    </row>
    <row r="88" spans="3:11" ht="15.75" x14ac:dyDescent="0.25">
      <c r="C88" s="40">
        <f t="shared" ref="C88:C151" si="14">IF(Loan_Not_Paid*Values_Entered,Payment_Number,"")</f>
        <v>66</v>
      </c>
      <c r="D88" s="41">
        <f t="shared" si="8"/>
        <v>42887</v>
      </c>
      <c r="E88" s="59">
        <f t="shared" si="9"/>
        <v>7304706.4390356708</v>
      </c>
      <c r="F88" s="43">
        <f t="shared" si="10"/>
        <v>74858.010267097663</v>
      </c>
      <c r="G88" s="43">
        <f t="shared" si="11"/>
        <v>53552.616486576975</v>
      </c>
      <c r="H88" s="43">
        <f t="shared" si="12"/>
        <v>21305.393780520684</v>
      </c>
      <c r="I88" s="43">
        <f>-Input!$I$23/4</f>
        <v>-86804.999999999985</v>
      </c>
      <c r="J88" s="52">
        <f t="shared" si="13"/>
        <v>7251153.8225490917</v>
      </c>
      <c r="K88" s="67">
        <f t="shared" si="7"/>
        <v>306.93515160498202</v>
      </c>
    </row>
    <row r="89" spans="3:11" ht="15.75" x14ac:dyDescent="0.25">
      <c r="C89" s="40">
        <f t="shared" si="14"/>
        <v>67</v>
      </c>
      <c r="D89" s="41">
        <f t="shared" si="8"/>
        <v>42917</v>
      </c>
      <c r="E89" s="59">
        <f t="shared" si="9"/>
        <v>7251153.8225490917</v>
      </c>
      <c r="F89" s="43">
        <f t="shared" si="10"/>
        <v>74858.010267097663</v>
      </c>
      <c r="G89" s="43">
        <f t="shared" si="11"/>
        <v>53708.811617996158</v>
      </c>
      <c r="H89" s="43">
        <f t="shared" si="12"/>
        <v>21149.198649101501</v>
      </c>
      <c r="I89" s="42"/>
      <c r="J89" s="52">
        <f t="shared" si="13"/>
        <v>7197445.0109310951</v>
      </c>
      <c r="K89" s="67">
        <f t="shared" ref="K89:K152" si="15">+J$20*C88</f>
        <v>311.65723086044329</v>
      </c>
    </row>
    <row r="90" spans="3:11" ht="15.75" x14ac:dyDescent="0.25">
      <c r="C90" s="40">
        <f t="shared" si="14"/>
        <v>68</v>
      </c>
      <c r="D90" s="41">
        <f t="shared" si="8"/>
        <v>42948</v>
      </c>
      <c r="E90" s="59">
        <f t="shared" si="9"/>
        <v>7197445.0109310951</v>
      </c>
      <c r="F90" s="43">
        <f t="shared" si="10"/>
        <v>74858.010267097663</v>
      </c>
      <c r="G90" s="43">
        <f t="shared" si="11"/>
        <v>53865.462318548642</v>
      </c>
      <c r="H90" s="43">
        <f t="shared" si="12"/>
        <v>20992.54794854901</v>
      </c>
      <c r="I90" s="43"/>
      <c r="J90" s="52">
        <f t="shared" si="13"/>
        <v>7143579.548612548</v>
      </c>
      <c r="K90" s="67">
        <f t="shared" si="15"/>
        <v>316.37931011590456</v>
      </c>
    </row>
    <row r="91" spans="3:11" ht="15.75" x14ac:dyDescent="0.25">
      <c r="C91" s="40">
        <f t="shared" si="14"/>
        <v>69</v>
      </c>
      <c r="D91" s="41">
        <f t="shared" si="8"/>
        <v>42979</v>
      </c>
      <c r="E91" s="59">
        <f t="shared" si="9"/>
        <v>7143579.548612548</v>
      </c>
      <c r="F91" s="43">
        <f t="shared" si="10"/>
        <v>74858.010267097663</v>
      </c>
      <c r="G91" s="43">
        <f t="shared" si="11"/>
        <v>54022.569916977744</v>
      </c>
      <c r="H91" s="43">
        <f t="shared" si="12"/>
        <v>20835.440350119912</v>
      </c>
      <c r="I91" s="43">
        <f>-Input!$I$23/4</f>
        <v>-86804.999999999985</v>
      </c>
      <c r="J91" s="52">
        <f t="shared" si="13"/>
        <v>7089556.9786955696</v>
      </c>
      <c r="K91" s="67">
        <f t="shared" si="15"/>
        <v>321.10138937136583</v>
      </c>
    </row>
    <row r="92" spans="3:11" ht="15.75" x14ac:dyDescent="0.25">
      <c r="C92" s="40">
        <f t="shared" si="14"/>
        <v>70</v>
      </c>
      <c r="D92" s="41">
        <f t="shared" si="8"/>
        <v>43009</v>
      </c>
      <c r="E92" s="59">
        <f t="shared" si="9"/>
        <v>7089556.9786955696</v>
      </c>
      <c r="F92" s="43">
        <f t="shared" si="10"/>
        <v>74858.010267097663</v>
      </c>
      <c r="G92" s="43">
        <f t="shared" si="11"/>
        <v>54180.135745902262</v>
      </c>
      <c r="H92" s="43">
        <f t="shared" si="12"/>
        <v>20677.874521195397</v>
      </c>
      <c r="I92" s="42"/>
      <c r="J92" s="52">
        <f t="shared" si="13"/>
        <v>7035376.8429496707</v>
      </c>
      <c r="K92" s="67">
        <f t="shared" si="15"/>
        <v>325.82346862682709</v>
      </c>
    </row>
    <row r="93" spans="3:11" ht="15.75" x14ac:dyDescent="0.25">
      <c r="C93" s="40">
        <f t="shared" si="14"/>
        <v>71</v>
      </c>
      <c r="D93" s="41">
        <f t="shared" si="8"/>
        <v>43040</v>
      </c>
      <c r="E93" s="59">
        <f t="shared" si="9"/>
        <v>7035376.8429496707</v>
      </c>
      <c r="F93" s="43">
        <f t="shared" si="10"/>
        <v>74858.010267097663</v>
      </c>
      <c r="G93" s="43">
        <f t="shared" si="11"/>
        <v>54338.161141827804</v>
      </c>
      <c r="H93" s="43">
        <f t="shared" si="12"/>
        <v>20519.849125269848</v>
      </c>
      <c r="I93" s="43"/>
      <c r="J93" s="52">
        <f t="shared" si="13"/>
        <v>6981038.6818078374</v>
      </c>
      <c r="K93" s="67">
        <f t="shared" si="15"/>
        <v>330.5455478822883</v>
      </c>
    </row>
    <row r="94" spans="3:11" ht="15.75" x14ac:dyDescent="0.25">
      <c r="C94" s="40">
        <f t="shared" si="14"/>
        <v>72</v>
      </c>
      <c r="D94" s="41">
        <f t="shared" si="8"/>
        <v>43070</v>
      </c>
      <c r="E94" s="59">
        <f t="shared" si="9"/>
        <v>6981038.6818078374</v>
      </c>
      <c r="F94" s="43">
        <f t="shared" si="10"/>
        <v>74858.010267097663</v>
      </c>
      <c r="G94" s="43">
        <f t="shared" si="11"/>
        <v>54496.647445158153</v>
      </c>
      <c r="H94" s="43">
        <f t="shared" si="12"/>
        <v>20361.362821939518</v>
      </c>
      <c r="I94" s="43">
        <f>-Input!$I$23/4</f>
        <v>-86804.999999999985</v>
      </c>
      <c r="J94" s="52">
        <f t="shared" si="13"/>
        <v>6926542.0343626831</v>
      </c>
      <c r="K94" s="67">
        <f t="shared" si="15"/>
        <v>335.26762713774957</v>
      </c>
    </row>
    <row r="95" spans="3:11" ht="15.75" x14ac:dyDescent="0.25">
      <c r="C95" s="40">
        <f t="shared" si="14"/>
        <v>73</v>
      </c>
      <c r="D95" s="41">
        <f t="shared" si="8"/>
        <v>43101</v>
      </c>
      <c r="E95" s="94">
        <f t="shared" si="9"/>
        <v>6926542.0343626831</v>
      </c>
      <c r="F95" s="43">
        <f t="shared" si="10"/>
        <v>74858.010267097663</v>
      </c>
      <c r="G95" s="43">
        <f t="shared" si="11"/>
        <v>54655.596000206526</v>
      </c>
      <c r="H95" s="43">
        <f t="shared" si="12"/>
        <v>20202.414266891137</v>
      </c>
      <c r="I95" s="42"/>
      <c r="J95" s="52">
        <f t="shared" si="13"/>
        <v>6871886.4383624718</v>
      </c>
      <c r="K95" s="67">
        <f t="shared" si="15"/>
        <v>339.98970639321084</v>
      </c>
    </row>
    <row r="96" spans="3:11" ht="15.75" x14ac:dyDescent="0.25">
      <c r="C96" s="40">
        <f t="shared" si="14"/>
        <v>74</v>
      </c>
      <c r="D96" s="41">
        <f t="shared" si="8"/>
        <v>43132</v>
      </c>
      <c r="E96" s="59">
        <f t="shared" si="9"/>
        <v>6871886.4383624718</v>
      </c>
      <c r="F96" s="43">
        <f t="shared" si="10"/>
        <v>74858.010267097663</v>
      </c>
      <c r="G96" s="43">
        <f t="shared" si="11"/>
        <v>54815.008155207128</v>
      </c>
      <c r="H96" s="43">
        <f t="shared" si="12"/>
        <v>20043.002111890535</v>
      </c>
      <c r="I96" s="43"/>
      <c r="J96" s="52">
        <f t="shared" si="13"/>
        <v>6817071.4302072674</v>
      </c>
      <c r="K96" s="67">
        <f t="shared" si="15"/>
        <v>344.71178564867211</v>
      </c>
    </row>
    <row r="97" spans="3:11" ht="15.75" x14ac:dyDescent="0.25">
      <c r="C97" s="40">
        <f t="shared" si="14"/>
        <v>75</v>
      </c>
      <c r="D97" s="41">
        <f t="shared" si="8"/>
        <v>43160</v>
      </c>
      <c r="E97" s="59">
        <f t="shared" si="9"/>
        <v>6817071.4302072674</v>
      </c>
      <c r="F97" s="43">
        <f t="shared" si="10"/>
        <v>74858.010267097663</v>
      </c>
      <c r="G97" s="43">
        <f t="shared" si="11"/>
        <v>54974.885262326468</v>
      </c>
      <c r="H97" s="43">
        <f t="shared" si="12"/>
        <v>19883.12500477118</v>
      </c>
      <c r="I97" s="43">
        <f>-Input!$I$23/4</f>
        <v>-86804.999999999985</v>
      </c>
      <c r="J97" s="52">
        <f t="shared" si="13"/>
        <v>6762096.5449449383</v>
      </c>
      <c r="K97" s="67">
        <f t="shared" si="15"/>
        <v>349.43386490413337</v>
      </c>
    </row>
    <row r="98" spans="3:11" ht="15.75" x14ac:dyDescent="0.25">
      <c r="C98" s="40">
        <f t="shared" si="14"/>
        <v>76</v>
      </c>
      <c r="D98" s="41">
        <f t="shared" si="8"/>
        <v>43191</v>
      </c>
      <c r="E98" s="59">
        <f t="shared" si="9"/>
        <v>6762096.5449449383</v>
      </c>
      <c r="F98" s="43">
        <f t="shared" si="10"/>
        <v>74858.010267097663</v>
      </c>
      <c r="G98" s="43">
        <f t="shared" si="11"/>
        <v>55135.228677674932</v>
      </c>
      <c r="H98" s="43">
        <f t="shared" si="12"/>
        <v>19722.781589422728</v>
      </c>
      <c r="I98" s="42"/>
      <c r="J98" s="52">
        <f t="shared" si="13"/>
        <v>6706961.316267265</v>
      </c>
      <c r="K98" s="67">
        <f t="shared" si="15"/>
        <v>354.15594415959464</v>
      </c>
    </row>
    <row r="99" spans="3:11" ht="15.75" x14ac:dyDescent="0.25">
      <c r="C99" s="40">
        <f t="shared" si="14"/>
        <v>77</v>
      </c>
      <c r="D99" s="41">
        <f t="shared" si="8"/>
        <v>43221</v>
      </c>
      <c r="E99" s="59">
        <f t="shared" si="9"/>
        <v>6706961.316267265</v>
      </c>
      <c r="F99" s="43">
        <f t="shared" si="10"/>
        <v>74858.010267097663</v>
      </c>
      <c r="G99" s="43">
        <f t="shared" si="11"/>
        <v>55296.039761318149</v>
      </c>
      <c r="H99" s="43">
        <f t="shared" si="12"/>
        <v>19561.970505779514</v>
      </c>
      <c r="I99" s="43"/>
      <c r="J99" s="52">
        <f t="shared" si="13"/>
        <v>6651665.2765059499</v>
      </c>
      <c r="K99" s="67">
        <f t="shared" si="15"/>
        <v>358.87802341505591</v>
      </c>
    </row>
    <row r="100" spans="3:11" ht="15.75" x14ac:dyDescent="0.25">
      <c r="C100" s="40">
        <f t="shared" si="14"/>
        <v>78</v>
      </c>
      <c r="D100" s="41">
        <f t="shared" si="8"/>
        <v>43252</v>
      </c>
      <c r="E100" s="59">
        <f t="shared" si="9"/>
        <v>6651665.2765059499</v>
      </c>
      <c r="F100" s="43">
        <f t="shared" si="10"/>
        <v>74858.010267097663</v>
      </c>
      <c r="G100" s="43">
        <f t="shared" si="11"/>
        <v>55457.319877288668</v>
      </c>
      <c r="H100" s="43">
        <f t="shared" si="12"/>
        <v>19400.690389808999</v>
      </c>
      <c r="I100" s="43">
        <f>-Input!$I$23/4</f>
        <v>-86804.999999999985</v>
      </c>
      <c r="J100" s="52">
        <f t="shared" si="13"/>
        <v>6596207.9566286579</v>
      </c>
      <c r="K100" s="67">
        <f t="shared" si="15"/>
        <v>363.60010267051717</v>
      </c>
    </row>
    <row r="101" spans="3:11" ht="15.75" x14ac:dyDescent="0.25">
      <c r="C101" s="40">
        <f t="shared" si="14"/>
        <v>79</v>
      </c>
      <c r="D101" s="41">
        <f t="shared" si="8"/>
        <v>43282</v>
      </c>
      <c r="E101" s="59">
        <f t="shared" si="9"/>
        <v>6596207.9566286579</v>
      </c>
      <c r="F101" s="43">
        <f t="shared" si="10"/>
        <v>74858.010267097663</v>
      </c>
      <c r="G101" s="43">
        <f t="shared" si="11"/>
        <v>55619.070393597416</v>
      </c>
      <c r="H101" s="43">
        <f t="shared" si="12"/>
        <v>19238.939873500236</v>
      </c>
      <c r="I101" s="42"/>
      <c r="J101" s="52">
        <f t="shared" si="13"/>
        <v>6540588.8862350574</v>
      </c>
      <c r="K101" s="67">
        <f t="shared" si="15"/>
        <v>368.32218192597844</v>
      </c>
    </row>
    <row r="102" spans="3:11" ht="15.75" x14ac:dyDescent="0.25">
      <c r="C102" s="40">
        <f t="shared" si="14"/>
        <v>80</v>
      </c>
      <c r="D102" s="41">
        <f t="shared" si="8"/>
        <v>43313</v>
      </c>
      <c r="E102" s="59">
        <f t="shared" si="9"/>
        <v>6540588.8862350574</v>
      </c>
      <c r="F102" s="43">
        <f t="shared" si="10"/>
        <v>74858.010267097663</v>
      </c>
      <c r="G102" s="43">
        <f t="shared" si="11"/>
        <v>55781.29268224541</v>
      </c>
      <c r="H102" s="43">
        <f t="shared" si="12"/>
        <v>19076.717584852249</v>
      </c>
      <c r="I102" s="43"/>
      <c r="J102" s="52">
        <f t="shared" si="13"/>
        <v>6484807.5935528167</v>
      </c>
      <c r="K102" s="67">
        <f t="shared" si="15"/>
        <v>373.04426118143971</v>
      </c>
    </row>
    <row r="103" spans="3:11" ht="15.75" x14ac:dyDescent="0.25">
      <c r="C103" s="40">
        <f t="shared" si="14"/>
        <v>81</v>
      </c>
      <c r="D103" s="41">
        <f t="shared" si="8"/>
        <v>43344</v>
      </c>
      <c r="E103" s="59">
        <f t="shared" si="9"/>
        <v>6484807.5935528167</v>
      </c>
      <c r="F103" s="43">
        <f t="shared" si="10"/>
        <v>74858.010267097663</v>
      </c>
      <c r="G103" s="43">
        <f t="shared" si="11"/>
        <v>55943.988119235299</v>
      </c>
      <c r="H103" s="43">
        <f t="shared" si="12"/>
        <v>18914.022147862364</v>
      </c>
      <c r="I103" s="43">
        <f>-Input!$I$23/4</f>
        <v>-86804.999999999985</v>
      </c>
      <c r="J103" s="52">
        <f t="shared" si="13"/>
        <v>6428863.6054335861</v>
      </c>
      <c r="K103" s="67">
        <f t="shared" si="15"/>
        <v>377.76634043690092</v>
      </c>
    </row>
    <row r="104" spans="3:11" ht="15.75" x14ac:dyDescent="0.25">
      <c r="C104" s="40">
        <f t="shared" si="14"/>
        <v>82</v>
      </c>
      <c r="D104" s="41">
        <f t="shared" si="8"/>
        <v>43374</v>
      </c>
      <c r="E104" s="59">
        <f t="shared" si="9"/>
        <v>6428863.6054335861</v>
      </c>
      <c r="F104" s="43">
        <f t="shared" si="10"/>
        <v>74858.010267097663</v>
      </c>
      <c r="G104" s="43">
        <f t="shared" si="11"/>
        <v>56107.158084583061</v>
      </c>
      <c r="H104" s="43">
        <f t="shared" si="12"/>
        <v>18750.852182514598</v>
      </c>
      <c r="I104" s="42"/>
      <c r="J104" s="52">
        <f t="shared" si="13"/>
        <v>6372756.4473490026</v>
      </c>
      <c r="K104" s="67">
        <f t="shared" si="15"/>
        <v>382.48841969236219</v>
      </c>
    </row>
    <row r="105" spans="3:11" ht="15.75" x14ac:dyDescent="0.25">
      <c r="C105" s="40">
        <f t="shared" si="14"/>
        <v>83</v>
      </c>
      <c r="D105" s="41">
        <f t="shared" si="8"/>
        <v>43405</v>
      </c>
      <c r="E105" s="59">
        <f t="shared" si="9"/>
        <v>6372756.4473490026</v>
      </c>
      <c r="F105" s="43">
        <f t="shared" si="10"/>
        <v>74858.010267097663</v>
      </c>
      <c r="G105" s="43">
        <f t="shared" si="11"/>
        <v>56270.803962329759</v>
      </c>
      <c r="H105" s="43">
        <f t="shared" si="12"/>
        <v>18587.206304767893</v>
      </c>
      <c r="I105" s="43"/>
      <c r="J105" s="52">
        <f t="shared" si="13"/>
        <v>6316485.6433866667</v>
      </c>
      <c r="K105" s="67">
        <f t="shared" si="15"/>
        <v>387.21049894782345</v>
      </c>
    </row>
    <row r="106" spans="3:11" ht="15.75" x14ac:dyDescent="0.25">
      <c r="C106" s="40">
        <f t="shared" si="14"/>
        <v>84</v>
      </c>
      <c r="D106" s="41">
        <f t="shared" si="8"/>
        <v>43435</v>
      </c>
      <c r="E106" s="59">
        <f t="shared" si="9"/>
        <v>6316485.6433866667</v>
      </c>
      <c r="F106" s="43">
        <f t="shared" si="10"/>
        <v>74858.010267097663</v>
      </c>
      <c r="G106" s="43">
        <f t="shared" si="11"/>
        <v>56434.927140553227</v>
      </c>
      <c r="H106" s="43">
        <f t="shared" si="12"/>
        <v>18423.083126544432</v>
      </c>
      <c r="I106" s="43">
        <f>-Input!$I$23/4</f>
        <v>-86804.999999999985</v>
      </c>
      <c r="J106" s="52">
        <f t="shared" si="13"/>
        <v>6260050.7162461178</v>
      </c>
      <c r="K106" s="67">
        <f t="shared" si="15"/>
        <v>391.93257820328472</v>
      </c>
    </row>
    <row r="107" spans="3:11" ht="15.75" x14ac:dyDescent="0.25">
      <c r="C107" s="40">
        <f t="shared" si="14"/>
        <v>85</v>
      </c>
      <c r="D107" s="41">
        <f t="shared" si="8"/>
        <v>43466</v>
      </c>
      <c r="E107" s="94">
        <f t="shared" si="9"/>
        <v>6260050.7162461178</v>
      </c>
      <c r="F107" s="43">
        <f t="shared" si="10"/>
        <v>74858.010267097663</v>
      </c>
      <c r="G107" s="43">
        <f t="shared" si="11"/>
        <v>56599.52901137984</v>
      </c>
      <c r="H107" s="43">
        <f t="shared" si="12"/>
        <v>18258.481255717816</v>
      </c>
      <c r="I107" s="42"/>
      <c r="J107" s="52">
        <f t="shared" si="13"/>
        <v>6203451.187234736</v>
      </c>
      <c r="K107" s="67">
        <f t="shared" si="15"/>
        <v>396.65465745874599</v>
      </c>
    </row>
    <row r="108" spans="3:11" ht="15.75" x14ac:dyDescent="0.25">
      <c r="C108" s="40">
        <f t="shared" si="14"/>
        <v>86</v>
      </c>
      <c r="D108" s="41">
        <f t="shared" si="8"/>
        <v>43497</v>
      </c>
      <c r="E108" s="59">
        <f t="shared" si="9"/>
        <v>6203451.187234736</v>
      </c>
      <c r="F108" s="43">
        <f t="shared" si="10"/>
        <v>74858.010267097663</v>
      </c>
      <c r="G108" s="43">
        <f t="shared" si="11"/>
        <v>56764.610970996364</v>
      </c>
      <c r="H108" s="43">
        <f t="shared" si="12"/>
        <v>18093.399296101292</v>
      </c>
      <c r="I108" s="43"/>
      <c r="J108" s="52">
        <f t="shared" si="13"/>
        <v>6146686.5762637453</v>
      </c>
      <c r="K108" s="67">
        <f t="shared" si="15"/>
        <v>401.37673671420725</v>
      </c>
    </row>
    <row r="109" spans="3:11" ht="15.75" x14ac:dyDescent="0.25">
      <c r="C109" s="40">
        <f t="shared" si="14"/>
        <v>87</v>
      </c>
      <c r="D109" s="41">
        <f t="shared" si="8"/>
        <v>43525</v>
      </c>
      <c r="E109" s="59">
        <f t="shared" si="9"/>
        <v>6146686.5762637453</v>
      </c>
      <c r="F109" s="43">
        <f t="shared" si="10"/>
        <v>74858.010267097663</v>
      </c>
      <c r="G109" s="43">
        <f t="shared" si="11"/>
        <v>56930.174419661766</v>
      </c>
      <c r="H109" s="43">
        <f t="shared" si="12"/>
        <v>17927.835847435887</v>
      </c>
      <c r="I109" s="43">
        <f>-Input!$I$23/4</f>
        <v>-86804.999999999985</v>
      </c>
      <c r="J109" s="52">
        <f t="shared" si="13"/>
        <v>6089756.4018440768</v>
      </c>
      <c r="K109" s="67">
        <f t="shared" si="15"/>
        <v>406.09881596966852</v>
      </c>
    </row>
    <row r="110" spans="3:11" ht="15.75" x14ac:dyDescent="0.25">
      <c r="C110" s="40">
        <f t="shared" si="14"/>
        <v>88</v>
      </c>
      <c r="D110" s="41">
        <f t="shared" si="8"/>
        <v>43556</v>
      </c>
      <c r="E110" s="59">
        <f t="shared" si="9"/>
        <v>6089756.4018440768</v>
      </c>
      <c r="F110" s="43">
        <f t="shared" si="10"/>
        <v>74858.010267097663</v>
      </c>
      <c r="G110" s="43">
        <f t="shared" si="11"/>
        <v>57096.220761719109</v>
      </c>
      <c r="H110" s="43">
        <f t="shared" si="12"/>
        <v>17761.789505378543</v>
      </c>
      <c r="I110" s="42"/>
      <c r="J110" s="52">
        <f t="shared" si="13"/>
        <v>6032660.1810823632</v>
      </c>
      <c r="K110" s="67">
        <f t="shared" si="15"/>
        <v>410.82089522512979</v>
      </c>
    </row>
    <row r="111" spans="3:11" ht="15.75" x14ac:dyDescent="0.25">
      <c r="C111" s="40">
        <f t="shared" si="14"/>
        <v>89</v>
      </c>
      <c r="D111" s="41">
        <f t="shared" si="8"/>
        <v>43586</v>
      </c>
      <c r="E111" s="59">
        <f t="shared" si="9"/>
        <v>6032660.1810823632</v>
      </c>
      <c r="F111" s="43">
        <f t="shared" si="10"/>
        <v>74858.010267097663</v>
      </c>
      <c r="G111" s="43">
        <f t="shared" si="11"/>
        <v>57262.751405607458</v>
      </c>
      <c r="H111" s="43">
        <f t="shared" si="12"/>
        <v>17595.258861490194</v>
      </c>
      <c r="I111" s="43"/>
      <c r="J111" s="52">
        <f t="shared" si="13"/>
        <v>5975397.4296767507</v>
      </c>
      <c r="K111" s="67">
        <f t="shared" si="15"/>
        <v>415.54297448059106</v>
      </c>
    </row>
    <row r="112" spans="3:11" ht="15.75" x14ac:dyDescent="0.25">
      <c r="C112" s="40">
        <f t="shared" si="14"/>
        <v>90</v>
      </c>
      <c r="D112" s="41">
        <f t="shared" si="8"/>
        <v>43617</v>
      </c>
      <c r="E112" s="59">
        <f t="shared" si="9"/>
        <v>5975397.4296767507</v>
      </c>
      <c r="F112" s="43">
        <f t="shared" si="10"/>
        <v>74858.010267097663</v>
      </c>
      <c r="G112" s="43">
        <f t="shared" si="11"/>
        <v>57429.767763873817</v>
      </c>
      <c r="H112" s="43">
        <f t="shared" si="12"/>
        <v>17428.242503223839</v>
      </c>
      <c r="I112" s="43">
        <f>-Input!$I$23/4</f>
        <v>-86804.999999999985</v>
      </c>
      <c r="J112" s="52">
        <f t="shared" si="13"/>
        <v>5917967.6619128771</v>
      </c>
      <c r="K112" s="67">
        <f t="shared" si="15"/>
        <v>420.26505373605232</v>
      </c>
    </row>
    <row r="113" spans="3:11" ht="15.75" x14ac:dyDescent="0.25">
      <c r="C113" s="40">
        <f t="shared" si="14"/>
        <v>91</v>
      </c>
      <c r="D113" s="41">
        <f t="shared" si="8"/>
        <v>43647</v>
      </c>
      <c r="E113" s="59">
        <f t="shared" si="9"/>
        <v>5917967.6619128771</v>
      </c>
      <c r="F113" s="43">
        <f t="shared" si="10"/>
        <v>74858.010267097663</v>
      </c>
      <c r="G113" s="43">
        <f t="shared" si="11"/>
        <v>57597.271253185121</v>
      </c>
      <c r="H113" s="43">
        <f t="shared" si="12"/>
        <v>17260.739013912538</v>
      </c>
      <c r="I113" s="42"/>
      <c r="J113" s="52">
        <f t="shared" si="13"/>
        <v>5860370.390659688</v>
      </c>
      <c r="K113" s="67">
        <f t="shared" si="15"/>
        <v>424.98713299151359</v>
      </c>
    </row>
    <row r="114" spans="3:11" ht="15.75" x14ac:dyDescent="0.25">
      <c r="C114" s="40">
        <f t="shared" si="14"/>
        <v>92</v>
      </c>
      <c r="D114" s="41">
        <f t="shared" si="8"/>
        <v>43678</v>
      </c>
      <c r="E114" s="59">
        <f t="shared" si="9"/>
        <v>5860370.390659688</v>
      </c>
      <c r="F114" s="43">
        <f t="shared" si="10"/>
        <v>74858.010267097663</v>
      </c>
      <c r="G114" s="43">
        <f t="shared" si="11"/>
        <v>57765.263294340235</v>
      </c>
      <c r="H114" s="43">
        <f t="shared" si="12"/>
        <v>17092.746972757417</v>
      </c>
      <c r="I114" s="43"/>
      <c r="J114" s="52">
        <f t="shared" si="13"/>
        <v>5802605.1273653535</v>
      </c>
      <c r="K114" s="67">
        <f t="shared" si="15"/>
        <v>429.7092122469748</v>
      </c>
    </row>
    <row r="115" spans="3:11" ht="15.75" x14ac:dyDescent="0.25">
      <c r="C115" s="40">
        <f t="shared" si="14"/>
        <v>93</v>
      </c>
      <c r="D115" s="41">
        <f t="shared" si="8"/>
        <v>43709</v>
      </c>
      <c r="E115" s="59">
        <f t="shared" si="9"/>
        <v>5802605.1273653535</v>
      </c>
      <c r="F115" s="43">
        <f t="shared" si="10"/>
        <v>74858.010267097663</v>
      </c>
      <c r="G115" s="43">
        <f t="shared" si="11"/>
        <v>57933.745312282059</v>
      </c>
      <c r="H115" s="43">
        <f t="shared" si="12"/>
        <v>16924.26495481559</v>
      </c>
      <c r="I115" s="43">
        <f>-Input!$I$23/4</f>
        <v>-86804.999999999985</v>
      </c>
      <c r="J115" s="52">
        <f t="shared" si="13"/>
        <v>5744671.3820530679</v>
      </c>
      <c r="K115" s="67">
        <f t="shared" si="15"/>
        <v>434.43129150243607</v>
      </c>
    </row>
    <row r="116" spans="3:11" ht="15.75" x14ac:dyDescent="0.25">
      <c r="C116" s="40">
        <f t="shared" si="14"/>
        <v>94</v>
      </c>
      <c r="D116" s="41">
        <f t="shared" si="8"/>
        <v>43739</v>
      </c>
      <c r="E116" s="59">
        <f t="shared" si="9"/>
        <v>5744671.3820530679</v>
      </c>
      <c r="F116" s="43">
        <f t="shared" si="10"/>
        <v>74858.010267097663</v>
      </c>
      <c r="G116" s="43">
        <f t="shared" si="11"/>
        <v>58102.718736109557</v>
      </c>
      <c r="H116" s="43">
        <f t="shared" si="12"/>
        <v>16755.291530988103</v>
      </c>
      <c r="I116" s="42"/>
      <c r="J116" s="52">
        <f t="shared" si="13"/>
        <v>5686568.6633169614</v>
      </c>
      <c r="K116" s="67">
        <f t="shared" si="15"/>
        <v>439.15337075789733</v>
      </c>
    </row>
    <row r="117" spans="3:11" ht="15.75" x14ac:dyDescent="0.25">
      <c r="C117" s="40">
        <f t="shared" si="14"/>
        <v>95</v>
      </c>
      <c r="D117" s="41">
        <f t="shared" si="8"/>
        <v>43770</v>
      </c>
      <c r="E117" s="59">
        <f t="shared" si="9"/>
        <v>5686568.6633169614</v>
      </c>
      <c r="F117" s="43">
        <f t="shared" si="10"/>
        <v>74858.010267097663</v>
      </c>
      <c r="G117" s="43">
        <f t="shared" si="11"/>
        <v>58272.184999089877</v>
      </c>
      <c r="H117" s="43">
        <f t="shared" si="12"/>
        <v>16585.825268007782</v>
      </c>
      <c r="I117" s="43"/>
      <c r="J117" s="52">
        <f t="shared" si="13"/>
        <v>5628296.4783178633</v>
      </c>
      <c r="K117" s="67">
        <f t="shared" si="15"/>
        <v>443.8754500133586</v>
      </c>
    </row>
    <row r="118" spans="3:11" ht="15.75" x14ac:dyDescent="0.25">
      <c r="C118" s="40">
        <f t="shared" si="14"/>
        <v>96</v>
      </c>
      <c r="D118" s="41">
        <f t="shared" si="8"/>
        <v>43800</v>
      </c>
      <c r="E118" s="59">
        <f t="shared" si="9"/>
        <v>5628296.4783178633</v>
      </c>
      <c r="F118" s="43">
        <f t="shared" si="10"/>
        <v>74858.010267097663</v>
      </c>
      <c r="G118" s="43">
        <f t="shared" si="11"/>
        <v>58442.145538670549</v>
      </c>
      <c r="H118" s="43">
        <f t="shared" si="12"/>
        <v>16415.864728427103</v>
      </c>
      <c r="I118" s="43">
        <f>-Input!$I$23/4</f>
        <v>-86804.999999999985</v>
      </c>
      <c r="J118" s="52">
        <f t="shared" si="13"/>
        <v>5569854.3327792045</v>
      </c>
      <c r="K118" s="67">
        <f t="shared" si="15"/>
        <v>448.59752926881987</v>
      </c>
    </row>
    <row r="119" spans="3:11" ht="15.75" x14ac:dyDescent="0.25">
      <c r="C119" s="40">
        <f t="shared" si="14"/>
        <v>97</v>
      </c>
      <c r="D119" s="41">
        <f t="shared" si="8"/>
        <v>43831</v>
      </c>
      <c r="E119" s="94">
        <f t="shared" si="9"/>
        <v>5569854.3327792045</v>
      </c>
      <c r="F119" s="43">
        <f t="shared" si="10"/>
        <v>74858.010267097663</v>
      </c>
      <c r="G119" s="43">
        <f t="shared" si="11"/>
        <v>58612.601796491683</v>
      </c>
      <c r="H119" s="43">
        <f t="shared" si="12"/>
        <v>16245.408470605982</v>
      </c>
      <c r="I119" s="42"/>
      <c r="J119" s="52">
        <f t="shared" si="13"/>
        <v>5511241.7309827125</v>
      </c>
      <c r="K119" s="67">
        <f t="shared" si="15"/>
        <v>453.31960852428114</v>
      </c>
    </row>
    <row r="120" spans="3:11" ht="15.75" x14ac:dyDescent="0.25">
      <c r="C120" s="40">
        <f t="shared" si="14"/>
        <v>98</v>
      </c>
      <c r="D120" s="41">
        <f t="shared" si="8"/>
        <v>43862</v>
      </c>
      <c r="E120" s="59">
        <f t="shared" si="9"/>
        <v>5511241.7309827125</v>
      </c>
      <c r="F120" s="43">
        <f t="shared" si="10"/>
        <v>74858.010267097663</v>
      </c>
      <c r="G120" s="43">
        <f t="shared" si="11"/>
        <v>58783.555218398105</v>
      </c>
      <c r="H120" s="43">
        <f t="shared" si="12"/>
        <v>16074.455048699547</v>
      </c>
      <c r="I120" s="43"/>
      <c r="J120" s="52">
        <f t="shared" si="13"/>
        <v>5452458.1757643148</v>
      </c>
      <c r="K120" s="67">
        <f t="shared" si="15"/>
        <v>458.0416877797424</v>
      </c>
    </row>
    <row r="121" spans="3:11" ht="15.75" x14ac:dyDescent="0.25">
      <c r="C121" s="40">
        <f t="shared" si="14"/>
        <v>99</v>
      </c>
      <c r="D121" s="41">
        <f t="shared" si="8"/>
        <v>43891</v>
      </c>
      <c r="E121" s="59">
        <f t="shared" si="9"/>
        <v>5452458.1757643148</v>
      </c>
      <c r="F121" s="43">
        <f t="shared" si="10"/>
        <v>74858.010267097663</v>
      </c>
      <c r="G121" s="43">
        <f t="shared" si="11"/>
        <v>58955.007254451768</v>
      </c>
      <c r="H121" s="43">
        <f t="shared" si="12"/>
        <v>15903.003012645886</v>
      </c>
      <c r="I121" s="43">
        <f>-Input!$I$23/4</f>
        <v>-86804.999999999985</v>
      </c>
      <c r="J121" s="52">
        <f t="shared" si="13"/>
        <v>5393503.1685098596</v>
      </c>
      <c r="K121" s="67">
        <f t="shared" si="15"/>
        <v>462.76376703520367</v>
      </c>
    </row>
    <row r="122" spans="3:11" ht="15.75" x14ac:dyDescent="0.25">
      <c r="C122" s="40">
        <f t="shared" si="14"/>
        <v>100</v>
      </c>
      <c r="D122" s="41">
        <f t="shared" si="8"/>
        <v>43922</v>
      </c>
      <c r="E122" s="59">
        <f t="shared" si="9"/>
        <v>5393503.1685098596</v>
      </c>
      <c r="F122" s="43">
        <f t="shared" si="10"/>
        <v>74858.010267097663</v>
      </c>
      <c r="G122" s="43">
        <f t="shared" si="11"/>
        <v>59126.959358943917</v>
      </c>
      <c r="H122" s="43">
        <f t="shared" si="12"/>
        <v>15731.050908153733</v>
      </c>
      <c r="I122" s="42"/>
      <c r="J122" s="52">
        <f t="shared" si="13"/>
        <v>5334376.209150916</v>
      </c>
      <c r="K122" s="67">
        <f t="shared" si="15"/>
        <v>467.48584629066494</v>
      </c>
    </row>
    <row r="123" spans="3:11" ht="15.75" x14ac:dyDescent="0.25">
      <c r="C123" s="40">
        <f t="shared" si="14"/>
        <v>101</v>
      </c>
      <c r="D123" s="41">
        <f t="shared" si="8"/>
        <v>43952</v>
      </c>
      <c r="E123" s="59">
        <f t="shared" si="9"/>
        <v>5334376.209150916</v>
      </c>
      <c r="F123" s="43">
        <f t="shared" si="10"/>
        <v>74858.010267097663</v>
      </c>
      <c r="G123" s="43">
        <f t="shared" si="11"/>
        <v>59299.412990407509</v>
      </c>
      <c r="H123" s="43">
        <f t="shared" si="12"/>
        <v>15558.597276690149</v>
      </c>
      <c r="I123" s="43"/>
      <c r="J123" s="52">
        <f t="shared" si="13"/>
        <v>5275076.7961605117</v>
      </c>
      <c r="K123" s="67">
        <f t="shared" si="15"/>
        <v>472.20792554612621</v>
      </c>
    </row>
    <row r="124" spans="3:11" ht="15.75" x14ac:dyDescent="0.25">
      <c r="C124" s="40">
        <f t="shared" si="14"/>
        <v>102</v>
      </c>
      <c r="D124" s="41">
        <f t="shared" si="8"/>
        <v>43983</v>
      </c>
      <c r="E124" s="59">
        <f t="shared" si="9"/>
        <v>5275076.7961605117</v>
      </c>
      <c r="F124" s="43">
        <f t="shared" si="10"/>
        <v>74858.010267097663</v>
      </c>
      <c r="G124" s="43">
        <f t="shared" si="11"/>
        <v>59472.369611629532</v>
      </c>
      <c r="H124" s="43">
        <f t="shared" si="12"/>
        <v>15385.640655468125</v>
      </c>
      <c r="I124" s="43">
        <f>-Input!$I$23/4</f>
        <v>-86804.999999999985</v>
      </c>
      <c r="J124" s="52">
        <f t="shared" si="13"/>
        <v>5215604.4265488815</v>
      </c>
      <c r="K124" s="67">
        <f t="shared" si="15"/>
        <v>476.93000480158747</v>
      </c>
    </row>
    <row r="125" spans="3:11" ht="15.75" x14ac:dyDescent="0.25">
      <c r="C125" s="40">
        <f t="shared" si="14"/>
        <v>103</v>
      </c>
      <c r="D125" s="41">
        <f t="shared" si="8"/>
        <v>44013</v>
      </c>
      <c r="E125" s="59">
        <f t="shared" si="9"/>
        <v>5215604.4265488815</v>
      </c>
      <c r="F125" s="43">
        <f t="shared" si="10"/>
        <v>74858.010267097663</v>
      </c>
      <c r="G125" s="43">
        <f t="shared" si="11"/>
        <v>59645.830689663446</v>
      </c>
      <c r="H125" s="43">
        <f t="shared" si="12"/>
        <v>15212.179577434206</v>
      </c>
      <c r="I125" s="42"/>
      <c r="J125" s="52">
        <f t="shared" si="13"/>
        <v>5155958.5958592128</v>
      </c>
      <c r="K125" s="67">
        <f t="shared" si="15"/>
        <v>481.65208405704868</v>
      </c>
    </row>
    <row r="126" spans="3:11" ht="15.75" x14ac:dyDescent="0.25">
      <c r="C126" s="40">
        <f t="shared" si="14"/>
        <v>104</v>
      </c>
      <c r="D126" s="41">
        <f t="shared" si="8"/>
        <v>44044</v>
      </c>
      <c r="E126" s="59">
        <f t="shared" si="9"/>
        <v>5155958.5958592128</v>
      </c>
      <c r="F126" s="43">
        <f t="shared" si="10"/>
        <v>74858.010267097663</v>
      </c>
      <c r="G126" s="43">
        <f t="shared" si="11"/>
        <v>59819.797695841633</v>
      </c>
      <c r="H126" s="43">
        <f t="shared" si="12"/>
        <v>15038.212571256021</v>
      </c>
      <c r="I126" s="43"/>
      <c r="J126" s="52">
        <f t="shared" si="13"/>
        <v>5096138.7981633767</v>
      </c>
      <c r="K126" s="67">
        <f t="shared" si="15"/>
        <v>486.37416331250995</v>
      </c>
    </row>
    <row r="127" spans="3:11" s="14" customFormat="1" ht="15.75" x14ac:dyDescent="0.25">
      <c r="C127" s="40">
        <f t="shared" si="14"/>
        <v>105</v>
      </c>
      <c r="D127" s="41">
        <f t="shared" si="8"/>
        <v>44075</v>
      </c>
      <c r="E127" s="59">
        <f t="shared" si="9"/>
        <v>5096138.7981633767</v>
      </c>
      <c r="F127" s="43">
        <f t="shared" si="10"/>
        <v>74858.010267097663</v>
      </c>
      <c r="G127" s="43">
        <f t="shared" si="11"/>
        <v>59994.272105787837</v>
      </c>
      <c r="H127" s="43">
        <f t="shared" si="12"/>
        <v>14863.738161309817</v>
      </c>
      <c r="I127" s="43">
        <f>-Input!$I$23/4</f>
        <v>-86804.999999999985</v>
      </c>
      <c r="J127" s="52">
        <f t="shared" si="13"/>
        <v>5036144.5260575879</v>
      </c>
      <c r="K127" s="67">
        <f t="shared" si="15"/>
        <v>491.09624256797122</v>
      </c>
    </row>
    <row r="128" spans="3:11" s="14" customFormat="1" ht="15.75" x14ac:dyDescent="0.25">
      <c r="C128" s="40">
        <f t="shared" si="14"/>
        <v>106</v>
      </c>
      <c r="D128" s="41">
        <f t="shared" si="8"/>
        <v>44105</v>
      </c>
      <c r="E128" s="59">
        <f t="shared" si="9"/>
        <v>5036144.5260575879</v>
      </c>
      <c r="F128" s="43">
        <f t="shared" si="10"/>
        <v>74858.010267097663</v>
      </c>
      <c r="G128" s="43">
        <f t="shared" si="11"/>
        <v>60169.25539942972</v>
      </c>
      <c r="H128" s="43">
        <f t="shared" si="12"/>
        <v>14688.754867667933</v>
      </c>
      <c r="I128" s="42"/>
      <c r="J128" s="52">
        <f t="shared" si="13"/>
        <v>4975975.2706581578</v>
      </c>
      <c r="K128" s="67">
        <f t="shared" si="15"/>
        <v>495.81832182343248</v>
      </c>
    </row>
    <row r="129" spans="3:11" s="14" customFormat="1" ht="15.75" x14ac:dyDescent="0.25">
      <c r="C129" s="40">
        <f t="shared" si="14"/>
        <v>107</v>
      </c>
      <c r="D129" s="41">
        <f t="shared" si="8"/>
        <v>44136</v>
      </c>
      <c r="E129" s="59">
        <f t="shared" si="9"/>
        <v>4975975.2706581578</v>
      </c>
      <c r="F129" s="43">
        <f t="shared" si="10"/>
        <v>74858.010267097663</v>
      </c>
      <c r="G129" s="43">
        <f t="shared" si="11"/>
        <v>60344.749061011396</v>
      </c>
      <c r="H129" s="43">
        <f t="shared" si="12"/>
        <v>14513.261206086265</v>
      </c>
      <c r="I129" s="43"/>
      <c r="J129" s="52">
        <f t="shared" si="13"/>
        <v>4915630.5215971433</v>
      </c>
      <c r="K129" s="67">
        <f t="shared" si="15"/>
        <v>500.54040107889375</v>
      </c>
    </row>
    <row r="130" spans="3:11" s="14" customFormat="1" ht="15.75" x14ac:dyDescent="0.25">
      <c r="C130" s="40">
        <f t="shared" si="14"/>
        <v>108</v>
      </c>
      <c r="D130" s="41">
        <f t="shared" si="8"/>
        <v>44166</v>
      </c>
      <c r="E130" s="59">
        <f t="shared" si="9"/>
        <v>4915630.5215971433</v>
      </c>
      <c r="F130" s="43">
        <f t="shared" si="10"/>
        <v>74858.010267097663</v>
      </c>
      <c r="G130" s="43">
        <f t="shared" si="11"/>
        <v>60520.754579106011</v>
      </c>
      <c r="H130" s="43">
        <f t="shared" si="12"/>
        <v>14337.25568799165</v>
      </c>
      <c r="I130" s="43">
        <f>-Input!$I$23/4</f>
        <v>-86804.999999999985</v>
      </c>
      <c r="J130" s="52">
        <f t="shared" si="13"/>
        <v>4855109.7670180406</v>
      </c>
      <c r="K130" s="67">
        <f t="shared" si="15"/>
        <v>505.26248033435502</v>
      </c>
    </row>
    <row r="131" spans="3:11" s="14" customFormat="1" ht="15.75" x14ac:dyDescent="0.25">
      <c r="C131" s="40">
        <f t="shared" si="14"/>
        <v>109</v>
      </c>
      <c r="D131" s="41">
        <f t="shared" si="8"/>
        <v>44197</v>
      </c>
      <c r="E131" s="94">
        <f t="shared" si="9"/>
        <v>4855109.7670180406</v>
      </c>
      <c r="F131" s="43">
        <f t="shared" si="10"/>
        <v>74858.010267097663</v>
      </c>
      <c r="G131" s="43">
        <f t="shared" si="11"/>
        <v>60697.273446628402</v>
      </c>
      <c r="H131" s="43">
        <f t="shared" si="12"/>
        <v>14160.736820469256</v>
      </c>
      <c r="I131" s="42"/>
      <c r="J131" s="52">
        <f t="shared" si="13"/>
        <v>4794412.4935714137</v>
      </c>
      <c r="K131" s="67">
        <f t="shared" si="15"/>
        <v>509.98455958981629</v>
      </c>
    </row>
    <row r="132" spans="3:11" s="14" customFormat="1" ht="15.75" x14ac:dyDescent="0.25">
      <c r="C132" s="40">
        <f t="shared" si="14"/>
        <v>110</v>
      </c>
      <c r="D132" s="41">
        <f t="shared" si="8"/>
        <v>44228</v>
      </c>
      <c r="E132" s="59">
        <f t="shared" si="9"/>
        <v>4794412.4935714137</v>
      </c>
      <c r="F132" s="43">
        <f t="shared" si="10"/>
        <v>74858.010267097663</v>
      </c>
      <c r="G132" s="43">
        <f t="shared" si="11"/>
        <v>60874.30716084774</v>
      </c>
      <c r="H132" s="43">
        <f t="shared" si="12"/>
        <v>13983.703106249923</v>
      </c>
      <c r="I132" s="43"/>
      <c r="J132" s="52">
        <f t="shared" si="13"/>
        <v>4733538.1864105649</v>
      </c>
      <c r="K132" s="67">
        <f t="shared" si="15"/>
        <v>514.70663884527755</v>
      </c>
    </row>
    <row r="133" spans="3:11" s="14" customFormat="1" ht="15.75" x14ac:dyDescent="0.25">
      <c r="C133" s="40">
        <f t="shared" si="14"/>
        <v>111</v>
      </c>
      <c r="D133" s="41">
        <f t="shared" si="8"/>
        <v>44256</v>
      </c>
      <c r="E133" s="59">
        <f t="shared" si="9"/>
        <v>4733538.1864105649</v>
      </c>
      <c r="F133" s="43">
        <f t="shared" si="10"/>
        <v>74858.010267097663</v>
      </c>
      <c r="G133" s="43">
        <f t="shared" si="11"/>
        <v>61051.857223400206</v>
      </c>
      <c r="H133" s="43">
        <f t="shared" si="12"/>
        <v>13806.153043697452</v>
      </c>
      <c r="I133" s="43">
        <f>-Input!$I$23/4</f>
        <v>-86804.999999999985</v>
      </c>
      <c r="J133" s="52">
        <f t="shared" si="13"/>
        <v>4672486.3291871622</v>
      </c>
      <c r="K133" s="67">
        <f t="shared" si="15"/>
        <v>519.42871810073882</v>
      </c>
    </row>
    <row r="134" spans="3:11" s="14" customFormat="1" ht="15.75" x14ac:dyDescent="0.25">
      <c r="C134" s="40">
        <f t="shared" si="14"/>
        <v>112</v>
      </c>
      <c r="D134" s="41">
        <f t="shared" si="8"/>
        <v>44287</v>
      </c>
      <c r="E134" s="59">
        <f t="shared" si="9"/>
        <v>4672486.3291871622</v>
      </c>
      <c r="F134" s="43">
        <f t="shared" si="10"/>
        <v>74858.010267097663</v>
      </c>
      <c r="G134" s="43">
        <f t="shared" si="11"/>
        <v>61229.925140301792</v>
      </c>
      <c r="H134" s="43">
        <f t="shared" si="12"/>
        <v>13628.085126795866</v>
      </c>
      <c r="I134" s="42"/>
      <c r="J134" s="52">
        <f t="shared" si="13"/>
        <v>4611256.4040468615</v>
      </c>
      <c r="K134" s="67">
        <f t="shared" si="15"/>
        <v>524.15079735620009</v>
      </c>
    </row>
    <row r="135" spans="3:11" s="14" customFormat="1" ht="15.75" x14ac:dyDescent="0.25">
      <c r="C135" s="40">
        <f t="shared" si="14"/>
        <v>113</v>
      </c>
      <c r="D135" s="41">
        <f t="shared" si="8"/>
        <v>44317</v>
      </c>
      <c r="E135" s="59">
        <f t="shared" si="9"/>
        <v>4611256.4040468615</v>
      </c>
      <c r="F135" s="43">
        <f t="shared" si="10"/>
        <v>74858.010267097663</v>
      </c>
      <c r="G135" s="43">
        <f t="shared" si="11"/>
        <v>61408.512421961001</v>
      </c>
      <c r="H135" s="43">
        <f t="shared" si="12"/>
        <v>13449.497845136653</v>
      </c>
      <c r="I135" s="43"/>
      <c r="J135" s="52">
        <f t="shared" si="13"/>
        <v>4549847.8916249052</v>
      </c>
      <c r="K135" s="67">
        <f t="shared" si="15"/>
        <v>528.87287661166135</v>
      </c>
    </row>
    <row r="136" spans="3:11" s="14" customFormat="1" ht="15.75" x14ac:dyDescent="0.25">
      <c r="C136" s="40">
        <f t="shared" si="14"/>
        <v>114</v>
      </c>
      <c r="D136" s="41">
        <f t="shared" si="8"/>
        <v>44348</v>
      </c>
      <c r="E136" s="59">
        <f t="shared" si="9"/>
        <v>4549847.8916249052</v>
      </c>
      <c r="F136" s="43">
        <f t="shared" si="10"/>
        <v>74858.010267097663</v>
      </c>
      <c r="G136" s="43">
        <f t="shared" si="11"/>
        <v>61587.620583191725</v>
      </c>
      <c r="H136" s="43">
        <f t="shared" si="12"/>
        <v>13270.389683905936</v>
      </c>
      <c r="I136" s="43">
        <f>-Input!$I$23/4</f>
        <v>-86804.999999999985</v>
      </c>
      <c r="J136" s="52">
        <f t="shared" si="13"/>
        <v>4488260.2710417155</v>
      </c>
      <c r="K136" s="67">
        <f t="shared" si="15"/>
        <v>533.59495586712262</v>
      </c>
    </row>
    <row r="137" spans="3:11" s="14" customFormat="1" ht="15.75" x14ac:dyDescent="0.25">
      <c r="C137" s="40">
        <f t="shared" si="14"/>
        <v>115</v>
      </c>
      <c r="D137" s="41">
        <f t="shared" si="8"/>
        <v>44378</v>
      </c>
      <c r="E137" s="59">
        <f t="shared" si="9"/>
        <v>4488260.2710417155</v>
      </c>
      <c r="F137" s="43">
        <f t="shared" si="10"/>
        <v>74858.010267097663</v>
      </c>
      <c r="G137" s="43">
        <f t="shared" si="11"/>
        <v>61767.251143226036</v>
      </c>
      <c r="H137" s="43">
        <f t="shared" si="12"/>
        <v>13090.759123871625</v>
      </c>
      <c r="I137" s="42"/>
      <c r="J137" s="52">
        <f t="shared" si="13"/>
        <v>4426493.0198984835</v>
      </c>
      <c r="K137" s="67">
        <f t="shared" si="15"/>
        <v>538.31703512258389</v>
      </c>
    </row>
    <row r="138" spans="3:11" s="14" customFormat="1" ht="15.75" x14ac:dyDescent="0.25">
      <c r="C138" s="40">
        <f t="shared" si="14"/>
        <v>116</v>
      </c>
      <c r="D138" s="41">
        <f t="shared" si="8"/>
        <v>44409</v>
      </c>
      <c r="E138" s="59">
        <f t="shared" si="9"/>
        <v>4426493.0198984835</v>
      </c>
      <c r="F138" s="43">
        <f t="shared" si="10"/>
        <v>74858.010267097663</v>
      </c>
      <c r="G138" s="43">
        <f t="shared" si="11"/>
        <v>61947.405625727108</v>
      </c>
      <c r="H138" s="43">
        <f t="shared" si="12"/>
        <v>12910.604641370548</v>
      </c>
      <c r="I138" s="43"/>
      <c r="J138" s="52">
        <f t="shared" si="13"/>
        <v>4364545.6142727565</v>
      </c>
      <c r="K138" s="67">
        <f t="shared" si="15"/>
        <v>543.03911437804516</v>
      </c>
    </row>
    <row r="139" spans="3:11" s="14" customFormat="1" ht="15.75" x14ac:dyDescent="0.25">
      <c r="C139" s="40">
        <f t="shared" si="14"/>
        <v>117</v>
      </c>
      <c r="D139" s="41">
        <f t="shared" si="8"/>
        <v>44440</v>
      </c>
      <c r="E139" s="59">
        <f t="shared" si="9"/>
        <v>4364545.6142727565</v>
      </c>
      <c r="F139" s="43">
        <f t="shared" si="10"/>
        <v>74858.010267097663</v>
      </c>
      <c r="G139" s="43">
        <f t="shared" si="11"/>
        <v>62128.085558802151</v>
      </c>
      <c r="H139" s="43">
        <f t="shared" si="12"/>
        <v>12729.92470829551</v>
      </c>
      <c r="I139" s="43">
        <f>-Input!$I$23/4</f>
        <v>-86804.999999999985</v>
      </c>
      <c r="J139" s="52">
        <f t="shared" si="13"/>
        <v>4302417.5287139527</v>
      </c>
      <c r="K139" s="67">
        <f t="shared" si="15"/>
        <v>547.76119363350642</v>
      </c>
    </row>
    <row r="140" spans="3:11" s="14" customFormat="1" ht="15.75" x14ac:dyDescent="0.25">
      <c r="C140" s="40">
        <f t="shared" si="14"/>
        <v>118</v>
      </c>
      <c r="D140" s="41">
        <f t="shared" si="8"/>
        <v>44470</v>
      </c>
      <c r="E140" s="59">
        <f t="shared" si="9"/>
        <v>4302417.5287139527</v>
      </c>
      <c r="F140" s="43">
        <f t="shared" si="10"/>
        <v>74858.010267097663</v>
      </c>
      <c r="G140" s="43">
        <f t="shared" si="11"/>
        <v>62309.292475015318</v>
      </c>
      <c r="H140" s="43">
        <f t="shared" si="12"/>
        <v>12548.717792082338</v>
      </c>
      <c r="I140" s="42"/>
      <c r="J140" s="52">
        <f t="shared" si="13"/>
        <v>4240108.2362389453</v>
      </c>
      <c r="K140" s="67">
        <f t="shared" si="15"/>
        <v>552.48327288896769</v>
      </c>
    </row>
    <row r="141" spans="3:11" s="14" customFormat="1" ht="15.75" x14ac:dyDescent="0.25">
      <c r="C141" s="40">
        <f t="shared" si="14"/>
        <v>119</v>
      </c>
      <c r="D141" s="41">
        <f t="shared" si="8"/>
        <v>44501</v>
      </c>
      <c r="E141" s="59">
        <f t="shared" si="9"/>
        <v>4240108.2362389453</v>
      </c>
      <c r="F141" s="43">
        <f t="shared" si="10"/>
        <v>74858.010267097663</v>
      </c>
      <c r="G141" s="43">
        <f t="shared" si="11"/>
        <v>62491.027911400786</v>
      </c>
      <c r="H141" s="43">
        <f t="shared" si="12"/>
        <v>12366.982355696879</v>
      </c>
      <c r="I141" s="43"/>
      <c r="J141" s="52">
        <f t="shared" si="13"/>
        <v>4177617.2083275393</v>
      </c>
      <c r="K141" s="67">
        <f t="shared" si="15"/>
        <v>557.20535214442884</v>
      </c>
    </row>
    <row r="142" spans="3:11" s="14" customFormat="1" ht="15.75" x14ac:dyDescent="0.25">
      <c r="C142" s="40">
        <f t="shared" si="14"/>
        <v>120</v>
      </c>
      <c r="D142" s="41">
        <f t="shared" si="8"/>
        <v>44531</v>
      </c>
      <c r="E142" s="59">
        <f t="shared" si="9"/>
        <v>4177617.2083275393</v>
      </c>
      <c r="F142" s="43">
        <f t="shared" si="10"/>
        <v>74858.010267097663</v>
      </c>
      <c r="G142" s="43">
        <f t="shared" si="11"/>
        <v>62673.2934094757</v>
      </c>
      <c r="H142" s="43">
        <f t="shared" si="12"/>
        <v>12184.716857621959</v>
      </c>
      <c r="I142" s="43">
        <f>-Input!$I$23/4</f>
        <v>-86804.999999999985</v>
      </c>
      <c r="J142" s="52">
        <f t="shared" si="13"/>
        <v>4114943.9149180688</v>
      </c>
      <c r="K142" s="67">
        <f t="shared" si="15"/>
        <v>561.92743139989011</v>
      </c>
    </row>
    <row r="143" spans="3:11" s="14" customFormat="1" ht="15.75" x14ac:dyDescent="0.25">
      <c r="C143" s="40">
        <f t="shared" si="14"/>
        <v>121</v>
      </c>
      <c r="D143" s="41">
        <f t="shared" si="8"/>
        <v>44562</v>
      </c>
      <c r="E143" s="94">
        <f t="shared" si="9"/>
        <v>4114943.9149180688</v>
      </c>
      <c r="F143" s="43">
        <f t="shared" si="10"/>
        <v>74858.010267097663</v>
      </c>
      <c r="G143" s="43">
        <f t="shared" si="11"/>
        <v>62856.090515253331</v>
      </c>
      <c r="H143" s="43">
        <f t="shared" si="12"/>
        <v>12001.91975184432</v>
      </c>
      <c r="I143" s="42"/>
      <c r="J143" s="52">
        <f t="shared" si="13"/>
        <v>4052087.8244028091</v>
      </c>
      <c r="K143" s="67">
        <f t="shared" si="15"/>
        <v>566.64951065535138</v>
      </c>
    </row>
    <row r="144" spans="3:11" s="14" customFormat="1" ht="15.75" x14ac:dyDescent="0.25">
      <c r="C144" s="40">
        <f t="shared" si="14"/>
        <v>122</v>
      </c>
      <c r="D144" s="41">
        <f t="shared" si="8"/>
        <v>44593</v>
      </c>
      <c r="E144" s="59">
        <f t="shared" si="9"/>
        <v>4052087.8244028091</v>
      </c>
      <c r="F144" s="43">
        <f t="shared" si="10"/>
        <v>74858.010267097663</v>
      </c>
      <c r="G144" s="43">
        <f t="shared" si="11"/>
        <v>63039.420779256165</v>
      </c>
      <c r="H144" s="43">
        <f t="shared" si="12"/>
        <v>11818.589487841497</v>
      </c>
      <c r="I144" s="43"/>
      <c r="J144" s="52">
        <f t="shared" si="13"/>
        <v>3989048.4036235567</v>
      </c>
      <c r="K144" s="67">
        <f t="shared" si="15"/>
        <v>571.37158991081265</v>
      </c>
    </row>
    <row r="145" spans="3:11" s="14" customFormat="1" ht="15.75" x14ac:dyDescent="0.25">
      <c r="C145" s="40">
        <f t="shared" si="14"/>
        <v>123</v>
      </c>
      <c r="D145" s="41">
        <f t="shared" si="8"/>
        <v>44621</v>
      </c>
      <c r="E145" s="59">
        <f t="shared" si="9"/>
        <v>3989048.4036235567</v>
      </c>
      <c r="F145" s="43">
        <f t="shared" si="10"/>
        <v>74858.010267097663</v>
      </c>
      <c r="G145" s="43">
        <f t="shared" si="11"/>
        <v>63223.285756528989</v>
      </c>
      <c r="H145" s="43">
        <f t="shared" si="12"/>
        <v>11634.724510568667</v>
      </c>
      <c r="I145" s="43">
        <f>-Input!$I$23/4</f>
        <v>-86804.999999999985</v>
      </c>
      <c r="J145" s="52">
        <f t="shared" si="13"/>
        <v>3925825.117867019</v>
      </c>
      <c r="K145" s="67">
        <f t="shared" si="15"/>
        <v>576.09366916627391</v>
      </c>
    </row>
    <row r="146" spans="3:11" s="14" customFormat="1" ht="15.75" x14ac:dyDescent="0.25">
      <c r="C146" s="40">
        <f t="shared" si="14"/>
        <v>124</v>
      </c>
      <c r="D146" s="41">
        <f t="shared" si="8"/>
        <v>44652</v>
      </c>
      <c r="E146" s="59">
        <f t="shared" si="9"/>
        <v>3925825.117867019</v>
      </c>
      <c r="F146" s="43">
        <f t="shared" si="10"/>
        <v>74858.010267097663</v>
      </c>
      <c r="G146" s="43">
        <f t="shared" si="11"/>
        <v>63407.687006652202</v>
      </c>
      <c r="H146" s="43">
        <f t="shared" si="12"/>
        <v>11450.323260445457</v>
      </c>
      <c r="I146" s="42"/>
      <c r="J146" s="52">
        <f t="shared" si="13"/>
        <v>3862417.4308603723</v>
      </c>
      <c r="K146" s="67">
        <f t="shared" si="15"/>
        <v>580.81574842173518</v>
      </c>
    </row>
    <row r="147" spans="3:11" s="14" customFormat="1" ht="15.75" x14ac:dyDescent="0.25">
      <c r="C147" s="40">
        <f t="shared" si="14"/>
        <v>125</v>
      </c>
      <c r="D147" s="41">
        <f t="shared" si="8"/>
        <v>44682</v>
      </c>
      <c r="E147" s="59">
        <f t="shared" si="9"/>
        <v>3862417.4308603723</v>
      </c>
      <c r="F147" s="43">
        <f t="shared" si="10"/>
        <v>74858.010267097663</v>
      </c>
      <c r="G147" s="43">
        <f t="shared" si="11"/>
        <v>63592.626093754945</v>
      </c>
      <c r="H147" s="43">
        <f t="shared" si="12"/>
        <v>11265.384173342722</v>
      </c>
      <c r="I147" s="43"/>
      <c r="J147" s="52">
        <f t="shared" si="13"/>
        <v>3798824.8047666177</v>
      </c>
      <c r="K147" s="67">
        <f t="shared" si="15"/>
        <v>585.53782767719645</v>
      </c>
    </row>
    <row r="148" spans="3:11" s="14" customFormat="1" ht="15.75" x14ac:dyDescent="0.25">
      <c r="C148" s="40">
        <f t="shared" si="14"/>
        <v>126</v>
      </c>
      <c r="D148" s="41">
        <f t="shared" si="8"/>
        <v>44713</v>
      </c>
      <c r="E148" s="59">
        <f t="shared" si="9"/>
        <v>3798824.8047666177</v>
      </c>
      <c r="F148" s="43">
        <f t="shared" si="10"/>
        <v>74858.010267097663</v>
      </c>
      <c r="G148" s="43">
        <f t="shared" si="11"/>
        <v>63778.104586528389</v>
      </c>
      <c r="H148" s="43">
        <f t="shared" si="12"/>
        <v>11079.905680569271</v>
      </c>
      <c r="I148" s="43">
        <f>-Input!$I$23/4</f>
        <v>-86804.999999999985</v>
      </c>
      <c r="J148" s="52">
        <f t="shared" si="13"/>
        <v>3735046.7001800891</v>
      </c>
      <c r="K148" s="67">
        <f t="shared" si="15"/>
        <v>590.25990693265771</v>
      </c>
    </row>
    <row r="149" spans="3:11" s="14" customFormat="1" ht="15.75" x14ac:dyDescent="0.25">
      <c r="C149" s="40">
        <f t="shared" si="14"/>
        <v>127</v>
      </c>
      <c r="D149" s="41">
        <f t="shared" si="8"/>
        <v>44743</v>
      </c>
      <c r="E149" s="59">
        <f t="shared" si="9"/>
        <v>3735046.7001800891</v>
      </c>
      <c r="F149" s="43">
        <f t="shared" si="10"/>
        <v>74858.010267097663</v>
      </c>
      <c r="G149" s="43">
        <f t="shared" si="11"/>
        <v>63964.124058239104</v>
      </c>
      <c r="H149" s="43">
        <f t="shared" si="12"/>
        <v>10893.886208858563</v>
      </c>
      <c r="I149" s="42"/>
      <c r="J149" s="52">
        <f t="shared" si="13"/>
        <v>3671082.5761218444</v>
      </c>
      <c r="K149" s="67">
        <f t="shared" si="15"/>
        <v>594.98198618811898</v>
      </c>
    </row>
    <row r="150" spans="3:11" s="14" customFormat="1" ht="15.75" x14ac:dyDescent="0.25">
      <c r="C150" s="40">
        <f t="shared" si="14"/>
        <v>128</v>
      </c>
      <c r="D150" s="41">
        <f t="shared" si="8"/>
        <v>44774</v>
      </c>
      <c r="E150" s="59">
        <f t="shared" si="9"/>
        <v>3671082.5761218444</v>
      </c>
      <c r="F150" s="43">
        <f t="shared" si="10"/>
        <v>74858.010267097663</v>
      </c>
      <c r="G150" s="43">
        <f t="shared" si="11"/>
        <v>64150.686086742287</v>
      </c>
      <c r="H150" s="43">
        <f t="shared" si="12"/>
        <v>10707.324180355365</v>
      </c>
      <c r="I150" s="43"/>
      <c r="J150" s="52">
        <f t="shared" si="13"/>
        <v>3606931.8900351096</v>
      </c>
      <c r="K150" s="67">
        <f t="shared" si="15"/>
        <v>599.70406544358025</v>
      </c>
    </row>
    <row r="151" spans="3:11" s="14" customFormat="1" ht="15.75" x14ac:dyDescent="0.25">
      <c r="C151" s="40">
        <f t="shared" si="14"/>
        <v>129</v>
      </c>
      <c r="D151" s="41">
        <f t="shared" ref="D151:D214" si="16">IF(Loan_Not_Paid*Values_Entered,Payment_Date,"")</f>
        <v>44805</v>
      </c>
      <c r="E151" s="59">
        <f t="shared" ref="E151:E214" si="17">IF(Loan_Not_Paid*Values_Entered,Beginning_Balance,"")</f>
        <v>3606931.8900351096</v>
      </c>
      <c r="F151" s="43">
        <f t="shared" ref="F151:F214" si="18">IF(Loan_Not_Paid*Values_Entered,Monthly_Payment,"")</f>
        <v>74858.010267097663</v>
      </c>
      <c r="G151" s="43">
        <f t="shared" ref="G151:G214" si="19">IF(Loan_Not_Paid*Values_Entered,Principal,"")</f>
        <v>64337.792254495289</v>
      </c>
      <c r="H151" s="43">
        <f t="shared" ref="H151:H214" si="20">IF(Loan_Not_Paid*Values_Entered,Interest,"")</f>
        <v>10520.218012602367</v>
      </c>
      <c r="I151" s="43">
        <f>-Input!$I$23/4</f>
        <v>-86804.999999999985</v>
      </c>
      <c r="J151" s="52">
        <f t="shared" ref="J151:J214" si="21">IF(Loan_Not_Paid*Values_Entered,Ending_Balance,"")</f>
        <v>3542594.0977806132</v>
      </c>
      <c r="K151" s="67">
        <f t="shared" si="15"/>
        <v>604.42614469904152</v>
      </c>
    </row>
    <row r="152" spans="3:11" s="14" customFormat="1" ht="15.75" x14ac:dyDescent="0.25">
      <c r="C152" s="40">
        <f t="shared" ref="C152:C215" si="22">IF(Loan_Not_Paid*Values_Entered,Payment_Number,"")</f>
        <v>130</v>
      </c>
      <c r="D152" s="41">
        <f t="shared" si="16"/>
        <v>44835</v>
      </c>
      <c r="E152" s="59">
        <f t="shared" si="17"/>
        <v>3542594.0977806132</v>
      </c>
      <c r="F152" s="43">
        <f t="shared" si="18"/>
        <v>74858.010267097663</v>
      </c>
      <c r="G152" s="43">
        <f t="shared" si="19"/>
        <v>64525.444148570903</v>
      </c>
      <c r="H152" s="43">
        <f t="shared" si="20"/>
        <v>10332.566118526756</v>
      </c>
      <c r="I152" s="42"/>
      <c r="J152" s="52">
        <f t="shared" si="21"/>
        <v>3478068.6536320467</v>
      </c>
      <c r="K152" s="67">
        <f t="shared" si="15"/>
        <v>609.14822395450278</v>
      </c>
    </row>
    <row r="153" spans="3:11" s="14" customFormat="1" ht="15.75" x14ac:dyDescent="0.25">
      <c r="C153" s="40">
        <f t="shared" si="22"/>
        <v>131</v>
      </c>
      <c r="D153" s="41">
        <f t="shared" si="16"/>
        <v>44866</v>
      </c>
      <c r="E153" s="59">
        <f t="shared" si="17"/>
        <v>3478068.6536320467</v>
      </c>
      <c r="F153" s="43">
        <f t="shared" si="18"/>
        <v>74858.010267097663</v>
      </c>
      <c r="G153" s="43">
        <f t="shared" si="19"/>
        <v>64713.643360670889</v>
      </c>
      <c r="H153" s="43">
        <f t="shared" si="20"/>
        <v>10144.366906426756</v>
      </c>
      <c r="I153" s="43"/>
      <c r="J153" s="52">
        <f t="shared" si="21"/>
        <v>3413355.0102713723</v>
      </c>
      <c r="K153" s="67">
        <f t="shared" ref="K153:K210" si="23">+J$20*C152</f>
        <v>613.87030320996405</v>
      </c>
    </row>
    <row r="154" spans="3:11" s="14" customFormat="1" ht="15.75" x14ac:dyDescent="0.25">
      <c r="C154" s="40">
        <f t="shared" si="22"/>
        <v>132</v>
      </c>
      <c r="D154" s="41">
        <f t="shared" si="16"/>
        <v>44896</v>
      </c>
      <c r="E154" s="59">
        <f t="shared" si="17"/>
        <v>3413355.0102713723</v>
      </c>
      <c r="F154" s="43">
        <f t="shared" si="18"/>
        <v>74858.010267097663</v>
      </c>
      <c r="G154" s="43">
        <f t="shared" si="19"/>
        <v>64902.391487139525</v>
      </c>
      <c r="H154" s="43">
        <f t="shared" si="20"/>
        <v>9955.6187799581348</v>
      </c>
      <c r="I154" s="43">
        <f>-Input!$I$23/4</f>
        <v>-86804.999999999985</v>
      </c>
      <c r="J154" s="52">
        <f t="shared" si="21"/>
        <v>3348452.6187842339</v>
      </c>
      <c r="K154" s="67">
        <f t="shared" si="23"/>
        <v>618.59238246542532</v>
      </c>
    </row>
    <row r="155" spans="3:11" s="14" customFormat="1" ht="15.75" x14ac:dyDescent="0.25">
      <c r="C155" s="40">
        <f t="shared" si="22"/>
        <v>133</v>
      </c>
      <c r="D155" s="41">
        <f t="shared" si="16"/>
        <v>44927</v>
      </c>
      <c r="E155" s="94">
        <f t="shared" si="17"/>
        <v>3348452.6187842339</v>
      </c>
      <c r="F155" s="43">
        <f t="shared" si="18"/>
        <v>74858.010267097663</v>
      </c>
      <c r="G155" s="43">
        <f t="shared" si="19"/>
        <v>65091.690128977018</v>
      </c>
      <c r="H155" s="43">
        <f t="shared" si="20"/>
        <v>9766.3201381206436</v>
      </c>
      <c r="I155" s="42"/>
      <c r="J155" s="52">
        <f t="shared" si="21"/>
        <v>3283360.9286552574</v>
      </c>
      <c r="K155" s="67">
        <f t="shared" si="23"/>
        <v>623.31446172088658</v>
      </c>
    </row>
    <row r="156" spans="3:11" s="14" customFormat="1" ht="15.75" x14ac:dyDescent="0.25">
      <c r="C156" s="40">
        <f t="shared" si="22"/>
        <v>134</v>
      </c>
      <c r="D156" s="41">
        <f t="shared" si="16"/>
        <v>44958</v>
      </c>
      <c r="E156" s="59">
        <f t="shared" si="17"/>
        <v>3283360.9286552574</v>
      </c>
      <c r="F156" s="43">
        <f t="shared" si="18"/>
        <v>74858.010267097663</v>
      </c>
      <c r="G156" s="43">
        <f t="shared" si="19"/>
        <v>65281.54089185319</v>
      </c>
      <c r="H156" s="43">
        <f t="shared" si="20"/>
        <v>9576.46937524446</v>
      </c>
      <c r="I156" s="43"/>
      <c r="J156" s="52">
        <f t="shared" si="21"/>
        <v>3218079.3877634052</v>
      </c>
      <c r="K156" s="67">
        <f t="shared" si="23"/>
        <v>628.03654097634785</v>
      </c>
    </row>
    <row r="157" spans="3:11" s="14" customFormat="1" ht="15.75" x14ac:dyDescent="0.25">
      <c r="C157" s="40">
        <f t="shared" si="22"/>
        <v>135</v>
      </c>
      <c r="D157" s="41">
        <f t="shared" si="16"/>
        <v>44986</v>
      </c>
      <c r="E157" s="59">
        <f t="shared" si="17"/>
        <v>3218079.3877634052</v>
      </c>
      <c r="F157" s="43">
        <f t="shared" si="18"/>
        <v>74858.010267097663</v>
      </c>
      <c r="G157" s="43">
        <f t="shared" si="19"/>
        <v>65471.945386121093</v>
      </c>
      <c r="H157" s="43">
        <f t="shared" si="20"/>
        <v>9386.0648809765553</v>
      </c>
      <c r="I157" s="43">
        <f>-Input!$I$23/4</f>
        <v>-86804.999999999985</v>
      </c>
      <c r="J157" s="52">
        <f t="shared" si="21"/>
        <v>3152607.4423772786</v>
      </c>
      <c r="K157" s="67">
        <f t="shared" si="23"/>
        <v>632.75862023180912</v>
      </c>
    </row>
    <row r="158" spans="3:11" s="14" customFormat="1" ht="15.75" x14ac:dyDescent="0.25">
      <c r="C158" s="40">
        <f t="shared" si="22"/>
        <v>136</v>
      </c>
      <c r="D158" s="41">
        <f t="shared" si="16"/>
        <v>45017</v>
      </c>
      <c r="E158" s="59">
        <f t="shared" si="17"/>
        <v>3152607.4423772786</v>
      </c>
      <c r="F158" s="43">
        <f t="shared" si="18"/>
        <v>74858.010267097663</v>
      </c>
      <c r="G158" s="43">
        <f t="shared" si="19"/>
        <v>65662.905226830626</v>
      </c>
      <c r="H158" s="43">
        <f t="shared" si="20"/>
        <v>9195.1050402670353</v>
      </c>
      <c r="I158" s="42"/>
      <c r="J158" s="52">
        <f t="shared" si="21"/>
        <v>3086944.5371504501</v>
      </c>
      <c r="K158" s="67">
        <f t="shared" si="23"/>
        <v>637.48069948727039</v>
      </c>
    </row>
    <row r="159" spans="3:11" s="14" customFormat="1" ht="15.75" x14ac:dyDescent="0.25">
      <c r="C159" s="40">
        <f t="shared" si="22"/>
        <v>137</v>
      </c>
      <c r="D159" s="41">
        <f t="shared" si="16"/>
        <v>45047</v>
      </c>
      <c r="E159" s="59">
        <f t="shared" si="17"/>
        <v>3086944.5371504501</v>
      </c>
      <c r="F159" s="43">
        <f t="shared" si="18"/>
        <v>74858.010267097663</v>
      </c>
      <c r="G159" s="43">
        <f t="shared" si="19"/>
        <v>65854.422033742216</v>
      </c>
      <c r="H159" s="43">
        <f t="shared" si="20"/>
        <v>9003.5882333554455</v>
      </c>
      <c r="I159" s="43"/>
      <c r="J159" s="52">
        <f t="shared" si="21"/>
        <v>3021090.1151167061</v>
      </c>
      <c r="K159" s="67">
        <f t="shared" si="23"/>
        <v>642.20277874273165</v>
      </c>
    </row>
    <row r="160" spans="3:11" s="14" customFormat="1" ht="15.75" x14ac:dyDescent="0.25">
      <c r="C160" s="40">
        <f t="shared" si="22"/>
        <v>138</v>
      </c>
      <c r="D160" s="41">
        <f t="shared" si="16"/>
        <v>45078</v>
      </c>
      <c r="E160" s="59">
        <f t="shared" si="17"/>
        <v>3021090.1151167061</v>
      </c>
      <c r="F160" s="43">
        <f t="shared" si="18"/>
        <v>74858.010267097663</v>
      </c>
      <c r="G160" s="43">
        <f t="shared" si="19"/>
        <v>66046.497431340627</v>
      </c>
      <c r="H160" s="43">
        <f t="shared" si="20"/>
        <v>8811.512835757032</v>
      </c>
      <c r="I160" s="43">
        <f>-Input!$I$23/4</f>
        <v>-86804.999999999985</v>
      </c>
      <c r="J160" s="52">
        <f t="shared" si="21"/>
        <v>2955043.6176853683</v>
      </c>
      <c r="K160" s="67">
        <f t="shared" si="23"/>
        <v>646.92485799819292</v>
      </c>
    </row>
    <row r="161" spans="3:11" s="14" customFormat="1" ht="15.75" x14ac:dyDescent="0.25">
      <c r="C161" s="40">
        <f t="shared" si="22"/>
        <v>139</v>
      </c>
      <c r="D161" s="41">
        <f t="shared" si="16"/>
        <v>45108</v>
      </c>
      <c r="E161" s="59">
        <f t="shared" si="17"/>
        <v>2955043.6176853683</v>
      </c>
      <c r="F161" s="43">
        <f t="shared" si="18"/>
        <v>74858.010267097663</v>
      </c>
      <c r="G161" s="43">
        <f t="shared" si="19"/>
        <v>66239.1330488487</v>
      </c>
      <c r="H161" s="43">
        <f t="shared" si="20"/>
        <v>8618.8772182489538</v>
      </c>
      <c r="I161" s="42"/>
      <c r="J161" s="52">
        <f t="shared" si="21"/>
        <v>2888804.4846365191</v>
      </c>
      <c r="K161" s="67">
        <f t="shared" si="23"/>
        <v>651.64693725365419</v>
      </c>
    </row>
    <row r="162" spans="3:11" s="14" customFormat="1" ht="15.75" x14ac:dyDescent="0.25">
      <c r="C162" s="40">
        <f t="shared" si="22"/>
        <v>140</v>
      </c>
      <c r="D162" s="41">
        <f t="shared" si="16"/>
        <v>45139</v>
      </c>
      <c r="E162" s="59">
        <f t="shared" si="17"/>
        <v>2888804.4846365191</v>
      </c>
      <c r="F162" s="43">
        <f t="shared" si="18"/>
        <v>74858.010267097663</v>
      </c>
      <c r="G162" s="43">
        <f t="shared" si="19"/>
        <v>66432.330520241187</v>
      </c>
      <c r="H162" s="43">
        <f t="shared" si="20"/>
        <v>8425.6797468564782</v>
      </c>
      <c r="I162" s="43"/>
      <c r="J162" s="52">
        <f t="shared" si="21"/>
        <v>2822372.1541162767</v>
      </c>
      <c r="K162" s="67">
        <f t="shared" si="23"/>
        <v>656.36901650911534</v>
      </c>
    </row>
    <row r="163" spans="3:11" s="14" customFormat="1" ht="15.75" x14ac:dyDescent="0.25">
      <c r="C163" s="40">
        <f t="shared" si="22"/>
        <v>141</v>
      </c>
      <c r="D163" s="41">
        <f t="shared" si="16"/>
        <v>45170</v>
      </c>
      <c r="E163" s="59">
        <f t="shared" si="17"/>
        <v>2822372.1541162767</v>
      </c>
      <c r="F163" s="43">
        <f t="shared" si="18"/>
        <v>74858.010267097663</v>
      </c>
      <c r="G163" s="43">
        <f t="shared" si="19"/>
        <v>66626.091484258548</v>
      </c>
      <c r="H163" s="43">
        <f t="shared" si="20"/>
        <v>8231.9187828391077</v>
      </c>
      <c r="I163" s="43">
        <f>-Input!$I$23/4</f>
        <v>-86804.999999999985</v>
      </c>
      <c r="J163" s="52">
        <f t="shared" si="21"/>
        <v>2755746.0626320206</v>
      </c>
      <c r="K163" s="67">
        <f t="shared" si="23"/>
        <v>661.09109576457661</v>
      </c>
    </row>
    <row r="164" spans="3:11" s="14" customFormat="1" ht="15.75" x14ac:dyDescent="0.25">
      <c r="C164" s="40">
        <f t="shared" si="22"/>
        <v>142</v>
      </c>
      <c r="D164" s="41">
        <f t="shared" si="16"/>
        <v>45200</v>
      </c>
      <c r="E164" s="59">
        <f t="shared" si="17"/>
        <v>2755746.0626320206</v>
      </c>
      <c r="F164" s="43">
        <f t="shared" si="18"/>
        <v>74858.010267097663</v>
      </c>
      <c r="G164" s="43">
        <f t="shared" si="19"/>
        <v>66820.417584420968</v>
      </c>
      <c r="H164" s="43">
        <f t="shared" si="20"/>
        <v>8037.5926826766863</v>
      </c>
      <c r="I164" s="42"/>
      <c r="J164" s="52">
        <f t="shared" si="21"/>
        <v>2688925.6450476013</v>
      </c>
      <c r="K164" s="67">
        <f t="shared" si="23"/>
        <v>665.81317502003787</v>
      </c>
    </row>
    <row r="165" spans="3:11" s="14" customFormat="1" ht="15.75" x14ac:dyDescent="0.25">
      <c r="C165" s="40">
        <f t="shared" si="22"/>
        <v>143</v>
      </c>
      <c r="D165" s="41">
        <f t="shared" si="16"/>
        <v>45231</v>
      </c>
      <c r="E165" s="59">
        <f t="shared" si="17"/>
        <v>2688925.6450476013</v>
      </c>
      <c r="F165" s="43">
        <f t="shared" si="18"/>
        <v>74858.010267097663</v>
      </c>
      <c r="G165" s="43">
        <f t="shared" si="19"/>
        <v>67015.31046904219</v>
      </c>
      <c r="H165" s="43">
        <f t="shared" si="20"/>
        <v>7842.6997980554597</v>
      </c>
      <c r="I165" s="43"/>
      <c r="J165" s="52">
        <f t="shared" si="21"/>
        <v>2621910.3345785532</v>
      </c>
      <c r="K165" s="67">
        <f t="shared" si="23"/>
        <v>670.53525427549914</v>
      </c>
    </row>
    <row r="166" spans="3:11" s="14" customFormat="1" ht="15.75" x14ac:dyDescent="0.25">
      <c r="C166" s="40">
        <f t="shared" si="22"/>
        <v>144</v>
      </c>
      <c r="D166" s="41">
        <f t="shared" si="16"/>
        <v>45261</v>
      </c>
      <c r="E166" s="59">
        <f t="shared" si="17"/>
        <v>2621910.3345785532</v>
      </c>
      <c r="F166" s="43">
        <f t="shared" si="18"/>
        <v>74858.010267097663</v>
      </c>
      <c r="G166" s="43">
        <f t="shared" si="19"/>
        <v>67210.771791243576</v>
      </c>
      <c r="H166" s="43">
        <f t="shared" si="20"/>
        <v>7647.2384758540857</v>
      </c>
      <c r="I166" s="43">
        <f>-Input!$I$23/4</f>
        <v>-86804.999999999985</v>
      </c>
      <c r="J166" s="52">
        <f t="shared" si="21"/>
        <v>2554699.5627873149</v>
      </c>
      <c r="K166" s="67">
        <f t="shared" si="23"/>
        <v>675.25733353096041</v>
      </c>
    </row>
    <row r="167" spans="3:11" s="14" customFormat="1" ht="15.75" x14ac:dyDescent="0.25">
      <c r="C167" s="40">
        <f t="shared" si="22"/>
        <v>145</v>
      </c>
      <c r="D167" s="41">
        <f t="shared" si="16"/>
        <v>45292</v>
      </c>
      <c r="E167" s="94">
        <f t="shared" si="17"/>
        <v>2554699.5627873149</v>
      </c>
      <c r="F167" s="43">
        <f t="shared" si="18"/>
        <v>74858.010267097663</v>
      </c>
      <c r="G167" s="43">
        <f t="shared" si="19"/>
        <v>67406.803208968035</v>
      </c>
      <c r="H167" s="43">
        <f t="shared" si="20"/>
        <v>7451.2070581296257</v>
      </c>
      <c r="I167" s="42"/>
      <c r="J167" s="52">
        <f t="shared" si="21"/>
        <v>2487292.7595783528</v>
      </c>
      <c r="K167" s="67">
        <f t="shared" si="23"/>
        <v>679.97941278642168</v>
      </c>
    </row>
    <row r="168" spans="3:11" s="14" customFormat="1" ht="15.75" x14ac:dyDescent="0.25">
      <c r="C168" s="40">
        <f t="shared" si="22"/>
        <v>146</v>
      </c>
      <c r="D168" s="41">
        <f t="shared" si="16"/>
        <v>45323</v>
      </c>
      <c r="E168" s="59">
        <f t="shared" si="17"/>
        <v>2487292.7595783528</v>
      </c>
      <c r="F168" s="43">
        <f t="shared" si="18"/>
        <v>74858.010267097663</v>
      </c>
      <c r="G168" s="43">
        <f t="shared" si="19"/>
        <v>67603.406384994189</v>
      </c>
      <c r="H168" s="43">
        <f t="shared" si="20"/>
        <v>7254.6038821034699</v>
      </c>
      <c r="I168" s="43"/>
      <c r="J168" s="52">
        <f t="shared" si="21"/>
        <v>2419689.3531933557</v>
      </c>
      <c r="K168" s="67">
        <f t="shared" si="23"/>
        <v>684.70149204188294</v>
      </c>
    </row>
    <row r="169" spans="3:11" s="14" customFormat="1" ht="15.75" x14ac:dyDescent="0.25">
      <c r="C169" s="40">
        <f t="shared" si="22"/>
        <v>147</v>
      </c>
      <c r="D169" s="41">
        <f t="shared" si="16"/>
        <v>45352</v>
      </c>
      <c r="E169" s="59">
        <f t="shared" si="17"/>
        <v>2419689.3531933557</v>
      </c>
      <c r="F169" s="43">
        <f t="shared" si="18"/>
        <v>74858.010267097663</v>
      </c>
      <c r="G169" s="43">
        <f t="shared" si="19"/>
        <v>67800.582986950423</v>
      </c>
      <c r="H169" s="43">
        <f t="shared" si="20"/>
        <v>7057.4272801472362</v>
      </c>
      <c r="I169" s="43">
        <f>-Input!$I$23/4</f>
        <v>-86804.999999999985</v>
      </c>
      <c r="J169" s="52">
        <f t="shared" si="21"/>
        <v>2351888.7702064011</v>
      </c>
      <c r="K169" s="67">
        <f t="shared" si="23"/>
        <v>689.42357129734421</v>
      </c>
    </row>
    <row r="170" spans="3:11" s="14" customFormat="1" ht="15.75" x14ac:dyDescent="0.25">
      <c r="C170" s="40">
        <f t="shared" si="22"/>
        <v>148</v>
      </c>
      <c r="D170" s="41">
        <f t="shared" si="16"/>
        <v>45383</v>
      </c>
      <c r="E170" s="59">
        <f t="shared" si="17"/>
        <v>2351888.7702064011</v>
      </c>
      <c r="F170" s="43">
        <f t="shared" si="18"/>
        <v>74858.010267097663</v>
      </c>
      <c r="G170" s="43">
        <f t="shared" si="19"/>
        <v>67998.334687329028</v>
      </c>
      <c r="H170" s="43">
        <f t="shared" si="20"/>
        <v>6859.675579768631</v>
      </c>
      <c r="I170" s="42"/>
      <c r="J170" s="52">
        <f t="shared" si="21"/>
        <v>2283890.435519075</v>
      </c>
      <c r="K170" s="67">
        <f t="shared" si="23"/>
        <v>694.14565055280548</v>
      </c>
    </row>
    <row r="171" spans="3:11" s="14" customFormat="1" ht="15.75" x14ac:dyDescent="0.25">
      <c r="C171" s="40">
        <f t="shared" si="22"/>
        <v>149</v>
      </c>
      <c r="D171" s="41">
        <f t="shared" si="16"/>
        <v>45413</v>
      </c>
      <c r="E171" s="59">
        <f t="shared" si="17"/>
        <v>2283890.435519075</v>
      </c>
      <c r="F171" s="43">
        <f t="shared" si="18"/>
        <v>74858.010267097663</v>
      </c>
      <c r="G171" s="43">
        <f t="shared" si="19"/>
        <v>68196.663163500401</v>
      </c>
      <c r="H171" s="43">
        <f t="shared" si="20"/>
        <v>6661.3471035972561</v>
      </c>
      <c r="I171" s="43"/>
      <c r="J171" s="52">
        <f t="shared" si="21"/>
        <v>2215693.7723555714</v>
      </c>
      <c r="K171" s="67">
        <f t="shared" si="23"/>
        <v>698.86772980826674</v>
      </c>
    </row>
    <row r="172" spans="3:11" s="14" customFormat="1" ht="15.75" x14ac:dyDescent="0.25">
      <c r="C172" s="40">
        <f t="shared" si="22"/>
        <v>150</v>
      </c>
      <c r="D172" s="41">
        <f t="shared" si="16"/>
        <v>45444</v>
      </c>
      <c r="E172" s="59">
        <f t="shared" si="17"/>
        <v>2215693.7723555714</v>
      </c>
      <c r="F172" s="43">
        <f t="shared" si="18"/>
        <v>74858.010267097663</v>
      </c>
      <c r="G172" s="43">
        <f t="shared" si="19"/>
        <v>68395.570097727279</v>
      </c>
      <c r="H172" s="43">
        <f t="shared" si="20"/>
        <v>6462.4401693703776</v>
      </c>
      <c r="I172" s="43">
        <f>-Input!$I$23/4</f>
        <v>-86804.999999999985</v>
      </c>
      <c r="J172" s="52">
        <f t="shared" si="21"/>
        <v>2147298.2022578511</v>
      </c>
      <c r="K172" s="67">
        <f t="shared" si="23"/>
        <v>703.58980906372801</v>
      </c>
    </row>
    <row r="173" spans="3:11" s="14" customFormat="1" ht="15.75" x14ac:dyDescent="0.25">
      <c r="C173" s="40">
        <f t="shared" si="22"/>
        <v>151</v>
      </c>
      <c r="D173" s="41">
        <f t="shared" si="16"/>
        <v>45474</v>
      </c>
      <c r="E173" s="59">
        <f t="shared" si="17"/>
        <v>2147298.2022578511</v>
      </c>
      <c r="F173" s="43">
        <f t="shared" si="18"/>
        <v>74858.010267097663</v>
      </c>
      <c r="G173" s="43">
        <f t="shared" si="19"/>
        <v>68595.057177178984</v>
      </c>
      <c r="H173" s="43">
        <f t="shared" si="20"/>
        <v>6262.953089918673</v>
      </c>
      <c r="I173" s="42"/>
      <c r="J173" s="52">
        <f t="shared" si="21"/>
        <v>2078703.1450806651</v>
      </c>
      <c r="K173" s="67">
        <f t="shared" si="23"/>
        <v>708.31188831918928</v>
      </c>
    </row>
    <row r="174" spans="3:11" s="14" customFormat="1" ht="15.75" x14ac:dyDescent="0.25">
      <c r="C174" s="40">
        <f t="shared" si="22"/>
        <v>152</v>
      </c>
      <c r="D174" s="41">
        <f t="shared" si="16"/>
        <v>45505</v>
      </c>
      <c r="E174" s="59">
        <f t="shared" si="17"/>
        <v>2078703.1450806651</v>
      </c>
      <c r="F174" s="43">
        <f t="shared" si="18"/>
        <v>74858.010267097663</v>
      </c>
      <c r="G174" s="43">
        <f t="shared" si="19"/>
        <v>68795.126093945757</v>
      </c>
      <c r="H174" s="43">
        <f t="shared" si="20"/>
        <v>6062.8841731519015</v>
      </c>
      <c r="I174" s="43"/>
      <c r="J174" s="52">
        <f t="shared" si="21"/>
        <v>2009908.0189867262</v>
      </c>
      <c r="K174" s="67">
        <f t="shared" si="23"/>
        <v>713.03396757465055</v>
      </c>
    </row>
    <row r="175" spans="3:11" s="14" customFormat="1" ht="15.75" x14ac:dyDescent="0.25">
      <c r="C175" s="40">
        <f t="shared" si="22"/>
        <v>153</v>
      </c>
      <c r="D175" s="41">
        <f t="shared" si="16"/>
        <v>45536</v>
      </c>
      <c r="E175" s="59">
        <f t="shared" si="17"/>
        <v>2009908.0189867262</v>
      </c>
      <c r="F175" s="43">
        <f t="shared" si="18"/>
        <v>74858.010267097663</v>
      </c>
      <c r="G175" s="43">
        <f t="shared" si="19"/>
        <v>68995.778545053094</v>
      </c>
      <c r="H175" s="43">
        <f t="shared" si="20"/>
        <v>5862.2317220445602</v>
      </c>
      <c r="I175" s="43">
        <f>-Input!$I$23/4</f>
        <v>-86804.999999999985</v>
      </c>
      <c r="J175" s="52">
        <f t="shared" si="21"/>
        <v>1940912.2404416669</v>
      </c>
      <c r="K175" s="67">
        <f t="shared" si="23"/>
        <v>717.75604683011181</v>
      </c>
    </row>
    <row r="176" spans="3:11" s="14" customFormat="1" ht="15.75" x14ac:dyDescent="0.25">
      <c r="C176" s="40">
        <f t="shared" si="22"/>
        <v>154</v>
      </c>
      <c r="D176" s="41">
        <f t="shared" si="16"/>
        <v>45566</v>
      </c>
      <c r="E176" s="59">
        <f t="shared" si="17"/>
        <v>1940912.2404416669</v>
      </c>
      <c r="F176" s="43">
        <f t="shared" si="18"/>
        <v>74858.010267097663</v>
      </c>
      <c r="G176" s="43">
        <f t="shared" si="19"/>
        <v>69197.016232476162</v>
      </c>
      <c r="H176" s="43">
        <f t="shared" si="20"/>
        <v>5660.9940346214889</v>
      </c>
      <c r="I176" s="42"/>
      <c r="J176" s="52">
        <f t="shared" si="21"/>
        <v>1871715.2242091931</v>
      </c>
      <c r="K176" s="67">
        <f t="shared" si="23"/>
        <v>722.47812608557308</v>
      </c>
    </row>
    <row r="177" spans="3:11" s="14" customFormat="1" ht="15.75" x14ac:dyDescent="0.25">
      <c r="C177" s="40">
        <f t="shared" si="22"/>
        <v>155</v>
      </c>
      <c r="D177" s="41">
        <f t="shared" si="16"/>
        <v>45597</v>
      </c>
      <c r="E177" s="59">
        <f t="shared" si="17"/>
        <v>1871715.2242091931</v>
      </c>
      <c r="F177" s="43">
        <f t="shared" si="18"/>
        <v>74858.010267097663</v>
      </c>
      <c r="G177" s="43">
        <f t="shared" si="19"/>
        <v>69398.840863154226</v>
      </c>
      <c r="H177" s="43">
        <f t="shared" si="20"/>
        <v>5459.1694039434333</v>
      </c>
      <c r="I177" s="43"/>
      <c r="J177" s="52">
        <f t="shared" si="21"/>
        <v>1802316.3833460361</v>
      </c>
      <c r="K177" s="67">
        <f t="shared" si="23"/>
        <v>727.20020534103435</v>
      </c>
    </row>
    <row r="178" spans="3:11" s="14" customFormat="1" ht="15.75" x14ac:dyDescent="0.25">
      <c r="C178" s="40">
        <f t="shared" si="22"/>
        <v>156</v>
      </c>
      <c r="D178" s="41">
        <f t="shared" si="16"/>
        <v>45627</v>
      </c>
      <c r="E178" s="59">
        <f t="shared" si="17"/>
        <v>1802316.3833460361</v>
      </c>
      <c r="F178" s="43">
        <f t="shared" si="18"/>
        <v>74858.010267097663</v>
      </c>
      <c r="G178" s="43">
        <f t="shared" si="19"/>
        <v>69601.254149005093</v>
      </c>
      <c r="H178" s="43">
        <f t="shared" si="20"/>
        <v>5256.7561180925668</v>
      </c>
      <c r="I178" s="43">
        <f>-Input!$I$23/4</f>
        <v>-86804.999999999985</v>
      </c>
      <c r="J178" s="52">
        <f t="shared" si="21"/>
        <v>1732715.1291970313</v>
      </c>
      <c r="K178" s="67">
        <f t="shared" si="23"/>
        <v>731.92228459649562</v>
      </c>
    </row>
    <row r="179" spans="3:11" s="14" customFormat="1" ht="15.75" x14ac:dyDescent="0.25">
      <c r="C179" s="40">
        <f t="shared" si="22"/>
        <v>157</v>
      </c>
      <c r="D179" s="41">
        <f t="shared" si="16"/>
        <v>45658</v>
      </c>
      <c r="E179" s="94">
        <f t="shared" si="17"/>
        <v>1732715.1291970313</v>
      </c>
      <c r="F179" s="43">
        <f t="shared" si="18"/>
        <v>74858.010267097663</v>
      </c>
      <c r="G179" s="43">
        <f t="shared" si="19"/>
        <v>69804.257806939699</v>
      </c>
      <c r="H179" s="43">
        <f t="shared" si="20"/>
        <v>5053.7524601579671</v>
      </c>
      <c r="I179" s="42"/>
      <c r="J179" s="52">
        <f t="shared" si="21"/>
        <v>1662910.8713900913</v>
      </c>
      <c r="K179" s="67">
        <f t="shared" si="23"/>
        <v>736.64436385195688</v>
      </c>
    </row>
    <row r="180" spans="3:11" s="14" customFormat="1" ht="15.75" x14ac:dyDescent="0.25">
      <c r="C180" s="40">
        <f t="shared" si="22"/>
        <v>158</v>
      </c>
      <c r="D180" s="41">
        <f t="shared" si="16"/>
        <v>45689</v>
      </c>
      <c r="E180" s="59">
        <f t="shared" si="17"/>
        <v>1662910.8713900913</v>
      </c>
      <c r="F180" s="43">
        <f t="shared" si="18"/>
        <v>74858.010267097663</v>
      </c>
      <c r="G180" s="43">
        <f t="shared" si="19"/>
        <v>70007.853558876595</v>
      </c>
      <c r="H180" s="43">
        <f t="shared" si="20"/>
        <v>4850.1567082210613</v>
      </c>
      <c r="I180" s="43"/>
      <c r="J180" s="52">
        <f t="shared" si="21"/>
        <v>1592903.0178312156</v>
      </c>
      <c r="K180" s="67">
        <f t="shared" si="23"/>
        <v>741.36644310741815</v>
      </c>
    </row>
    <row r="181" spans="3:11" s="14" customFormat="1" ht="15.75" x14ac:dyDescent="0.25">
      <c r="C181" s="40">
        <f t="shared" si="22"/>
        <v>159</v>
      </c>
      <c r="D181" s="41">
        <f t="shared" si="16"/>
        <v>45717</v>
      </c>
      <c r="E181" s="59">
        <f t="shared" si="17"/>
        <v>1592903.0178312156</v>
      </c>
      <c r="F181" s="43">
        <f t="shared" si="18"/>
        <v>74858.010267097663</v>
      </c>
      <c r="G181" s="43">
        <f t="shared" si="19"/>
        <v>70212.043131756654</v>
      </c>
      <c r="H181" s="43">
        <f t="shared" si="20"/>
        <v>4645.967135341004</v>
      </c>
      <c r="I181" s="43">
        <f>-Input!$I$23/4</f>
        <v>-86804.999999999985</v>
      </c>
      <c r="J181" s="52">
        <f t="shared" si="21"/>
        <v>1522690.9746994525</v>
      </c>
      <c r="K181" s="67">
        <f t="shared" si="23"/>
        <v>746.08852236287942</v>
      </c>
    </row>
    <row r="182" spans="3:11" s="14" customFormat="1" ht="15.75" x14ac:dyDescent="0.25">
      <c r="C182" s="40">
        <f t="shared" si="22"/>
        <v>160</v>
      </c>
      <c r="D182" s="41">
        <f t="shared" si="16"/>
        <v>45748</v>
      </c>
      <c r="E182" s="59">
        <f t="shared" si="17"/>
        <v>1522690.9746994525</v>
      </c>
      <c r="F182" s="43">
        <f t="shared" si="18"/>
        <v>74858.010267097663</v>
      </c>
      <c r="G182" s="43">
        <f t="shared" si="19"/>
        <v>70416.828257557616</v>
      </c>
      <c r="H182" s="43">
        <f t="shared" si="20"/>
        <v>4441.1820095400462</v>
      </c>
      <c r="I182" s="42"/>
      <c r="J182" s="52">
        <f t="shared" si="21"/>
        <v>1452274.1464419048</v>
      </c>
      <c r="K182" s="67">
        <f t="shared" si="23"/>
        <v>750.81060161834068</v>
      </c>
    </row>
    <row r="183" spans="3:11" s="14" customFormat="1" ht="15.75" x14ac:dyDescent="0.25">
      <c r="C183" s="40">
        <f t="shared" si="22"/>
        <v>161</v>
      </c>
      <c r="D183" s="41">
        <f t="shared" si="16"/>
        <v>45778</v>
      </c>
      <c r="E183" s="59">
        <f t="shared" si="17"/>
        <v>1452274.1464419048</v>
      </c>
      <c r="F183" s="43">
        <f t="shared" si="18"/>
        <v>74858.010267097663</v>
      </c>
      <c r="G183" s="43">
        <f t="shared" si="19"/>
        <v>70622.210673308815</v>
      </c>
      <c r="H183" s="43">
        <f t="shared" si="20"/>
        <v>4235.7995937888372</v>
      </c>
      <c r="I183" s="43"/>
      <c r="J183" s="52">
        <f t="shared" si="21"/>
        <v>1381651.9357685968</v>
      </c>
      <c r="K183" s="67">
        <f t="shared" si="23"/>
        <v>755.53268087380184</v>
      </c>
    </row>
    <row r="184" spans="3:11" s="14" customFormat="1" ht="15.75" x14ac:dyDescent="0.25">
      <c r="C184" s="40">
        <f t="shared" si="22"/>
        <v>162</v>
      </c>
      <c r="D184" s="41">
        <f t="shared" si="16"/>
        <v>45809</v>
      </c>
      <c r="E184" s="59">
        <f t="shared" si="17"/>
        <v>1381651.9357685968</v>
      </c>
      <c r="F184" s="43">
        <f t="shared" si="18"/>
        <v>74858.010267097663</v>
      </c>
      <c r="G184" s="43">
        <f t="shared" si="19"/>
        <v>70828.192121105967</v>
      </c>
      <c r="H184" s="43">
        <f t="shared" si="20"/>
        <v>4029.8181459916864</v>
      </c>
      <c r="I184" s="43">
        <f>-Input!$I$23/4</f>
        <v>-86804.999999999985</v>
      </c>
      <c r="J184" s="52">
        <f t="shared" si="21"/>
        <v>1310823.7436474934</v>
      </c>
      <c r="K184" s="67">
        <f t="shared" si="23"/>
        <v>760.2547601292631</v>
      </c>
    </row>
    <row r="185" spans="3:11" s="14" customFormat="1" ht="15.75" x14ac:dyDescent="0.25">
      <c r="C185" s="40">
        <f t="shared" si="22"/>
        <v>163</v>
      </c>
      <c r="D185" s="41">
        <f t="shared" si="16"/>
        <v>45839</v>
      </c>
      <c r="E185" s="59">
        <f t="shared" si="17"/>
        <v>1310823.7436474934</v>
      </c>
      <c r="F185" s="43">
        <f t="shared" si="18"/>
        <v>74858.010267097663</v>
      </c>
      <c r="G185" s="43">
        <f t="shared" si="19"/>
        <v>71034.774348125866</v>
      </c>
      <c r="H185" s="43">
        <f t="shared" si="20"/>
        <v>3823.2359189717936</v>
      </c>
      <c r="I185" s="42"/>
      <c r="J185" s="52">
        <f t="shared" si="21"/>
        <v>1239788.9692993648</v>
      </c>
      <c r="K185" s="67">
        <f t="shared" si="23"/>
        <v>764.97683938472437</v>
      </c>
    </row>
    <row r="186" spans="3:11" s="14" customFormat="1" ht="15.75" x14ac:dyDescent="0.25">
      <c r="C186" s="40">
        <f t="shared" si="22"/>
        <v>164</v>
      </c>
      <c r="D186" s="41">
        <f t="shared" si="16"/>
        <v>45870</v>
      </c>
      <c r="E186" s="59">
        <f t="shared" si="17"/>
        <v>1239788.9692993648</v>
      </c>
      <c r="F186" s="43">
        <f t="shared" si="18"/>
        <v>74858.010267097663</v>
      </c>
      <c r="G186" s="43">
        <f t="shared" si="19"/>
        <v>71241.959106641225</v>
      </c>
      <c r="H186" s="43">
        <f t="shared" si="20"/>
        <v>3616.0511604564267</v>
      </c>
      <c r="I186" s="43"/>
      <c r="J186" s="52">
        <f t="shared" si="21"/>
        <v>1168547.0101927258</v>
      </c>
      <c r="K186" s="67">
        <f t="shared" si="23"/>
        <v>769.69891864018564</v>
      </c>
    </row>
    <row r="187" spans="3:11" s="14" customFormat="1" ht="15.75" x14ac:dyDescent="0.25">
      <c r="C187" s="40">
        <f t="shared" si="22"/>
        <v>165</v>
      </c>
      <c r="D187" s="41">
        <f t="shared" si="16"/>
        <v>45901</v>
      </c>
      <c r="E187" s="59">
        <f t="shared" si="17"/>
        <v>1168547.0101927258</v>
      </c>
      <c r="F187" s="43">
        <f t="shared" si="18"/>
        <v>74858.010267097663</v>
      </c>
      <c r="G187" s="43">
        <f t="shared" si="19"/>
        <v>71449.748154035595</v>
      </c>
      <c r="H187" s="43">
        <f t="shared" si="20"/>
        <v>3408.262113062056</v>
      </c>
      <c r="I187" s="43">
        <f>-Input!$I$23/4</f>
        <v>-86804.999999999985</v>
      </c>
      <c r="J187" s="52">
        <f t="shared" si="21"/>
        <v>1097097.2620386891</v>
      </c>
      <c r="K187" s="67">
        <f t="shared" si="23"/>
        <v>774.42099789564691</v>
      </c>
    </row>
    <row r="188" spans="3:11" s="14" customFormat="1" ht="15.75" x14ac:dyDescent="0.25">
      <c r="C188" s="40">
        <f t="shared" si="22"/>
        <v>166</v>
      </c>
      <c r="D188" s="41">
        <f t="shared" si="16"/>
        <v>45931</v>
      </c>
      <c r="E188" s="59">
        <f t="shared" si="17"/>
        <v>1097097.2620386891</v>
      </c>
      <c r="F188" s="43">
        <f t="shared" si="18"/>
        <v>74858.010267097663</v>
      </c>
      <c r="G188" s="43">
        <f t="shared" si="19"/>
        <v>71658.143252818205</v>
      </c>
      <c r="H188" s="43">
        <f t="shared" si="20"/>
        <v>3199.8670142794522</v>
      </c>
      <c r="I188" s="42"/>
      <c r="J188" s="52">
        <f t="shared" si="21"/>
        <v>1025439.1187858712</v>
      </c>
      <c r="K188" s="67">
        <f t="shared" si="23"/>
        <v>779.14307715110817</v>
      </c>
    </row>
    <row r="189" spans="3:11" s="14" customFormat="1" ht="15.75" x14ac:dyDescent="0.25">
      <c r="C189" s="40">
        <f t="shared" si="22"/>
        <v>167</v>
      </c>
      <c r="D189" s="41">
        <f t="shared" si="16"/>
        <v>45962</v>
      </c>
      <c r="E189" s="59">
        <f t="shared" si="17"/>
        <v>1025439.1187858712</v>
      </c>
      <c r="F189" s="43">
        <f t="shared" si="18"/>
        <v>74858.010267097663</v>
      </c>
      <c r="G189" s="43">
        <f t="shared" si="19"/>
        <v>71867.146170638924</v>
      </c>
      <c r="H189" s="43">
        <f t="shared" si="20"/>
        <v>2990.8640964587325</v>
      </c>
      <c r="I189" s="43"/>
      <c r="J189" s="52">
        <f t="shared" si="21"/>
        <v>953571.97261522338</v>
      </c>
      <c r="K189" s="67">
        <f t="shared" si="23"/>
        <v>783.86515640656944</v>
      </c>
    </row>
    <row r="190" spans="3:11" s="14" customFormat="1" ht="15.75" x14ac:dyDescent="0.25">
      <c r="C190" s="40">
        <f t="shared" si="22"/>
        <v>168</v>
      </c>
      <c r="D190" s="41">
        <f t="shared" si="16"/>
        <v>45992</v>
      </c>
      <c r="E190" s="59">
        <f t="shared" si="17"/>
        <v>953571.97261522338</v>
      </c>
      <c r="F190" s="43">
        <f t="shared" si="18"/>
        <v>74858.010267097663</v>
      </c>
      <c r="G190" s="43">
        <f t="shared" si="19"/>
        <v>72076.75868030329</v>
      </c>
      <c r="H190" s="43">
        <f t="shared" si="20"/>
        <v>2781.2515867943689</v>
      </c>
      <c r="I190" s="43">
        <f>-Input!$I$23/4</f>
        <v>-86804.999999999985</v>
      </c>
      <c r="J190" s="52">
        <f t="shared" si="21"/>
        <v>881495.21393492445</v>
      </c>
      <c r="K190" s="67">
        <f t="shared" si="23"/>
        <v>788.58723566203071</v>
      </c>
    </row>
    <row r="191" spans="3:11" s="14" customFormat="1" ht="15.75" x14ac:dyDescent="0.25">
      <c r="C191" s="40">
        <f t="shared" si="22"/>
        <v>169</v>
      </c>
      <c r="D191" s="41">
        <f t="shared" si="16"/>
        <v>46023</v>
      </c>
      <c r="E191" s="94">
        <f t="shared" si="17"/>
        <v>881495.21393492445</v>
      </c>
      <c r="F191" s="43">
        <f t="shared" si="18"/>
        <v>74858.010267097663</v>
      </c>
      <c r="G191" s="43">
        <f t="shared" si="19"/>
        <v>72286.982559787502</v>
      </c>
      <c r="H191" s="43">
        <f t="shared" si="20"/>
        <v>2571.0277073101511</v>
      </c>
      <c r="I191" s="42"/>
      <c r="J191" s="52">
        <f t="shared" si="21"/>
        <v>809208.23137513921</v>
      </c>
      <c r="K191" s="67">
        <f t="shared" si="23"/>
        <v>793.30931491749197</v>
      </c>
    </row>
    <row r="192" spans="3:11" s="14" customFormat="1" ht="15.75" x14ac:dyDescent="0.25">
      <c r="C192" s="40">
        <f t="shared" si="22"/>
        <v>170</v>
      </c>
      <c r="D192" s="41">
        <f t="shared" si="16"/>
        <v>46054</v>
      </c>
      <c r="E192" s="59">
        <f t="shared" si="17"/>
        <v>809208.23137513921</v>
      </c>
      <c r="F192" s="43">
        <f t="shared" si="18"/>
        <v>74858.010267097663</v>
      </c>
      <c r="G192" s="43">
        <f t="shared" si="19"/>
        <v>72497.819592253538</v>
      </c>
      <c r="H192" s="43">
        <f t="shared" si="20"/>
        <v>2360.1906748441043</v>
      </c>
      <c r="I192" s="43"/>
      <c r="J192" s="52">
        <f t="shared" si="21"/>
        <v>736710.41178288497</v>
      </c>
      <c r="K192" s="67">
        <f t="shared" si="23"/>
        <v>798.03139417295324</v>
      </c>
    </row>
    <row r="193" spans="3:11" s="14" customFormat="1" ht="15.75" x14ac:dyDescent="0.25">
      <c r="C193" s="40">
        <f t="shared" si="22"/>
        <v>171</v>
      </c>
      <c r="D193" s="41">
        <f t="shared" si="16"/>
        <v>46082</v>
      </c>
      <c r="E193" s="59">
        <f t="shared" si="17"/>
        <v>736710.41178288497</v>
      </c>
      <c r="F193" s="43">
        <f t="shared" si="18"/>
        <v>74858.010267097663</v>
      </c>
      <c r="G193" s="43">
        <f t="shared" si="19"/>
        <v>72709.271566064286</v>
      </c>
      <c r="H193" s="43">
        <f t="shared" si="20"/>
        <v>2148.7387010333646</v>
      </c>
      <c r="I193" s="43">
        <f>-Input!$I$23/4</f>
        <v>-86804.999999999985</v>
      </c>
      <c r="J193" s="52">
        <f t="shared" si="21"/>
        <v>664001.14021681808</v>
      </c>
      <c r="K193" s="67">
        <f t="shared" si="23"/>
        <v>802.75347342841451</v>
      </c>
    </row>
    <row r="194" spans="3:11" s="14" customFormat="1" ht="15.75" x14ac:dyDescent="0.25">
      <c r="C194" s="40">
        <f t="shared" si="22"/>
        <v>172</v>
      </c>
      <c r="D194" s="41">
        <f t="shared" si="16"/>
        <v>46113</v>
      </c>
      <c r="E194" s="59">
        <f t="shared" si="17"/>
        <v>664001.14021681808</v>
      </c>
      <c r="F194" s="43">
        <f t="shared" si="18"/>
        <v>74858.010267097663</v>
      </c>
      <c r="G194" s="43">
        <f t="shared" si="19"/>
        <v>72921.34027479864</v>
      </c>
      <c r="H194" s="43">
        <f t="shared" si="20"/>
        <v>1936.6699922990103</v>
      </c>
      <c r="I194" s="42"/>
      <c r="J194" s="52">
        <f t="shared" si="21"/>
        <v>591079.79994202219</v>
      </c>
      <c r="K194" s="67">
        <f t="shared" si="23"/>
        <v>807.47555268387578</v>
      </c>
    </row>
    <row r="195" spans="3:11" s="14" customFormat="1" ht="15.75" x14ac:dyDescent="0.25">
      <c r="C195" s="40">
        <f t="shared" si="22"/>
        <v>173</v>
      </c>
      <c r="D195" s="41">
        <f t="shared" si="16"/>
        <v>46143</v>
      </c>
      <c r="E195" s="59">
        <f t="shared" si="17"/>
        <v>591079.79994202219</v>
      </c>
      <c r="F195" s="43">
        <f t="shared" si="18"/>
        <v>74858.010267097663</v>
      </c>
      <c r="G195" s="43">
        <f t="shared" si="19"/>
        <v>73134.027517266804</v>
      </c>
      <c r="H195" s="43">
        <f t="shared" si="20"/>
        <v>1723.9827498308475</v>
      </c>
      <c r="I195" s="43"/>
      <c r="J195" s="52">
        <f t="shared" si="21"/>
        <v>517945.77242475748</v>
      </c>
      <c r="K195" s="67">
        <f t="shared" si="23"/>
        <v>812.19763193933704</v>
      </c>
    </row>
    <row r="196" spans="3:11" s="14" customFormat="1" ht="15.75" x14ac:dyDescent="0.25">
      <c r="C196" s="40">
        <f t="shared" si="22"/>
        <v>174</v>
      </c>
      <c r="D196" s="41">
        <f t="shared" si="16"/>
        <v>46174</v>
      </c>
      <c r="E196" s="59">
        <f t="shared" si="17"/>
        <v>517945.77242475748</v>
      </c>
      <c r="F196" s="43">
        <f t="shared" si="18"/>
        <v>74858.010267097663</v>
      </c>
      <c r="G196" s="43">
        <f t="shared" si="19"/>
        <v>73347.335097525502</v>
      </c>
      <c r="H196" s="43">
        <f t="shared" si="20"/>
        <v>1510.675169572153</v>
      </c>
      <c r="I196" s="43">
        <f>-Input!$I$23/4</f>
        <v>-86804.999999999985</v>
      </c>
      <c r="J196" s="52">
        <f t="shared" si="21"/>
        <v>444598.43732723221</v>
      </c>
      <c r="K196" s="67">
        <f t="shared" si="23"/>
        <v>816.91971119479831</v>
      </c>
    </row>
    <row r="197" spans="3:11" s="14" customFormat="1" ht="15.75" x14ac:dyDescent="0.25">
      <c r="C197" s="40">
        <f t="shared" si="22"/>
        <v>175</v>
      </c>
      <c r="D197" s="41">
        <f t="shared" si="16"/>
        <v>46204</v>
      </c>
      <c r="E197" s="59">
        <f t="shared" si="17"/>
        <v>444598.43732723221</v>
      </c>
      <c r="F197" s="43">
        <f t="shared" si="18"/>
        <v>74858.010267097663</v>
      </c>
      <c r="G197" s="43">
        <f t="shared" si="19"/>
        <v>73561.264824893282</v>
      </c>
      <c r="H197" s="43">
        <f t="shared" si="20"/>
        <v>1296.7454422043702</v>
      </c>
      <c r="I197" s="42"/>
      <c r="J197" s="52">
        <f t="shared" si="21"/>
        <v>371037.17250233516</v>
      </c>
      <c r="K197" s="67">
        <f t="shared" si="23"/>
        <v>821.64179045025958</v>
      </c>
    </row>
    <row r="198" spans="3:11" s="14" customFormat="1" ht="15.75" x14ac:dyDescent="0.25">
      <c r="C198" s="40">
        <f t="shared" si="22"/>
        <v>176</v>
      </c>
      <c r="D198" s="41">
        <f t="shared" si="16"/>
        <v>46235</v>
      </c>
      <c r="E198" s="59">
        <f t="shared" si="17"/>
        <v>371037.17250233516</v>
      </c>
      <c r="F198" s="43">
        <f t="shared" si="18"/>
        <v>74858.010267097663</v>
      </c>
      <c r="G198" s="43">
        <f t="shared" si="19"/>
        <v>73775.818513965889</v>
      </c>
      <c r="H198" s="43">
        <f t="shared" si="20"/>
        <v>1082.1917531317647</v>
      </c>
      <c r="I198" s="43"/>
      <c r="J198" s="52">
        <f t="shared" si="21"/>
        <v>297261.35398837551</v>
      </c>
      <c r="K198" s="67">
        <f t="shared" si="23"/>
        <v>826.36386970572084</v>
      </c>
    </row>
    <row r="199" spans="3:11" s="14" customFormat="1" ht="15.75" x14ac:dyDescent="0.25">
      <c r="C199" s="40">
        <f t="shared" si="22"/>
        <v>177</v>
      </c>
      <c r="D199" s="41">
        <f t="shared" si="16"/>
        <v>46266</v>
      </c>
      <c r="E199" s="59">
        <f t="shared" si="17"/>
        <v>297261.35398837551</v>
      </c>
      <c r="F199" s="43">
        <f t="shared" si="18"/>
        <v>74858.010267097663</v>
      </c>
      <c r="G199" s="43">
        <f t="shared" si="19"/>
        <v>73990.997984631627</v>
      </c>
      <c r="H199" s="43">
        <f t="shared" si="20"/>
        <v>867.01228246603057</v>
      </c>
      <c r="I199" s="43">
        <f>-Input!$I$23/4</f>
        <v>-86804.999999999985</v>
      </c>
      <c r="J199" s="52">
        <f t="shared" si="21"/>
        <v>223270.35600374267</v>
      </c>
      <c r="K199" s="67">
        <f t="shared" si="23"/>
        <v>831.08594896118211</v>
      </c>
    </row>
    <row r="200" spans="3:11" s="14" customFormat="1" ht="15.75" x14ac:dyDescent="0.25">
      <c r="C200" s="40">
        <f t="shared" si="22"/>
        <v>178</v>
      </c>
      <c r="D200" s="41">
        <f t="shared" si="16"/>
        <v>46296</v>
      </c>
      <c r="E200" s="59">
        <f t="shared" si="17"/>
        <v>223270.35600374267</v>
      </c>
      <c r="F200" s="43">
        <f t="shared" si="18"/>
        <v>74858.010267097663</v>
      </c>
      <c r="G200" s="43">
        <f t="shared" si="19"/>
        <v>74206.805062086802</v>
      </c>
      <c r="H200" s="43">
        <f t="shared" si="20"/>
        <v>651.20520501085514</v>
      </c>
      <c r="I200" s="42"/>
      <c r="J200" s="52">
        <f t="shared" si="21"/>
        <v>149063.550941661</v>
      </c>
      <c r="K200" s="67">
        <f t="shared" si="23"/>
        <v>835.80802821664338</v>
      </c>
    </row>
    <row r="201" spans="3:11" s="14" customFormat="1" ht="15.75" x14ac:dyDescent="0.25">
      <c r="C201" s="40">
        <f t="shared" si="22"/>
        <v>179</v>
      </c>
      <c r="D201" s="41">
        <f t="shared" si="16"/>
        <v>46327</v>
      </c>
      <c r="E201" s="59">
        <f t="shared" si="17"/>
        <v>149063.550941661</v>
      </c>
      <c r="F201" s="43">
        <f t="shared" si="18"/>
        <v>74858.010267097663</v>
      </c>
      <c r="G201" s="43">
        <f t="shared" si="19"/>
        <v>74423.241576851215</v>
      </c>
      <c r="H201" s="43">
        <f t="shared" si="20"/>
        <v>434.76869024643537</v>
      </c>
      <c r="I201" s="43"/>
      <c r="J201" s="52">
        <f t="shared" si="21"/>
        <v>74640.30936479941</v>
      </c>
      <c r="K201" s="67">
        <f t="shared" si="23"/>
        <v>840.53010747210465</v>
      </c>
    </row>
    <row r="202" spans="3:11" s="14" customFormat="1" ht="15.75" x14ac:dyDescent="0.25">
      <c r="C202" s="40">
        <f t="shared" si="22"/>
        <v>180</v>
      </c>
      <c r="D202" s="41">
        <f t="shared" si="16"/>
        <v>46357</v>
      </c>
      <c r="E202" s="59">
        <f t="shared" si="17"/>
        <v>74640.30936479941</v>
      </c>
      <c r="F202" s="43">
        <f t="shared" si="18"/>
        <v>74858.010267097663</v>
      </c>
      <c r="G202" s="43">
        <f t="shared" si="19"/>
        <v>74640.309364783709</v>
      </c>
      <c r="H202" s="43">
        <f t="shared" si="20"/>
        <v>217.7009023139525</v>
      </c>
      <c r="I202" s="43">
        <f>-Input!$I$23/4</f>
        <v>-86804.999999999985</v>
      </c>
      <c r="J202" s="52">
        <f t="shared" si="21"/>
        <v>2.2351741790771484E-8</v>
      </c>
      <c r="K202" s="67">
        <f t="shared" si="23"/>
        <v>845.25218672756591</v>
      </c>
    </row>
    <row r="203" spans="3:11" s="14" customFormat="1" ht="15.75" x14ac:dyDescent="0.25">
      <c r="C203" s="40" t="str">
        <f t="shared" si="22"/>
        <v/>
      </c>
      <c r="D203" s="41" t="str">
        <f t="shared" si="16"/>
        <v/>
      </c>
      <c r="E203" s="94">
        <v>1</v>
      </c>
      <c r="F203" s="43" t="str">
        <f t="shared" si="18"/>
        <v/>
      </c>
      <c r="G203" s="43" t="str">
        <f t="shared" si="19"/>
        <v/>
      </c>
      <c r="H203" s="43" t="str">
        <f t="shared" si="20"/>
        <v/>
      </c>
      <c r="I203" s="43"/>
      <c r="J203" s="52" t="str">
        <f t="shared" si="21"/>
        <v/>
      </c>
      <c r="K203" s="67">
        <f t="shared" si="23"/>
        <v>849.97426598302718</v>
      </c>
    </row>
    <row r="204" spans="3:11" ht="15.75" x14ac:dyDescent="0.25">
      <c r="C204" s="7" t="str">
        <f t="shared" si="22"/>
        <v/>
      </c>
      <c r="D204" s="5" t="str">
        <f t="shared" si="16"/>
        <v/>
      </c>
      <c r="E204" s="60" t="str">
        <f t="shared" si="17"/>
        <v/>
      </c>
      <c r="F204" s="6" t="str">
        <f t="shared" si="18"/>
        <v/>
      </c>
      <c r="G204" s="6" t="str">
        <f t="shared" si="19"/>
        <v/>
      </c>
      <c r="H204" s="6" t="str">
        <f t="shared" si="20"/>
        <v/>
      </c>
      <c r="I204" s="6"/>
      <c r="J204" s="53" t="str">
        <f t="shared" si="21"/>
        <v/>
      </c>
      <c r="K204" s="67" t="e">
        <f t="shared" si="23"/>
        <v>#VALUE!</v>
      </c>
    </row>
    <row r="205" spans="3:11" ht="15.75" x14ac:dyDescent="0.25">
      <c r="C205" s="7" t="str">
        <f t="shared" si="22"/>
        <v/>
      </c>
      <c r="D205" s="5" t="str">
        <f t="shared" si="16"/>
        <v/>
      </c>
      <c r="E205" s="60" t="str">
        <f t="shared" si="17"/>
        <v/>
      </c>
      <c r="F205" s="6" t="str">
        <f t="shared" si="18"/>
        <v/>
      </c>
      <c r="G205" s="6" t="str">
        <f t="shared" si="19"/>
        <v/>
      </c>
      <c r="H205" s="6" t="str">
        <f t="shared" si="20"/>
        <v/>
      </c>
      <c r="I205" s="6"/>
      <c r="J205" s="53" t="str">
        <f t="shared" si="21"/>
        <v/>
      </c>
      <c r="K205" s="67" t="e">
        <f t="shared" si="23"/>
        <v>#VALUE!</v>
      </c>
    </row>
    <row r="206" spans="3:11" ht="15.75" x14ac:dyDescent="0.25">
      <c r="C206" s="7" t="str">
        <f t="shared" si="22"/>
        <v/>
      </c>
      <c r="D206" s="5" t="str">
        <f t="shared" si="16"/>
        <v/>
      </c>
      <c r="E206" s="60" t="str">
        <f t="shared" si="17"/>
        <v/>
      </c>
      <c r="F206" s="6" t="str">
        <f t="shared" si="18"/>
        <v/>
      </c>
      <c r="G206" s="6" t="str">
        <f t="shared" si="19"/>
        <v/>
      </c>
      <c r="H206" s="6" t="str">
        <f t="shared" si="20"/>
        <v/>
      </c>
      <c r="I206" s="6"/>
      <c r="J206" s="53" t="str">
        <f t="shared" si="21"/>
        <v/>
      </c>
      <c r="K206" s="67" t="e">
        <f t="shared" si="23"/>
        <v>#VALUE!</v>
      </c>
    </row>
    <row r="207" spans="3:11" ht="15.75" x14ac:dyDescent="0.25">
      <c r="C207" s="7" t="str">
        <f t="shared" si="22"/>
        <v/>
      </c>
      <c r="D207" s="5" t="str">
        <f t="shared" si="16"/>
        <v/>
      </c>
      <c r="E207" s="60" t="str">
        <f t="shared" si="17"/>
        <v/>
      </c>
      <c r="F207" s="6" t="str">
        <f t="shared" si="18"/>
        <v/>
      </c>
      <c r="G207" s="6" t="str">
        <f t="shared" si="19"/>
        <v/>
      </c>
      <c r="H207" s="6" t="str">
        <f t="shared" si="20"/>
        <v/>
      </c>
      <c r="I207" s="6"/>
      <c r="J207" s="53" t="str">
        <f t="shared" si="21"/>
        <v/>
      </c>
      <c r="K207" s="67" t="e">
        <f t="shared" si="23"/>
        <v>#VALUE!</v>
      </c>
    </row>
    <row r="208" spans="3:11" ht="15.75" x14ac:dyDescent="0.25">
      <c r="C208" s="7" t="str">
        <f t="shared" si="22"/>
        <v/>
      </c>
      <c r="D208" s="5" t="str">
        <f t="shared" si="16"/>
        <v/>
      </c>
      <c r="E208" s="60" t="str">
        <f t="shared" si="17"/>
        <v/>
      </c>
      <c r="F208" s="6" t="str">
        <f t="shared" si="18"/>
        <v/>
      </c>
      <c r="G208" s="6" t="str">
        <f t="shared" si="19"/>
        <v/>
      </c>
      <c r="H208" s="6" t="str">
        <f t="shared" si="20"/>
        <v/>
      </c>
      <c r="I208" s="6"/>
      <c r="J208" s="53" t="str">
        <f t="shared" si="21"/>
        <v/>
      </c>
      <c r="K208" s="67" t="e">
        <f t="shared" si="23"/>
        <v>#VALUE!</v>
      </c>
    </row>
    <row r="209" spans="3:11" ht="15.75" x14ac:dyDescent="0.25">
      <c r="C209" s="7" t="str">
        <f t="shared" si="22"/>
        <v/>
      </c>
      <c r="D209" s="5" t="str">
        <f t="shared" si="16"/>
        <v/>
      </c>
      <c r="E209" s="60" t="str">
        <f t="shared" si="17"/>
        <v/>
      </c>
      <c r="F209" s="6" t="str">
        <f t="shared" si="18"/>
        <v/>
      </c>
      <c r="G209" s="6" t="str">
        <f t="shared" si="19"/>
        <v/>
      </c>
      <c r="H209" s="6" t="str">
        <f t="shared" si="20"/>
        <v/>
      </c>
      <c r="I209" s="6"/>
      <c r="J209" s="53" t="str">
        <f t="shared" si="21"/>
        <v/>
      </c>
      <c r="K209" s="67" t="e">
        <f t="shared" si="23"/>
        <v>#VALUE!</v>
      </c>
    </row>
    <row r="210" spans="3:11" ht="15.75" x14ac:dyDescent="0.25">
      <c r="C210" s="7" t="str">
        <f t="shared" si="22"/>
        <v/>
      </c>
      <c r="D210" s="5" t="str">
        <f t="shared" si="16"/>
        <v/>
      </c>
      <c r="E210" s="60" t="str">
        <f t="shared" si="17"/>
        <v/>
      </c>
      <c r="F210" s="6" t="str">
        <f t="shared" si="18"/>
        <v/>
      </c>
      <c r="G210" s="6" t="str">
        <f t="shared" si="19"/>
        <v/>
      </c>
      <c r="H210" s="6" t="str">
        <f t="shared" si="20"/>
        <v/>
      </c>
      <c r="I210" s="6"/>
      <c r="J210" s="53" t="str">
        <f t="shared" si="21"/>
        <v/>
      </c>
      <c r="K210" s="67" t="e">
        <f t="shared" si="23"/>
        <v>#VALUE!</v>
      </c>
    </row>
    <row r="211" spans="3:11" x14ac:dyDescent="0.2">
      <c r="C211" s="7" t="str">
        <f t="shared" si="22"/>
        <v/>
      </c>
      <c r="D211" s="5" t="str">
        <f t="shared" si="16"/>
        <v/>
      </c>
      <c r="E211" s="60" t="str">
        <f t="shared" si="17"/>
        <v/>
      </c>
      <c r="F211" s="6" t="str">
        <f t="shared" si="18"/>
        <v/>
      </c>
      <c r="G211" s="6" t="str">
        <f t="shared" si="19"/>
        <v/>
      </c>
      <c r="H211" s="6" t="str">
        <f t="shared" si="20"/>
        <v/>
      </c>
      <c r="I211" s="6"/>
      <c r="J211" s="53" t="str">
        <f t="shared" si="21"/>
        <v/>
      </c>
    </row>
    <row r="212" spans="3:11" x14ac:dyDescent="0.2">
      <c r="C212" s="7" t="str">
        <f t="shared" si="22"/>
        <v/>
      </c>
      <c r="D212" s="5" t="str">
        <f t="shared" si="16"/>
        <v/>
      </c>
      <c r="E212" s="60" t="str">
        <f t="shared" si="17"/>
        <v/>
      </c>
      <c r="F212" s="6" t="str">
        <f t="shared" si="18"/>
        <v/>
      </c>
      <c r="G212" s="6" t="str">
        <f t="shared" si="19"/>
        <v/>
      </c>
      <c r="H212" s="6" t="str">
        <f t="shared" si="20"/>
        <v/>
      </c>
      <c r="I212" s="6"/>
      <c r="J212" s="53" t="str">
        <f t="shared" si="21"/>
        <v/>
      </c>
    </row>
    <row r="213" spans="3:11" x14ac:dyDescent="0.2">
      <c r="C213" s="7" t="str">
        <f t="shared" si="22"/>
        <v/>
      </c>
      <c r="D213" s="5" t="str">
        <f t="shared" si="16"/>
        <v/>
      </c>
      <c r="E213" s="60" t="str">
        <f t="shared" si="17"/>
        <v/>
      </c>
      <c r="F213" s="6" t="str">
        <f t="shared" si="18"/>
        <v/>
      </c>
      <c r="G213" s="6" t="str">
        <f t="shared" si="19"/>
        <v/>
      </c>
      <c r="H213" s="6" t="str">
        <f t="shared" si="20"/>
        <v/>
      </c>
      <c r="I213" s="6"/>
      <c r="J213" s="53" t="str">
        <f t="shared" si="21"/>
        <v/>
      </c>
    </row>
    <row r="214" spans="3:11" x14ac:dyDescent="0.2">
      <c r="C214" s="7" t="str">
        <f t="shared" si="22"/>
        <v/>
      </c>
      <c r="D214" s="5" t="str">
        <f t="shared" si="16"/>
        <v/>
      </c>
      <c r="E214" s="60" t="str">
        <f t="shared" si="17"/>
        <v/>
      </c>
      <c r="F214" s="6" t="str">
        <f t="shared" si="18"/>
        <v/>
      </c>
      <c r="G214" s="6" t="str">
        <f t="shared" si="19"/>
        <v/>
      </c>
      <c r="H214" s="6" t="str">
        <f t="shared" si="20"/>
        <v/>
      </c>
      <c r="I214" s="6"/>
      <c r="J214" s="53" t="str">
        <f t="shared" si="21"/>
        <v/>
      </c>
    </row>
    <row r="215" spans="3:11" x14ac:dyDescent="0.2">
      <c r="C215" s="7" t="str">
        <f t="shared" si="22"/>
        <v/>
      </c>
      <c r="D215" s="5" t="str">
        <f t="shared" ref="D215:D278" si="24">IF(Loan_Not_Paid*Values_Entered,Payment_Date,"")</f>
        <v/>
      </c>
      <c r="E215" s="60" t="str">
        <f t="shared" ref="E215:E278" si="25">IF(Loan_Not_Paid*Values_Entered,Beginning_Balance,"")</f>
        <v/>
      </c>
      <c r="F215" s="6" t="str">
        <f t="shared" ref="F215:F278" si="26">IF(Loan_Not_Paid*Values_Entered,Monthly_Payment,"")</f>
        <v/>
      </c>
      <c r="G215" s="6" t="str">
        <f t="shared" ref="G215:G278" si="27">IF(Loan_Not_Paid*Values_Entered,Principal,"")</f>
        <v/>
      </c>
      <c r="H215" s="6" t="str">
        <f t="shared" ref="H215:H278" si="28">IF(Loan_Not_Paid*Values_Entered,Interest,"")</f>
        <v/>
      </c>
      <c r="I215" s="6"/>
      <c r="J215" s="53" t="str">
        <f t="shared" ref="J215:J278" si="29">IF(Loan_Not_Paid*Values_Entered,Ending_Balance,"")</f>
        <v/>
      </c>
    </row>
    <row r="216" spans="3:11" x14ac:dyDescent="0.2">
      <c r="C216" s="7" t="str">
        <f t="shared" ref="C216:C279" si="30">IF(Loan_Not_Paid*Values_Entered,Payment_Number,"")</f>
        <v/>
      </c>
      <c r="D216" s="5" t="str">
        <f t="shared" si="24"/>
        <v/>
      </c>
      <c r="E216" s="60" t="str">
        <f t="shared" si="25"/>
        <v/>
      </c>
      <c r="F216" s="6" t="str">
        <f t="shared" si="26"/>
        <v/>
      </c>
      <c r="G216" s="6" t="str">
        <f t="shared" si="27"/>
        <v/>
      </c>
      <c r="H216" s="6" t="str">
        <f t="shared" si="28"/>
        <v/>
      </c>
      <c r="I216" s="6"/>
      <c r="J216" s="53" t="str">
        <f t="shared" si="29"/>
        <v/>
      </c>
    </row>
    <row r="217" spans="3:11" x14ac:dyDescent="0.2">
      <c r="C217" s="7" t="str">
        <f t="shared" si="30"/>
        <v/>
      </c>
      <c r="D217" s="5" t="str">
        <f t="shared" si="24"/>
        <v/>
      </c>
      <c r="E217" s="60" t="str">
        <f t="shared" si="25"/>
        <v/>
      </c>
      <c r="F217" s="6" t="str">
        <f t="shared" si="26"/>
        <v/>
      </c>
      <c r="G217" s="6" t="str">
        <f t="shared" si="27"/>
        <v/>
      </c>
      <c r="H217" s="6" t="str">
        <f t="shared" si="28"/>
        <v/>
      </c>
      <c r="I217" s="6"/>
      <c r="J217" s="53" t="str">
        <f t="shared" si="29"/>
        <v/>
      </c>
    </row>
    <row r="218" spans="3:11" x14ac:dyDescent="0.2">
      <c r="C218" s="7" t="str">
        <f t="shared" si="30"/>
        <v/>
      </c>
      <c r="D218" s="5" t="str">
        <f t="shared" si="24"/>
        <v/>
      </c>
      <c r="E218" s="60" t="str">
        <f t="shared" si="25"/>
        <v/>
      </c>
      <c r="F218" s="6" t="str">
        <f t="shared" si="26"/>
        <v/>
      </c>
      <c r="G218" s="6" t="str">
        <f t="shared" si="27"/>
        <v/>
      </c>
      <c r="H218" s="6" t="str">
        <f t="shared" si="28"/>
        <v/>
      </c>
      <c r="I218" s="6"/>
      <c r="J218" s="53" t="str">
        <f t="shared" si="29"/>
        <v/>
      </c>
    </row>
    <row r="219" spans="3:11" x14ac:dyDescent="0.2">
      <c r="C219" s="7" t="str">
        <f t="shared" si="30"/>
        <v/>
      </c>
      <c r="D219" s="5" t="str">
        <f t="shared" si="24"/>
        <v/>
      </c>
      <c r="E219" s="60" t="str">
        <f t="shared" si="25"/>
        <v/>
      </c>
      <c r="F219" s="6" t="str">
        <f t="shared" si="26"/>
        <v/>
      </c>
      <c r="G219" s="6" t="str">
        <f t="shared" si="27"/>
        <v/>
      </c>
      <c r="H219" s="6" t="str">
        <f t="shared" si="28"/>
        <v/>
      </c>
      <c r="I219" s="6"/>
      <c r="J219" s="53" t="str">
        <f t="shared" si="29"/>
        <v/>
      </c>
    </row>
    <row r="220" spans="3:11" x14ac:dyDescent="0.2">
      <c r="C220" s="7" t="str">
        <f t="shared" si="30"/>
        <v/>
      </c>
      <c r="D220" s="5" t="str">
        <f t="shared" si="24"/>
        <v/>
      </c>
      <c r="E220" s="60" t="str">
        <f t="shared" si="25"/>
        <v/>
      </c>
      <c r="F220" s="6" t="str">
        <f t="shared" si="26"/>
        <v/>
      </c>
      <c r="G220" s="6" t="str">
        <f t="shared" si="27"/>
        <v/>
      </c>
      <c r="H220" s="6" t="str">
        <f t="shared" si="28"/>
        <v/>
      </c>
      <c r="I220" s="6"/>
      <c r="J220" s="53" t="str">
        <f t="shared" si="29"/>
        <v/>
      </c>
    </row>
    <row r="221" spans="3:11" x14ac:dyDescent="0.2">
      <c r="C221" s="7" t="str">
        <f t="shared" si="30"/>
        <v/>
      </c>
      <c r="D221" s="5" t="str">
        <f t="shared" si="24"/>
        <v/>
      </c>
      <c r="E221" s="60" t="str">
        <f t="shared" si="25"/>
        <v/>
      </c>
      <c r="F221" s="6" t="str">
        <f t="shared" si="26"/>
        <v/>
      </c>
      <c r="G221" s="6" t="str">
        <f t="shared" si="27"/>
        <v/>
      </c>
      <c r="H221" s="6" t="str">
        <f t="shared" si="28"/>
        <v/>
      </c>
      <c r="I221" s="6"/>
      <c r="J221" s="53" t="str">
        <f t="shared" si="29"/>
        <v/>
      </c>
    </row>
    <row r="222" spans="3:11" x14ac:dyDescent="0.2">
      <c r="C222" s="7" t="str">
        <f t="shared" si="30"/>
        <v/>
      </c>
      <c r="D222" s="5" t="str">
        <f t="shared" si="24"/>
        <v/>
      </c>
      <c r="E222" s="60" t="str">
        <f t="shared" si="25"/>
        <v/>
      </c>
      <c r="F222" s="6" t="str">
        <f t="shared" si="26"/>
        <v/>
      </c>
      <c r="G222" s="6" t="str">
        <f t="shared" si="27"/>
        <v/>
      </c>
      <c r="H222" s="6" t="str">
        <f t="shared" si="28"/>
        <v/>
      </c>
      <c r="I222" s="6"/>
      <c r="J222" s="53" t="str">
        <f t="shared" si="29"/>
        <v/>
      </c>
    </row>
    <row r="223" spans="3:11" x14ac:dyDescent="0.2">
      <c r="C223" s="7" t="str">
        <f t="shared" si="30"/>
        <v/>
      </c>
      <c r="D223" s="5" t="str">
        <f t="shared" si="24"/>
        <v/>
      </c>
      <c r="E223" s="60" t="str">
        <f t="shared" si="25"/>
        <v/>
      </c>
      <c r="F223" s="6" t="str">
        <f t="shared" si="26"/>
        <v/>
      </c>
      <c r="G223" s="6" t="str">
        <f t="shared" si="27"/>
        <v/>
      </c>
      <c r="H223" s="6" t="str">
        <f t="shared" si="28"/>
        <v/>
      </c>
      <c r="I223" s="6"/>
      <c r="J223" s="53" t="str">
        <f t="shared" si="29"/>
        <v/>
      </c>
    </row>
    <row r="224" spans="3:11" x14ac:dyDescent="0.2">
      <c r="C224" s="7" t="str">
        <f t="shared" si="30"/>
        <v/>
      </c>
      <c r="D224" s="5" t="str">
        <f t="shared" si="24"/>
        <v/>
      </c>
      <c r="E224" s="60" t="str">
        <f t="shared" si="25"/>
        <v/>
      </c>
      <c r="F224" s="6" t="str">
        <f t="shared" si="26"/>
        <v/>
      </c>
      <c r="G224" s="6" t="str">
        <f t="shared" si="27"/>
        <v/>
      </c>
      <c r="H224" s="6" t="str">
        <f t="shared" si="28"/>
        <v/>
      </c>
      <c r="I224" s="6"/>
      <c r="J224" s="53" t="str">
        <f t="shared" si="29"/>
        <v/>
      </c>
    </row>
    <row r="225" spans="3:11" x14ac:dyDescent="0.2">
      <c r="C225" s="7" t="str">
        <f t="shared" si="30"/>
        <v/>
      </c>
      <c r="D225" s="5" t="str">
        <f t="shared" si="24"/>
        <v/>
      </c>
      <c r="E225" s="60" t="str">
        <f t="shared" si="25"/>
        <v/>
      </c>
      <c r="F225" s="6" t="str">
        <f t="shared" si="26"/>
        <v/>
      </c>
      <c r="G225" s="6" t="str">
        <f t="shared" si="27"/>
        <v/>
      </c>
      <c r="H225" s="6" t="str">
        <f t="shared" si="28"/>
        <v/>
      </c>
      <c r="I225" s="6"/>
      <c r="J225" s="53" t="str">
        <f t="shared" si="29"/>
        <v/>
      </c>
      <c r="K225" s="2"/>
    </row>
    <row r="226" spans="3:11" x14ac:dyDescent="0.2">
      <c r="C226" s="7" t="str">
        <f t="shared" si="30"/>
        <v/>
      </c>
      <c r="D226" s="5" t="str">
        <f t="shared" si="24"/>
        <v/>
      </c>
      <c r="E226" s="60" t="str">
        <f t="shared" si="25"/>
        <v/>
      </c>
      <c r="F226" s="6" t="str">
        <f t="shared" si="26"/>
        <v/>
      </c>
      <c r="G226" s="6" t="str">
        <f t="shared" si="27"/>
        <v/>
      </c>
      <c r="H226" s="6" t="str">
        <f t="shared" si="28"/>
        <v/>
      </c>
      <c r="I226" s="6"/>
      <c r="J226" s="53" t="str">
        <f t="shared" si="29"/>
        <v/>
      </c>
      <c r="K226" s="2"/>
    </row>
    <row r="227" spans="3:11" x14ac:dyDescent="0.2">
      <c r="C227" s="7" t="str">
        <f t="shared" si="30"/>
        <v/>
      </c>
      <c r="D227" s="5" t="str">
        <f t="shared" si="24"/>
        <v/>
      </c>
      <c r="E227" s="60" t="str">
        <f t="shared" si="25"/>
        <v/>
      </c>
      <c r="F227" s="6" t="str">
        <f t="shared" si="26"/>
        <v/>
      </c>
      <c r="G227" s="6" t="str">
        <f t="shared" si="27"/>
        <v/>
      </c>
      <c r="H227" s="6" t="str">
        <f t="shared" si="28"/>
        <v/>
      </c>
      <c r="I227" s="6"/>
      <c r="J227" s="53" t="str">
        <f t="shared" si="29"/>
        <v/>
      </c>
      <c r="K227" s="2"/>
    </row>
    <row r="228" spans="3:11" x14ac:dyDescent="0.2">
      <c r="C228" s="7" t="str">
        <f t="shared" si="30"/>
        <v/>
      </c>
      <c r="D228" s="5" t="str">
        <f t="shared" si="24"/>
        <v/>
      </c>
      <c r="E228" s="60" t="str">
        <f t="shared" si="25"/>
        <v/>
      </c>
      <c r="F228" s="6" t="str">
        <f t="shared" si="26"/>
        <v/>
      </c>
      <c r="G228" s="6" t="str">
        <f t="shared" si="27"/>
        <v/>
      </c>
      <c r="H228" s="6" t="str">
        <f t="shared" si="28"/>
        <v/>
      </c>
      <c r="I228" s="6"/>
      <c r="J228" s="53" t="str">
        <f t="shared" si="29"/>
        <v/>
      </c>
      <c r="K228" s="2"/>
    </row>
    <row r="229" spans="3:11" x14ac:dyDescent="0.2">
      <c r="C229" s="7" t="str">
        <f t="shared" si="30"/>
        <v/>
      </c>
      <c r="D229" s="5" t="str">
        <f t="shared" si="24"/>
        <v/>
      </c>
      <c r="E229" s="60" t="str">
        <f t="shared" si="25"/>
        <v/>
      </c>
      <c r="F229" s="6" t="str">
        <f t="shared" si="26"/>
        <v/>
      </c>
      <c r="G229" s="6" t="str">
        <f t="shared" si="27"/>
        <v/>
      </c>
      <c r="H229" s="6" t="str">
        <f t="shared" si="28"/>
        <v/>
      </c>
      <c r="I229" s="6"/>
      <c r="J229" s="53" t="str">
        <f t="shared" si="29"/>
        <v/>
      </c>
      <c r="K229" s="2"/>
    </row>
    <row r="230" spans="3:11" x14ac:dyDescent="0.2">
      <c r="C230" s="7" t="str">
        <f t="shared" si="30"/>
        <v/>
      </c>
      <c r="D230" s="5" t="str">
        <f t="shared" si="24"/>
        <v/>
      </c>
      <c r="E230" s="60" t="str">
        <f t="shared" si="25"/>
        <v/>
      </c>
      <c r="F230" s="6" t="str">
        <f t="shared" si="26"/>
        <v/>
      </c>
      <c r="G230" s="6" t="str">
        <f t="shared" si="27"/>
        <v/>
      </c>
      <c r="H230" s="6" t="str">
        <f t="shared" si="28"/>
        <v/>
      </c>
      <c r="I230" s="6"/>
      <c r="J230" s="53" t="str">
        <f t="shared" si="29"/>
        <v/>
      </c>
      <c r="K230" s="2"/>
    </row>
    <row r="231" spans="3:11" x14ac:dyDescent="0.2">
      <c r="C231" s="7" t="str">
        <f t="shared" si="30"/>
        <v/>
      </c>
      <c r="D231" s="5" t="str">
        <f t="shared" si="24"/>
        <v/>
      </c>
      <c r="E231" s="60" t="str">
        <f t="shared" si="25"/>
        <v/>
      </c>
      <c r="F231" s="6" t="str">
        <f t="shared" si="26"/>
        <v/>
      </c>
      <c r="G231" s="6" t="str">
        <f t="shared" si="27"/>
        <v/>
      </c>
      <c r="H231" s="6" t="str">
        <f t="shared" si="28"/>
        <v/>
      </c>
      <c r="I231" s="6"/>
      <c r="J231" s="53" t="str">
        <f t="shared" si="29"/>
        <v/>
      </c>
      <c r="K231" s="2"/>
    </row>
    <row r="232" spans="3:11" x14ac:dyDescent="0.2">
      <c r="C232" s="7" t="str">
        <f t="shared" si="30"/>
        <v/>
      </c>
      <c r="D232" s="5" t="str">
        <f t="shared" si="24"/>
        <v/>
      </c>
      <c r="E232" s="60" t="str">
        <f t="shared" si="25"/>
        <v/>
      </c>
      <c r="F232" s="6" t="str">
        <f t="shared" si="26"/>
        <v/>
      </c>
      <c r="G232" s="6" t="str">
        <f t="shared" si="27"/>
        <v/>
      </c>
      <c r="H232" s="6" t="str">
        <f t="shared" si="28"/>
        <v/>
      </c>
      <c r="I232" s="6"/>
      <c r="J232" s="53" t="str">
        <f t="shared" si="29"/>
        <v/>
      </c>
      <c r="K232" s="2"/>
    </row>
    <row r="233" spans="3:11" x14ac:dyDescent="0.2">
      <c r="C233" s="7" t="str">
        <f t="shared" si="30"/>
        <v/>
      </c>
      <c r="D233" s="5" t="str">
        <f t="shared" si="24"/>
        <v/>
      </c>
      <c r="E233" s="60" t="str">
        <f t="shared" si="25"/>
        <v/>
      </c>
      <c r="F233" s="6" t="str">
        <f t="shared" si="26"/>
        <v/>
      </c>
      <c r="G233" s="6" t="str">
        <f t="shared" si="27"/>
        <v/>
      </c>
      <c r="H233" s="6" t="str">
        <f t="shared" si="28"/>
        <v/>
      </c>
      <c r="I233" s="6"/>
      <c r="J233" s="53" t="str">
        <f t="shared" si="29"/>
        <v/>
      </c>
      <c r="K233" s="2"/>
    </row>
    <row r="234" spans="3:11" x14ac:dyDescent="0.2">
      <c r="C234" s="7" t="str">
        <f t="shared" si="30"/>
        <v/>
      </c>
      <c r="D234" s="5" t="str">
        <f t="shared" si="24"/>
        <v/>
      </c>
      <c r="E234" s="60" t="str">
        <f t="shared" si="25"/>
        <v/>
      </c>
      <c r="F234" s="6" t="str">
        <f t="shared" si="26"/>
        <v/>
      </c>
      <c r="G234" s="6" t="str">
        <f t="shared" si="27"/>
        <v/>
      </c>
      <c r="H234" s="6" t="str">
        <f t="shared" si="28"/>
        <v/>
      </c>
      <c r="I234" s="6"/>
      <c r="J234" s="53" t="str">
        <f t="shared" si="29"/>
        <v/>
      </c>
      <c r="K234" s="2"/>
    </row>
    <row r="235" spans="3:11" x14ac:dyDescent="0.2">
      <c r="C235" s="7" t="str">
        <f t="shared" si="30"/>
        <v/>
      </c>
      <c r="D235" s="5" t="str">
        <f t="shared" si="24"/>
        <v/>
      </c>
      <c r="E235" s="60" t="str">
        <f t="shared" si="25"/>
        <v/>
      </c>
      <c r="F235" s="6" t="str">
        <f t="shared" si="26"/>
        <v/>
      </c>
      <c r="G235" s="6" t="str">
        <f t="shared" si="27"/>
        <v/>
      </c>
      <c r="H235" s="6" t="str">
        <f t="shared" si="28"/>
        <v/>
      </c>
      <c r="I235" s="6"/>
      <c r="J235" s="53" t="str">
        <f t="shared" si="29"/>
        <v/>
      </c>
      <c r="K235" s="2"/>
    </row>
    <row r="236" spans="3:11" x14ac:dyDescent="0.2">
      <c r="C236" s="7" t="str">
        <f t="shared" si="30"/>
        <v/>
      </c>
      <c r="D236" s="5" t="str">
        <f t="shared" si="24"/>
        <v/>
      </c>
      <c r="E236" s="60" t="str">
        <f t="shared" si="25"/>
        <v/>
      </c>
      <c r="F236" s="6" t="str">
        <f t="shared" si="26"/>
        <v/>
      </c>
      <c r="G236" s="6" t="str">
        <f t="shared" si="27"/>
        <v/>
      </c>
      <c r="H236" s="6" t="str">
        <f t="shared" si="28"/>
        <v/>
      </c>
      <c r="I236" s="6"/>
      <c r="J236" s="53" t="str">
        <f t="shared" si="29"/>
        <v/>
      </c>
      <c r="K236" s="2"/>
    </row>
    <row r="237" spans="3:11" x14ac:dyDescent="0.2">
      <c r="C237" s="7" t="str">
        <f t="shared" si="30"/>
        <v/>
      </c>
      <c r="D237" s="5" t="str">
        <f t="shared" si="24"/>
        <v/>
      </c>
      <c r="E237" s="60" t="str">
        <f t="shared" si="25"/>
        <v/>
      </c>
      <c r="F237" s="6" t="str">
        <f t="shared" si="26"/>
        <v/>
      </c>
      <c r="G237" s="6" t="str">
        <f t="shared" si="27"/>
        <v/>
      </c>
      <c r="H237" s="6" t="str">
        <f t="shared" si="28"/>
        <v/>
      </c>
      <c r="I237" s="6"/>
      <c r="J237" s="53" t="str">
        <f t="shared" si="29"/>
        <v/>
      </c>
      <c r="K237" s="2"/>
    </row>
    <row r="238" spans="3:11" x14ac:dyDescent="0.2">
      <c r="C238" s="7" t="str">
        <f t="shared" si="30"/>
        <v/>
      </c>
      <c r="D238" s="5" t="str">
        <f t="shared" si="24"/>
        <v/>
      </c>
      <c r="E238" s="60" t="str">
        <f t="shared" si="25"/>
        <v/>
      </c>
      <c r="F238" s="6" t="str">
        <f t="shared" si="26"/>
        <v/>
      </c>
      <c r="G238" s="6" t="str">
        <f t="shared" si="27"/>
        <v/>
      </c>
      <c r="H238" s="6" t="str">
        <f t="shared" si="28"/>
        <v/>
      </c>
      <c r="I238" s="6"/>
      <c r="J238" s="53" t="str">
        <f t="shared" si="29"/>
        <v/>
      </c>
      <c r="K238" s="2"/>
    </row>
    <row r="239" spans="3:11" x14ac:dyDescent="0.2">
      <c r="C239" s="7" t="str">
        <f t="shared" si="30"/>
        <v/>
      </c>
      <c r="D239" s="5" t="str">
        <f t="shared" si="24"/>
        <v/>
      </c>
      <c r="E239" s="60" t="str">
        <f t="shared" si="25"/>
        <v/>
      </c>
      <c r="F239" s="6" t="str">
        <f t="shared" si="26"/>
        <v/>
      </c>
      <c r="G239" s="6" t="str">
        <f t="shared" si="27"/>
        <v/>
      </c>
      <c r="H239" s="6" t="str">
        <f t="shared" si="28"/>
        <v/>
      </c>
      <c r="I239" s="6"/>
      <c r="J239" s="53" t="str">
        <f t="shared" si="29"/>
        <v/>
      </c>
      <c r="K239" s="2"/>
    </row>
    <row r="240" spans="3:11" x14ac:dyDescent="0.2">
      <c r="C240" s="7" t="str">
        <f t="shared" si="30"/>
        <v/>
      </c>
      <c r="D240" s="5" t="str">
        <f t="shared" si="24"/>
        <v/>
      </c>
      <c r="E240" s="60" t="str">
        <f t="shared" si="25"/>
        <v/>
      </c>
      <c r="F240" s="6" t="str">
        <f t="shared" si="26"/>
        <v/>
      </c>
      <c r="G240" s="6" t="str">
        <f t="shared" si="27"/>
        <v/>
      </c>
      <c r="H240" s="6" t="str">
        <f t="shared" si="28"/>
        <v/>
      </c>
      <c r="I240" s="6"/>
      <c r="J240" s="53" t="str">
        <f t="shared" si="29"/>
        <v/>
      </c>
      <c r="K240" s="2"/>
    </row>
    <row r="241" spans="3:11" x14ac:dyDescent="0.2">
      <c r="C241" s="7" t="str">
        <f t="shared" si="30"/>
        <v/>
      </c>
      <c r="D241" s="5" t="str">
        <f t="shared" si="24"/>
        <v/>
      </c>
      <c r="E241" s="60" t="str">
        <f t="shared" si="25"/>
        <v/>
      </c>
      <c r="F241" s="6" t="str">
        <f t="shared" si="26"/>
        <v/>
      </c>
      <c r="G241" s="6" t="str">
        <f t="shared" si="27"/>
        <v/>
      </c>
      <c r="H241" s="6" t="str">
        <f t="shared" si="28"/>
        <v/>
      </c>
      <c r="I241" s="6"/>
      <c r="J241" s="53" t="str">
        <f t="shared" si="29"/>
        <v/>
      </c>
      <c r="K241" s="2"/>
    </row>
    <row r="242" spans="3:11" x14ac:dyDescent="0.2">
      <c r="C242" s="7" t="str">
        <f t="shared" si="30"/>
        <v/>
      </c>
      <c r="D242" s="5" t="str">
        <f t="shared" si="24"/>
        <v/>
      </c>
      <c r="E242" s="60" t="str">
        <f t="shared" si="25"/>
        <v/>
      </c>
      <c r="F242" s="6" t="str">
        <f t="shared" si="26"/>
        <v/>
      </c>
      <c r="G242" s="6" t="str">
        <f t="shared" si="27"/>
        <v/>
      </c>
      <c r="H242" s="6" t="str">
        <f t="shared" si="28"/>
        <v/>
      </c>
      <c r="I242" s="6"/>
      <c r="J242" s="8" t="str">
        <f t="shared" si="29"/>
        <v/>
      </c>
      <c r="K242" s="2"/>
    </row>
    <row r="243" spans="3:11" x14ac:dyDescent="0.2">
      <c r="C243" s="7" t="str">
        <f t="shared" si="30"/>
        <v/>
      </c>
      <c r="D243" s="5" t="str">
        <f t="shared" si="24"/>
        <v/>
      </c>
      <c r="E243" s="60" t="str">
        <f t="shared" si="25"/>
        <v/>
      </c>
      <c r="F243" s="6" t="str">
        <f t="shared" si="26"/>
        <v/>
      </c>
      <c r="G243" s="6" t="str">
        <f t="shared" si="27"/>
        <v/>
      </c>
      <c r="H243" s="6" t="str">
        <f t="shared" si="28"/>
        <v/>
      </c>
      <c r="I243" s="6"/>
      <c r="J243" s="8" t="str">
        <f t="shared" si="29"/>
        <v/>
      </c>
      <c r="K243" s="2"/>
    </row>
    <row r="244" spans="3:11" x14ac:dyDescent="0.2">
      <c r="C244" s="7" t="str">
        <f t="shared" si="30"/>
        <v/>
      </c>
      <c r="D244" s="5" t="str">
        <f t="shared" si="24"/>
        <v/>
      </c>
      <c r="E244" s="60" t="str">
        <f t="shared" si="25"/>
        <v/>
      </c>
      <c r="F244" s="6" t="str">
        <f t="shared" si="26"/>
        <v/>
      </c>
      <c r="G244" s="6" t="str">
        <f t="shared" si="27"/>
        <v/>
      </c>
      <c r="H244" s="6" t="str">
        <f t="shared" si="28"/>
        <v/>
      </c>
      <c r="I244" s="6"/>
      <c r="J244" s="8" t="str">
        <f t="shared" si="29"/>
        <v/>
      </c>
      <c r="K244" s="2"/>
    </row>
    <row r="245" spans="3:11" x14ac:dyDescent="0.2">
      <c r="C245" s="7" t="str">
        <f t="shared" si="30"/>
        <v/>
      </c>
      <c r="D245" s="5" t="str">
        <f t="shared" si="24"/>
        <v/>
      </c>
      <c r="E245" s="60" t="str">
        <f t="shared" si="25"/>
        <v/>
      </c>
      <c r="F245" s="6" t="str">
        <f t="shared" si="26"/>
        <v/>
      </c>
      <c r="G245" s="6" t="str">
        <f t="shared" si="27"/>
        <v/>
      </c>
      <c r="H245" s="6" t="str">
        <f t="shared" si="28"/>
        <v/>
      </c>
      <c r="I245" s="6"/>
      <c r="J245" s="8" t="str">
        <f t="shared" si="29"/>
        <v/>
      </c>
      <c r="K245" s="2"/>
    </row>
    <row r="246" spans="3:11" x14ac:dyDescent="0.2">
      <c r="C246" s="7" t="str">
        <f t="shared" si="30"/>
        <v/>
      </c>
      <c r="D246" s="5" t="str">
        <f t="shared" si="24"/>
        <v/>
      </c>
      <c r="E246" s="60" t="str">
        <f t="shared" si="25"/>
        <v/>
      </c>
      <c r="F246" s="6" t="str">
        <f t="shared" si="26"/>
        <v/>
      </c>
      <c r="G246" s="6" t="str">
        <f t="shared" si="27"/>
        <v/>
      </c>
      <c r="H246" s="6" t="str">
        <f t="shared" si="28"/>
        <v/>
      </c>
      <c r="I246" s="6"/>
      <c r="J246" s="8" t="str">
        <f t="shared" si="29"/>
        <v/>
      </c>
      <c r="K246" s="2"/>
    </row>
    <row r="247" spans="3:11" x14ac:dyDescent="0.2">
      <c r="C247" s="7" t="str">
        <f t="shared" si="30"/>
        <v/>
      </c>
      <c r="D247" s="5" t="str">
        <f t="shared" si="24"/>
        <v/>
      </c>
      <c r="E247" s="60" t="str">
        <f t="shared" si="25"/>
        <v/>
      </c>
      <c r="F247" s="6" t="str">
        <f t="shared" si="26"/>
        <v/>
      </c>
      <c r="G247" s="6" t="str">
        <f t="shared" si="27"/>
        <v/>
      </c>
      <c r="H247" s="6" t="str">
        <f t="shared" si="28"/>
        <v/>
      </c>
      <c r="I247" s="6"/>
      <c r="J247" s="8" t="str">
        <f t="shared" si="29"/>
        <v/>
      </c>
      <c r="K247" s="2"/>
    </row>
    <row r="248" spans="3:11" x14ac:dyDescent="0.2">
      <c r="C248" s="7" t="str">
        <f t="shared" si="30"/>
        <v/>
      </c>
      <c r="D248" s="5" t="str">
        <f t="shared" si="24"/>
        <v/>
      </c>
      <c r="E248" s="60" t="str">
        <f t="shared" si="25"/>
        <v/>
      </c>
      <c r="F248" s="6" t="str">
        <f t="shared" si="26"/>
        <v/>
      </c>
      <c r="G248" s="6" t="str">
        <f t="shared" si="27"/>
        <v/>
      </c>
      <c r="H248" s="6" t="str">
        <f t="shared" si="28"/>
        <v/>
      </c>
      <c r="I248" s="6"/>
      <c r="J248" s="8" t="str">
        <f t="shared" si="29"/>
        <v/>
      </c>
      <c r="K248" s="2"/>
    </row>
    <row r="249" spans="3:11" x14ac:dyDescent="0.2">
      <c r="C249" s="7" t="str">
        <f t="shared" si="30"/>
        <v/>
      </c>
      <c r="D249" s="5" t="str">
        <f t="shared" si="24"/>
        <v/>
      </c>
      <c r="E249" s="60" t="str">
        <f t="shared" si="25"/>
        <v/>
      </c>
      <c r="F249" s="6" t="str">
        <f t="shared" si="26"/>
        <v/>
      </c>
      <c r="G249" s="6" t="str">
        <f t="shared" si="27"/>
        <v/>
      </c>
      <c r="H249" s="6" t="str">
        <f t="shared" si="28"/>
        <v/>
      </c>
      <c r="I249" s="6"/>
      <c r="J249" s="8" t="str">
        <f t="shared" si="29"/>
        <v/>
      </c>
      <c r="K249" s="2"/>
    </row>
    <row r="250" spans="3:11" x14ac:dyDescent="0.2">
      <c r="C250" s="7" t="str">
        <f t="shared" si="30"/>
        <v/>
      </c>
      <c r="D250" s="5" t="str">
        <f t="shared" si="24"/>
        <v/>
      </c>
      <c r="E250" s="60" t="str">
        <f t="shared" si="25"/>
        <v/>
      </c>
      <c r="F250" s="6" t="str">
        <f t="shared" si="26"/>
        <v/>
      </c>
      <c r="G250" s="6" t="str">
        <f t="shared" si="27"/>
        <v/>
      </c>
      <c r="H250" s="6" t="str">
        <f t="shared" si="28"/>
        <v/>
      </c>
      <c r="I250" s="6"/>
      <c r="J250" s="8" t="str">
        <f t="shared" si="29"/>
        <v/>
      </c>
      <c r="K250" s="2"/>
    </row>
    <row r="251" spans="3:11" x14ac:dyDescent="0.2">
      <c r="C251" s="7" t="str">
        <f t="shared" si="30"/>
        <v/>
      </c>
      <c r="D251" s="5" t="str">
        <f t="shared" si="24"/>
        <v/>
      </c>
      <c r="E251" s="60" t="str">
        <f t="shared" si="25"/>
        <v/>
      </c>
      <c r="F251" s="6" t="str">
        <f t="shared" si="26"/>
        <v/>
      </c>
      <c r="G251" s="6" t="str">
        <f t="shared" si="27"/>
        <v/>
      </c>
      <c r="H251" s="6" t="str">
        <f t="shared" si="28"/>
        <v/>
      </c>
      <c r="I251" s="6"/>
      <c r="J251" s="8" t="str">
        <f t="shared" si="29"/>
        <v/>
      </c>
      <c r="K251" s="2"/>
    </row>
    <row r="252" spans="3:11" x14ac:dyDescent="0.2">
      <c r="C252" s="7" t="str">
        <f t="shared" si="30"/>
        <v/>
      </c>
      <c r="D252" s="5" t="str">
        <f t="shared" si="24"/>
        <v/>
      </c>
      <c r="E252" s="60" t="str">
        <f t="shared" si="25"/>
        <v/>
      </c>
      <c r="F252" s="6" t="str">
        <f t="shared" si="26"/>
        <v/>
      </c>
      <c r="G252" s="6" t="str">
        <f t="shared" si="27"/>
        <v/>
      </c>
      <c r="H252" s="6" t="str">
        <f t="shared" si="28"/>
        <v/>
      </c>
      <c r="I252" s="6"/>
      <c r="J252" s="8" t="str">
        <f t="shared" si="29"/>
        <v/>
      </c>
      <c r="K252" s="2"/>
    </row>
    <row r="253" spans="3:11" x14ac:dyDescent="0.2">
      <c r="C253" s="7" t="str">
        <f t="shared" si="30"/>
        <v/>
      </c>
      <c r="D253" s="5" t="str">
        <f t="shared" si="24"/>
        <v/>
      </c>
      <c r="E253" s="60" t="str">
        <f t="shared" si="25"/>
        <v/>
      </c>
      <c r="F253" s="6" t="str">
        <f t="shared" si="26"/>
        <v/>
      </c>
      <c r="G253" s="6" t="str">
        <f t="shared" si="27"/>
        <v/>
      </c>
      <c r="H253" s="6" t="str">
        <f t="shared" si="28"/>
        <v/>
      </c>
      <c r="I253" s="6"/>
      <c r="J253" s="8" t="str">
        <f t="shared" si="29"/>
        <v/>
      </c>
      <c r="K253" s="2"/>
    </row>
    <row r="254" spans="3:11" x14ac:dyDescent="0.2">
      <c r="C254" s="7" t="str">
        <f t="shared" si="30"/>
        <v/>
      </c>
      <c r="D254" s="5" t="str">
        <f t="shared" si="24"/>
        <v/>
      </c>
      <c r="E254" s="60" t="str">
        <f t="shared" si="25"/>
        <v/>
      </c>
      <c r="F254" s="6" t="str">
        <f t="shared" si="26"/>
        <v/>
      </c>
      <c r="G254" s="6" t="str">
        <f t="shared" si="27"/>
        <v/>
      </c>
      <c r="H254" s="6" t="str">
        <f t="shared" si="28"/>
        <v/>
      </c>
      <c r="I254" s="6"/>
      <c r="J254" s="8" t="str">
        <f t="shared" si="29"/>
        <v/>
      </c>
      <c r="K254" s="2"/>
    </row>
    <row r="255" spans="3:11" x14ac:dyDescent="0.2">
      <c r="C255" s="7" t="str">
        <f t="shared" si="30"/>
        <v/>
      </c>
      <c r="D255" s="5" t="str">
        <f t="shared" si="24"/>
        <v/>
      </c>
      <c r="E255" s="60" t="str">
        <f t="shared" si="25"/>
        <v/>
      </c>
      <c r="F255" s="6" t="str">
        <f t="shared" si="26"/>
        <v/>
      </c>
      <c r="G255" s="6" t="str">
        <f t="shared" si="27"/>
        <v/>
      </c>
      <c r="H255" s="6" t="str">
        <f t="shared" si="28"/>
        <v/>
      </c>
      <c r="I255" s="6"/>
      <c r="J255" s="8" t="str">
        <f t="shared" si="29"/>
        <v/>
      </c>
      <c r="K255" s="2"/>
    </row>
    <row r="256" spans="3:11" x14ac:dyDescent="0.2">
      <c r="C256" s="7" t="str">
        <f t="shared" si="30"/>
        <v/>
      </c>
      <c r="D256" s="5" t="str">
        <f t="shared" si="24"/>
        <v/>
      </c>
      <c r="E256" s="60" t="str">
        <f t="shared" si="25"/>
        <v/>
      </c>
      <c r="F256" s="6" t="str">
        <f t="shared" si="26"/>
        <v/>
      </c>
      <c r="G256" s="6" t="str">
        <f t="shared" si="27"/>
        <v/>
      </c>
      <c r="H256" s="6" t="str">
        <f t="shared" si="28"/>
        <v/>
      </c>
      <c r="I256" s="6"/>
      <c r="J256" s="8" t="str">
        <f t="shared" si="29"/>
        <v/>
      </c>
      <c r="K256" s="2"/>
    </row>
    <row r="257" spans="3:11" x14ac:dyDescent="0.2">
      <c r="C257" s="7" t="str">
        <f t="shared" si="30"/>
        <v/>
      </c>
      <c r="D257" s="5" t="str">
        <f t="shared" si="24"/>
        <v/>
      </c>
      <c r="E257" s="60" t="str">
        <f t="shared" si="25"/>
        <v/>
      </c>
      <c r="F257" s="6" t="str">
        <f t="shared" si="26"/>
        <v/>
      </c>
      <c r="G257" s="6" t="str">
        <f t="shared" si="27"/>
        <v/>
      </c>
      <c r="H257" s="6" t="str">
        <f t="shared" si="28"/>
        <v/>
      </c>
      <c r="I257" s="6"/>
      <c r="J257" s="8" t="str">
        <f t="shared" si="29"/>
        <v/>
      </c>
      <c r="K257" s="2"/>
    </row>
    <row r="258" spans="3:11" x14ac:dyDescent="0.2">
      <c r="C258" s="7" t="str">
        <f t="shared" si="30"/>
        <v/>
      </c>
      <c r="D258" s="5" t="str">
        <f t="shared" si="24"/>
        <v/>
      </c>
      <c r="E258" s="60" t="str">
        <f t="shared" si="25"/>
        <v/>
      </c>
      <c r="F258" s="6" t="str">
        <f t="shared" si="26"/>
        <v/>
      </c>
      <c r="G258" s="6" t="str">
        <f t="shared" si="27"/>
        <v/>
      </c>
      <c r="H258" s="6" t="str">
        <f t="shared" si="28"/>
        <v/>
      </c>
      <c r="I258" s="6"/>
      <c r="J258" s="8" t="str">
        <f t="shared" si="29"/>
        <v/>
      </c>
      <c r="K258" s="2"/>
    </row>
    <row r="259" spans="3:11" x14ac:dyDescent="0.2">
      <c r="C259" s="7" t="str">
        <f t="shared" si="30"/>
        <v/>
      </c>
      <c r="D259" s="5" t="str">
        <f t="shared" si="24"/>
        <v/>
      </c>
      <c r="E259" s="60" t="str">
        <f t="shared" si="25"/>
        <v/>
      </c>
      <c r="F259" s="6" t="str">
        <f t="shared" si="26"/>
        <v/>
      </c>
      <c r="G259" s="6" t="str">
        <f t="shared" si="27"/>
        <v/>
      </c>
      <c r="H259" s="6" t="str">
        <f t="shared" si="28"/>
        <v/>
      </c>
      <c r="I259" s="6"/>
      <c r="J259" s="8" t="str">
        <f t="shared" si="29"/>
        <v/>
      </c>
      <c r="K259" s="2"/>
    </row>
    <row r="260" spans="3:11" x14ac:dyDescent="0.2">
      <c r="C260" s="7" t="str">
        <f t="shared" si="30"/>
        <v/>
      </c>
      <c r="D260" s="5" t="str">
        <f t="shared" si="24"/>
        <v/>
      </c>
      <c r="E260" s="60" t="str">
        <f t="shared" si="25"/>
        <v/>
      </c>
      <c r="F260" s="6" t="str">
        <f t="shared" si="26"/>
        <v/>
      </c>
      <c r="G260" s="6" t="str">
        <f t="shared" si="27"/>
        <v/>
      </c>
      <c r="H260" s="6" t="str">
        <f t="shared" si="28"/>
        <v/>
      </c>
      <c r="I260" s="6"/>
      <c r="J260" s="8" t="str">
        <f t="shared" si="29"/>
        <v/>
      </c>
      <c r="K260" s="2"/>
    </row>
    <row r="261" spans="3:11" x14ac:dyDescent="0.2">
      <c r="C261" s="7" t="str">
        <f t="shared" si="30"/>
        <v/>
      </c>
      <c r="D261" s="5" t="str">
        <f t="shared" si="24"/>
        <v/>
      </c>
      <c r="E261" s="60" t="str">
        <f t="shared" si="25"/>
        <v/>
      </c>
      <c r="F261" s="6" t="str">
        <f t="shared" si="26"/>
        <v/>
      </c>
      <c r="G261" s="6" t="str">
        <f t="shared" si="27"/>
        <v/>
      </c>
      <c r="H261" s="6" t="str">
        <f t="shared" si="28"/>
        <v/>
      </c>
      <c r="I261" s="6"/>
      <c r="J261" s="8" t="str">
        <f t="shared" si="29"/>
        <v/>
      </c>
      <c r="K261" s="2"/>
    </row>
    <row r="262" spans="3:11" x14ac:dyDescent="0.2">
      <c r="C262" s="7" t="str">
        <f t="shared" si="30"/>
        <v/>
      </c>
      <c r="D262" s="5" t="str">
        <f t="shared" si="24"/>
        <v/>
      </c>
      <c r="E262" s="60" t="str">
        <f t="shared" si="25"/>
        <v/>
      </c>
      <c r="F262" s="6" t="str">
        <f t="shared" si="26"/>
        <v/>
      </c>
      <c r="G262" s="6" t="str">
        <f t="shared" si="27"/>
        <v/>
      </c>
      <c r="H262" s="6" t="str">
        <f t="shared" si="28"/>
        <v/>
      </c>
      <c r="I262" s="6"/>
      <c r="J262" s="8" t="str">
        <f t="shared" si="29"/>
        <v/>
      </c>
      <c r="K262" s="2"/>
    </row>
    <row r="263" spans="3:11" x14ac:dyDescent="0.2">
      <c r="C263" s="7" t="str">
        <f t="shared" si="30"/>
        <v/>
      </c>
      <c r="D263" s="5" t="str">
        <f t="shared" si="24"/>
        <v/>
      </c>
      <c r="E263" s="60" t="str">
        <f t="shared" si="25"/>
        <v/>
      </c>
      <c r="F263" s="6" t="str">
        <f t="shared" si="26"/>
        <v/>
      </c>
      <c r="G263" s="6" t="str">
        <f t="shared" si="27"/>
        <v/>
      </c>
      <c r="H263" s="6" t="str">
        <f t="shared" si="28"/>
        <v/>
      </c>
      <c r="I263" s="6"/>
      <c r="J263" s="8" t="str">
        <f t="shared" si="29"/>
        <v/>
      </c>
      <c r="K263" s="2"/>
    </row>
    <row r="264" spans="3:11" x14ac:dyDescent="0.2">
      <c r="C264" s="7" t="str">
        <f t="shared" si="30"/>
        <v/>
      </c>
      <c r="D264" s="5" t="str">
        <f t="shared" si="24"/>
        <v/>
      </c>
      <c r="E264" s="60" t="str">
        <f t="shared" si="25"/>
        <v/>
      </c>
      <c r="F264" s="6" t="str">
        <f t="shared" si="26"/>
        <v/>
      </c>
      <c r="G264" s="6" t="str">
        <f t="shared" si="27"/>
        <v/>
      </c>
      <c r="H264" s="6" t="str">
        <f t="shared" si="28"/>
        <v/>
      </c>
      <c r="I264" s="6"/>
      <c r="J264" s="8" t="str">
        <f t="shared" si="29"/>
        <v/>
      </c>
      <c r="K264" s="2"/>
    </row>
    <row r="265" spans="3:11" x14ac:dyDescent="0.2">
      <c r="C265" s="7" t="str">
        <f t="shared" si="30"/>
        <v/>
      </c>
      <c r="D265" s="5" t="str">
        <f t="shared" si="24"/>
        <v/>
      </c>
      <c r="E265" s="60" t="str">
        <f t="shared" si="25"/>
        <v/>
      </c>
      <c r="F265" s="6" t="str">
        <f t="shared" si="26"/>
        <v/>
      </c>
      <c r="G265" s="6" t="str">
        <f t="shared" si="27"/>
        <v/>
      </c>
      <c r="H265" s="6" t="str">
        <f t="shared" si="28"/>
        <v/>
      </c>
      <c r="I265" s="6"/>
      <c r="J265" s="8" t="str">
        <f t="shared" si="29"/>
        <v/>
      </c>
      <c r="K265" s="2"/>
    </row>
    <row r="266" spans="3:11" x14ac:dyDescent="0.2">
      <c r="C266" s="7" t="str">
        <f t="shared" si="30"/>
        <v/>
      </c>
      <c r="D266" s="5" t="str">
        <f t="shared" si="24"/>
        <v/>
      </c>
      <c r="E266" s="60" t="str">
        <f t="shared" si="25"/>
        <v/>
      </c>
      <c r="F266" s="6" t="str">
        <f t="shared" si="26"/>
        <v/>
      </c>
      <c r="G266" s="6" t="str">
        <f t="shared" si="27"/>
        <v/>
      </c>
      <c r="H266" s="6" t="str">
        <f t="shared" si="28"/>
        <v/>
      </c>
      <c r="I266" s="6"/>
      <c r="J266" s="8" t="str">
        <f t="shared" si="29"/>
        <v/>
      </c>
      <c r="K266" s="2"/>
    </row>
    <row r="267" spans="3:11" x14ac:dyDescent="0.2">
      <c r="C267" s="7" t="str">
        <f t="shared" si="30"/>
        <v/>
      </c>
      <c r="D267" s="5" t="str">
        <f t="shared" si="24"/>
        <v/>
      </c>
      <c r="E267" s="60" t="str">
        <f t="shared" si="25"/>
        <v/>
      </c>
      <c r="F267" s="6" t="str">
        <f t="shared" si="26"/>
        <v/>
      </c>
      <c r="G267" s="6" t="str">
        <f t="shared" si="27"/>
        <v/>
      </c>
      <c r="H267" s="6" t="str">
        <f t="shared" si="28"/>
        <v/>
      </c>
      <c r="I267" s="6"/>
      <c r="J267" s="8" t="str">
        <f t="shared" si="29"/>
        <v/>
      </c>
      <c r="K267" s="2"/>
    </row>
    <row r="268" spans="3:11" x14ac:dyDescent="0.2">
      <c r="C268" s="7" t="str">
        <f t="shared" si="30"/>
        <v/>
      </c>
      <c r="D268" s="5" t="str">
        <f t="shared" si="24"/>
        <v/>
      </c>
      <c r="E268" s="60" t="str">
        <f t="shared" si="25"/>
        <v/>
      </c>
      <c r="F268" s="6" t="str">
        <f t="shared" si="26"/>
        <v/>
      </c>
      <c r="G268" s="6" t="str">
        <f t="shared" si="27"/>
        <v/>
      </c>
      <c r="H268" s="6" t="str">
        <f t="shared" si="28"/>
        <v/>
      </c>
      <c r="I268" s="6"/>
      <c r="J268" s="8" t="str">
        <f t="shared" si="29"/>
        <v/>
      </c>
      <c r="K268" s="2"/>
    </row>
    <row r="269" spans="3:11" x14ac:dyDescent="0.2">
      <c r="C269" s="7" t="str">
        <f t="shared" si="30"/>
        <v/>
      </c>
      <c r="D269" s="5" t="str">
        <f t="shared" si="24"/>
        <v/>
      </c>
      <c r="E269" s="60" t="str">
        <f t="shared" si="25"/>
        <v/>
      </c>
      <c r="F269" s="6" t="str">
        <f t="shared" si="26"/>
        <v/>
      </c>
      <c r="G269" s="6" t="str">
        <f t="shared" si="27"/>
        <v/>
      </c>
      <c r="H269" s="6" t="str">
        <f t="shared" si="28"/>
        <v/>
      </c>
      <c r="I269" s="6"/>
      <c r="J269" s="8" t="str">
        <f t="shared" si="29"/>
        <v/>
      </c>
      <c r="K269" s="2"/>
    </row>
    <row r="270" spans="3:11" x14ac:dyDescent="0.2">
      <c r="C270" s="7" t="str">
        <f t="shared" si="30"/>
        <v/>
      </c>
      <c r="D270" s="5" t="str">
        <f t="shared" si="24"/>
        <v/>
      </c>
      <c r="E270" s="60" t="str">
        <f t="shared" si="25"/>
        <v/>
      </c>
      <c r="F270" s="6" t="str">
        <f t="shared" si="26"/>
        <v/>
      </c>
      <c r="G270" s="6" t="str">
        <f t="shared" si="27"/>
        <v/>
      </c>
      <c r="H270" s="6" t="str">
        <f t="shared" si="28"/>
        <v/>
      </c>
      <c r="I270" s="6"/>
      <c r="J270" s="8" t="str">
        <f t="shared" si="29"/>
        <v/>
      </c>
      <c r="K270" s="2"/>
    </row>
    <row r="271" spans="3:11" x14ac:dyDescent="0.2">
      <c r="C271" s="7" t="str">
        <f t="shared" si="30"/>
        <v/>
      </c>
      <c r="D271" s="5" t="str">
        <f t="shared" si="24"/>
        <v/>
      </c>
      <c r="E271" s="60" t="str">
        <f t="shared" si="25"/>
        <v/>
      </c>
      <c r="F271" s="6" t="str">
        <f t="shared" si="26"/>
        <v/>
      </c>
      <c r="G271" s="6" t="str">
        <f t="shared" si="27"/>
        <v/>
      </c>
      <c r="H271" s="6" t="str">
        <f t="shared" si="28"/>
        <v/>
      </c>
      <c r="I271" s="6"/>
      <c r="J271" s="8" t="str">
        <f t="shared" si="29"/>
        <v/>
      </c>
      <c r="K271" s="2"/>
    </row>
    <row r="272" spans="3:11" x14ac:dyDescent="0.2">
      <c r="C272" s="7" t="str">
        <f t="shared" si="30"/>
        <v/>
      </c>
      <c r="D272" s="5" t="str">
        <f t="shared" si="24"/>
        <v/>
      </c>
      <c r="E272" s="60" t="str">
        <f t="shared" si="25"/>
        <v/>
      </c>
      <c r="F272" s="6" t="str">
        <f t="shared" si="26"/>
        <v/>
      </c>
      <c r="G272" s="6" t="str">
        <f t="shared" si="27"/>
        <v/>
      </c>
      <c r="H272" s="6" t="str">
        <f t="shared" si="28"/>
        <v/>
      </c>
      <c r="I272" s="6"/>
      <c r="J272" s="8" t="str">
        <f t="shared" si="29"/>
        <v/>
      </c>
      <c r="K272" s="2"/>
    </row>
    <row r="273" spans="3:11" x14ac:dyDescent="0.2">
      <c r="C273" s="7" t="str">
        <f t="shared" si="30"/>
        <v/>
      </c>
      <c r="D273" s="5" t="str">
        <f t="shared" si="24"/>
        <v/>
      </c>
      <c r="E273" s="60" t="str">
        <f t="shared" si="25"/>
        <v/>
      </c>
      <c r="F273" s="6" t="str">
        <f t="shared" si="26"/>
        <v/>
      </c>
      <c r="G273" s="6" t="str">
        <f t="shared" si="27"/>
        <v/>
      </c>
      <c r="H273" s="6" t="str">
        <f t="shared" si="28"/>
        <v/>
      </c>
      <c r="I273" s="6"/>
      <c r="J273" s="8" t="str">
        <f t="shared" si="29"/>
        <v/>
      </c>
      <c r="K273" s="2"/>
    </row>
    <row r="274" spans="3:11" x14ac:dyDescent="0.2">
      <c r="C274" s="7" t="str">
        <f t="shared" si="30"/>
        <v/>
      </c>
      <c r="D274" s="5" t="str">
        <f t="shared" si="24"/>
        <v/>
      </c>
      <c r="E274" s="60" t="str">
        <f t="shared" si="25"/>
        <v/>
      </c>
      <c r="F274" s="6" t="str">
        <f t="shared" si="26"/>
        <v/>
      </c>
      <c r="G274" s="6" t="str">
        <f t="shared" si="27"/>
        <v/>
      </c>
      <c r="H274" s="6" t="str">
        <f t="shared" si="28"/>
        <v/>
      </c>
      <c r="I274" s="6"/>
      <c r="J274" s="8" t="str">
        <f t="shared" si="29"/>
        <v/>
      </c>
      <c r="K274" s="2"/>
    </row>
    <row r="275" spans="3:11" x14ac:dyDescent="0.2">
      <c r="C275" s="7" t="str">
        <f t="shared" si="30"/>
        <v/>
      </c>
      <c r="D275" s="5" t="str">
        <f t="shared" si="24"/>
        <v/>
      </c>
      <c r="E275" s="60" t="str">
        <f t="shared" si="25"/>
        <v/>
      </c>
      <c r="F275" s="6" t="str">
        <f t="shared" si="26"/>
        <v/>
      </c>
      <c r="G275" s="6" t="str">
        <f t="shared" si="27"/>
        <v/>
      </c>
      <c r="H275" s="6" t="str">
        <f t="shared" si="28"/>
        <v/>
      </c>
      <c r="I275" s="6"/>
      <c r="J275" s="8" t="str">
        <f t="shared" si="29"/>
        <v/>
      </c>
      <c r="K275" s="2"/>
    </row>
    <row r="276" spans="3:11" x14ac:dyDescent="0.2">
      <c r="C276" s="7" t="str">
        <f t="shared" si="30"/>
        <v/>
      </c>
      <c r="D276" s="5" t="str">
        <f t="shared" si="24"/>
        <v/>
      </c>
      <c r="E276" s="60" t="str">
        <f t="shared" si="25"/>
        <v/>
      </c>
      <c r="F276" s="6" t="str">
        <f t="shared" si="26"/>
        <v/>
      </c>
      <c r="G276" s="6" t="str">
        <f t="shared" si="27"/>
        <v/>
      </c>
      <c r="H276" s="6" t="str">
        <f t="shared" si="28"/>
        <v/>
      </c>
      <c r="I276" s="6"/>
      <c r="J276" s="8" t="str">
        <f t="shared" si="29"/>
        <v/>
      </c>
      <c r="K276" s="2"/>
    </row>
    <row r="277" spans="3:11" x14ac:dyDescent="0.2">
      <c r="C277" s="7" t="str">
        <f t="shared" si="30"/>
        <v/>
      </c>
      <c r="D277" s="5" t="str">
        <f t="shared" si="24"/>
        <v/>
      </c>
      <c r="E277" s="60" t="str">
        <f t="shared" si="25"/>
        <v/>
      </c>
      <c r="F277" s="6" t="str">
        <f t="shared" si="26"/>
        <v/>
      </c>
      <c r="G277" s="6" t="str">
        <f t="shared" si="27"/>
        <v/>
      </c>
      <c r="H277" s="6" t="str">
        <f t="shared" si="28"/>
        <v/>
      </c>
      <c r="I277" s="6"/>
      <c r="J277" s="8" t="str">
        <f t="shared" si="29"/>
        <v/>
      </c>
      <c r="K277" s="2"/>
    </row>
    <row r="278" spans="3:11" x14ac:dyDescent="0.2">
      <c r="C278" s="7" t="str">
        <f t="shared" si="30"/>
        <v/>
      </c>
      <c r="D278" s="5" t="str">
        <f t="shared" si="24"/>
        <v/>
      </c>
      <c r="E278" s="60" t="str">
        <f t="shared" si="25"/>
        <v/>
      </c>
      <c r="F278" s="6" t="str">
        <f t="shared" si="26"/>
        <v/>
      </c>
      <c r="G278" s="6" t="str">
        <f t="shared" si="27"/>
        <v/>
      </c>
      <c r="H278" s="6" t="str">
        <f t="shared" si="28"/>
        <v/>
      </c>
      <c r="I278" s="6"/>
      <c r="J278" s="8" t="str">
        <f t="shared" si="29"/>
        <v/>
      </c>
      <c r="K278" s="2"/>
    </row>
    <row r="279" spans="3:11" x14ac:dyDescent="0.2">
      <c r="C279" s="7" t="str">
        <f t="shared" si="30"/>
        <v/>
      </c>
      <c r="D279" s="5" t="str">
        <f t="shared" ref="D279:D342" si="31">IF(Loan_Not_Paid*Values_Entered,Payment_Date,"")</f>
        <v/>
      </c>
      <c r="E279" s="60" t="str">
        <f t="shared" ref="E279:E342" si="32">IF(Loan_Not_Paid*Values_Entered,Beginning_Balance,"")</f>
        <v/>
      </c>
      <c r="F279" s="6" t="str">
        <f t="shared" ref="F279:F342" si="33">IF(Loan_Not_Paid*Values_Entered,Monthly_Payment,"")</f>
        <v/>
      </c>
      <c r="G279" s="6" t="str">
        <f t="shared" ref="G279:G342" si="34">IF(Loan_Not_Paid*Values_Entered,Principal,"")</f>
        <v/>
      </c>
      <c r="H279" s="6" t="str">
        <f t="shared" ref="H279:H342" si="35">IF(Loan_Not_Paid*Values_Entered,Interest,"")</f>
        <v/>
      </c>
      <c r="I279" s="6"/>
      <c r="J279" s="8" t="str">
        <f t="shared" ref="J279:J342" si="36">IF(Loan_Not_Paid*Values_Entered,Ending_Balance,"")</f>
        <v/>
      </c>
      <c r="K279" s="2"/>
    </row>
    <row r="280" spans="3:11" x14ac:dyDescent="0.2">
      <c r="C280" s="7" t="str">
        <f t="shared" ref="C280:C343" si="37">IF(Loan_Not_Paid*Values_Entered,Payment_Number,"")</f>
        <v/>
      </c>
      <c r="D280" s="5" t="str">
        <f t="shared" si="31"/>
        <v/>
      </c>
      <c r="E280" s="60" t="str">
        <f t="shared" si="32"/>
        <v/>
      </c>
      <c r="F280" s="6" t="str">
        <f t="shared" si="33"/>
        <v/>
      </c>
      <c r="G280" s="6" t="str">
        <f t="shared" si="34"/>
        <v/>
      </c>
      <c r="H280" s="6" t="str">
        <f t="shared" si="35"/>
        <v/>
      </c>
      <c r="I280" s="6"/>
      <c r="J280" s="8" t="str">
        <f t="shared" si="36"/>
        <v/>
      </c>
      <c r="K280" s="2"/>
    </row>
    <row r="281" spans="3:11" x14ac:dyDescent="0.2">
      <c r="C281" s="7" t="str">
        <f t="shared" si="37"/>
        <v/>
      </c>
      <c r="D281" s="5" t="str">
        <f t="shared" si="31"/>
        <v/>
      </c>
      <c r="E281" s="60" t="str">
        <f t="shared" si="32"/>
        <v/>
      </c>
      <c r="F281" s="6" t="str">
        <f t="shared" si="33"/>
        <v/>
      </c>
      <c r="G281" s="6" t="str">
        <f t="shared" si="34"/>
        <v/>
      </c>
      <c r="H281" s="6" t="str">
        <f t="shared" si="35"/>
        <v/>
      </c>
      <c r="I281" s="6"/>
      <c r="J281" s="8" t="str">
        <f t="shared" si="36"/>
        <v/>
      </c>
      <c r="K281" s="2"/>
    </row>
    <row r="282" spans="3:11" x14ac:dyDescent="0.2">
      <c r="C282" s="7" t="str">
        <f t="shared" si="37"/>
        <v/>
      </c>
      <c r="D282" s="5" t="str">
        <f t="shared" si="31"/>
        <v/>
      </c>
      <c r="E282" s="60" t="str">
        <f t="shared" si="32"/>
        <v/>
      </c>
      <c r="F282" s="6" t="str">
        <f t="shared" si="33"/>
        <v/>
      </c>
      <c r="G282" s="6" t="str">
        <f t="shared" si="34"/>
        <v/>
      </c>
      <c r="H282" s="6" t="str">
        <f t="shared" si="35"/>
        <v/>
      </c>
      <c r="I282" s="6"/>
      <c r="J282" s="8" t="str">
        <f t="shared" si="36"/>
        <v/>
      </c>
      <c r="K282" s="2"/>
    </row>
    <row r="283" spans="3:11" x14ac:dyDescent="0.2">
      <c r="C283" s="7" t="str">
        <f t="shared" si="37"/>
        <v/>
      </c>
      <c r="D283" s="5" t="str">
        <f t="shared" si="31"/>
        <v/>
      </c>
      <c r="E283" s="60" t="str">
        <f t="shared" si="32"/>
        <v/>
      </c>
      <c r="F283" s="6" t="str">
        <f t="shared" si="33"/>
        <v/>
      </c>
      <c r="G283" s="6" t="str">
        <f t="shared" si="34"/>
        <v/>
      </c>
      <c r="H283" s="6" t="str">
        <f t="shared" si="35"/>
        <v/>
      </c>
      <c r="I283" s="6"/>
      <c r="J283" s="8" t="str">
        <f t="shared" si="36"/>
        <v/>
      </c>
      <c r="K283" s="2"/>
    </row>
    <row r="284" spans="3:11" x14ac:dyDescent="0.2">
      <c r="C284" s="7" t="str">
        <f t="shared" si="37"/>
        <v/>
      </c>
      <c r="D284" s="5" t="str">
        <f t="shared" si="31"/>
        <v/>
      </c>
      <c r="E284" s="60" t="str">
        <f t="shared" si="32"/>
        <v/>
      </c>
      <c r="F284" s="6" t="str">
        <f t="shared" si="33"/>
        <v/>
      </c>
      <c r="G284" s="6" t="str">
        <f t="shared" si="34"/>
        <v/>
      </c>
      <c r="H284" s="6" t="str">
        <f t="shared" si="35"/>
        <v/>
      </c>
      <c r="I284" s="6"/>
      <c r="J284" s="8" t="str">
        <f t="shared" si="36"/>
        <v/>
      </c>
      <c r="K284" s="2"/>
    </row>
    <row r="285" spans="3:11" x14ac:dyDescent="0.2">
      <c r="C285" s="7" t="str">
        <f t="shared" si="37"/>
        <v/>
      </c>
      <c r="D285" s="5" t="str">
        <f t="shared" si="31"/>
        <v/>
      </c>
      <c r="E285" s="60" t="str">
        <f t="shared" si="32"/>
        <v/>
      </c>
      <c r="F285" s="6" t="str">
        <f t="shared" si="33"/>
        <v/>
      </c>
      <c r="G285" s="6" t="str">
        <f t="shared" si="34"/>
        <v/>
      </c>
      <c r="H285" s="6" t="str">
        <f t="shared" si="35"/>
        <v/>
      </c>
      <c r="I285" s="6"/>
      <c r="J285" s="8" t="str">
        <f t="shared" si="36"/>
        <v/>
      </c>
      <c r="K285" s="2"/>
    </row>
    <row r="286" spans="3:11" x14ac:dyDescent="0.2">
      <c r="C286" s="7" t="str">
        <f t="shared" si="37"/>
        <v/>
      </c>
      <c r="D286" s="5" t="str">
        <f t="shared" si="31"/>
        <v/>
      </c>
      <c r="E286" s="60" t="str">
        <f t="shared" si="32"/>
        <v/>
      </c>
      <c r="F286" s="6" t="str">
        <f t="shared" si="33"/>
        <v/>
      </c>
      <c r="G286" s="6" t="str">
        <f t="shared" si="34"/>
        <v/>
      </c>
      <c r="H286" s="6" t="str">
        <f t="shared" si="35"/>
        <v/>
      </c>
      <c r="I286" s="6"/>
      <c r="J286" s="8" t="str">
        <f t="shared" si="36"/>
        <v/>
      </c>
      <c r="K286" s="2"/>
    </row>
    <row r="287" spans="3:11" x14ac:dyDescent="0.2">
      <c r="C287" s="7" t="str">
        <f t="shared" si="37"/>
        <v/>
      </c>
      <c r="D287" s="5" t="str">
        <f t="shared" si="31"/>
        <v/>
      </c>
      <c r="E287" s="60" t="str">
        <f t="shared" si="32"/>
        <v/>
      </c>
      <c r="F287" s="6" t="str">
        <f t="shared" si="33"/>
        <v/>
      </c>
      <c r="G287" s="6" t="str">
        <f t="shared" si="34"/>
        <v/>
      </c>
      <c r="H287" s="6" t="str">
        <f t="shared" si="35"/>
        <v/>
      </c>
      <c r="I287" s="6"/>
      <c r="J287" s="8" t="str">
        <f t="shared" si="36"/>
        <v/>
      </c>
      <c r="K287" s="2"/>
    </row>
    <row r="288" spans="3:11" x14ac:dyDescent="0.2">
      <c r="C288" s="7" t="str">
        <f t="shared" si="37"/>
        <v/>
      </c>
      <c r="D288" s="5" t="str">
        <f t="shared" si="31"/>
        <v/>
      </c>
      <c r="E288" s="60" t="str">
        <f t="shared" si="32"/>
        <v/>
      </c>
      <c r="F288" s="6" t="str">
        <f t="shared" si="33"/>
        <v/>
      </c>
      <c r="G288" s="6" t="str">
        <f t="shared" si="34"/>
        <v/>
      </c>
      <c r="H288" s="6" t="str">
        <f t="shared" si="35"/>
        <v/>
      </c>
      <c r="I288" s="6"/>
      <c r="J288" s="8" t="str">
        <f t="shared" si="36"/>
        <v/>
      </c>
      <c r="K288" s="2"/>
    </row>
    <row r="289" spans="3:11" x14ac:dyDescent="0.2">
      <c r="C289" s="7" t="str">
        <f t="shared" si="37"/>
        <v/>
      </c>
      <c r="D289" s="5" t="str">
        <f t="shared" si="31"/>
        <v/>
      </c>
      <c r="E289" s="60" t="str">
        <f t="shared" si="32"/>
        <v/>
      </c>
      <c r="F289" s="6" t="str">
        <f t="shared" si="33"/>
        <v/>
      </c>
      <c r="G289" s="6" t="str">
        <f t="shared" si="34"/>
        <v/>
      </c>
      <c r="H289" s="6" t="str">
        <f t="shared" si="35"/>
        <v/>
      </c>
      <c r="I289" s="6"/>
      <c r="J289" s="8" t="str">
        <f t="shared" si="36"/>
        <v/>
      </c>
      <c r="K289" s="2"/>
    </row>
    <row r="290" spans="3:11" x14ac:dyDescent="0.2">
      <c r="C290" s="7" t="str">
        <f t="shared" si="37"/>
        <v/>
      </c>
      <c r="D290" s="5" t="str">
        <f t="shared" si="31"/>
        <v/>
      </c>
      <c r="E290" s="60" t="str">
        <f t="shared" si="32"/>
        <v/>
      </c>
      <c r="F290" s="6" t="str">
        <f t="shared" si="33"/>
        <v/>
      </c>
      <c r="G290" s="6" t="str">
        <f t="shared" si="34"/>
        <v/>
      </c>
      <c r="H290" s="6" t="str">
        <f t="shared" si="35"/>
        <v/>
      </c>
      <c r="I290" s="6"/>
      <c r="J290" s="8" t="str">
        <f t="shared" si="36"/>
        <v/>
      </c>
      <c r="K290" s="2"/>
    </row>
    <row r="291" spans="3:11" x14ac:dyDescent="0.2">
      <c r="C291" s="7" t="str">
        <f t="shared" si="37"/>
        <v/>
      </c>
      <c r="D291" s="5" t="str">
        <f t="shared" si="31"/>
        <v/>
      </c>
      <c r="E291" s="60" t="str">
        <f t="shared" si="32"/>
        <v/>
      </c>
      <c r="F291" s="6" t="str">
        <f t="shared" si="33"/>
        <v/>
      </c>
      <c r="G291" s="6" t="str">
        <f t="shared" si="34"/>
        <v/>
      </c>
      <c r="H291" s="6" t="str">
        <f t="shared" si="35"/>
        <v/>
      </c>
      <c r="I291" s="6"/>
      <c r="J291" s="8" t="str">
        <f t="shared" si="36"/>
        <v/>
      </c>
      <c r="K291" s="2"/>
    </row>
    <row r="292" spans="3:11" x14ac:dyDescent="0.2">
      <c r="C292" s="7" t="str">
        <f t="shared" si="37"/>
        <v/>
      </c>
      <c r="D292" s="5" t="str">
        <f t="shared" si="31"/>
        <v/>
      </c>
      <c r="E292" s="60" t="str">
        <f t="shared" si="32"/>
        <v/>
      </c>
      <c r="F292" s="6" t="str">
        <f t="shared" si="33"/>
        <v/>
      </c>
      <c r="G292" s="6" t="str">
        <f t="shared" si="34"/>
        <v/>
      </c>
      <c r="H292" s="6" t="str">
        <f t="shared" si="35"/>
        <v/>
      </c>
      <c r="I292" s="6"/>
      <c r="J292" s="8" t="str">
        <f t="shared" si="36"/>
        <v/>
      </c>
      <c r="K292" s="2"/>
    </row>
    <row r="293" spans="3:11" x14ac:dyDescent="0.2">
      <c r="C293" s="7" t="str">
        <f t="shared" si="37"/>
        <v/>
      </c>
      <c r="D293" s="5" t="str">
        <f t="shared" si="31"/>
        <v/>
      </c>
      <c r="E293" s="60" t="str">
        <f t="shared" si="32"/>
        <v/>
      </c>
      <c r="F293" s="6" t="str">
        <f t="shared" si="33"/>
        <v/>
      </c>
      <c r="G293" s="6" t="str">
        <f t="shared" si="34"/>
        <v/>
      </c>
      <c r="H293" s="6" t="str">
        <f t="shared" si="35"/>
        <v/>
      </c>
      <c r="I293" s="6"/>
      <c r="J293" s="8" t="str">
        <f t="shared" si="36"/>
        <v/>
      </c>
      <c r="K293" s="2"/>
    </row>
    <row r="294" spans="3:11" x14ac:dyDescent="0.2">
      <c r="C294" s="7" t="str">
        <f t="shared" si="37"/>
        <v/>
      </c>
      <c r="D294" s="5" t="str">
        <f t="shared" si="31"/>
        <v/>
      </c>
      <c r="E294" s="60" t="str">
        <f t="shared" si="32"/>
        <v/>
      </c>
      <c r="F294" s="6" t="str">
        <f t="shared" si="33"/>
        <v/>
      </c>
      <c r="G294" s="6" t="str">
        <f t="shared" si="34"/>
        <v/>
      </c>
      <c r="H294" s="6" t="str">
        <f t="shared" si="35"/>
        <v/>
      </c>
      <c r="I294" s="6"/>
      <c r="J294" s="8" t="str">
        <f t="shared" si="36"/>
        <v/>
      </c>
      <c r="K294" s="2"/>
    </row>
    <row r="295" spans="3:11" x14ac:dyDescent="0.2">
      <c r="C295" s="7" t="str">
        <f t="shared" si="37"/>
        <v/>
      </c>
      <c r="D295" s="5" t="str">
        <f t="shared" si="31"/>
        <v/>
      </c>
      <c r="E295" s="60" t="str">
        <f t="shared" si="32"/>
        <v/>
      </c>
      <c r="F295" s="6" t="str">
        <f t="shared" si="33"/>
        <v/>
      </c>
      <c r="G295" s="6" t="str">
        <f t="shared" si="34"/>
        <v/>
      </c>
      <c r="H295" s="6" t="str">
        <f t="shared" si="35"/>
        <v/>
      </c>
      <c r="I295" s="6"/>
      <c r="J295" s="8" t="str">
        <f t="shared" si="36"/>
        <v/>
      </c>
      <c r="K295" s="2"/>
    </row>
    <row r="296" spans="3:11" x14ac:dyDescent="0.2">
      <c r="C296" s="7" t="str">
        <f t="shared" si="37"/>
        <v/>
      </c>
      <c r="D296" s="5" t="str">
        <f t="shared" si="31"/>
        <v/>
      </c>
      <c r="E296" s="60" t="str">
        <f t="shared" si="32"/>
        <v/>
      </c>
      <c r="F296" s="6" t="str">
        <f t="shared" si="33"/>
        <v/>
      </c>
      <c r="G296" s="6" t="str">
        <f t="shared" si="34"/>
        <v/>
      </c>
      <c r="H296" s="6" t="str">
        <f t="shared" si="35"/>
        <v/>
      </c>
      <c r="I296" s="6"/>
      <c r="J296" s="8" t="str">
        <f t="shared" si="36"/>
        <v/>
      </c>
      <c r="K296" s="2"/>
    </row>
    <row r="297" spans="3:11" x14ac:dyDescent="0.2">
      <c r="C297" s="7" t="str">
        <f t="shared" si="37"/>
        <v/>
      </c>
      <c r="D297" s="5" t="str">
        <f t="shared" si="31"/>
        <v/>
      </c>
      <c r="E297" s="60" t="str">
        <f t="shared" si="32"/>
        <v/>
      </c>
      <c r="F297" s="6" t="str">
        <f t="shared" si="33"/>
        <v/>
      </c>
      <c r="G297" s="6" t="str">
        <f t="shared" si="34"/>
        <v/>
      </c>
      <c r="H297" s="6" t="str">
        <f t="shared" si="35"/>
        <v/>
      </c>
      <c r="I297" s="6"/>
      <c r="J297" s="8" t="str">
        <f t="shared" si="36"/>
        <v/>
      </c>
      <c r="K297" s="2"/>
    </row>
    <row r="298" spans="3:11" x14ac:dyDescent="0.2">
      <c r="C298" s="7" t="str">
        <f t="shared" si="37"/>
        <v/>
      </c>
      <c r="D298" s="5" t="str">
        <f t="shared" si="31"/>
        <v/>
      </c>
      <c r="E298" s="60" t="str">
        <f t="shared" si="32"/>
        <v/>
      </c>
      <c r="F298" s="6" t="str">
        <f t="shared" si="33"/>
        <v/>
      </c>
      <c r="G298" s="6" t="str">
        <f t="shared" si="34"/>
        <v/>
      </c>
      <c r="H298" s="6" t="str">
        <f t="shared" si="35"/>
        <v/>
      </c>
      <c r="I298" s="6"/>
      <c r="J298" s="8" t="str">
        <f t="shared" si="36"/>
        <v/>
      </c>
      <c r="K298" s="2"/>
    </row>
    <row r="299" spans="3:11" x14ac:dyDescent="0.2">
      <c r="C299" s="7" t="str">
        <f t="shared" si="37"/>
        <v/>
      </c>
      <c r="D299" s="5" t="str">
        <f t="shared" si="31"/>
        <v/>
      </c>
      <c r="E299" s="60" t="str">
        <f t="shared" si="32"/>
        <v/>
      </c>
      <c r="F299" s="6" t="str">
        <f t="shared" si="33"/>
        <v/>
      </c>
      <c r="G299" s="6" t="str">
        <f t="shared" si="34"/>
        <v/>
      </c>
      <c r="H299" s="6" t="str">
        <f t="shared" si="35"/>
        <v/>
      </c>
      <c r="I299" s="6"/>
      <c r="J299" s="8" t="str">
        <f t="shared" si="36"/>
        <v/>
      </c>
      <c r="K299" s="2"/>
    </row>
    <row r="300" spans="3:11" x14ac:dyDescent="0.2">
      <c r="C300" s="7" t="str">
        <f t="shared" si="37"/>
        <v/>
      </c>
      <c r="D300" s="5" t="str">
        <f t="shared" si="31"/>
        <v/>
      </c>
      <c r="E300" s="60" t="str">
        <f t="shared" si="32"/>
        <v/>
      </c>
      <c r="F300" s="6" t="str">
        <f t="shared" si="33"/>
        <v/>
      </c>
      <c r="G300" s="6" t="str">
        <f t="shared" si="34"/>
        <v/>
      </c>
      <c r="H300" s="6" t="str">
        <f t="shared" si="35"/>
        <v/>
      </c>
      <c r="I300" s="6"/>
      <c r="J300" s="8" t="str">
        <f t="shared" si="36"/>
        <v/>
      </c>
      <c r="K300" s="2"/>
    </row>
    <row r="301" spans="3:11" x14ac:dyDescent="0.2">
      <c r="C301" s="7" t="str">
        <f t="shared" si="37"/>
        <v/>
      </c>
      <c r="D301" s="5" t="str">
        <f t="shared" si="31"/>
        <v/>
      </c>
      <c r="E301" s="60" t="str">
        <f t="shared" si="32"/>
        <v/>
      </c>
      <c r="F301" s="6" t="str">
        <f t="shared" si="33"/>
        <v/>
      </c>
      <c r="G301" s="6" t="str">
        <f t="shared" si="34"/>
        <v/>
      </c>
      <c r="H301" s="6" t="str">
        <f t="shared" si="35"/>
        <v/>
      </c>
      <c r="I301" s="6"/>
      <c r="J301" s="8" t="str">
        <f t="shared" si="36"/>
        <v/>
      </c>
      <c r="K301" s="2"/>
    </row>
    <row r="302" spans="3:11" x14ac:dyDescent="0.2">
      <c r="C302" s="7" t="str">
        <f t="shared" si="37"/>
        <v/>
      </c>
      <c r="D302" s="5" t="str">
        <f t="shared" si="31"/>
        <v/>
      </c>
      <c r="E302" s="60" t="str">
        <f t="shared" si="32"/>
        <v/>
      </c>
      <c r="F302" s="6" t="str">
        <f t="shared" si="33"/>
        <v/>
      </c>
      <c r="G302" s="6" t="str">
        <f t="shared" si="34"/>
        <v/>
      </c>
      <c r="H302" s="6" t="str">
        <f t="shared" si="35"/>
        <v/>
      </c>
      <c r="I302" s="6"/>
      <c r="J302" s="8" t="str">
        <f t="shared" si="36"/>
        <v/>
      </c>
      <c r="K302" s="2"/>
    </row>
    <row r="303" spans="3:11" x14ac:dyDescent="0.2">
      <c r="C303" s="7" t="str">
        <f t="shared" si="37"/>
        <v/>
      </c>
      <c r="D303" s="5" t="str">
        <f t="shared" si="31"/>
        <v/>
      </c>
      <c r="E303" s="60" t="str">
        <f t="shared" si="32"/>
        <v/>
      </c>
      <c r="F303" s="6" t="str">
        <f t="shared" si="33"/>
        <v/>
      </c>
      <c r="G303" s="6" t="str">
        <f t="shared" si="34"/>
        <v/>
      </c>
      <c r="H303" s="6" t="str">
        <f t="shared" si="35"/>
        <v/>
      </c>
      <c r="I303" s="6"/>
      <c r="J303" s="8" t="str">
        <f t="shared" si="36"/>
        <v/>
      </c>
      <c r="K303" s="2"/>
    </row>
    <row r="304" spans="3:11" x14ac:dyDescent="0.2">
      <c r="C304" s="7" t="str">
        <f t="shared" si="37"/>
        <v/>
      </c>
      <c r="D304" s="5" t="str">
        <f t="shared" si="31"/>
        <v/>
      </c>
      <c r="E304" s="60" t="str">
        <f t="shared" si="32"/>
        <v/>
      </c>
      <c r="F304" s="6" t="str">
        <f t="shared" si="33"/>
        <v/>
      </c>
      <c r="G304" s="6" t="str">
        <f t="shared" si="34"/>
        <v/>
      </c>
      <c r="H304" s="6" t="str">
        <f t="shared" si="35"/>
        <v/>
      </c>
      <c r="I304" s="6"/>
      <c r="J304" s="8" t="str">
        <f t="shared" si="36"/>
        <v/>
      </c>
      <c r="K304" s="2"/>
    </row>
    <row r="305" spans="3:11" x14ac:dyDescent="0.2">
      <c r="C305" s="7" t="str">
        <f t="shared" si="37"/>
        <v/>
      </c>
      <c r="D305" s="5" t="str">
        <f t="shared" si="31"/>
        <v/>
      </c>
      <c r="E305" s="60" t="str">
        <f t="shared" si="32"/>
        <v/>
      </c>
      <c r="F305" s="6" t="str">
        <f t="shared" si="33"/>
        <v/>
      </c>
      <c r="G305" s="6" t="str">
        <f t="shared" si="34"/>
        <v/>
      </c>
      <c r="H305" s="6" t="str">
        <f t="shared" si="35"/>
        <v/>
      </c>
      <c r="I305" s="6"/>
      <c r="J305" s="8" t="str">
        <f t="shared" si="36"/>
        <v/>
      </c>
      <c r="K305" s="2"/>
    </row>
    <row r="306" spans="3:11" x14ac:dyDescent="0.2">
      <c r="C306" s="7" t="str">
        <f t="shared" si="37"/>
        <v/>
      </c>
      <c r="D306" s="5" t="str">
        <f t="shared" si="31"/>
        <v/>
      </c>
      <c r="E306" s="60" t="str">
        <f t="shared" si="32"/>
        <v/>
      </c>
      <c r="F306" s="6" t="str">
        <f t="shared" si="33"/>
        <v/>
      </c>
      <c r="G306" s="6" t="str">
        <f t="shared" si="34"/>
        <v/>
      </c>
      <c r="H306" s="6" t="str">
        <f t="shared" si="35"/>
        <v/>
      </c>
      <c r="I306" s="6"/>
      <c r="J306" s="8" t="str">
        <f t="shared" si="36"/>
        <v/>
      </c>
      <c r="K306" s="2"/>
    </row>
    <row r="307" spans="3:11" x14ac:dyDescent="0.2">
      <c r="C307" s="7" t="str">
        <f t="shared" si="37"/>
        <v/>
      </c>
      <c r="D307" s="5" t="str">
        <f t="shared" si="31"/>
        <v/>
      </c>
      <c r="E307" s="60" t="str">
        <f t="shared" si="32"/>
        <v/>
      </c>
      <c r="F307" s="6" t="str">
        <f t="shared" si="33"/>
        <v/>
      </c>
      <c r="G307" s="6" t="str">
        <f t="shared" si="34"/>
        <v/>
      </c>
      <c r="H307" s="6" t="str">
        <f t="shared" si="35"/>
        <v/>
      </c>
      <c r="I307" s="6"/>
      <c r="J307" s="8" t="str">
        <f t="shared" si="36"/>
        <v/>
      </c>
      <c r="K307" s="2"/>
    </row>
    <row r="308" spans="3:11" x14ac:dyDescent="0.2">
      <c r="C308" s="7" t="str">
        <f t="shared" si="37"/>
        <v/>
      </c>
      <c r="D308" s="5" t="str">
        <f t="shared" si="31"/>
        <v/>
      </c>
      <c r="E308" s="60" t="str">
        <f t="shared" si="32"/>
        <v/>
      </c>
      <c r="F308" s="6" t="str">
        <f t="shared" si="33"/>
        <v/>
      </c>
      <c r="G308" s="6" t="str">
        <f t="shared" si="34"/>
        <v/>
      </c>
      <c r="H308" s="6" t="str">
        <f t="shared" si="35"/>
        <v/>
      </c>
      <c r="I308" s="6"/>
      <c r="J308" s="8" t="str">
        <f t="shared" si="36"/>
        <v/>
      </c>
      <c r="K308" s="2"/>
    </row>
    <row r="309" spans="3:11" x14ac:dyDescent="0.2">
      <c r="C309" s="7" t="str">
        <f t="shared" si="37"/>
        <v/>
      </c>
      <c r="D309" s="5" t="str">
        <f t="shared" si="31"/>
        <v/>
      </c>
      <c r="E309" s="60" t="str">
        <f t="shared" si="32"/>
        <v/>
      </c>
      <c r="F309" s="6" t="str">
        <f t="shared" si="33"/>
        <v/>
      </c>
      <c r="G309" s="6" t="str">
        <f t="shared" si="34"/>
        <v/>
      </c>
      <c r="H309" s="6" t="str">
        <f t="shared" si="35"/>
        <v/>
      </c>
      <c r="I309" s="6"/>
      <c r="J309" s="8" t="str">
        <f t="shared" si="36"/>
        <v/>
      </c>
      <c r="K309" s="2"/>
    </row>
    <row r="310" spans="3:11" x14ac:dyDescent="0.2">
      <c r="C310" s="7" t="str">
        <f t="shared" si="37"/>
        <v/>
      </c>
      <c r="D310" s="5" t="str">
        <f t="shared" si="31"/>
        <v/>
      </c>
      <c r="E310" s="60" t="str">
        <f t="shared" si="32"/>
        <v/>
      </c>
      <c r="F310" s="6" t="str">
        <f t="shared" si="33"/>
        <v/>
      </c>
      <c r="G310" s="6" t="str">
        <f t="shared" si="34"/>
        <v/>
      </c>
      <c r="H310" s="6" t="str">
        <f t="shared" si="35"/>
        <v/>
      </c>
      <c r="I310" s="6"/>
      <c r="J310" s="8" t="str">
        <f t="shared" si="36"/>
        <v/>
      </c>
      <c r="K310" s="2"/>
    </row>
    <row r="311" spans="3:11" x14ac:dyDescent="0.2">
      <c r="C311" s="7" t="str">
        <f t="shared" si="37"/>
        <v/>
      </c>
      <c r="D311" s="5" t="str">
        <f t="shared" si="31"/>
        <v/>
      </c>
      <c r="E311" s="60" t="str">
        <f t="shared" si="32"/>
        <v/>
      </c>
      <c r="F311" s="6" t="str">
        <f t="shared" si="33"/>
        <v/>
      </c>
      <c r="G311" s="6" t="str">
        <f t="shared" si="34"/>
        <v/>
      </c>
      <c r="H311" s="6" t="str">
        <f t="shared" si="35"/>
        <v/>
      </c>
      <c r="I311" s="6"/>
      <c r="J311" s="8" t="str">
        <f t="shared" si="36"/>
        <v/>
      </c>
      <c r="K311" s="2"/>
    </row>
    <row r="312" spans="3:11" x14ac:dyDescent="0.2">
      <c r="C312" s="7" t="str">
        <f t="shared" si="37"/>
        <v/>
      </c>
      <c r="D312" s="5" t="str">
        <f t="shared" si="31"/>
        <v/>
      </c>
      <c r="E312" s="60" t="str">
        <f t="shared" si="32"/>
        <v/>
      </c>
      <c r="F312" s="6" t="str">
        <f t="shared" si="33"/>
        <v/>
      </c>
      <c r="G312" s="6" t="str">
        <f t="shared" si="34"/>
        <v/>
      </c>
      <c r="H312" s="6" t="str">
        <f t="shared" si="35"/>
        <v/>
      </c>
      <c r="I312" s="6"/>
      <c r="J312" s="8" t="str">
        <f t="shared" si="36"/>
        <v/>
      </c>
      <c r="K312" s="2"/>
    </row>
    <row r="313" spans="3:11" x14ac:dyDescent="0.2">
      <c r="C313" s="7" t="str">
        <f t="shared" si="37"/>
        <v/>
      </c>
      <c r="D313" s="5" t="str">
        <f t="shared" si="31"/>
        <v/>
      </c>
      <c r="E313" s="60" t="str">
        <f t="shared" si="32"/>
        <v/>
      </c>
      <c r="F313" s="6" t="str">
        <f t="shared" si="33"/>
        <v/>
      </c>
      <c r="G313" s="6" t="str">
        <f t="shared" si="34"/>
        <v/>
      </c>
      <c r="H313" s="6" t="str">
        <f t="shared" si="35"/>
        <v/>
      </c>
      <c r="I313" s="6"/>
      <c r="J313" s="8" t="str">
        <f t="shared" si="36"/>
        <v/>
      </c>
      <c r="K313" s="2"/>
    </row>
    <row r="314" spans="3:11" x14ac:dyDescent="0.2">
      <c r="C314" s="7" t="str">
        <f t="shared" si="37"/>
        <v/>
      </c>
      <c r="D314" s="5" t="str">
        <f t="shared" si="31"/>
        <v/>
      </c>
      <c r="E314" s="60" t="str">
        <f t="shared" si="32"/>
        <v/>
      </c>
      <c r="F314" s="6" t="str">
        <f t="shared" si="33"/>
        <v/>
      </c>
      <c r="G314" s="6" t="str">
        <f t="shared" si="34"/>
        <v/>
      </c>
      <c r="H314" s="6" t="str">
        <f t="shared" si="35"/>
        <v/>
      </c>
      <c r="I314" s="6"/>
      <c r="J314" s="8" t="str">
        <f t="shared" si="36"/>
        <v/>
      </c>
      <c r="K314" s="2"/>
    </row>
    <row r="315" spans="3:11" x14ac:dyDescent="0.2">
      <c r="C315" s="7" t="str">
        <f t="shared" si="37"/>
        <v/>
      </c>
      <c r="D315" s="5" t="str">
        <f t="shared" si="31"/>
        <v/>
      </c>
      <c r="E315" s="60" t="str">
        <f t="shared" si="32"/>
        <v/>
      </c>
      <c r="F315" s="6" t="str">
        <f t="shared" si="33"/>
        <v/>
      </c>
      <c r="G315" s="6" t="str">
        <f t="shared" si="34"/>
        <v/>
      </c>
      <c r="H315" s="6" t="str">
        <f t="shared" si="35"/>
        <v/>
      </c>
      <c r="I315" s="6"/>
      <c r="J315" s="8" t="str">
        <f t="shared" si="36"/>
        <v/>
      </c>
      <c r="K315" s="2"/>
    </row>
    <row r="316" spans="3:11" x14ac:dyDescent="0.2">
      <c r="C316" s="7" t="str">
        <f t="shared" si="37"/>
        <v/>
      </c>
      <c r="D316" s="5" t="str">
        <f t="shared" si="31"/>
        <v/>
      </c>
      <c r="E316" s="60" t="str">
        <f t="shared" si="32"/>
        <v/>
      </c>
      <c r="F316" s="6" t="str">
        <f t="shared" si="33"/>
        <v/>
      </c>
      <c r="G316" s="6" t="str">
        <f t="shared" si="34"/>
        <v/>
      </c>
      <c r="H316" s="6" t="str">
        <f t="shared" si="35"/>
        <v/>
      </c>
      <c r="I316" s="6"/>
      <c r="J316" s="8" t="str">
        <f t="shared" si="36"/>
        <v/>
      </c>
      <c r="K316" s="2"/>
    </row>
    <row r="317" spans="3:11" x14ac:dyDescent="0.2">
      <c r="C317" s="7" t="str">
        <f t="shared" si="37"/>
        <v/>
      </c>
      <c r="D317" s="5" t="str">
        <f t="shared" si="31"/>
        <v/>
      </c>
      <c r="E317" s="60" t="str">
        <f t="shared" si="32"/>
        <v/>
      </c>
      <c r="F317" s="6" t="str">
        <f t="shared" si="33"/>
        <v/>
      </c>
      <c r="G317" s="6" t="str">
        <f t="shared" si="34"/>
        <v/>
      </c>
      <c r="H317" s="6" t="str">
        <f t="shared" si="35"/>
        <v/>
      </c>
      <c r="I317" s="6"/>
      <c r="J317" s="8" t="str">
        <f t="shared" si="36"/>
        <v/>
      </c>
      <c r="K317" s="2"/>
    </row>
    <row r="318" spans="3:11" x14ac:dyDescent="0.2">
      <c r="C318" s="7" t="str">
        <f t="shared" si="37"/>
        <v/>
      </c>
      <c r="D318" s="5" t="str">
        <f t="shared" si="31"/>
        <v/>
      </c>
      <c r="E318" s="60" t="str">
        <f t="shared" si="32"/>
        <v/>
      </c>
      <c r="F318" s="6" t="str">
        <f t="shared" si="33"/>
        <v/>
      </c>
      <c r="G318" s="6" t="str">
        <f t="shared" si="34"/>
        <v/>
      </c>
      <c r="H318" s="6" t="str">
        <f t="shared" si="35"/>
        <v/>
      </c>
      <c r="I318" s="6"/>
      <c r="J318" s="8" t="str">
        <f t="shared" si="36"/>
        <v/>
      </c>
      <c r="K318" s="2"/>
    </row>
    <row r="319" spans="3:11" x14ac:dyDescent="0.2">
      <c r="C319" s="7" t="str">
        <f t="shared" si="37"/>
        <v/>
      </c>
      <c r="D319" s="5" t="str">
        <f t="shared" si="31"/>
        <v/>
      </c>
      <c r="E319" s="60" t="str">
        <f t="shared" si="32"/>
        <v/>
      </c>
      <c r="F319" s="6" t="str">
        <f t="shared" si="33"/>
        <v/>
      </c>
      <c r="G319" s="6" t="str">
        <f t="shared" si="34"/>
        <v/>
      </c>
      <c r="H319" s="6" t="str">
        <f t="shared" si="35"/>
        <v/>
      </c>
      <c r="I319" s="6"/>
      <c r="J319" s="8" t="str">
        <f t="shared" si="36"/>
        <v/>
      </c>
      <c r="K319" s="2"/>
    </row>
    <row r="320" spans="3:11" x14ac:dyDescent="0.2">
      <c r="C320" s="7" t="str">
        <f t="shared" si="37"/>
        <v/>
      </c>
      <c r="D320" s="5" t="str">
        <f t="shared" si="31"/>
        <v/>
      </c>
      <c r="E320" s="60" t="str">
        <f t="shared" si="32"/>
        <v/>
      </c>
      <c r="F320" s="6" t="str">
        <f t="shared" si="33"/>
        <v/>
      </c>
      <c r="G320" s="6" t="str">
        <f t="shared" si="34"/>
        <v/>
      </c>
      <c r="H320" s="6" t="str">
        <f t="shared" si="35"/>
        <v/>
      </c>
      <c r="I320" s="6"/>
      <c r="J320" s="8" t="str">
        <f t="shared" si="36"/>
        <v/>
      </c>
      <c r="K320" s="2"/>
    </row>
    <row r="321" spans="3:11" x14ac:dyDescent="0.2">
      <c r="C321" s="7" t="str">
        <f t="shared" si="37"/>
        <v/>
      </c>
      <c r="D321" s="5" t="str">
        <f t="shared" si="31"/>
        <v/>
      </c>
      <c r="E321" s="60" t="str">
        <f t="shared" si="32"/>
        <v/>
      </c>
      <c r="F321" s="6" t="str">
        <f t="shared" si="33"/>
        <v/>
      </c>
      <c r="G321" s="6" t="str">
        <f t="shared" si="34"/>
        <v/>
      </c>
      <c r="H321" s="6" t="str">
        <f t="shared" si="35"/>
        <v/>
      </c>
      <c r="I321" s="6"/>
      <c r="J321" s="8" t="str">
        <f t="shared" si="36"/>
        <v/>
      </c>
      <c r="K321" s="2"/>
    </row>
    <row r="322" spans="3:11" x14ac:dyDescent="0.2">
      <c r="C322" s="7" t="str">
        <f t="shared" si="37"/>
        <v/>
      </c>
      <c r="D322" s="5" t="str">
        <f t="shared" si="31"/>
        <v/>
      </c>
      <c r="E322" s="60" t="str">
        <f t="shared" si="32"/>
        <v/>
      </c>
      <c r="F322" s="6" t="str">
        <f t="shared" si="33"/>
        <v/>
      </c>
      <c r="G322" s="6" t="str">
        <f t="shared" si="34"/>
        <v/>
      </c>
      <c r="H322" s="6" t="str">
        <f t="shared" si="35"/>
        <v/>
      </c>
      <c r="I322" s="6"/>
      <c r="J322" s="8" t="str">
        <f t="shared" si="36"/>
        <v/>
      </c>
      <c r="K322" s="2"/>
    </row>
    <row r="323" spans="3:11" x14ac:dyDescent="0.2">
      <c r="C323" s="7" t="str">
        <f t="shared" si="37"/>
        <v/>
      </c>
      <c r="D323" s="5" t="str">
        <f t="shared" si="31"/>
        <v/>
      </c>
      <c r="E323" s="60" t="str">
        <f t="shared" si="32"/>
        <v/>
      </c>
      <c r="F323" s="6" t="str">
        <f t="shared" si="33"/>
        <v/>
      </c>
      <c r="G323" s="6" t="str">
        <f t="shared" si="34"/>
        <v/>
      </c>
      <c r="H323" s="6" t="str">
        <f t="shared" si="35"/>
        <v/>
      </c>
      <c r="I323" s="6"/>
      <c r="J323" s="8" t="str">
        <f t="shared" si="36"/>
        <v/>
      </c>
      <c r="K323" s="2"/>
    </row>
    <row r="324" spans="3:11" x14ac:dyDescent="0.2">
      <c r="C324" s="7" t="str">
        <f t="shared" si="37"/>
        <v/>
      </c>
      <c r="D324" s="5" t="str">
        <f t="shared" si="31"/>
        <v/>
      </c>
      <c r="E324" s="60" t="str">
        <f t="shared" si="32"/>
        <v/>
      </c>
      <c r="F324" s="6" t="str">
        <f t="shared" si="33"/>
        <v/>
      </c>
      <c r="G324" s="6" t="str">
        <f t="shared" si="34"/>
        <v/>
      </c>
      <c r="H324" s="6" t="str">
        <f t="shared" si="35"/>
        <v/>
      </c>
      <c r="I324" s="6"/>
      <c r="J324" s="8" t="str">
        <f t="shared" si="36"/>
        <v/>
      </c>
      <c r="K324" s="2"/>
    </row>
    <row r="325" spans="3:11" x14ac:dyDescent="0.2">
      <c r="C325" s="7" t="str">
        <f t="shared" si="37"/>
        <v/>
      </c>
      <c r="D325" s="5" t="str">
        <f t="shared" si="31"/>
        <v/>
      </c>
      <c r="E325" s="60" t="str">
        <f t="shared" si="32"/>
        <v/>
      </c>
      <c r="F325" s="6" t="str">
        <f t="shared" si="33"/>
        <v/>
      </c>
      <c r="G325" s="6" t="str">
        <f t="shared" si="34"/>
        <v/>
      </c>
      <c r="H325" s="6" t="str">
        <f t="shared" si="35"/>
        <v/>
      </c>
      <c r="I325" s="6"/>
      <c r="J325" s="8" t="str">
        <f t="shared" si="36"/>
        <v/>
      </c>
      <c r="K325" s="2"/>
    </row>
    <row r="326" spans="3:11" x14ac:dyDescent="0.2">
      <c r="C326" s="7" t="str">
        <f t="shared" si="37"/>
        <v/>
      </c>
      <c r="D326" s="5" t="str">
        <f t="shared" si="31"/>
        <v/>
      </c>
      <c r="E326" s="60" t="str">
        <f t="shared" si="32"/>
        <v/>
      </c>
      <c r="F326" s="6" t="str">
        <f t="shared" si="33"/>
        <v/>
      </c>
      <c r="G326" s="6" t="str">
        <f t="shared" si="34"/>
        <v/>
      </c>
      <c r="H326" s="6" t="str">
        <f t="shared" si="35"/>
        <v/>
      </c>
      <c r="I326" s="6"/>
      <c r="J326" s="8" t="str">
        <f t="shared" si="36"/>
        <v/>
      </c>
      <c r="K326" s="2"/>
    </row>
    <row r="327" spans="3:11" x14ac:dyDescent="0.2">
      <c r="C327" s="7" t="str">
        <f t="shared" si="37"/>
        <v/>
      </c>
      <c r="D327" s="5" t="str">
        <f t="shared" si="31"/>
        <v/>
      </c>
      <c r="E327" s="60" t="str">
        <f t="shared" si="32"/>
        <v/>
      </c>
      <c r="F327" s="6" t="str">
        <f t="shared" si="33"/>
        <v/>
      </c>
      <c r="G327" s="6" t="str">
        <f t="shared" si="34"/>
        <v/>
      </c>
      <c r="H327" s="6" t="str">
        <f t="shared" si="35"/>
        <v/>
      </c>
      <c r="I327" s="6"/>
      <c r="J327" s="8" t="str">
        <f t="shared" si="36"/>
        <v/>
      </c>
      <c r="K327" s="2"/>
    </row>
    <row r="328" spans="3:11" x14ac:dyDescent="0.2">
      <c r="C328" s="7" t="str">
        <f t="shared" si="37"/>
        <v/>
      </c>
      <c r="D328" s="5" t="str">
        <f t="shared" si="31"/>
        <v/>
      </c>
      <c r="E328" s="60" t="str">
        <f t="shared" si="32"/>
        <v/>
      </c>
      <c r="F328" s="6" t="str">
        <f t="shared" si="33"/>
        <v/>
      </c>
      <c r="G328" s="6" t="str">
        <f t="shared" si="34"/>
        <v/>
      </c>
      <c r="H328" s="6" t="str">
        <f t="shared" si="35"/>
        <v/>
      </c>
      <c r="I328" s="6"/>
      <c r="J328" s="8" t="str">
        <f t="shared" si="36"/>
        <v/>
      </c>
      <c r="K328" s="2"/>
    </row>
    <row r="329" spans="3:11" x14ac:dyDescent="0.2">
      <c r="C329" s="7" t="str">
        <f t="shared" si="37"/>
        <v/>
      </c>
      <c r="D329" s="5" t="str">
        <f t="shared" si="31"/>
        <v/>
      </c>
      <c r="E329" s="60" t="str">
        <f t="shared" si="32"/>
        <v/>
      </c>
      <c r="F329" s="6" t="str">
        <f t="shared" si="33"/>
        <v/>
      </c>
      <c r="G329" s="6" t="str">
        <f t="shared" si="34"/>
        <v/>
      </c>
      <c r="H329" s="6" t="str">
        <f t="shared" si="35"/>
        <v/>
      </c>
      <c r="I329" s="6"/>
      <c r="J329" s="8" t="str">
        <f t="shared" si="36"/>
        <v/>
      </c>
      <c r="K329" s="2"/>
    </row>
    <row r="330" spans="3:11" x14ac:dyDescent="0.2">
      <c r="C330" s="7" t="str">
        <f t="shared" si="37"/>
        <v/>
      </c>
      <c r="D330" s="5" t="str">
        <f t="shared" si="31"/>
        <v/>
      </c>
      <c r="E330" s="60" t="str">
        <f t="shared" si="32"/>
        <v/>
      </c>
      <c r="F330" s="6" t="str">
        <f t="shared" si="33"/>
        <v/>
      </c>
      <c r="G330" s="6" t="str">
        <f t="shared" si="34"/>
        <v/>
      </c>
      <c r="H330" s="6" t="str">
        <f t="shared" si="35"/>
        <v/>
      </c>
      <c r="I330" s="6"/>
      <c r="J330" s="8" t="str">
        <f t="shared" si="36"/>
        <v/>
      </c>
      <c r="K330" s="2"/>
    </row>
    <row r="331" spans="3:11" x14ac:dyDescent="0.2">
      <c r="C331" s="7" t="str">
        <f t="shared" si="37"/>
        <v/>
      </c>
      <c r="D331" s="5" t="str">
        <f t="shared" si="31"/>
        <v/>
      </c>
      <c r="E331" s="60" t="str">
        <f t="shared" si="32"/>
        <v/>
      </c>
      <c r="F331" s="6" t="str">
        <f t="shared" si="33"/>
        <v/>
      </c>
      <c r="G331" s="6" t="str">
        <f t="shared" si="34"/>
        <v/>
      </c>
      <c r="H331" s="6" t="str">
        <f t="shared" si="35"/>
        <v/>
      </c>
      <c r="I331" s="6"/>
      <c r="J331" s="8" t="str">
        <f t="shared" si="36"/>
        <v/>
      </c>
      <c r="K331" s="2"/>
    </row>
    <row r="332" spans="3:11" x14ac:dyDescent="0.2">
      <c r="C332" s="7" t="str">
        <f t="shared" si="37"/>
        <v/>
      </c>
      <c r="D332" s="5" t="str">
        <f t="shared" si="31"/>
        <v/>
      </c>
      <c r="E332" s="60" t="str">
        <f t="shared" si="32"/>
        <v/>
      </c>
      <c r="F332" s="6" t="str">
        <f t="shared" si="33"/>
        <v/>
      </c>
      <c r="G332" s="6" t="str">
        <f t="shared" si="34"/>
        <v/>
      </c>
      <c r="H332" s="6" t="str">
        <f t="shared" si="35"/>
        <v/>
      </c>
      <c r="I332" s="6"/>
      <c r="J332" s="8" t="str">
        <f t="shared" si="36"/>
        <v/>
      </c>
      <c r="K332" s="2"/>
    </row>
    <row r="333" spans="3:11" x14ac:dyDescent="0.2">
      <c r="C333" s="7" t="str">
        <f t="shared" si="37"/>
        <v/>
      </c>
      <c r="D333" s="5" t="str">
        <f t="shared" si="31"/>
        <v/>
      </c>
      <c r="E333" s="60" t="str">
        <f t="shared" si="32"/>
        <v/>
      </c>
      <c r="F333" s="6" t="str">
        <f t="shared" si="33"/>
        <v/>
      </c>
      <c r="G333" s="6" t="str">
        <f t="shared" si="34"/>
        <v/>
      </c>
      <c r="H333" s="6" t="str">
        <f t="shared" si="35"/>
        <v/>
      </c>
      <c r="I333" s="6"/>
      <c r="J333" s="8" t="str">
        <f t="shared" si="36"/>
        <v/>
      </c>
      <c r="K333" s="2"/>
    </row>
    <row r="334" spans="3:11" x14ac:dyDescent="0.2">
      <c r="C334" s="7" t="str">
        <f t="shared" si="37"/>
        <v/>
      </c>
      <c r="D334" s="5" t="str">
        <f t="shared" si="31"/>
        <v/>
      </c>
      <c r="E334" s="60" t="str">
        <f t="shared" si="32"/>
        <v/>
      </c>
      <c r="F334" s="6" t="str">
        <f t="shared" si="33"/>
        <v/>
      </c>
      <c r="G334" s="6" t="str">
        <f t="shared" si="34"/>
        <v/>
      </c>
      <c r="H334" s="6" t="str">
        <f t="shared" si="35"/>
        <v/>
      </c>
      <c r="I334" s="6"/>
      <c r="J334" s="8" t="str">
        <f t="shared" si="36"/>
        <v/>
      </c>
      <c r="K334" s="2"/>
    </row>
    <row r="335" spans="3:11" x14ac:dyDescent="0.2">
      <c r="C335" s="7" t="str">
        <f t="shared" si="37"/>
        <v/>
      </c>
      <c r="D335" s="5" t="str">
        <f t="shared" si="31"/>
        <v/>
      </c>
      <c r="E335" s="60" t="str">
        <f t="shared" si="32"/>
        <v/>
      </c>
      <c r="F335" s="6" t="str">
        <f t="shared" si="33"/>
        <v/>
      </c>
      <c r="G335" s="6" t="str">
        <f t="shared" si="34"/>
        <v/>
      </c>
      <c r="H335" s="6" t="str">
        <f t="shared" si="35"/>
        <v/>
      </c>
      <c r="I335" s="6"/>
      <c r="J335" s="8" t="str">
        <f t="shared" si="36"/>
        <v/>
      </c>
      <c r="K335" s="2"/>
    </row>
    <row r="336" spans="3:11" x14ac:dyDescent="0.2">
      <c r="C336" s="7" t="str">
        <f t="shared" si="37"/>
        <v/>
      </c>
      <c r="D336" s="5" t="str">
        <f t="shared" si="31"/>
        <v/>
      </c>
      <c r="E336" s="60" t="str">
        <f t="shared" si="32"/>
        <v/>
      </c>
      <c r="F336" s="6" t="str">
        <f t="shared" si="33"/>
        <v/>
      </c>
      <c r="G336" s="6" t="str">
        <f t="shared" si="34"/>
        <v/>
      </c>
      <c r="H336" s="6" t="str">
        <f t="shared" si="35"/>
        <v/>
      </c>
      <c r="I336" s="6"/>
      <c r="J336" s="8" t="str">
        <f t="shared" si="36"/>
        <v/>
      </c>
      <c r="K336" s="2"/>
    </row>
    <row r="337" spans="3:11" x14ac:dyDescent="0.2">
      <c r="C337" s="7" t="str">
        <f t="shared" si="37"/>
        <v/>
      </c>
      <c r="D337" s="5" t="str">
        <f t="shared" si="31"/>
        <v/>
      </c>
      <c r="E337" s="60" t="str">
        <f t="shared" si="32"/>
        <v/>
      </c>
      <c r="F337" s="6" t="str">
        <f t="shared" si="33"/>
        <v/>
      </c>
      <c r="G337" s="6" t="str">
        <f t="shared" si="34"/>
        <v/>
      </c>
      <c r="H337" s="6" t="str">
        <f t="shared" si="35"/>
        <v/>
      </c>
      <c r="I337" s="6"/>
      <c r="J337" s="8" t="str">
        <f t="shared" si="36"/>
        <v/>
      </c>
      <c r="K337" s="2"/>
    </row>
    <row r="338" spans="3:11" x14ac:dyDescent="0.2">
      <c r="C338" s="7" t="str">
        <f t="shared" si="37"/>
        <v/>
      </c>
      <c r="D338" s="5" t="str">
        <f t="shared" si="31"/>
        <v/>
      </c>
      <c r="E338" s="60" t="str">
        <f t="shared" si="32"/>
        <v/>
      </c>
      <c r="F338" s="6" t="str">
        <f t="shared" si="33"/>
        <v/>
      </c>
      <c r="G338" s="6" t="str">
        <f t="shared" si="34"/>
        <v/>
      </c>
      <c r="H338" s="6" t="str">
        <f t="shared" si="35"/>
        <v/>
      </c>
      <c r="I338" s="6"/>
      <c r="J338" s="8" t="str">
        <f t="shared" si="36"/>
        <v/>
      </c>
      <c r="K338" s="2"/>
    </row>
    <row r="339" spans="3:11" x14ac:dyDescent="0.2">
      <c r="C339" s="7" t="str">
        <f t="shared" si="37"/>
        <v/>
      </c>
      <c r="D339" s="5" t="str">
        <f t="shared" si="31"/>
        <v/>
      </c>
      <c r="E339" s="60" t="str">
        <f t="shared" si="32"/>
        <v/>
      </c>
      <c r="F339" s="6" t="str">
        <f t="shared" si="33"/>
        <v/>
      </c>
      <c r="G339" s="6" t="str">
        <f t="shared" si="34"/>
        <v/>
      </c>
      <c r="H339" s="6" t="str">
        <f t="shared" si="35"/>
        <v/>
      </c>
      <c r="I339" s="6"/>
      <c r="J339" s="8" t="str">
        <f t="shared" si="36"/>
        <v/>
      </c>
      <c r="K339" s="2"/>
    </row>
    <row r="340" spans="3:11" x14ac:dyDescent="0.2">
      <c r="C340" s="7" t="str">
        <f t="shared" si="37"/>
        <v/>
      </c>
      <c r="D340" s="5" t="str">
        <f t="shared" si="31"/>
        <v/>
      </c>
      <c r="E340" s="60" t="str">
        <f t="shared" si="32"/>
        <v/>
      </c>
      <c r="F340" s="6" t="str">
        <f t="shared" si="33"/>
        <v/>
      </c>
      <c r="G340" s="6" t="str">
        <f t="shared" si="34"/>
        <v/>
      </c>
      <c r="H340" s="6" t="str">
        <f t="shared" si="35"/>
        <v/>
      </c>
      <c r="I340" s="6"/>
      <c r="J340" s="8" t="str">
        <f t="shared" si="36"/>
        <v/>
      </c>
      <c r="K340" s="2"/>
    </row>
    <row r="341" spans="3:11" x14ac:dyDescent="0.2">
      <c r="C341" s="7" t="str">
        <f t="shared" si="37"/>
        <v/>
      </c>
      <c r="D341" s="5" t="str">
        <f t="shared" si="31"/>
        <v/>
      </c>
      <c r="E341" s="60" t="str">
        <f t="shared" si="32"/>
        <v/>
      </c>
      <c r="F341" s="6" t="str">
        <f t="shared" si="33"/>
        <v/>
      </c>
      <c r="G341" s="6" t="str">
        <f t="shared" si="34"/>
        <v/>
      </c>
      <c r="H341" s="6" t="str">
        <f t="shared" si="35"/>
        <v/>
      </c>
      <c r="I341" s="6"/>
      <c r="J341" s="8" t="str">
        <f t="shared" si="36"/>
        <v/>
      </c>
      <c r="K341" s="2"/>
    </row>
    <row r="342" spans="3:11" x14ac:dyDescent="0.2">
      <c r="C342" s="7" t="str">
        <f t="shared" si="37"/>
        <v/>
      </c>
      <c r="D342" s="5" t="str">
        <f t="shared" si="31"/>
        <v/>
      </c>
      <c r="E342" s="60" t="str">
        <f t="shared" si="32"/>
        <v/>
      </c>
      <c r="F342" s="6" t="str">
        <f t="shared" si="33"/>
        <v/>
      </c>
      <c r="G342" s="6" t="str">
        <f t="shared" si="34"/>
        <v/>
      </c>
      <c r="H342" s="6" t="str">
        <f t="shared" si="35"/>
        <v/>
      </c>
      <c r="I342" s="6"/>
      <c r="J342" s="8" t="str">
        <f t="shared" si="36"/>
        <v/>
      </c>
      <c r="K342" s="2"/>
    </row>
    <row r="343" spans="3:11" x14ac:dyDescent="0.2">
      <c r="C343" s="7" t="str">
        <f t="shared" si="37"/>
        <v/>
      </c>
      <c r="D343" s="5" t="str">
        <f t="shared" ref="D343:D382" si="38">IF(Loan_Not_Paid*Values_Entered,Payment_Date,"")</f>
        <v/>
      </c>
      <c r="E343" s="60" t="str">
        <f t="shared" ref="E343:E382" si="39">IF(Loan_Not_Paid*Values_Entered,Beginning_Balance,"")</f>
        <v/>
      </c>
      <c r="F343" s="6" t="str">
        <f t="shared" ref="F343:F382" si="40">IF(Loan_Not_Paid*Values_Entered,Monthly_Payment,"")</f>
        <v/>
      </c>
      <c r="G343" s="6" t="str">
        <f t="shared" ref="G343:G382" si="41">IF(Loan_Not_Paid*Values_Entered,Principal,"")</f>
        <v/>
      </c>
      <c r="H343" s="6" t="str">
        <f t="shared" ref="H343:H382" si="42">IF(Loan_Not_Paid*Values_Entered,Interest,"")</f>
        <v/>
      </c>
      <c r="I343" s="6"/>
      <c r="J343" s="8" t="str">
        <f t="shared" ref="J343:J382" si="43">IF(Loan_Not_Paid*Values_Entered,Ending_Balance,"")</f>
        <v/>
      </c>
      <c r="K343" s="2"/>
    </row>
    <row r="344" spans="3:11" x14ac:dyDescent="0.2">
      <c r="C344" s="7" t="str">
        <f t="shared" ref="C344:C382" si="44">IF(Loan_Not_Paid*Values_Entered,Payment_Number,"")</f>
        <v/>
      </c>
      <c r="D344" s="5" t="str">
        <f t="shared" si="38"/>
        <v/>
      </c>
      <c r="E344" s="60" t="str">
        <f t="shared" si="39"/>
        <v/>
      </c>
      <c r="F344" s="6" t="str">
        <f t="shared" si="40"/>
        <v/>
      </c>
      <c r="G344" s="6" t="str">
        <f t="shared" si="41"/>
        <v/>
      </c>
      <c r="H344" s="6" t="str">
        <f t="shared" si="42"/>
        <v/>
      </c>
      <c r="I344" s="6"/>
      <c r="J344" s="8" t="str">
        <f t="shared" si="43"/>
        <v/>
      </c>
      <c r="K344" s="2"/>
    </row>
    <row r="345" spans="3:11" x14ac:dyDescent="0.2">
      <c r="C345" s="7" t="str">
        <f t="shared" si="44"/>
        <v/>
      </c>
      <c r="D345" s="5" t="str">
        <f t="shared" si="38"/>
        <v/>
      </c>
      <c r="E345" s="60" t="str">
        <f t="shared" si="39"/>
        <v/>
      </c>
      <c r="F345" s="6" t="str">
        <f t="shared" si="40"/>
        <v/>
      </c>
      <c r="G345" s="6" t="str">
        <f t="shared" si="41"/>
        <v/>
      </c>
      <c r="H345" s="6" t="str">
        <f t="shared" si="42"/>
        <v/>
      </c>
      <c r="I345" s="6"/>
      <c r="J345" s="8" t="str">
        <f t="shared" si="43"/>
        <v/>
      </c>
      <c r="K345" s="2"/>
    </row>
    <row r="346" spans="3:11" x14ac:dyDescent="0.2">
      <c r="C346" s="7" t="str">
        <f t="shared" si="44"/>
        <v/>
      </c>
      <c r="D346" s="5" t="str">
        <f t="shared" si="38"/>
        <v/>
      </c>
      <c r="E346" s="60" t="str">
        <f t="shared" si="39"/>
        <v/>
      </c>
      <c r="F346" s="6" t="str">
        <f t="shared" si="40"/>
        <v/>
      </c>
      <c r="G346" s="6" t="str">
        <f t="shared" si="41"/>
        <v/>
      </c>
      <c r="H346" s="6" t="str">
        <f t="shared" si="42"/>
        <v/>
      </c>
      <c r="I346" s="6"/>
      <c r="J346" s="8" t="str">
        <f t="shared" si="43"/>
        <v/>
      </c>
      <c r="K346" s="2"/>
    </row>
    <row r="347" spans="3:11" x14ac:dyDescent="0.2">
      <c r="C347" s="7" t="str">
        <f t="shared" si="44"/>
        <v/>
      </c>
      <c r="D347" s="5" t="str">
        <f t="shared" si="38"/>
        <v/>
      </c>
      <c r="E347" s="60" t="str">
        <f t="shared" si="39"/>
        <v/>
      </c>
      <c r="F347" s="6" t="str">
        <f t="shared" si="40"/>
        <v/>
      </c>
      <c r="G347" s="6" t="str">
        <f t="shared" si="41"/>
        <v/>
      </c>
      <c r="H347" s="6" t="str">
        <f t="shared" si="42"/>
        <v/>
      </c>
      <c r="I347" s="6"/>
      <c r="J347" s="8" t="str">
        <f t="shared" si="43"/>
        <v/>
      </c>
      <c r="K347" s="2"/>
    </row>
    <row r="348" spans="3:11" x14ac:dyDescent="0.2">
      <c r="C348" s="7" t="str">
        <f t="shared" si="44"/>
        <v/>
      </c>
      <c r="D348" s="5" t="str">
        <f t="shared" si="38"/>
        <v/>
      </c>
      <c r="E348" s="60" t="str">
        <f t="shared" si="39"/>
        <v/>
      </c>
      <c r="F348" s="6" t="str">
        <f t="shared" si="40"/>
        <v/>
      </c>
      <c r="G348" s="6" t="str">
        <f t="shared" si="41"/>
        <v/>
      </c>
      <c r="H348" s="6" t="str">
        <f t="shared" si="42"/>
        <v/>
      </c>
      <c r="I348" s="6"/>
      <c r="J348" s="8" t="str">
        <f t="shared" si="43"/>
        <v/>
      </c>
      <c r="K348" s="2"/>
    </row>
    <row r="349" spans="3:11" x14ac:dyDescent="0.2">
      <c r="C349" s="7" t="str">
        <f t="shared" si="44"/>
        <v/>
      </c>
      <c r="D349" s="5" t="str">
        <f t="shared" si="38"/>
        <v/>
      </c>
      <c r="E349" s="60" t="str">
        <f t="shared" si="39"/>
        <v/>
      </c>
      <c r="F349" s="6" t="str">
        <f t="shared" si="40"/>
        <v/>
      </c>
      <c r="G349" s="6" t="str">
        <f t="shared" si="41"/>
        <v/>
      </c>
      <c r="H349" s="6" t="str">
        <f t="shared" si="42"/>
        <v/>
      </c>
      <c r="I349" s="6"/>
      <c r="J349" s="8" t="str">
        <f t="shared" si="43"/>
        <v/>
      </c>
      <c r="K349" s="2"/>
    </row>
    <row r="350" spans="3:11" x14ac:dyDescent="0.2">
      <c r="C350" s="7" t="str">
        <f t="shared" si="44"/>
        <v/>
      </c>
      <c r="D350" s="5" t="str">
        <f t="shared" si="38"/>
        <v/>
      </c>
      <c r="E350" s="60" t="str">
        <f t="shared" si="39"/>
        <v/>
      </c>
      <c r="F350" s="6" t="str">
        <f t="shared" si="40"/>
        <v/>
      </c>
      <c r="G350" s="6" t="str">
        <f t="shared" si="41"/>
        <v/>
      </c>
      <c r="H350" s="6" t="str">
        <f t="shared" si="42"/>
        <v/>
      </c>
      <c r="I350" s="6"/>
      <c r="J350" s="8" t="str">
        <f t="shared" si="43"/>
        <v/>
      </c>
      <c r="K350" s="2"/>
    </row>
    <row r="351" spans="3:11" x14ac:dyDescent="0.2">
      <c r="C351" s="7" t="str">
        <f t="shared" si="44"/>
        <v/>
      </c>
      <c r="D351" s="5" t="str">
        <f t="shared" si="38"/>
        <v/>
      </c>
      <c r="E351" s="60" t="str">
        <f t="shared" si="39"/>
        <v/>
      </c>
      <c r="F351" s="6" t="str">
        <f t="shared" si="40"/>
        <v/>
      </c>
      <c r="G351" s="6" t="str">
        <f t="shared" si="41"/>
        <v/>
      </c>
      <c r="H351" s="6" t="str">
        <f t="shared" si="42"/>
        <v/>
      </c>
      <c r="I351" s="6"/>
      <c r="J351" s="8" t="str">
        <f t="shared" si="43"/>
        <v/>
      </c>
      <c r="K351" s="2"/>
    </row>
    <row r="352" spans="3:11" x14ac:dyDescent="0.2">
      <c r="C352" s="7" t="str">
        <f t="shared" si="44"/>
        <v/>
      </c>
      <c r="D352" s="5" t="str">
        <f t="shared" si="38"/>
        <v/>
      </c>
      <c r="E352" s="60" t="str">
        <f t="shared" si="39"/>
        <v/>
      </c>
      <c r="F352" s="6" t="str">
        <f t="shared" si="40"/>
        <v/>
      </c>
      <c r="G352" s="6" t="str">
        <f t="shared" si="41"/>
        <v/>
      </c>
      <c r="H352" s="6" t="str">
        <f t="shared" si="42"/>
        <v/>
      </c>
      <c r="I352" s="6"/>
      <c r="J352" s="8" t="str">
        <f t="shared" si="43"/>
        <v/>
      </c>
      <c r="K352" s="2"/>
    </row>
    <row r="353" spans="3:11" x14ac:dyDescent="0.2">
      <c r="C353" s="7" t="str">
        <f t="shared" si="44"/>
        <v/>
      </c>
      <c r="D353" s="5" t="str">
        <f t="shared" si="38"/>
        <v/>
      </c>
      <c r="E353" s="60" t="str">
        <f t="shared" si="39"/>
        <v/>
      </c>
      <c r="F353" s="6" t="str">
        <f t="shared" si="40"/>
        <v/>
      </c>
      <c r="G353" s="6" t="str">
        <f t="shared" si="41"/>
        <v/>
      </c>
      <c r="H353" s="6" t="str">
        <f t="shared" si="42"/>
        <v/>
      </c>
      <c r="I353" s="6"/>
      <c r="J353" s="8" t="str">
        <f t="shared" si="43"/>
        <v/>
      </c>
      <c r="K353" s="2"/>
    </row>
    <row r="354" spans="3:11" x14ac:dyDescent="0.2">
      <c r="C354" s="7" t="str">
        <f t="shared" si="44"/>
        <v/>
      </c>
      <c r="D354" s="5" t="str">
        <f t="shared" si="38"/>
        <v/>
      </c>
      <c r="E354" s="60" t="str">
        <f t="shared" si="39"/>
        <v/>
      </c>
      <c r="F354" s="6" t="str">
        <f t="shared" si="40"/>
        <v/>
      </c>
      <c r="G354" s="6" t="str">
        <f t="shared" si="41"/>
        <v/>
      </c>
      <c r="H354" s="6" t="str">
        <f t="shared" si="42"/>
        <v/>
      </c>
      <c r="I354" s="6"/>
      <c r="J354" s="8" t="str">
        <f t="shared" si="43"/>
        <v/>
      </c>
      <c r="K354" s="2"/>
    </row>
    <row r="355" spans="3:11" x14ac:dyDescent="0.2">
      <c r="C355" s="7" t="str">
        <f t="shared" si="44"/>
        <v/>
      </c>
      <c r="D355" s="5" t="str">
        <f t="shared" si="38"/>
        <v/>
      </c>
      <c r="E355" s="60" t="str">
        <f t="shared" si="39"/>
        <v/>
      </c>
      <c r="F355" s="6" t="str">
        <f t="shared" si="40"/>
        <v/>
      </c>
      <c r="G355" s="6" t="str">
        <f t="shared" si="41"/>
        <v/>
      </c>
      <c r="H355" s="6" t="str">
        <f t="shared" si="42"/>
        <v/>
      </c>
      <c r="I355" s="6"/>
      <c r="J355" s="8" t="str">
        <f t="shared" si="43"/>
        <v/>
      </c>
      <c r="K355" s="2"/>
    </row>
    <row r="356" spans="3:11" x14ac:dyDescent="0.2">
      <c r="C356" s="7" t="str">
        <f t="shared" si="44"/>
        <v/>
      </c>
      <c r="D356" s="5" t="str">
        <f t="shared" si="38"/>
        <v/>
      </c>
      <c r="E356" s="60" t="str">
        <f t="shared" si="39"/>
        <v/>
      </c>
      <c r="F356" s="6" t="str">
        <f t="shared" si="40"/>
        <v/>
      </c>
      <c r="G356" s="6" t="str">
        <f t="shared" si="41"/>
        <v/>
      </c>
      <c r="H356" s="6" t="str">
        <f t="shared" si="42"/>
        <v/>
      </c>
      <c r="I356" s="6"/>
      <c r="J356" s="8" t="str">
        <f t="shared" si="43"/>
        <v/>
      </c>
      <c r="K356" s="2"/>
    </row>
    <row r="357" spans="3:11" x14ac:dyDescent="0.2">
      <c r="C357" s="7" t="str">
        <f t="shared" si="44"/>
        <v/>
      </c>
      <c r="D357" s="5" t="str">
        <f t="shared" si="38"/>
        <v/>
      </c>
      <c r="E357" s="60" t="str">
        <f t="shared" si="39"/>
        <v/>
      </c>
      <c r="F357" s="6" t="str">
        <f t="shared" si="40"/>
        <v/>
      </c>
      <c r="G357" s="6" t="str">
        <f t="shared" si="41"/>
        <v/>
      </c>
      <c r="H357" s="6" t="str">
        <f t="shared" si="42"/>
        <v/>
      </c>
      <c r="I357" s="6"/>
      <c r="J357" s="8" t="str">
        <f t="shared" si="43"/>
        <v/>
      </c>
      <c r="K357" s="2"/>
    </row>
    <row r="358" spans="3:11" x14ac:dyDescent="0.2">
      <c r="C358" s="7" t="str">
        <f t="shared" si="44"/>
        <v/>
      </c>
      <c r="D358" s="5" t="str">
        <f t="shared" si="38"/>
        <v/>
      </c>
      <c r="E358" s="60" t="str">
        <f t="shared" si="39"/>
        <v/>
      </c>
      <c r="F358" s="6" t="str">
        <f t="shared" si="40"/>
        <v/>
      </c>
      <c r="G358" s="6" t="str">
        <f t="shared" si="41"/>
        <v/>
      </c>
      <c r="H358" s="6" t="str">
        <f t="shared" si="42"/>
        <v/>
      </c>
      <c r="I358" s="6"/>
      <c r="J358" s="8" t="str">
        <f t="shared" si="43"/>
        <v/>
      </c>
      <c r="K358" s="2"/>
    </row>
    <row r="359" spans="3:11" x14ac:dyDescent="0.2">
      <c r="C359" s="7" t="str">
        <f t="shared" si="44"/>
        <v/>
      </c>
      <c r="D359" s="5" t="str">
        <f t="shared" si="38"/>
        <v/>
      </c>
      <c r="E359" s="60" t="str">
        <f t="shared" si="39"/>
        <v/>
      </c>
      <c r="F359" s="6" t="str">
        <f t="shared" si="40"/>
        <v/>
      </c>
      <c r="G359" s="6" t="str">
        <f t="shared" si="41"/>
        <v/>
      </c>
      <c r="H359" s="6" t="str">
        <f t="shared" si="42"/>
        <v/>
      </c>
      <c r="I359" s="6"/>
      <c r="J359" s="8" t="str">
        <f t="shared" si="43"/>
        <v/>
      </c>
      <c r="K359" s="2"/>
    </row>
    <row r="360" spans="3:11" x14ac:dyDescent="0.2">
      <c r="C360" s="7" t="str">
        <f t="shared" si="44"/>
        <v/>
      </c>
      <c r="D360" s="5" t="str">
        <f t="shared" si="38"/>
        <v/>
      </c>
      <c r="E360" s="60" t="str">
        <f t="shared" si="39"/>
        <v/>
      </c>
      <c r="F360" s="6" t="str">
        <f t="shared" si="40"/>
        <v/>
      </c>
      <c r="G360" s="6" t="str">
        <f t="shared" si="41"/>
        <v/>
      </c>
      <c r="H360" s="6" t="str">
        <f t="shared" si="42"/>
        <v/>
      </c>
      <c r="I360" s="6"/>
      <c r="J360" s="8" t="str">
        <f t="shared" si="43"/>
        <v/>
      </c>
      <c r="K360" s="2"/>
    </row>
    <row r="361" spans="3:11" x14ac:dyDescent="0.2">
      <c r="C361" s="7" t="str">
        <f t="shared" si="44"/>
        <v/>
      </c>
      <c r="D361" s="5" t="str">
        <f t="shared" si="38"/>
        <v/>
      </c>
      <c r="E361" s="60" t="str">
        <f t="shared" si="39"/>
        <v/>
      </c>
      <c r="F361" s="6" t="str">
        <f t="shared" si="40"/>
        <v/>
      </c>
      <c r="G361" s="6" t="str">
        <f t="shared" si="41"/>
        <v/>
      </c>
      <c r="H361" s="6" t="str">
        <f t="shared" si="42"/>
        <v/>
      </c>
      <c r="I361" s="6"/>
      <c r="J361" s="8" t="str">
        <f t="shared" si="43"/>
        <v/>
      </c>
      <c r="K361" s="2"/>
    </row>
    <row r="362" spans="3:11" x14ac:dyDescent="0.2">
      <c r="C362" s="7" t="str">
        <f t="shared" si="44"/>
        <v/>
      </c>
      <c r="D362" s="5" t="str">
        <f t="shared" si="38"/>
        <v/>
      </c>
      <c r="E362" s="60" t="str">
        <f t="shared" si="39"/>
        <v/>
      </c>
      <c r="F362" s="6" t="str">
        <f t="shared" si="40"/>
        <v/>
      </c>
      <c r="G362" s="6" t="str">
        <f t="shared" si="41"/>
        <v/>
      </c>
      <c r="H362" s="6" t="str">
        <f t="shared" si="42"/>
        <v/>
      </c>
      <c r="I362" s="6"/>
      <c r="J362" s="8" t="str">
        <f t="shared" si="43"/>
        <v/>
      </c>
      <c r="K362" s="2"/>
    </row>
    <row r="363" spans="3:11" x14ac:dyDescent="0.2">
      <c r="C363" s="7" t="str">
        <f t="shared" si="44"/>
        <v/>
      </c>
      <c r="D363" s="5" t="str">
        <f t="shared" si="38"/>
        <v/>
      </c>
      <c r="E363" s="60" t="str">
        <f t="shared" si="39"/>
        <v/>
      </c>
      <c r="F363" s="6" t="str">
        <f t="shared" si="40"/>
        <v/>
      </c>
      <c r="G363" s="6" t="str">
        <f t="shared" si="41"/>
        <v/>
      </c>
      <c r="H363" s="6" t="str">
        <f t="shared" si="42"/>
        <v/>
      </c>
      <c r="I363" s="6"/>
      <c r="J363" s="8" t="str">
        <f t="shared" si="43"/>
        <v/>
      </c>
      <c r="K363" s="2"/>
    </row>
    <row r="364" spans="3:11" x14ac:dyDescent="0.2">
      <c r="C364" s="7" t="str">
        <f t="shared" si="44"/>
        <v/>
      </c>
      <c r="D364" s="5" t="str">
        <f t="shared" si="38"/>
        <v/>
      </c>
      <c r="E364" s="60" t="str">
        <f t="shared" si="39"/>
        <v/>
      </c>
      <c r="F364" s="6" t="str">
        <f t="shared" si="40"/>
        <v/>
      </c>
      <c r="G364" s="6" t="str">
        <f t="shared" si="41"/>
        <v/>
      </c>
      <c r="H364" s="6" t="str">
        <f t="shared" si="42"/>
        <v/>
      </c>
      <c r="I364" s="6"/>
      <c r="J364" s="8" t="str">
        <f t="shared" si="43"/>
        <v/>
      </c>
      <c r="K364" s="2"/>
    </row>
    <row r="365" spans="3:11" x14ac:dyDescent="0.2">
      <c r="C365" s="7" t="str">
        <f t="shared" si="44"/>
        <v/>
      </c>
      <c r="D365" s="5" t="str">
        <f t="shared" si="38"/>
        <v/>
      </c>
      <c r="E365" s="60" t="str">
        <f t="shared" si="39"/>
        <v/>
      </c>
      <c r="F365" s="6" t="str">
        <f t="shared" si="40"/>
        <v/>
      </c>
      <c r="G365" s="6" t="str">
        <f t="shared" si="41"/>
        <v/>
      </c>
      <c r="H365" s="6" t="str">
        <f t="shared" si="42"/>
        <v/>
      </c>
      <c r="I365" s="6"/>
      <c r="J365" s="8" t="str">
        <f t="shared" si="43"/>
        <v/>
      </c>
      <c r="K365" s="2"/>
    </row>
    <row r="366" spans="3:11" x14ac:dyDescent="0.2">
      <c r="C366" s="7" t="str">
        <f t="shared" si="44"/>
        <v/>
      </c>
      <c r="D366" s="5" t="str">
        <f t="shared" si="38"/>
        <v/>
      </c>
      <c r="E366" s="60" t="str">
        <f t="shared" si="39"/>
        <v/>
      </c>
      <c r="F366" s="6" t="str">
        <f t="shared" si="40"/>
        <v/>
      </c>
      <c r="G366" s="6" t="str">
        <f t="shared" si="41"/>
        <v/>
      </c>
      <c r="H366" s="6" t="str">
        <f t="shared" si="42"/>
        <v/>
      </c>
      <c r="I366" s="6"/>
      <c r="J366" s="8" t="str">
        <f t="shared" si="43"/>
        <v/>
      </c>
      <c r="K366" s="2"/>
    </row>
    <row r="367" spans="3:11" x14ac:dyDescent="0.2">
      <c r="C367" s="7" t="str">
        <f t="shared" si="44"/>
        <v/>
      </c>
      <c r="D367" s="5" t="str">
        <f t="shared" si="38"/>
        <v/>
      </c>
      <c r="E367" s="60" t="str">
        <f t="shared" si="39"/>
        <v/>
      </c>
      <c r="F367" s="6" t="str">
        <f t="shared" si="40"/>
        <v/>
      </c>
      <c r="G367" s="6" t="str">
        <f t="shared" si="41"/>
        <v/>
      </c>
      <c r="H367" s="6" t="str">
        <f t="shared" si="42"/>
        <v/>
      </c>
      <c r="I367" s="6"/>
      <c r="J367" s="8" t="str">
        <f t="shared" si="43"/>
        <v/>
      </c>
      <c r="K367" s="2"/>
    </row>
    <row r="368" spans="3:11" x14ac:dyDescent="0.2">
      <c r="C368" s="7" t="str">
        <f t="shared" si="44"/>
        <v/>
      </c>
      <c r="D368" s="5" t="str">
        <f t="shared" si="38"/>
        <v/>
      </c>
      <c r="E368" s="60" t="str">
        <f t="shared" si="39"/>
        <v/>
      </c>
      <c r="F368" s="6" t="str">
        <f t="shared" si="40"/>
        <v/>
      </c>
      <c r="G368" s="6" t="str">
        <f t="shared" si="41"/>
        <v/>
      </c>
      <c r="H368" s="6" t="str">
        <f t="shared" si="42"/>
        <v/>
      </c>
      <c r="I368" s="6"/>
      <c r="J368" s="8" t="str">
        <f t="shared" si="43"/>
        <v/>
      </c>
      <c r="K368" s="2"/>
    </row>
    <row r="369" spans="3:11" x14ac:dyDescent="0.2">
      <c r="C369" s="7" t="str">
        <f t="shared" si="44"/>
        <v/>
      </c>
      <c r="D369" s="5" t="str">
        <f t="shared" si="38"/>
        <v/>
      </c>
      <c r="E369" s="60" t="str">
        <f t="shared" si="39"/>
        <v/>
      </c>
      <c r="F369" s="6" t="str">
        <f t="shared" si="40"/>
        <v/>
      </c>
      <c r="G369" s="6" t="str">
        <f t="shared" si="41"/>
        <v/>
      </c>
      <c r="H369" s="6" t="str">
        <f t="shared" si="42"/>
        <v/>
      </c>
      <c r="I369" s="6"/>
      <c r="J369" s="8" t="str">
        <f t="shared" si="43"/>
        <v/>
      </c>
      <c r="K369" s="2"/>
    </row>
    <row r="370" spans="3:11" x14ac:dyDescent="0.2">
      <c r="C370" s="7" t="str">
        <f t="shared" si="44"/>
        <v/>
      </c>
      <c r="D370" s="5" t="str">
        <f t="shared" si="38"/>
        <v/>
      </c>
      <c r="E370" s="60" t="str">
        <f t="shared" si="39"/>
        <v/>
      </c>
      <c r="F370" s="6" t="str">
        <f t="shared" si="40"/>
        <v/>
      </c>
      <c r="G370" s="6" t="str">
        <f t="shared" si="41"/>
        <v/>
      </c>
      <c r="H370" s="6" t="str">
        <f t="shared" si="42"/>
        <v/>
      </c>
      <c r="I370" s="6"/>
      <c r="J370" s="8" t="str">
        <f t="shared" si="43"/>
        <v/>
      </c>
      <c r="K370" s="2"/>
    </row>
    <row r="371" spans="3:11" x14ac:dyDescent="0.2">
      <c r="C371" s="7" t="str">
        <f t="shared" si="44"/>
        <v/>
      </c>
      <c r="D371" s="5" t="str">
        <f t="shared" si="38"/>
        <v/>
      </c>
      <c r="E371" s="60" t="str">
        <f t="shared" si="39"/>
        <v/>
      </c>
      <c r="F371" s="6" t="str">
        <f t="shared" si="40"/>
        <v/>
      </c>
      <c r="G371" s="6" t="str">
        <f t="shared" si="41"/>
        <v/>
      </c>
      <c r="H371" s="6" t="str">
        <f t="shared" si="42"/>
        <v/>
      </c>
      <c r="I371" s="6"/>
      <c r="J371" s="8" t="str">
        <f t="shared" si="43"/>
        <v/>
      </c>
      <c r="K371" s="2"/>
    </row>
    <row r="372" spans="3:11" x14ac:dyDescent="0.2">
      <c r="C372" s="7" t="str">
        <f t="shared" si="44"/>
        <v/>
      </c>
      <c r="D372" s="5" t="str">
        <f t="shared" si="38"/>
        <v/>
      </c>
      <c r="E372" s="60" t="str">
        <f t="shared" si="39"/>
        <v/>
      </c>
      <c r="F372" s="6" t="str">
        <f t="shared" si="40"/>
        <v/>
      </c>
      <c r="G372" s="6" t="str">
        <f t="shared" si="41"/>
        <v/>
      </c>
      <c r="H372" s="6" t="str">
        <f t="shared" si="42"/>
        <v/>
      </c>
      <c r="I372" s="6"/>
      <c r="J372" s="8" t="str">
        <f t="shared" si="43"/>
        <v/>
      </c>
      <c r="K372" s="2"/>
    </row>
    <row r="373" spans="3:11" x14ac:dyDescent="0.2">
      <c r="C373" s="7" t="str">
        <f t="shared" si="44"/>
        <v/>
      </c>
      <c r="D373" s="5" t="str">
        <f t="shared" si="38"/>
        <v/>
      </c>
      <c r="E373" s="60" t="str">
        <f t="shared" si="39"/>
        <v/>
      </c>
      <c r="F373" s="6" t="str">
        <f t="shared" si="40"/>
        <v/>
      </c>
      <c r="G373" s="6" t="str">
        <f t="shared" si="41"/>
        <v/>
      </c>
      <c r="H373" s="6" t="str">
        <f t="shared" si="42"/>
        <v/>
      </c>
      <c r="I373" s="6"/>
      <c r="J373" s="8" t="str">
        <f t="shared" si="43"/>
        <v/>
      </c>
      <c r="K373" s="2"/>
    </row>
    <row r="374" spans="3:11" x14ac:dyDescent="0.2">
      <c r="C374" s="7" t="str">
        <f t="shared" si="44"/>
        <v/>
      </c>
      <c r="D374" s="5" t="str">
        <f t="shared" si="38"/>
        <v/>
      </c>
      <c r="E374" s="60" t="str">
        <f t="shared" si="39"/>
        <v/>
      </c>
      <c r="F374" s="6" t="str">
        <f t="shared" si="40"/>
        <v/>
      </c>
      <c r="G374" s="6" t="str">
        <f t="shared" si="41"/>
        <v/>
      </c>
      <c r="H374" s="6" t="str">
        <f t="shared" si="42"/>
        <v/>
      </c>
      <c r="I374" s="6"/>
      <c r="J374" s="8" t="str">
        <f t="shared" si="43"/>
        <v/>
      </c>
      <c r="K374" s="2"/>
    </row>
    <row r="375" spans="3:11" x14ac:dyDescent="0.2">
      <c r="C375" s="7" t="str">
        <f t="shared" si="44"/>
        <v/>
      </c>
      <c r="D375" s="5" t="str">
        <f t="shared" si="38"/>
        <v/>
      </c>
      <c r="E375" s="60" t="str">
        <f t="shared" si="39"/>
        <v/>
      </c>
      <c r="F375" s="6" t="str">
        <f t="shared" si="40"/>
        <v/>
      </c>
      <c r="G375" s="6" t="str">
        <f t="shared" si="41"/>
        <v/>
      </c>
      <c r="H375" s="6" t="str">
        <f t="shared" si="42"/>
        <v/>
      </c>
      <c r="I375" s="6"/>
      <c r="J375" s="8" t="str">
        <f t="shared" si="43"/>
        <v/>
      </c>
      <c r="K375" s="2"/>
    </row>
    <row r="376" spans="3:11" x14ac:dyDescent="0.2">
      <c r="C376" s="7" t="str">
        <f t="shared" si="44"/>
        <v/>
      </c>
      <c r="D376" s="5" t="str">
        <f t="shared" si="38"/>
        <v/>
      </c>
      <c r="E376" s="60" t="str">
        <f t="shared" si="39"/>
        <v/>
      </c>
      <c r="F376" s="6" t="str">
        <f t="shared" si="40"/>
        <v/>
      </c>
      <c r="G376" s="6" t="str">
        <f t="shared" si="41"/>
        <v/>
      </c>
      <c r="H376" s="6" t="str">
        <f t="shared" si="42"/>
        <v/>
      </c>
      <c r="I376" s="6"/>
      <c r="J376" s="8" t="str">
        <f t="shared" si="43"/>
        <v/>
      </c>
      <c r="K376" s="2"/>
    </row>
    <row r="377" spans="3:11" x14ac:dyDescent="0.2">
      <c r="C377" s="7" t="str">
        <f t="shared" si="44"/>
        <v/>
      </c>
      <c r="D377" s="5" t="str">
        <f t="shared" si="38"/>
        <v/>
      </c>
      <c r="E377" s="60" t="str">
        <f t="shared" si="39"/>
        <v/>
      </c>
      <c r="F377" s="6" t="str">
        <f t="shared" si="40"/>
        <v/>
      </c>
      <c r="G377" s="6" t="str">
        <f t="shared" si="41"/>
        <v/>
      </c>
      <c r="H377" s="6" t="str">
        <f t="shared" si="42"/>
        <v/>
      </c>
      <c r="I377" s="6"/>
      <c r="J377" s="8" t="str">
        <f t="shared" si="43"/>
        <v/>
      </c>
      <c r="K377" s="2"/>
    </row>
    <row r="378" spans="3:11" x14ac:dyDescent="0.2">
      <c r="C378" s="7" t="str">
        <f t="shared" si="44"/>
        <v/>
      </c>
      <c r="D378" s="5" t="str">
        <f t="shared" si="38"/>
        <v/>
      </c>
      <c r="E378" s="60" t="str">
        <f t="shared" si="39"/>
        <v/>
      </c>
      <c r="F378" s="6" t="str">
        <f t="shared" si="40"/>
        <v/>
      </c>
      <c r="G378" s="6" t="str">
        <f t="shared" si="41"/>
        <v/>
      </c>
      <c r="H378" s="6" t="str">
        <f t="shared" si="42"/>
        <v/>
      </c>
      <c r="I378" s="6"/>
      <c r="J378" s="8" t="str">
        <f t="shared" si="43"/>
        <v/>
      </c>
      <c r="K378" s="2"/>
    </row>
    <row r="379" spans="3:11" x14ac:dyDescent="0.2">
      <c r="C379" s="7" t="str">
        <f t="shared" si="44"/>
        <v/>
      </c>
      <c r="D379" s="5" t="str">
        <f t="shared" si="38"/>
        <v/>
      </c>
      <c r="E379" s="60" t="str">
        <f t="shared" si="39"/>
        <v/>
      </c>
      <c r="F379" s="6" t="str">
        <f t="shared" si="40"/>
        <v/>
      </c>
      <c r="G379" s="6" t="str">
        <f t="shared" si="41"/>
        <v/>
      </c>
      <c r="H379" s="6" t="str">
        <f t="shared" si="42"/>
        <v/>
      </c>
      <c r="I379" s="6"/>
      <c r="J379" s="8" t="str">
        <f t="shared" si="43"/>
        <v/>
      </c>
      <c r="K379" s="2"/>
    </row>
    <row r="380" spans="3:11" x14ac:dyDescent="0.2">
      <c r="C380" s="7" t="str">
        <f t="shared" si="44"/>
        <v/>
      </c>
      <c r="D380" s="5" t="str">
        <f t="shared" si="38"/>
        <v/>
      </c>
      <c r="E380" s="60" t="str">
        <f t="shared" si="39"/>
        <v/>
      </c>
      <c r="F380" s="6" t="str">
        <f t="shared" si="40"/>
        <v/>
      </c>
      <c r="G380" s="6" t="str">
        <f t="shared" si="41"/>
        <v/>
      </c>
      <c r="H380" s="6" t="str">
        <f t="shared" si="42"/>
        <v/>
      </c>
      <c r="I380" s="6"/>
      <c r="J380" s="8" t="str">
        <f t="shared" si="43"/>
        <v/>
      </c>
      <c r="K380" s="2"/>
    </row>
    <row r="381" spans="3:11" x14ac:dyDescent="0.2">
      <c r="C381" s="7" t="str">
        <f t="shared" si="44"/>
        <v/>
      </c>
      <c r="D381" s="5" t="str">
        <f t="shared" si="38"/>
        <v/>
      </c>
      <c r="E381" s="60" t="str">
        <f t="shared" si="39"/>
        <v/>
      </c>
      <c r="F381" s="6" t="str">
        <f t="shared" si="40"/>
        <v/>
      </c>
      <c r="G381" s="6" t="str">
        <f t="shared" si="41"/>
        <v/>
      </c>
      <c r="H381" s="6" t="str">
        <f t="shared" si="42"/>
        <v/>
      </c>
      <c r="I381" s="6"/>
      <c r="J381" s="8" t="str">
        <f t="shared" si="43"/>
        <v/>
      </c>
      <c r="K381" s="2"/>
    </row>
    <row r="382" spans="3:11" x14ac:dyDescent="0.2">
      <c r="C382" s="9" t="str">
        <f t="shared" si="44"/>
        <v/>
      </c>
      <c r="D382" s="10" t="str">
        <f t="shared" si="38"/>
        <v/>
      </c>
      <c r="E382" s="61" t="str">
        <f t="shared" si="39"/>
        <v/>
      </c>
      <c r="F382" s="11" t="str">
        <f t="shared" si="40"/>
        <v/>
      </c>
      <c r="G382" s="11" t="str">
        <f t="shared" si="41"/>
        <v/>
      </c>
      <c r="H382" s="11" t="str">
        <f t="shared" si="42"/>
        <v/>
      </c>
      <c r="I382" s="11"/>
      <c r="J382" s="12" t="str">
        <f t="shared" si="43"/>
        <v/>
      </c>
      <c r="K382" s="2"/>
    </row>
  </sheetData>
  <conditionalFormatting sqref="D23:I382">
    <cfRule type="expression" dxfId="5" priority="1" stopIfTrue="1">
      <formula>NOT(Loan_Not_Paid)</formula>
    </cfRule>
    <cfRule type="expression" dxfId="4" priority="2" stopIfTrue="1">
      <formula>IF(ROW(D23)=Last_Row,TRUE,FALSE)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J23:J382">
    <cfRule type="expression" dxfId="1" priority="5" stopIfTrue="1">
      <formula>NOT(Loan_Not_Paid)</formula>
    </cfRule>
    <cfRule type="expression" dxfId="0" priority="6" stopIfTrue="1">
      <formula>IF(ROW(J23)=Last_Row,TRUE,FALSE)</formula>
    </cfRule>
  </conditionalFormatting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6AF541BA1A154CB1BD3E6CD891F4F4" ma:contentTypeVersion="143" ma:contentTypeDescription="" ma:contentTypeScope="" ma:versionID="37608c5e803661e0284a992effba8e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2011-01-04T08:00:00+00:00</OpenedDate>
    <Date1 xmlns="dc463f71-b30c-4ab2-9473-d307f9d35888">2012-06-25T07:00:00+00:00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110054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75671F5-DE11-43ED-9A4B-0551DED1882C}"/>
</file>

<file path=customXml/itemProps2.xml><?xml version="1.0" encoding="utf-8"?>
<ds:datastoreItem xmlns:ds="http://schemas.openxmlformats.org/officeDocument/2006/customXml" ds:itemID="{09AEF6AE-516E-42D1-84C5-341D437E96CD}"/>
</file>

<file path=customXml/itemProps3.xml><?xml version="1.0" encoding="utf-8"?>
<ds:datastoreItem xmlns:ds="http://schemas.openxmlformats.org/officeDocument/2006/customXml" ds:itemID="{BBBBDAB5-424E-4AC6-A045-3F42C2B81CFA}"/>
</file>

<file path=customXml/itemProps4.xml><?xml version="1.0" encoding="utf-8"?>
<ds:datastoreItem xmlns:ds="http://schemas.openxmlformats.org/officeDocument/2006/customXml" ds:itemID="{1F6460DD-CB11-413C-B228-5CFCB97A4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43</vt:i4>
      </vt:variant>
    </vt:vector>
  </HeadingPairs>
  <TitlesOfParts>
    <vt:vector size="52" baseType="lpstr">
      <vt:lpstr>Input</vt:lpstr>
      <vt:lpstr>RVW Pipeline</vt:lpstr>
      <vt:lpstr>Surcharge 1</vt:lpstr>
      <vt:lpstr>Staff Pipeline</vt:lpstr>
      <vt:lpstr>Surcharge PHASE 1</vt:lpstr>
      <vt:lpstr>Surcharge PHASE 2</vt:lpstr>
      <vt:lpstr>Tacoma</vt:lpstr>
      <vt:lpstr>Step Loan</vt:lpstr>
      <vt:lpstr>AmortT-SurchFacChg</vt:lpstr>
      <vt:lpstr>'Step Loan'!Full_Print</vt:lpstr>
      <vt:lpstr>'Surcharge PHASE 1'!Full_Print</vt:lpstr>
      <vt:lpstr>'Surcharge PHASE 2'!Full_Print</vt:lpstr>
      <vt:lpstr>Full_Print</vt:lpstr>
      <vt:lpstr>'Step Loan'!Interest_Rate</vt:lpstr>
      <vt:lpstr>'Surcharge PHASE 1'!Interest_Rate</vt:lpstr>
      <vt:lpstr>'Surcharge PHASE 2'!Interest_Rate</vt:lpstr>
      <vt:lpstr>Interest_Rate</vt:lpstr>
      <vt:lpstr>'Step Loan'!Loan_Amount</vt:lpstr>
      <vt:lpstr>'Surcharge PHASE 1'!Loan_Amount</vt:lpstr>
      <vt:lpstr>'Surcharge PHASE 2'!Loan_Amount</vt:lpstr>
      <vt:lpstr>Loan_Amount</vt:lpstr>
      <vt:lpstr>'Step Loan'!Loan_Start</vt:lpstr>
      <vt:lpstr>'Surcharge PHASE 1'!Loan_Start</vt:lpstr>
      <vt:lpstr>'Surcharge PHASE 2'!Loan_Start</vt:lpstr>
      <vt:lpstr>Loan_Start</vt:lpstr>
      <vt:lpstr>'Step Loan'!Loan_Years</vt:lpstr>
      <vt:lpstr>'Surcharge PHASE 1'!Loan_Years</vt:lpstr>
      <vt:lpstr>'Surcharge PHASE 2'!Loan_Years</vt:lpstr>
      <vt:lpstr>Loan_Years</vt:lpstr>
      <vt:lpstr>'Step Loan'!Number_of_Payments</vt:lpstr>
      <vt:lpstr>'Surcharge PHASE 1'!Number_of_Payments</vt:lpstr>
      <vt:lpstr>'Surcharge PHASE 2'!Number_of_Payments</vt:lpstr>
      <vt:lpstr>Number_of_Payments</vt:lpstr>
      <vt:lpstr>Input!Print_Area</vt:lpstr>
      <vt:lpstr>'RVW Pipeline'!Print_Area</vt:lpstr>
      <vt:lpstr>'Step Loan'!Print_Area</vt:lpstr>
      <vt:lpstr>'Surcharge 1'!Print_Area</vt:lpstr>
      <vt:lpstr>'Surcharge PHASE 1'!Print_Area</vt:lpstr>
      <vt:lpstr>'Surcharge PHASE 2'!Print_Area</vt:lpstr>
      <vt:lpstr>Tacoma!Print_Area</vt:lpstr>
      <vt:lpstr>'Step Loan'!Print_Titles</vt:lpstr>
      <vt:lpstr>'Surcharge 1'!Print_Titles</vt:lpstr>
      <vt:lpstr>'Surcharge PHASE 1'!Print_Titles</vt:lpstr>
      <vt:lpstr>'Surcharge PHASE 2'!Print_Titles</vt:lpstr>
      <vt:lpstr>'Step Loan'!Total_Cost</vt:lpstr>
      <vt:lpstr>'Surcharge PHASE 1'!Total_Cost</vt:lpstr>
      <vt:lpstr>'Surcharge PHASE 2'!Total_Cost</vt:lpstr>
      <vt:lpstr>Total_Cost</vt:lpstr>
      <vt:lpstr>'Step Loan'!Total_Interest</vt:lpstr>
      <vt:lpstr>'Surcharge PHASE 1'!Total_Interest</vt:lpstr>
      <vt:lpstr>'Surcharge PHASE 2'!Total_Interest</vt:lpstr>
      <vt:lpstr>Total_Interest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DeMarco, Betsy (UTC)</cp:lastModifiedBy>
  <cp:lastPrinted>2012-06-12T17:45:53Z</cp:lastPrinted>
  <dcterms:created xsi:type="dcterms:W3CDTF">2000-08-25T00:46:01Z</dcterms:created>
  <dcterms:modified xsi:type="dcterms:W3CDTF">2012-06-20T21:17:31Z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0x0101006E56B4D1795A2E4DB2F0B01679ED314A001B6AF541BA1A154CB1BD3E6CD891F4F4</vt:lpwstr>
  </property>
  <property fmtid="{D5CDD505-2E9C-101B-9397-08002B2CF9AE}" pid="3" name="_docset_NoMedatataSyncRequired">
    <vt:lpwstr>False</vt:lpwstr>
  </property>
</Properties>
</file>