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21480" windowHeight="10140"/>
  </bookViews>
  <sheets>
    <sheet name="Sumcost Exhibits" sheetId="2" r:id="rId1"/>
  </sheets>
  <calcPr calcId="125725"/>
</workbook>
</file>

<file path=xl/calcChain.xml><?xml version="1.0" encoding="utf-8"?>
<calcChain xmlns="http://schemas.openxmlformats.org/spreadsheetml/2006/main">
  <c r="A260" i="2"/>
  <c r="L253"/>
  <c r="J253"/>
  <c r="H253"/>
  <c r="F252"/>
  <c r="K250"/>
  <c r="I250"/>
  <c r="G250"/>
  <c r="L250"/>
  <c r="J250"/>
  <c r="J255" s="1"/>
  <c r="H250"/>
  <c r="F249"/>
  <c r="K253"/>
  <c r="I253"/>
  <c r="G253"/>
  <c r="F243"/>
  <c r="F235"/>
  <c r="F234"/>
  <c r="F233"/>
  <c r="F232"/>
  <c r="F231"/>
  <c r="F230"/>
  <c r="L237"/>
  <c r="L239" s="1"/>
  <c r="K237"/>
  <c r="K239" s="1"/>
  <c r="J237"/>
  <c r="J239" s="1"/>
  <c r="I237"/>
  <c r="I239" s="1"/>
  <c r="H237"/>
  <c r="H239" s="1"/>
  <c r="G237"/>
  <c r="G239" s="1"/>
  <c r="F239" s="1"/>
  <c r="F219"/>
  <c r="L220"/>
  <c r="K220"/>
  <c r="J220"/>
  <c r="I220"/>
  <c r="H220"/>
  <c r="G220"/>
  <c r="F218"/>
  <c r="F220" s="1"/>
  <c r="F215"/>
  <c r="L216"/>
  <c r="L222" s="1"/>
  <c r="L224" s="1"/>
  <c r="L226" s="1"/>
  <c r="K216"/>
  <c r="K222" s="1"/>
  <c r="K224" s="1"/>
  <c r="K226" s="1"/>
  <c r="J216"/>
  <c r="J222" s="1"/>
  <c r="J224" s="1"/>
  <c r="J226" s="1"/>
  <c r="I216"/>
  <c r="I222" s="1"/>
  <c r="I224" s="1"/>
  <c r="I226" s="1"/>
  <c r="H216"/>
  <c r="H222" s="1"/>
  <c r="H224" s="1"/>
  <c r="H226" s="1"/>
  <c r="G216"/>
  <c r="G222" s="1"/>
  <c r="L210"/>
  <c r="K210"/>
  <c r="J210"/>
  <c r="I210"/>
  <c r="H210"/>
  <c r="G210"/>
  <c r="F210"/>
  <c r="E210"/>
  <c r="D210"/>
  <c r="C210"/>
  <c r="B210"/>
  <c r="L209"/>
  <c r="K209"/>
  <c r="J209"/>
  <c r="I209"/>
  <c r="H209"/>
  <c r="G209"/>
  <c r="F209"/>
  <c r="E209"/>
  <c r="D209"/>
  <c r="C209"/>
  <c r="B209"/>
  <c r="L208"/>
  <c r="K208"/>
  <c r="J208"/>
  <c r="I208"/>
  <c r="H208"/>
  <c r="G208"/>
  <c r="F208"/>
  <c r="E208"/>
  <c r="D208"/>
  <c r="C208"/>
  <c r="B208"/>
  <c r="L207"/>
  <c r="K207"/>
  <c r="J207"/>
  <c r="I207"/>
  <c r="H207"/>
  <c r="G207"/>
  <c r="F207"/>
  <c r="E207"/>
  <c r="D207"/>
  <c r="C207"/>
  <c r="B207"/>
  <c r="B206"/>
  <c r="L205"/>
  <c r="F205"/>
  <c r="B205"/>
  <c r="L204"/>
  <c r="J204"/>
  <c r="B204"/>
  <c r="J203"/>
  <c r="F203"/>
  <c r="B203"/>
  <c r="A201"/>
  <c r="F188"/>
  <c r="F187"/>
  <c r="L189"/>
  <c r="K189"/>
  <c r="J189"/>
  <c r="I189"/>
  <c r="H189"/>
  <c r="G189"/>
  <c r="F186"/>
  <c r="F189" s="1"/>
  <c r="F176"/>
  <c r="F175"/>
  <c r="L177"/>
  <c r="L196" s="1"/>
  <c r="K177"/>
  <c r="J177"/>
  <c r="J196" s="1"/>
  <c r="I177"/>
  <c r="H177"/>
  <c r="H196" s="1"/>
  <c r="G177"/>
  <c r="F160"/>
  <c r="L162"/>
  <c r="K162"/>
  <c r="J162"/>
  <c r="I162"/>
  <c r="H162"/>
  <c r="G162"/>
  <c r="F149"/>
  <c r="F148"/>
  <c r="L150"/>
  <c r="K150"/>
  <c r="J150"/>
  <c r="I150"/>
  <c r="H150"/>
  <c r="G150"/>
  <c r="F145"/>
  <c r="E145"/>
  <c r="D145"/>
  <c r="C145"/>
  <c r="B145"/>
  <c r="F144"/>
  <c r="E144"/>
  <c r="D144"/>
  <c r="C144"/>
  <c r="B144"/>
  <c r="F143"/>
  <c r="E143"/>
  <c r="D143"/>
  <c r="C143"/>
  <c r="B143"/>
  <c r="L142"/>
  <c r="K142"/>
  <c r="J142"/>
  <c r="I142"/>
  <c r="H142"/>
  <c r="G142"/>
  <c r="F142"/>
  <c r="E142"/>
  <c r="D142"/>
  <c r="C142"/>
  <c r="B142"/>
  <c r="J139"/>
  <c r="F138"/>
  <c r="B138"/>
  <c r="A137"/>
  <c r="L131"/>
  <c r="K131"/>
  <c r="J131"/>
  <c r="I131"/>
  <c r="H131"/>
  <c r="G131"/>
  <c r="F131"/>
  <c r="F123"/>
  <c r="F122"/>
  <c r="F121"/>
  <c r="L124"/>
  <c r="K124"/>
  <c r="J124"/>
  <c r="I124"/>
  <c r="H124"/>
  <c r="G124"/>
  <c r="K117"/>
  <c r="I117"/>
  <c r="G117"/>
  <c r="L100"/>
  <c r="K100"/>
  <c r="J100"/>
  <c r="I100"/>
  <c r="H100"/>
  <c r="G100"/>
  <c r="F100"/>
  <c r="F92"/>
  <c r="F91"/>
  <c r="F90"/>
  <c r="L93"/>
  <c r="K93"/>
  <c r="J93"/>
  <c r="I93"/>
  <c r="H93"/>
  <c r="G93"/>
  <c r="K86"/>
  <c r="I86"/>
  <c r="G86"/>
  <c r="F73"/>
  <c r="E73"/>
  <c r="D73"/>
  <c r="C73"/>
  <c r="B73"/>
  <c r="F72"/>
  <c r="E72"/>
  <c r="D72"/>
  <c r="C72"/>
  <c r="B72"/>
  <c r="F71"/>
  <c r="E71"/>
  <c r="D71"/>
  <c r="C71"/>
  <c r="B71"/>
  <c r="L70"/>
  <c r="K70"/>
  <c r="J70"/>
  <c r="I70"/>
  <c r="H70"/>
  <c r="G70"/>
  <c r="F70"/>
  <c r="E70"/>
  <c r="D70"/>
  <c r="C70"/>
  <c r="B70"/>
  <c r="J67"/>
  <c r="F66"/>
  <c r="B66"/>
  <c r="F61"/>
  <c r="F54"/>
  <c r="F52"/>
  <c r="F51"/>
  <c r="F50"/>
  <c r="F49"/>
  <c r="L53"/>
  <c r="K53"/>
  <c r="J53"/>
  <c r="I53"/>
  <c r="H53"/>
  <c r="F48"/>
  <c r="F46"/>
  <c r="F45"/>
  <c r="F42"/>
  <c r="F41"/>
  <c r="F40"/>
  <c r="F39"/>
  <c r="F38"/>
  <c r="F37"/>
  <c r="L43"/>
  <c r="L55" s="1"/>
  <c r="K43"/>
  <c r="K55" s="1"/>
  <c r="J43"/>
  <c r="J55" s="1"/>
  <c r="I43"/>
  <c r="I55" s="1"/>
  <c r="H43"/>
  <c r="H55" s="1"/>
  <c r="F36"/>
  <c r="F43" s="1"/>
  <c r="F32"/>
  <c r="L33"/>
  <c r="L57" s="1"/>
  <c r="K33"/>
  <c r="K57" s="1"/>
  <c r="J33"/>
  <c r="J57" s="1"/>
  <c r="I33"/>
  <c r="I57" s="1"/>
  <c r="H33"/>
  <c r="H57" s="1"/>
  <c r="F31"/>
  <c r="F33" s="1"/>
  <c r="F28"/>
  <c r="F27"/>
  <c r="L29"/>
  <c r="K29"/>
  <c r="J29"/>
  <c r="I29"/>
  <c r="H29"/>
  <c r="G29"/>
  <c r="F23"/>
  <c r="F22"/>
  <c r="F21"/>
  <c r="F20"/>
  <c r="L24"/>
  <c r="K24"/>
  <c r="J24"/>
  <c r="I24"/>
  <c r="H24"/>
  <c r="G24"/>
  <c r="F19"/>
  <c r="F15"/>
  <c r="F14"/>
  <c r="F13"/>
  <c r="F12"/>
  <c r="L16"/>
  <c r="K16"/>
  <c r="J16"/>
  <c r="I16"/>
  <c r="H16"/>
  <c r="G72"/>
  <c r="F68"/>
  <c r="H255" l="1"/>
  <c r="L255"/>
  <c r="F250"/>
  <c r="F253"/>
  <c r="I241"/>
  <c r="I245" s="1"/>
  <c r="K241"/>
  <c r="K245" s="1"/>
  <c r="G224"/>
  <c r="F222"/>
  <c r="H241"/>
  <c r="H245" s="1"/>
  <c r="J241"/>
  <c r="J245" s="1"/>
  <c r="L241"/>
  <c r="L245" s="1"/>
  <c r="G255"/>
  <c r="K255"/>
  <c r="I255"/>
  <c r="F214"/>
  <c r="F216" s="1"/>
  <c r="F229"/>
  <c r="F237" s="1"/>
  <c r="F159"/>
  <c r="F161"/>
  <c r="F11"/>
  <c r="F162"/>
  <c r="F24"/>
  <c r="G196"/>
  <c r="I196"/>
  <c r="K196"/>
  <c r="F53"/>
  <c r="F55" s="1"/>
  <c r="F57" s="1"/>
  <c r="F16"/>
  <c r="H59"/>
  <c r="J59"/>
  <c r="L59"/>
  <c r="I59"/>
  <c r="K59"/>
  <c r="B139"/>
  <c r="B140"/>
  <c r="B68"/>
  <c r="L140"/>
  <c r="L68"/>
  <c r="G143"/>
  <c r="I143"/>
  <c r="K143"/>
  <c r="H144"/>
  <c r="H72"/>
  <c r="J144"/>
  <c r="J72"/>
  <c r="L144"/>
  <c r="L72"/>
  <c r="G145"/>
  <c r="G73"/>
  <c r="I145"/>
  <c r="I73"/>
  <c r="K145"/>
  <c r="K73"/>
  <c r="H198"/>
  <c r="H170"/>
  <c r="J198"/>
  <c r="J170"/>
  <c r="L198"/>
  <c r="L170"/>
  <c r="G16"/>
  <c r="G33"/>
  <c r="G43"/>
  <c r="G53"/>
  <c r="I71"/>
  <c r="J138"/>
  <c r="J66"/>
  <c r="L139"/>
  <c r="F140"/>
  <c r="B141"/>
  <c r="H143"/>
  <c r="H71"/>
  <c r="J143"/>
  <c r="J71"/>
  <c r="L143"/>
  <c r="L71"/>
  <c r="G144"/>
  <c r="I144"/>
  <c r="K144"/>
  <c r="K72"/>
  <c r="H145"/>
  <c r="H73"/>
  <c r="J145"/>
  <c r="J73"/>
  <c r="L145"/>
  <c r="L73"/>
  <c r="G170"/>
  <c r="G198"/>
  <c r="I170"/>
  <c r="I198"/>
  <c r="K170"/>
  <c r="K198"/>
  <c r="B67"/>
  <c r="L67"/>
  <c r="B69"/>
  <c r="G71"/>
  <c r="K71"/>
  <c r="I72"/>
  <c r="F75"/>
  <c r="F76"/>
  <c r="F77"/>
  <c r="F78"/>
  <c r="H79"/>
  <c r="J79"/>
  <c r="L79"/>
  <c r="F86"/>
  <c r="H86"/>
  <c r="J86"/>
  <c r="L86"/>
  <c r="F89"/>
  <c r="F93" s="1"/>
  <c r="F106"/>
  <c r="F107"/>
  <c r="F108"/>
  <c r="F109"/>
  <c r="H110"/>
  <c r="H133" s="1"/>
  <c r="J110"/>
  <c r="J133" s="1"/>
  <c r="L110"/>
  <c r="L133" s="1"/>
  <c r="F117"/>
  <c r="H117"/>
  <c r="J117"/>
  <c r="L117"/>
  <c r="F120"/>
  <c r="F124" s="1"/>
  <c r="F147"/>
  <c r="F150" s="1"/>
  <c r="F174"/>
  <c r="F177" s="1"/>
  <c r="F196" s="1"/>
  <c r="G79"/>
  <c r="I79"/>
  <c r="K79"/>
  <c r="G110"/>
  <c r="G133" s="1"/>
  <c r="I110"/>
  <c r="I133" s="1"/>
  <c r="K110"/>
  <c r="K133" s="1"/>
  <c r="F255" l="1"/>
  <c r="F224"/>
  <c r="G226"/>
  <c r="F26"/>
  <c r="F29" s="1"/>
  <c r="F59"/>
  <c r="F60" s="1"/>
  <c r="I135"/>
  <c r="I102"/>
  <c r="J135"/>
  <c r="J102"/>
  <c r="K135"/>
  <c r="K102"/>
  <c r="G135"/>
  <c r="G102"/>
  <c r="F198"/>
  <c r="F170"/>
  <c r="L135"/>
  <c r="L102"/>
  <c r="H135"/>
  <c r="H102"/>
  <c r="F110"/>
  <c r="F133" s="1"/>
  <c r="F79"/>
  <c r="G55"/>
  <c r="G57" s="1"/>
  <c r="G59" s="1"/>
  <c r="G241" l="1"/>
  <c r="F226"/>
  <c r="H60"/>
  <c r="K60"/>
  <c r="J60"/>
  <c r="G60"/>
  <c r="L60"/>
  <c r="I60"/>
  <c r="F135"/>
  <c r="F102"/>
  <c r="G245" l="1"/>
  <c r="F241"/>
  <c r="F245" s="1"/>
</calcChain>
</file>

<file path=xl/sharedStrings.xml><?xml version="1.0" encoding="utf-8"?>
<sst xmlns="http://schemas.openxmlformats.org/spreadsheetml/2006/main" count="246" uniqueCount="149">
  <si>
    <t>Sumcost</t>
  </si>
  <si>
    <t>AVISTA UTILITIES</t>
  </si>
  <si>
    <t>Cost of Service Basic Summary</t>
  </si>
  <si>
    <t>Electric Utility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</si>
  <si>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</si>
  <si>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</si>
  <si>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</si>
  <si>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</si>
  <si>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</si>
  <si>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</si>
  <si>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</si>
  <si>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</si>
  <si>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</si>
  <si>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</si>
  <si>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</si>
  <si>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 xml:space="preserve"> </t>
  </si>
  <si>
    <t>System</t>
  </si>
  <si>
    <t>Description</t>
  </si>
  <si>
    <t>Total</t>
  </si>
  <si>
    <t>Plant In Service</t>
  </si>
  <si>
    <t xml:space="preserve"> Production Plant</t>
  </si>
  <si>
    <t xml:space="preserve"> Transmission Plant</t>
  </si>
  <si>
    <t xml:space="preserve"> Distribution Plant</t>
  </si>
  <si>
    <t xml:space="preserve"> Intangible Plant</t>
  </si>
  <si>
    <t xml:space="preserve"> General Plant</t>
  </si>
  <si>
    <t xml:space="preserve">   Total Plant In Service</t>
  </si>
  <si>
    <t>Accum Depreciation</t>
  </si>
  <si>
    <t xml:space="preserve">   Total Accumulated Depreciation</t>
  </si>
  <si>
    <t>Net Plant</t>
  </si>
  <si>
    <t>Accumulated Deferred FIT</t>
  </si>
  <si>
    <t>Miscellaneous Rate Base</t>
  </si>
  <si>
    <t xml:space="preserve">   Total Rate Base</t>
  </si>
  <si>
    <t>Revenue From Retail Rates</t>
  </si>
  <si>
    <t>Other Operating Revenues</t>
  </si>
  <si>
    <t xml:space="preserve">   Total Revenues</t>
  </si>
  <si>
    <t>Operating Expenses</t>
  </si>
  <si>
    <t xml:space="preserve"> Production Expenses</t>
  </si>
  <si>
    <t xml:space="preserve"> Transmission Expenses</t>
  </si>
  <si>
    <t xml:space="preserve"> Distribution Expenses</t>
  </si>
  <si>
    <t xml:space="preserve"> Customer Accounting Expenses</t>
  </si>
  <si>
    <t xml:space="preserve"> Customer Information Expenses</t>
  </si>
  <si>
    <t xml:space="preserve"> Sales Expenses</t>
  </si>
  <si>
    <t xml:space="preserve"> Admin &amp; General Expenses</t>
  </si>
  <si>
    <t xml:space="preserve">   Total O&amp;M Expenses</t>
  </si>
  <si>
    <t>Taxes Other Than Income Taxes</t>
  </si>
  <si>
    <t>Other Income Related Items</t>
  </si>
  <si>
    <t>Depreciation Expense</t>
  </si>
  <si>
    <t xml:space="preserve"> Production Plant Depreciation</t>
  </si>
  <si>
    <t xml:space="preserve"> Transmission Plant Depreciation</t>
  </si>
  <si>
    <t xml:space="preserve"> Distribution Plant Depreciation</t>
  </si>
  <si>
    <t xml:space="preserve"> General Plant Depreciation</t>
  </si>
  <si>
    <t xml:space="preserve"> Amortization Expense</t>
  </si>
  <si>
    <t xml:space="preserve">   Total Depreciation Expense</t>
  </si>
  <si>
    <t>Income Tax</t>
  </si>
  <si>
    <t xml:space="preserve">   Total Operating Expenses</t>
  </si>
  <si>
    <t>Net Income</t>
  </si>
  <si>
    <t>Rate of Return</t>
  </si>
  <si>
    <t>Return Ratio</t>
  </si>
  <si>
    <t>Interest Expense</t>
  </si>
  <si>
    <t>Revenue to Cost by Functional Component Summary</t>
  </si>
  <si>
    <t>Functional Cost Components at Current Return by Schedule</t>
  </si>
  <si>
    <t>Production</t>
  </si>
  <si>
    <t>Transmission</t>
  </si>
  <si>
    <t xml:space="preserve">Distribution </t>
  </si>
  <si>
    <t>Common</t>
  </si>
  <si>
    <t xml:space="preserve">     Total Current Rate Revenue</t>
  </si>
  <si>
    <t>Expressed as $/kWh</t>
  </si>
  <si>
    <t xml:space="preserve">     Total Current Melded Rates</t>
  </si>
  <si>
    <t>Functional Cost Components at Uniform Current Return</t>
  </si>
  <si>
    <t xml:space="preserve">     Total Uniform Current Cost</t>
  </si>
  <si>
    <t xml:space="preserve">     Total Current Uniform Melded Rates</t>
  </si>
  <si>
    <t>Revenue to Cost Ratio at Current Rates</t>
  </si>
  <si>
    <t>Functional Cost Components at Proposed Return by Schedule</t>
  </si>
  <si>
    <t xml:space="preserve">     Total Proposed Rate Revenue</t>
  </si>
  <si>
    <t xml:space="preserve">     Total Proposed Melded Rates</t>
  </si>
  <si>
    <t>Functional Cost Components at Uniform Requested Return</t>
  </si>
  <si>
    <t xml:space="preserve">     Total Uniform Cost</t>
  </si>
  <si>
    <t xml:space="preserve">     Total Uniform Melded Rates</t>
  </si>
  <si>
    <t>Revenue to Cost Ratio at Proposed Rates</t>
  </si>
  <si>
    <t>Current Revenue to Proposed Cost Ratio</t>
  </si>
  <si>
    <t>Revenue to Cost By Classification Summary</t>
  </si>
  <si>
    <t>Cost Classifications at Current Return by Schedule</t>
  </si>
  <si>
    <t>Energy</t>
  </si>
  <si>
    <t>Demand</t>
  </si>
  <si>
    <t>Customer</t>
  </si>
  <si>
    <t>Expressed as Unit Cost</t>
  </si>
  <si>
    <t>$/kWh</t>
  </si>
  <si>
    <t>$/kW/mo</t>
  </si>
  <si>
    <t>$/Cust/mo</t>
  </si>
  <si>
    <t>Cost Classifications at Uniform Current Return</t>
  </si>
  <si>
    <t>Cost Classifications at Proposed Return by Schedule</t>
  </si>
  <si>
    <t>Cost Classifications at Uniform Requested Return</t>
  </si>
  <si>
    <t>Washington Jurisdiction</t>
  </si>
  <si>
    <t>Scenario: Company Base Case</t>
  </si>
  <si>
    <t>Residential</t>
  </si>
  <si>
    <t>General</t>
  </si>
  <si>
    <t>Large Gen</t>
  </si>
  <si>
    <t>Extra Large</t>
  </si>
  <si>
    <t>Pumping</t>
  </si>
  <si>
    <t>Street &amp;</t>
  </si>
  <si>
    <t>Service</t>
  </si>
  <si>
    <t>Gen Service</t>
  </si>
  <si>
    <t>Area Lights</t>
  </si>
  <si>
    <t>Sch 1</t>
  </si>
  <si>
    <t>Sch 11-12</t>
  </si>
  <si>
    <t>Sch 21-22</t>
  </si>
  <si>
    <t>Sch 25</t>
  </si>
  <si>
    <t>Sch 31-32</t>
  </si>
  <si>
    <t>Sch 41-49</t>
  </si>
  <si>
    <t>Exhibit No. ___(TLK-4)</t>
  </si>
  <si>
    <t>File:  WA 2010 Elec Case / Elec COS Base Case / Sumcost Exhibits</t>
  </si>
  <si>
    <t>Revised Peak Credit Method</t>
  </si>
  <si>
    <t>For the Twelve Months Ended December 31, 2009</t>
  </si>
  <si>
    <t>Customer Cost Analysis</t>
  </si>
  <si>
    <t>Meter, Services, Meter Reading &amp; Billing Costs by Schedule at Requested Rate of Return</t>
  </si>
  <si>
    <t>Rate Base</t>
  </si>
  <si>
    <t>Services</t>
  </si>
  <si>
    <t>Services Accum. Depr.</t>
  </si>
  <si>
    <t>Total Services</t>
  </si>
  <si>
    <t>Meters</t>
  </si>
  <si>
    <t>Meters Accum. Depr.</t>
  </si>
  <si>
    <t>Total Meters</t>
  </si>
  <si>
    <t>Total Rate Base</t>
  </si>
  <si>
    <t>Return on Rate Base @ 8.33%</t>
  </si>
  <si>
    <t>Revenue Conversion Factor</t>
  </si>
  <si>
    <t>Rate Base Revenue Requirement</t>
  </si>
  <si>
    <t>Expenses</t>
  </si>
  <si>
    <t>Services Depr Exp</t>
  </si>
  <si>
    <t>Meters Depr Exp</t>
  </si>
  <si>
    <t>Services Operations Exp</t>
  </si>
  <si>
    <t>Meters Operating Exp</t>
  </si>
  <si>
    <t>Meters Maintenance Exp</t>
  </si>
  <si>
    <t>Meter Reading</t>
  </si>
  <si>
    <t>Billing</t>
  </si>
  <si>
    <t>Total Expenses</t>
  </si>
  <si>
    <t>Expense Revenue Requirement</t>
  </si>
  <si>
    <t>Total Meter, Service, Meter Reading, and Billing Cost</t>
  </si>
  <si>
    <t>Total Customer Bills</t>
  </si>
  <si>
    <t>Average Unit Cost per Month</t>
  </si>
  <si>
    <t>Distribution Fixed Costs per Customer</t>
  </si>
  <si>
    <t>Total Customer Related Cost</t>
  </si>
  <si>
    <t>Customer Related Unit Cost per Month</t>
  </si>
  <si>
    <t>Total Distribution Demand Related Cost</t>
  </si>
  <si>
    <t>Dist Demand Related Unit Cost per Month</t>
  </si>
  <si>
    <t>Total Distribution Unit Cost per Month</t>
  </si>
  <si>
    <t>Page 4 of 4</t>
  </si>
  <si>
    <t>Page 3 of 4</t>
  </si>
  <si>
    <t>Page 2 of 4</t>
  </si>
  <si>
    <t>Page 1 of 4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</si>
</sst>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164" formatCode="&quot;$&quot;#,##0.00000_);[Red]\(&quot;$&quot;#,##0.00000\)"/>
    <numFmt numFmtId="165" formatCode="mm/dd/yy"/>
  </numFmts>
  <fonts count="6">
    <font>
      <sz val="10"/>
      <name val="Geneva"/>
    </font>
    <font>
      <sz val="10"/>
      <name val="Geneva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0"/>
      <name val="Genev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right" vertical="top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18" fontId="2" fillId="0" borderId="0" xfId="0" applyNumberFormat="1" applyFont="1"/>
    <xf numFmtId="0" fontId="2" fillId="0" borderId="0" xfId="0" applyFont="1"/>
    <xf numFmtId="37" fontId="2" fillId="0" borderId="0" xfId="0" applyNumberFormat="1" applyFont="1"/>
    <xf numFmtId="37" fontId="2" fillId="0" borderId="1" xfId="0" applyNumberFormat="1" applyFont="1" applyBorder="1"/>
    <xf numFmtId="10" fontId="2" fillId="0" borderId="0" xfId="0" applyNumberFormat="1" applyFont="1"/>
    <xf numFmtId="2" fontId="2" fillId="0" borderId="0" xfId="0" applyNumberFormat="1" applyFont="1"/>
    <xf numFmtId="0" fontId="0" fillId="0" borderId="0" xfId="0" applyAlignment="1">
      <alignment horizontal="right"/>
    </xf>
    <xf numFmtId="164" fontId="2" fillId="0" borderId="0" xfId="2" applyNumberFormat="1" applyFont="1"/>
    <xf numFmtId="164" fontId="2" fillId="0" borderId="1" xfId="0" applyNumberFormat="1" applyFont="1" applyBorder="1"/>
    <xf numFmtId="164" fontId="2" fillId="0" borderId="0" xfId="0" applyNumberFormat="1" applyFont="1" applyBorder="1"/>
    <xf numFmtId="164" fontId="2" fillId="0" borderId="1" xfId="2" applyNumberFormat="1" applyFont="1" applyBorder="1"/>
    <xf numFmtId="164" fontId="2" fillId="0" borderId="0" xfId="2" applyNumberFormat="1" applyFont="1" applyBorder="1"/>
    <xf numFmtId="0" fontId="3" fillId="0" borderId="0" xfId="0" applyFont="1"/>
    <xf numFmtId="40" fontId="2" fillId="0" borderId="0" xfId="1" applyFont="1"/>
    <xf numFmtId="0" fontId="0" fillId="0" borderId="2" xfId="0" applyBorder="1"/>
    <xf numFmtId="40" fontId="3" fillId="0" borderId="0" xfId="1" applyFont="1"/>
    <xf numFmtId="8" fontId="2" fillId="0" borderId="0" xfId="2" applyNumberFormat="1" applyFont="1"/>
    <xf numFmtId="38" fontId="2" fillId="0" borderId="1" xfId="1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37" fontId="3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37" fontId="5" fillId="0" borderId="0" xfId="0" applyNumberFormat="1" applyFont="1"/>
    <xf numFmtId="8" fontId="3" fillId="0" borderId="0" xfId="2" applyFont="1"/>
    <xf numFmtId="8" fontId="2" fillId="0" borderId="0" xfId="2" applyFont="1"/>
    <xf numFmtId="8" fontId="5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0"/>
  <sheetViews>
    <sheetView tabSelected="1" topLeftCell="A178" zoomScaleNormal="100" workbookViewId="0">
      <selection activeCell="A203" sqref="A203"/>
    </sheetView>
  </sheetViews>
  <sheetFormatPr defaultRowHeight="12.75"/>
  <cols>
    <col min="1" max="1" width="5.140625" customWidth="1"/>
    <col min="2" max="2" width="22.5703125" customWidth="1"/>
    <col min="3" max="3" width="3" customWidth="1"/>
    <col min="4" max="4" width="3.5703125" customWidth="1"/>
    <col min="5" max="5" width="3" customWidth="1"/>
    <col min="6" max="6" width="12.140625" customWidth="1"/>
    <col min="7" max="7" width="11.5703125" customWidth="1"/>
    <col min="8" max="8" width="11.42578125" customWidth="1"/>
    <col min="9" max="9" width="10.7109375" customWidth="1"/>
    <col min="10" max="10" width="10.42578125" customWidth="1"/>
    <col min="11" max="11" width="10.85546875" customWidth="1"/>
    <col min="12" max="12" width="10.7109375" customWidth="1"/>
    <col min="13" max="13" width="9.85546875" customWidth="1"/>
  </cols>
  <sheetData>
    <row r="1" spans="1:12" ht="30" customHeight="1">
      <c r="L1" s="1" t="s">
        <v>109</v>
      </c>
    </row>
    <row r="2" spans="1:12">
      <c r="A2" s="2"/>
      <c r="B2" s="3" t="s">
        <v>0</v>
      </c>
      <c r="C2" s="4"/>
      <c r="D2" s="4"/>
      <c r="F2" s="4" t="s">
        <v>1</v>
      </c>
      <c r="G2" s="4"/>
      <c r="H2" s="4"/>
      <c r="J2" s="5" t="s">
        <v>92</v>
      </c>
      <c r="K2" s="4"/>
      <c r="L2" s="6"/>
    </row>
    <row r="3" spans="1:12">
      <c r="A3" s="2"/>
      <c r="B3" s="7" t="s">
        <v>93</v>
      </c>
      <c r="C3" s="4"/>
      <c r="D3" s="4"/>
      <c r="F3" s="4" t="s">
        <v>2</v>
      </c>
      <c r="G3" s="4"/>
      <c r="H3" s="4"/>
      <c r="J3" s="5" t="s">
        <v>3</v>
      </c>
      <c r="K3" s="4"/>
      <c r="L3" s="8">
        <v>40240</v>
      </c>
    </row>
    <row r="4" spans="1:12">
      <c r="A4" s="2"/>
      <c r="B4" s="7" t="s">
        <v>111</v>
      </c>
      <c r="C4" s="4"/>
      <c r="D4" s="4"/>
      <c r="F4" s="4" t="s">
        <v>112</v>
      </c>
      <c r="G4" s="4"/>
      <c r="H4" s="4"/>
      <c r="I4" s="4"/>
      <c r="J4" s="4"/>
      <c r="K4" s="4"/>
      <c r="L4" s="9" t="s">
        <v>15</v>
      </c>
    </row>
    <row r="5" spans="1:12">
      <c r="A5" s="2"/>
      <c r="B5" s="7" t="s">
        <v>15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0" customHeight="1">
      <c r="A6" s="2"/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</row>
    <row r="7" spans="1:12">
      <c r="A7" s="2"/>
      <c r="B7" s="10" t="s">
        <v>15</v>
      </c>
      <c r="C7" s="10" t="s">
        <v>15</v>
      </c>
      <c r="D7" s="2" t="s">
        <v>15</v>
      </c>
      <c r="E7" s="2" t="s">
        <v>15</v>
      </c>
      <c r="F7" s="2" t="s">
        <v>15</v>
      </c>
      <c r="G7" s="2" t="s">
        <v>94</v>
      </c>
      <c r="H7" s="2" t="s">
        <v>95</v>
      </c>
      <c r="I7" s="2" t="s">
        <v>96</v>
      </c>
      <c r="J7" s="2" t="s">
        <v>97</v>
      </c>
      <c r="K7" s="2" t="s">
        <v>98</v>
      </c>
      <c r="L7" s="2" t="s">
        <v>99</v>
      </c>
    </row>
    <row r="8" spans="1:12">
      <c r="A8" s="2"/>
      <c r="B8" s="10" t="s">
        <v>15</v>
      </c>
      <c r="C8" s="10" t="s">
        <v>15</v>
      </c>
      <c r="D8" s="2" t="s">
        <v>15</v>
      </c>
      <c r="E8" s="2" t="s">
        <v>15</v>
      </c>
      <c r="F8" s="2" t="s">
        <v>16</v>
      </c>
      <c r="G8" s="2" t="s">
        <v>100</v>
      </c>
      <c r="H8" s="2" t="s">
        <v>100</v>
      </c>
      <c r="I8" s="2" t="s">
        <v>100</v>
      </c>
      <c r="J8" s="2" t="s">
        <v>101</v>
      </c>
      <c r="K8" s="2" t="s">
        <v>100</v>
      </c>
      <c r="L8" s="2" t="s">
        <v>102</v>
      </c>
    </row>
    <row r="9" spans="1:12">
      <c r="A9" s="2"/>
      <c r="B9" s="10" t="s">
        <v>17</v>
      </c>
      <c r="C9" s="2" t="s">
        <v>15</v>
      </c>
      <c r="D9" s="2" t="s">
        <v>15</v>
      </c>
      <c r="E9" s="2" t="s">
        <v>15</v>
      </c>
      <c r="F9" s="2" t="s">
        <v>18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107</v>
      </c>
      <c r="L9" s="2" t="s">
        <v>108</v>
      </c>
    </row>
    <row r="10" spans="1:12">
      <c r="A10" s="2"/>
      <c r="B10" s="10" t="s">
        <v>19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2">
        <v>1</v>
      </c>
      <c r="B11" s="10" t="s">
        <v>20</v>
      </c>
      <c r="C11" s="10"/>
      <c r="D11" s="6"/>
      <c r="E11" s="5"/>
      <c r="F11" s="11">
        <f>SUM(G11:L11)</f>
        <v>725456000</v>
      </c>
      <c r="G11" s="11">
        <v>336861919.7111631</v>
      </c>
      <c r="H11" s="11">
        <v>56684660.103435419</v>
      </c>
      <c r="I11" s="11">
        <v>205492045.00995868</v>
      </c>
      <c r="J11" s="11">
        <v>106850067.46179563</v>
      </c>
      <c r="K11" s="11">
        <v>17016203.450143859</v>
      </c>
      <c r="L11" s="11">
        <v>2551104.2635033661</v>
      </c>
    </row>
    <row r="12" spans="1:12">
      <c r="A12" s="2">
        <v>2</v>
      </c>
      <c r="B12" s="10" t="s">
        <v>21</v>
      </c>
      <c r="C12" s="10"/>
      <c r="D12" s="6"/>
      <c r="E12" s="5"/>
      <c r="F12" s="11">
        <f>SUM(G12:L12)</f>
        <v>294963000</v>
      </c>
      <c r="G12" s="11">
        <v>136964615.94330159</v>
      </c>
      <c r="H12" s="11">
        <v>23047403.837158456</v>
      </c>
      <c r="I12" s="11">
        <v>83550966.664101526</v>
      </c>
      <c r="J12" s="11">
        <v>43444146.093951419</v>
      </c>
      <c r="K12" s="11">
        <v>6918614.5241955183</v>
      </c>
      <c r="L12" s="11">
        <v>1037252.9372915017</v>
      </c>
    </row>
    <row r="13" spans="1:12">
      <c r="A13" s="2">
        <v>3</v>
      </c>
      <c r="B13" s="10" t="s">
        <v>22</v>
      </c>
      <c r="C13" s="10"/>
      <c r="D13" s="6"/>
      <c r="E13" s="5"/>
      <c r="F13" s="11">
        <f>SUM(G13:L13)</f>
        <v>626363000</v>
      </c>
      <c r="G13" s="11">
        <v>343195769.82702625</v>
      </c>
      <c r="H13" s="11">
        <v>59492128.471387573</v>
      </c>
      <c r="I13" s="11">
        <v>157230865.85022053</v>
      </c>
      <c r="J13" s="11">
        <v>21228836.247687161</v>
      </c>
      <c r="K13" s="11">
        <v>16437103.547570748</v>
      </c>
      <c r="L13" s="11">
        <v>28778296.056107782</v>
      </c>
    </row>
    <row r="14" spans="1:12">
      <c r="A14" s="2">
        <v>4</v>
      </c>
      <c r="B14" s="10" t="s">
        <v>23</v>
      </c>
      <c r="C14" s="10"/>
      <c r="D14" s="6"/>
      <c r="E14" s="5"/>
      <c r="F14" s="11">
        <f>SUM(G14:L14)</f>
        <v>77954000</v>
      </c>
      <c r="G14" s="11">
        <v>36718228.256119788</v>
      </c>
      <c r="H14" s="11">
        <v>6191154.4847698836</v>
      </c>
      <c r="I14" s="11">
        <v>21865936.913364939</v>
      </c>
      <c r="J14" s="11">
        <v>10821133.477390639</v>
      </c>
      <c r="K14" s="11">
        <v>1842711.7018769081</v>
      </c>
      <c r="L14" s="11">
        <v>514835.16647784435</v>
      </c>
    </row>
    <row r="15" spans="1:12">
      <c r="A15" s="2">
        <v>5</v>
      </c>
      <c r="B15" s="10" t="s">
        <v>24</v>
      </c>
      <c r="C15" s="10"/>
      <c r="D15" s="6"/>
      <c r="E15" s="5"/>
      <c r="F15" s="11">
        <f>SUM(G15:L15)</f>
        <v>105397000</v>
      </c>
      <c r="G15" s="11">
        <v>57853530.018910564</v>
      </c>
      <c r="H15" s="11">
        <v>9431866.9389338531</v>
      </c>
      <c r="I15" s="11">
        <v>24632810.017646626</v>
      </c>
      <c r="J15" s="11">
        <v>9127253.0089525878</v>
      </c>
      <c r="K15" s="11">
        <v>2382190.7059485815</v>
      </c>
      <c r="L15" s="11">
        <v>1969349.3096077817</v>
      </c>
    </row>
    <row r="16" spans="1:12">
      <c r="A16" s="2">
        <v>6</v>
      </c>
      <c r="B16" s="10" t="s">
        <v>25</v>
      </c>
      <c r="C16" s="10"/>
      <c r="D16" s="10"/>
      <c r="E16" s="2"/>
      <c r="F16" s="12">
        <f t="shared" ref="F16:L16" si="0">SUM(F11:F15)</f>
        <v>1830133000</v>
      </c>
      <c r="G16" s="12">
        <f t="shared" si="0"/>
        <v>911594063.75652134</v>
      </c>
      <c r="H16" s="12">
        <f t="shared" si="0"/>
        <v>154847213.83568516</v>
      </c>
      <c r="I16" s="12">
        <f t="shared" si="0"/>
        <v>492772624.45529234</v>
      </c>
      <c r="J16" s="12">
        <f t="shared" si="0"/>
        <v>191471436.28977743</v>
      </c>
      <c r="K16" s="12">
        <f t="shared" si="0"/>
        <v>44596823.929735616</v>
      </c>
      <c r="L16" s="12">
        <f t="shared" si="0"/>
        <v>34850837.732988276</v>
      </c>
    </row>
    <row r="17" spans="1:12">
      <c r="A17" s="2"/>
      <c r="B17" s="10"/>
      <c r="C17" s="10"/>
      <c r="D17" s="10"/>
      <c r="E17" s="2"/>
      <c r="F17" s="10"/>
      <c r="G17" s="10"/>
      <c r="H17" s="10"/>
      <c r="I17" s="10"/>
      <c r="J17" s="10"/>
      <c r="K17" s="10"/>
      <c r="L17" s="10"/>
    </row>
    <row r="18" spans="1:12">
      <c r="A18" s="2"/>
      <c r="B18" s="10" t="s">
        <v>26</v>
      </c>
      <c r="C18" s="10"/>
      <c r="D18" s="10"/>
      <c r="E18" s="2"/>
      <c r="F18" s="10"/>
      <c r="G18" s="10"/>
      <c r="H18" s="10"/>
      <c r="I18" s="10"/>
      <c r="J18" s="10"/>
      <c r="K18" s="10"/>
      <c r="L18" s="10"/>
    </row>
    <row r="19" spans="1:12">
      <c r="A19" s="2">
        <v>7</v>
      </c>
      <c r="B19" s="10" t="s">
        <v>20</v>
      </c>
      <c r="C19" s="10"/>
      <c r="D19" s="6"/>
      <c r="E19" s="5"/>
      <c r="F19" s="11">
        <f>SUM(G19:L19)</f>
        <v>-287768000.00000006</v>
      </c>
      <c r="G19" s="11">
        <v>-133623653.13877338</v>
      </c>
      <c r="H19" s="11">
        <v>-22485211.051594313</v>
      </c>
      <c r="I19" s="11">
        <v>-81512917.128572643</v>
      </c>
      <c r="J19" s="11">
        <v>-42384417.819062777</v>
      </c>
      <c r="K19" s="11">
        <v>-6749849.521460983</v>
      </c>
      <c r="L19" s="11">
        <v>-1011951.3405359343</v>
      </c>
    </row>
    <row r="20" spans="1:12">
      <c r="A20" s="2">
        <v>8</v>
      </c>
      <c r="B20" s="10" t="s">
        <v>21</v>
      </c>
      <c r="C20" s="10"/>
      <c r="D20" s="6"/>
      <c r="E20" s="5"/>
      <c r="F20" s="11">
        <f>SUM(G20:L20)</f>
        <v>-94955000.000000015</v>
      </c>
      <c r="G20" s="11">
        <v>-44091886.463374056</v>
      </c>
      <c r="H20" s="11">
        <v>-7419460.1741824597</v>
      </c>
      <c r="I20" s="11">
        <v>-26896871.945260126</v>
      </c>
      <c r="J20" s="11">
        <v>-13985614.779993277</v>
      </c>
      <c r="K20" s="11">
        <v>-2227252.3745181095</v>
      </c>
      <c r="L20" s="11">
        <v>-333914.26267197751</v>
      </c>
    </row>
    <row r="21" spans="1:12">
      <c r="A21" s="2">
        <v>9</v>
      </c>
      <c r="B21" s="10" t="s">
        <v>22</v>
      </c>
      <c r="C21" s="10"/>
      <c r="D21" s="6"/>
      <c r="E21" s="5"/>
      <c r="F21" s="11">
        <f>SUM(G21:L21)</f>
        <v>-181966000</v>
      </c>
      <c r="G21" s="11">
        <v>-98659758.547668472</v>
      </c>
      <c r="H21" s="11">
        <v>-16733950.544982623</v>
      </c>
      <c r="I21" s="11">
        <v>-43090895.725910053</v>
      </c>
      <c r="J21" s="11">
        <v>-5457564.2480700668</v>
      </c>
      <c r="K21" s="11">
        <v>-4533228.0261459546</v>
      </c>
      <c r="L21" s="11">
        <v>-13490602.907222843</v>
      </c>
    </row>
    <row r="22" spans="1:12">
      <c r="A22" s="2">
        <v>10</v>
      </c>
      <c r="B22" s="10" t="s">
        <v>23</v>
      </c>
      <c r="C22" s="10"/>
      <c r="D22" s="6"/>
      <c r="E22" s="5"/>
      <c r="F22" s="11">
        <f>SUM(G22:L22)</f>
        <v>-11342000</v>
      </c>
      <c r="G22" s="11">
        <v>-5499585.3245904548</v>
      </c>
      <c r="H22" s="11">
        <v>-930912.58664512634</v>
      </c>
      <c r="I22" s="11">
        <v>-3116107.5039929026</v>
      </c>
      <c r="J22" s="11">
        <v>-1375958.1434587336</v>
      </c>
      <c r="K22" s="11">
        <v>-272339.55025455559</v>
      </c>
      <c r="L22" s="11">
        <v>-147096.89105822644</v>
      </c>
    </row>
    <row r="23" spans="1:12">
      <c r="A23" s="2">
        <v>11</v>
      </c>
      <c r="B23" s="10" t="s">
        <v>24</v>
      </c>
      <c r="C23" s="10"/>
      <c r="D23" s="6"/>
      <c r="E23" s="5"/>
      <c r="F23" s="11">
        <f>SUM(G23:L23)</f>
        <v>-39632000.000000007</v>
      </c>
      <c r="G23" s="11">
        <v>-21729915.114002477</v>
      </c>
      <c r="H23" s="11">
        <v>-3544551.5855960576</v>
      </c>
      <c r="I23" s="11">
        <v>-9280548.9858888499</v>
      </c>
      <c r="J23" s="11">
        <v>-3438126.1079430599</v>
      </c>
      <c r="K23" s="11">
        <v>-896797.45458858856</v>
      </c>
      <c r="L23" s="11">
        <v>-742060.75198096456</v>
      </c>
    </row>
    <row r="24" spans="1:12">
      <c r="A24" s="2">
        <v>12</v>
      </c>
      <c r="B24" s="10" t="s">
        <v>27</v>
      </c>
      <c r="C24" s="10"/>
      <c r="D24" s="10"/>
      <c r="E24" s="2"/>
      <c r="F24" s="12">
        <f t="shared" ref="F24:L24" si="1">SUM(F19:F23)</f>
        <v>-615663000</v>
      </c>
      <c r="G24" s="12">
        <f t="shared" si="1"/>
        <v>-303604798.58840883</v>
      </c>
      <c r="H24" s="12">
        <f t="shared" si="1"/>
        <v>-51114085.943000577</v>
      </c>
      <c r="I24" s="12">
        <f t="shared" si="1"/>
        <v>-163897341.28962457</v>
      </c>
      <c r="J24" s="12">
        <f t="shared" si="1"/>
        <v>-66641681.098527908</v>
      </c>
      <c r="K24" s="12">
        <f t="shared" si="1"/>
        <v>-14679466.926968189</v>
      </c>
      <c r="L24" s="12">
        <f t="shared" si="1"/>
        <v>-15725626.153469946</v>
      </c>
    </row>
    <row r="25" spans="1:12">
      <c r="A25" s="2"/>
      <c r="B25" s="10"/>
      <c r="C25" s="10"/>
      <c r="D25" s="10"/>
      <c r="E25" s="2"/>
      <c r="F25" s="10"/>
      <c r="G25" s="11"/>
      <c r="H25" s="10"/>
      <c r="I25" s="10"/>
      <c r="J25" s="10"/>
      <c r="K25" s="10"/>
      <c r="L25" s="10"/>
    </row>
    <row r="26" spans="1:12">
      <c r="A26" s="2">
        <v>13</v>
      </c>
      <c r="B26" s="10" t="s">
        <v>28</v>
      </c>
      <c r="C26" s="10"/>
      <c r="D26" s="10"/>
      <c r="E26" s="2"/>
      <c r="F26" s="11">
        <f>F16+F24</f>
        <v>1214470000</v>
      </c>
      <c r="G26" s="11">
        <v>607989265.16811252</v>
      </c>
      <c r="H26" s="11">
        <v>103733127.89268458</v>
      </c>
      <c r="I26" s="11">
        <v>328875283.16566777</v>
      </c>
      <c r="J26" s="11">
        <v>124829755.19124952</v>
      </c>
      <c r="K26" s="11">
        <v>29917357.002767429</v>
      </c>
      <c r="L26" s="11">
        <v>19125211.579518329</v>
      </c>
    </row>
    <row r="27" spans="1:12">
      <c r="A27" s="2">
        <v>14</v>
      </c>
      <c r="B27" s="10" t="s">
        <v>29</v>
      </c>
      <c r="C27" s="6"/>
      <c r="D27" s="6"/>
      <c r="E27" s="5"/>
      <c r="F27" s="11">
        <f>SUM(G27:L27)</f>
        <v>-172944999.99999997</v>
      </c>
      <c r="G27" s="11">
        <v>-86155123.679182678</v>
      </c>
      <c r="H27" s="11">
        <v>-14602478.293246824</v>
      </c>
      <c r="I27" s="11">
        <v>-46465415.974440962</v>
      </c>
      <c r="J27" s="11">
        <v>-18388181.52599607</v>
      </c>
      <c r="K27" s="11">
        <v>-4193697.8514727354</v>
      </c>
      <c r="L27" s="11">
        <v>-3140102.675660728</v>
      </c>
    </row>
    <row r="28" spans="1:12">
      <c r="A28" s="2">
        <v>15</v>
      </c>
      <c r="B28" s="10" t="s">
        <v>30</v>
      </c>
      <c r="C28" s="10"/>
      <c r="D28" s="6"/>
      <c r="E28" s="5"/>
      <c r="F28" s="11">
        <f>SUM(G28:L28)</f>
        <v>34139999.99999997</v>
      </c>
      <c r="G28" s="11">
        <v>15366297.160082683</v>
      </c>
      <c r="H28" s="11">
        <v>2698422.0996413175</v>
      </c>
      <c r="I28" s="11">
        <v>10222307.073289953</v>
      </c>
      <c r="J28" s="11">
        <v>4473807.7533193007</v>
      </c>
      <c r="K28" s="11">
        <v>867410.58382017119</v>
      </c>
      <c r="L28" s="11">
        <v>511755.32984654326</v>
      </c>
    </row>
    <row r="29" spans="1:12">
      <c r="A29" s="2">
        <v>16</v>
      </c>
      <c r="B29" s="10" t="s">
        <v>31</v>
      </c>
      <c r="C29" s="10"/>
      <c r="D29" s="10"/>
      <c r="E29" s="2"/>
      <c r="F29" s="12">
        <f t="shared" ref="F29:L29" si="2">SUM(F26:F28)</f>
        <v>1075665000</v>
      </c>
      <c r="G29" s="12">
        <f t="shared" si="2"/>
        <v>537200438.64901257</v>
      </c>
      <c r="H29" s="12">
        <f t="shared" si="2"/>
        <v>91829071.699079081</v>
      </c>
      <c r="I29" s="12">
        <f t="shared" si="2"/>
        <v>292632174.26451677</v>
      </c>
      <c r="J29" s="12">
        <f t="shared" si="2"/>
        <v>110915381.41857275</v>
      </c>
      <c r="K29" s="12">
        <f t="shared" si="2"/>
        <v>26591069.735114865</v>
      </c>
      <c r="L29" s="12">
        <f t="shared" si="2"/>
        <v>16496864.233704146</v>
      </c>
    </row>
    <row r="30" spans="1:12">
      <c r="A30" s="2"/>
      <c r="B30" s="10"/>
      <c r="C30" s="10"/>
      <c r="D30" s="10"/>
      <c r="E30" s="2"/>
      <c r="F30" s="10"/>
      <c r="G30" s="11"/>
      <c r="H30" s="10"/>
      <c r="I30" s="10"/>
      <c r="J30" s="10"/>
      <c r="K30" s="10"/>
      <c r="L30" s="10"/>
    </row>
    <row r="31" spans="1:12">
      <c r="A31" s="2">
        <v>17</v>
      </c>
      <c r="B31" s="10" t="s">
        <v>32</v>
      </c>
      <c r="C31" s="10"/>
      <c r="D31" s="6"/>
      <c r="E31" s="5"/>
      <c r="F31" s="11">
        <f>SUM(G31:L31)</f>
        <v>399943000</v>
      </c>
      <c r="G31" s="11">
        <v>177103000</v>
      </c>
      <c r="H31" s="11">
        <v>42070000</v>
      </c>
      <c r="I31" s="11">
        <v>120869000</v>
      </c>
      <c r="J31" s="11">
        <v>44938000</v>
      </c>
      <c r="K31" s="11">
        <v>9096000</v>
      </c>
      <c r="L31" s="11">
        <v>5867000</v>
      </c>
    </row>
    <row r="32" spans="1:12">
      <c r="A32" s="2">
        <v>18</v>
      </c>
      <c r="B32" s="10" t="s">
        <v>33</v>
      </c>
      <c r="C32" s="10"/>
      <c r="D32" s="6"/>
      <c r="E32" s="5"/>
      <c r="F32" s="11">
        <f>SUM(G32:L32)</f>
        <v>40208000.000000007</v>
      </c>
      <c r="G32" s="11">
        <v>18929645.391606152</v>
      </c>
      <c r="H32" s="11">
        <v>3192215.3856291994</v>
      </c>
      <c r="I32" s="11">
        <v>11289819.577544346</v>
      </c>
      <c r="J32" s="11">
        <v>5582001.9210406765</v>
      </c>
      <c r="K32" s="11">
        <v>949872.34651129693</v>
      </c>
      <c r="L32" s="11">
        <v>264445.37766833324</v>
      </c>
    </row>
    <row r="33" spans="1:12">
      <c r="A33" s="2">
        <v>19</v>
      </c>
      <c r="B33" s="10" t="s">
        <v>34</v>
      </c>
      <c r="C33" s="10"/>
      <c r="D33" s="10"/>
      <c r="E33" s="2"/>
      <c r="F33" s="12">
        <f t="shared" ref="F33:L33" si="3">SUM(F31:F32)</f>
        <v>440151000</v>
      </c>
      <c r="G33" s="12">
        <f t="shared" si="3"/>
        <v>196032645.39160615</v>
      </c>
      <c r="H33" s="12">
        <f t="shared" si="3"/>
        <v>45262215.385629199</v>
      </c>
      <c r="I33" s="12">
        <f t="shared" si="3"/>
        <v>132158819.57754435</v>
      </c>
      <c r="J33" s="12">
        <f t="shared" si="3"/>
        <v>50520001.921040677</v>
      </c>
      <c r="K33" s="12">
        <f t="shared" si="3"/>
        <v>10045872.346511297</v>
      </c>
      <c r="L33" s="12">
        <f t="shared" si="3"/>
        <v>6131445.3776683332</v>
      </c>
    </row>
    <row r="34" spans="1:12">
      <c r="A34" s="2"/>
      <c r="B34" s="10"/>
      <c r="C34" s="10"/>
      <c r="D34" s="10"/>
      <c r="E34" s="2"/>
      <c r="F34" s="10"/>
      <c r="G34" s="11"/>
      <c r="H34" s="10"/>
      <c r="I34" s="10"/>
      <c r="J34" s="10"/>
      <c r="K34" s="10"/>
      <c r="L34" s="10"/>
    </row>
    <row r="35" spans="1:12">
      <c r="A35" s="2"/>
      <c r="B35" s="10" t="s">
        <v>35</v>
      </c>
      <c r="C35" s="10"/>
      <c r="D35" s="10"/>
      <c r="E35" s="2"/>
      <c r="F35" s="10"/>
      <c r="G35" s="11"/>
      <c r="H35" s="10"/>
      <c r="I35" s="10"/>
      <c r="J35" s="10"/>
      <c r="K35" s="10"/>
      <c r="L35" s="10"/>
    </row>
    <row r="36" spans="1:12">
      <c r="A36" s="2">
        <v>20</v>
      </c>
      <c r="B36" s="10" t="s">
        <v>36</v>
      </c>
      <c r="C36" s="10"/>
      <c r="D36" s="6"/>
      <c r="E36" s="5"/>
      <c r="F36" s="11">
        <f t="shared" ref="F36:F42" si="4">SUM(G36:L36)</f>
        <v>199990000.00000003</v>
      </c>
      <c r="G36" s="11">
        <v>92864371.268602803</v>
      </c>
      <c r="H36" s="11">
        <v>15626537.204304671</v>
      </c>
      <c r="I36" s="11">
        <v>56648996.054263309</v>
      </c>
      <c r="J36" s="11">
        <v>29455880.15218636</v>
      </c>
      <c r="K36" s="11">
        <v>4690939.9439721638</v>
      </c>
      <c r="L36" s="11">
        <v>703275.37667072611</v>
      </c>
    </row>
    <row r="37" spans="1:12">
      <c r="A37" s="2">
        <v>21</v>
      </c>
      <c r="B37" s="10" t="s">
        <v>37</v>
      </c>
      <c r="C37" s="10"/>
      <c r="D37" s="6"/>
      <c r="E37" s="5"/>
      <c r="F37" s="11">
        <f t="shared" si="4"/>
        <v>17338000.000000004</v>
      </c>
      <c r="G37" s="11">
        <v>8050814.8860194776</v>
      </c>
      <c r="H37" s="11">
        <v>1354732.2468535148</v>
      </c>
      <c r="I37" s="11">
        <v>4911147.0252953507</v>
      </c>
      <c r="J37" s="11">
        <v>2553657.9332896997</v>
      </c>
      <c r="K37" s="11">
        <v>406677.91763882886</v>
      </c>
      <c r="L37" s="11">
        <v>60969.990903130398</v>
      </c>
    </row>
    <row r="38" spans="1:12">
      <c r="A38" s="2">
        <v>22</v>
      </c>
      <c r="B38" s="10" t="s">
        <v>38</v>
      </c>
      <c r="C38" s="10"/>
      <c r="D38" s="6"/>
      <c r="E38" s="5"/>
      <c r="F38" s="11">
        <f t="shared" si="4"/>
        <v>19176000</v>
      </c>
      <c r="G38" s="11">
        <v>10064806.975545116</v>
      </c>
      <c r="H38" s="11">
        <v>2161587.1635474321</v>
      </c>
      <c r="I38" s="11">
        <v>4674729.7880982105</v>
      </c>
      <c r="J38" s="11">
        <v>678906.08648715832</v>
      </c>
      <c r="K38" s="11">
        <v>544054.87461755006</v>
      </c>
      <c r="L38" s="11">
        <v>1051915.1117045302</v>
      </c>
    </row>
    <row r="39" spans="1:12">
      <c r="A39" s="2">
        <v>23</v>
      </c>
      <c r="B39" s="10" t="s">
        <v>39</v>
      </c>
      <c r="C39" s="10"/>
      <c r="D39" s="6"/>
      <c r="E39" s="5"/>
      <c r="F39" s="11">
        <f t="shared" si="4"/>
        <v>9687000</v>
      </c>
      <c r="G39" s="11">
        <v>7585136.6236982038</v>
      </c>
      <c r="H39" s="11">
        <v>1100575.0801718545</v>
      </c>
      <c r="I39" s="11">
        <v>596639.12262437167</v>
      </c>
      <c r="J39" s="11">
        <v>252852.38696321781</v>
      </c>
      <c r="K39" s="11">
        <v>117382.11217203947</v>
      </c>
      <c r="L39" s="11">
        <v>34414.674370312983</v>
      </c>
    </row>
    <row r="40" spans="1:12">
      <c r="A40" s="2">
        <v>24</v>
      </c>
      <c r="B40" s="10" t="s">
        <v>40</v>
      </c>
      <c r="C40" s="10"/>
      <c r="D40" s="6"/>
      <c r="E40" s="5"/>
      <c r="F40" s="11">
        <f t="shared" si="4"/>
        <v>859000</v>
      </c>
      <c r="G40" s="11">
        <v>736785.91094563343</v>
      </c>
      <c r="H40" s="11">
        <v>99920.69250618307</v>
      </c>
      <c r="I40" s="11">
        <v>12338.418021589476</v>
      </c>
      <c r="J40" s="11">
        <v>80.99215171564029</v>
      </c>
      <c r="K40" s="11">
        <v>8691.0100983044467</v>
      </c>
      <c r="L40" s="11">
        <v>1182.9762765738978</v>
      </c>
    </row>
    <row r="41" spans="1:12">
      <c r="A41" s="2">
        <v>25</v>
      </c>
      <c r="B41" s="10" t="s">
        <v>41</v>
      </c>
      <c r="C41" s="10"/>
      <c r="D41" s="6"/>
      <c r="E41" s="5"/>
      <c r="F41" s="11">
        <f t="shared" si="4"/>
        <v>665000</v>
      </c>
      <c r="G41" s="11">
        <v>294937.50208764337</v>
      </c>
      <c r="H41" s="11">
        <v>50799.555587917042</v>
      </c>
      <c r="I41" s="11">
        <v>193207.01469807728</v>
      </c>
      <c r="J41" s="11">
        <v>105888.8880531991</v>
      </c>
      <c r="K41" s="11">
        <v>16889.73657113712</v>
      </c>
      <c r="L41" s="11">
        <v>3277.3030020261685</v>
      </c>
    </row>
    <row r="42" spans="1:12">
      <c r="A42" s="2">
        <v>26</v>
      </c>
      <c r="B42" s="10" t="s">
        <v>42</v>
      </c>
      <c r="C42" s="10"/>
      <c r="D42" s="6"/>
      <c r="E42" s="5"/>
      <c r="F42" s="11">
        <f t="shared" si="4"/>
        <v>41944000</v>
      </c>
      <c r="G42" s="11">
        <v>22167176.273031898</v>
      </c>
      <c r="H42" s="11">
        <v>3808053.5279352195</v>
      </c>
      <c r="I42" s="11">
        <v>10144007.007408833</v>
      </c>
      <c r="J42" s="11">
        <v>4138773.1857011933</v>
      </c>
      <c r="K42" s="11">
        <v>968602.56246145081</v>
      </c>
      <c r="L42" s="11">
        <v>717387.44346140767</v>
      </c>
    </row>
    <row r="43" spans="1:12">
      <c r="A43" s="2">
        <v>27</v>
      </c>
      <c r="B43" s="10" t="s">
        <v>43</v>
      </c>
      <c r="C43" s="10"/>
      <c r="D43" s="10"/>
      <c r="E43" s="2"/>
      <c r="F43" s="12">
        <f t="shared" ref="F43:L43" si="5">SUM(F36:F42)</f>
        <v>289659000</v>
      </c>
      <c r="G43" s="12">
        <f t="shared" si="5"/>
        <v>141764029.43993077</v>
      </c>
      <c r="H43" s="12">
        <f t="shared" si="5"/>
        <v>24202205.470906787</v>
      </c>
      <c r="I43" s="12">
        <f t="shared" si="5"/>
        <v>77181064.430409744</v>
      </c>
      <c r="J43" s="12">
        <f t="shared" si="5"/>
        <v>37186039.624832541</v>
      </c>
      <c r="K43" s="12">
        <f t="shared" si="5"/>
        <v>6753238.1575314738</v>
      </c>
      <c r="L43" s="12">
        <f t="shared" si="5"/>
        <v>2572422.8763887072</v>
      </c>
    </row>
    <row r="44" spans="1:12">
      <c r="A44" s="2"/>
      <c r="B44" s="10"/>
      <c r="C44" s="10"/>
      <c r="D44" s="10"/>
      <c r="E44" s="2"/>
      <c r="F44" s="10"/>
      <c r="G44" s="11"/>
      <c r="H44" s="10"/>
      <c r="I44" s="10"/>
      <c r="J44" s="10"/>
      <c r="K44" s="10"/>
      <c r="L44" s="10"/>
    </row>
    <row r="45" spans="1:12">
      <c r="A45" s="2">
        <v>28</v>
      </c>
      <c r="B45" s="10" t="s">
        <v>44</v>
      </c>
      <c r="C45" s="10"/>
      <c r="D45" s="6"/>
      <c r="E45" s="5"/>
      <c r="F45" s="11">
        <f>SUM(G45:L45)</f>
        <v>29207000.000000004</v>
      </c>
      <c r="G45" s="11">
        <v>13523218.215309698</v>
      </c>
      <c r="H45" s="11">
        <v>2765584.2242198437</v>
      </c>
      <c r="I45" s="11">
        <v>8453273.2154960334</v>
      </c>
      <c r="J45" s="11">
        <v>3355505.1871042792</v>
      </c>
      <c r="K45" s="11">
        <v>683459.78175352386</v>
      </c>
      <c r="L45" s="11">
        <v>425959.37611662224</v>
      </c>
    </row>
    <row r="46" spans="1:12">
      <c r="A46" s="2">
        <v>29</v>
      </c>
      <c r="B46" s="10" t="s">
        <v>45</v>
      </c>
      <c r="C46" s="10"/>
      <c r="D46" s="6"/>
      <c r="E46" s="5"/>
      <c r="F46" s="11">
        <f>SUM(G46:L46)</f>
        <v>-73000</v>
      </c>
      <c r="G46" s="11">
        <v>-39998.03819410297</v>
      </c>
      <c r="H46" s="11">
        <v>-6933.5598980324394</v>
      </c>
      <c r="I46" s="11">
        <v>-18324.602837437873</v>
      </c>
      <c r="J46" s="11">
        <v>-2474.1324856052524</v>
      </c>
      <c r="K46" s="11">
        <v>-1915.6759881612811</v>
      </c>
      <c r="L46" s="11">
        <v>-3353.9905966601918</v>
      </c>
    </row>
    <row r="47" spans="1:12">
      <c r="A47" s="2"/>
      <c r="B47" s="10" t="s">
        <v>46</v>
      </c>
      <c r="C47" s="10"/>
      <c r="D47" s="10"/>
      <c r="E47" s="2"/>
      <c r="F47" s="10"/>
      <c r="G47" s="11"/>
      <c r="H47" s="11"/>
      <c r="I47" s="11"/>
      <c r="J47" s="11"/>
      <c r="K47" s="11"/>
      <c r="L47" s="11"/>
    </row>
    <row r="48" spans="1:12">
      <c r="A48" s="2">
        <v>30</v>
      </c>
      <c r="B48" s="10" t="s">
        <v>47</v>
      </c>
      <c r="C48" s="10"/>
      <c r="D48" s="6"/>
      <c r="E48" s="5"/>
      <c r="F48" s="11">
        <f>SUM(G48:L48)</f>
        <v>19236000.000000004</v>
      </c>
      <c r="G48" s="11">
        <v>9016309.6565547213</v>
      </c>
      <c r="H48" s="11">
        <v>1510091.7008252682</v>
      </c>
      <c r="I48" s="11">
        <v>5419365.824455292</v>
      </c>
      <c r="J48" s="11">
        <v>2784943.537643624</v>
      </c>
      <c r="K48" s="11">
        <v>443349.21329853218</v>
      </c>
      <c r="L48" s="11">
        <v>61940.067222564467</v>
      </c>
    </row>
    <row r="49" spans="1:12">
      <c r="A49" s="2">
        <v>31</v>
      </c>
      <c r="B49" s="10" t="s">
        <v>48</v>
      </c>
      <c r="C49" s="10"/>
      <c r="D49" s="6"/>
      <c r="E49" s="5"/>
      <c r="F49" s="11">
        <f>SUM(G49:L49)</f>
        <v>5994000</v>
      </c>
      <c r="G49" s="11">
        <v>2783284.3711385825</v>
      </c>
      <c r="H49" s="11">
        <v>468350.73754988855</v>
      </c>
      <c r="I49" s="11">
        <v>1697855.3045114968</v>
      </c>
      <c r="J49" s="11">
        <v>882836.87000452552</v>
      </c>
      <c r="K49" s="11">
        <v>140594.49984583806</v>
      </c>
      <c r="L49" s="11">
        <v>21078.216949669146</v>
      </c>
    </row>
    <row r="50" spans="1:12">
      <c r="A50" s="2">
        <v>32</v>
      </c>
      <c r="B50" s="10" t="s">
        <v>49</v>
      </c>
      <c r="C50" s="10"/>
      <c r="D50" s="6"/>
      <c r="E50" s="5"/>
      <c r="F50" s="11">
        <f>SUM(G50:L50)</f>
        <v>17565000.000000004</v>
      </c>
      <c r="G50" s="11">
        <v>9400905.6789834034</v>
      </c>
      <c r="H50" s="11">
        <v>1684094.506274648</v>
      </c>
      <c r="I50" s="11">
        <v>4632004.5265803486</v>
      </c>
      <c r="J50" s="11">
        <v>676096.14925004274</v>
      </c>
      <c r="K50" s="11">
        <v>479772.423454187</v>
      </c>
      <c r="L50" s="11">
        <v>692126.71545737213</v>
      </c>
    </row>
    <row r="51" spans="1:12">
      <c r="A51" s="2">
        <v>33</v>
      </c>
      <c r="B51" s="10" t="s">
        <v>50</v>
      </c>
      <c r="C51" s="10"/>
      <c r="D51" s="6"/>
      <c r="E51" s="5"/>
      <c r="F51" s="11">
        <f>SUM(G51:L51)</f>
        <v>7803999.9999999981</v>
      </c>
      <c r="G51" s="11">
        <v>4184771.5420806874</v>
      </c>
      <c r="H51" s="11">
        <v>688758.29092223977</v>
      </c>
      <c r="I51" s="11">
        <v>1892770.8059267851</v>
      </c>
      <c r="J51" s="11">
        <v>711986.18554916163</v>
      </c>
      <c r="K51" s="11">
        <v>179751.895062077</v>
      </c>
      <c r="L51" s="11">
        <v>145961.28045904858</v>
      </c>
    </row>
    <row r="52" spans="1:12">
      <c r="A52" s="2">
        <v>34</v>
      </c>
      <c r="B52" s="10" t="s">
        <v>51</v>
      </c>
      <c r="C52" s="10"/>
      <c r="D52" s="6"/>
      <c r="E52" s="5"/>
      <c r="F52" s="11">
        <f>SUM(G52:L52)</f>
        <v>2236000</v>
      </c>
      <c r="G52" s="11">
        <v>1038275.5845622073</v>
      </c>
      <c r="H52" s="11">
        <v>174713.42161520699</v>
      </c>
      <c r="I52" s="11">
        <v>633367.44425887673</v>
      </c>
      <c r="J52" s="11">
        <v>329333.20676178159</v>
      </c>
      <c r="K52" s="11">
        <v>52447.3309401558</v>
      </c>
      <c r="L52" s="11">
        <v>7863.0118617718044</v>
      </c>
    </row>
    <row r="53" spans="1:12">
      <c r="A53" s="2">
        <v>35</v>
      </c>
      <c r="B53" s="10" t="s">
        <v>52</v>
      </c>
      <c r="C53" s="10"/>
      <c r="D53" s="10"/>
      <c r="E53" s="2"/>
      <c r="F53" s="12">
        <f t="shared" ref="F53:L53" si="6">SUM(F48:F52)</f>
        <v>52835000.000000007</v>
      </c>
      <c r="G53" s="12">
        <f t="shared" si="6"/>
        <v>26423546.833319601</v>
      </c>
      <c r="H53" s="12">
        <f t="shared" si="6"/>
        <v>4526008.6571872514</v>
      </c>
      <c r="I53" s="12">
        <f t="shared" si="6"/>
        <v>14275363.905732799</v>
      </c>
      <c r="J53" s="12">
        <f t="shared" si="6"/>
        <v>5385195.949209135</v>
      </c>
      <c r="K53" s="12">
        <f t="shared" si="6"/>
        <v>1295915.3626007901</v>
      </c>
      <c r="L53" s="12">
        <f t="shared" si="6"/>
        <v>928969.29195042618</v>
      </c>
    </row>
    <row r="54" spans="1:12">
      <c r="A54" s="2">
        <v>36</v>
      </c>
      <c r="B54" s="10" t="s">
        <v>53</v>
      </c>
      <c r="C54" s="10"/>
      <c r="D54" s="6"/>
      <c r="E54" s="5"/>
      <c r="F54" s="11">
        <f>SUM(G54:L54)</f>
        <v>13268999.999999996</v>
      </c>
      <c r="G54" s="11">
        <v>-773718.2617548072</v>
      </c>
      <c r="H54" s="11">
        <v>4086161.4192048707</v>
      </c>
      <c r="I54" s="11">
        <v>8687376.5631203353</v>
      </c>
      <c r="J54" s="11">
        <v>447825.24997634889</v>
      </c>
      <c r="K54" s="11">
        <v>186878.18956052224</v>
      </c>
      <c r="L54" s="11">
        <v>634476.83989272895</v>
      </c>
    </row>
    <row r="55" spans="1:12">
      <c r="A55" s="2">
        <v>37</v>
      </c>
      <c r="B55" s="10" t="s">
        <v>54</v>
      </c>
      <c r="C55" s="10"/>
      <c r="D55" s="10"/>
      <c r="E55" s="2"/>
      <c r="F55" s="11">
        <f t="shared" ref="F55:L55" si="7">F43+F45+F46+F53+F54</f>
        <v>384897000</v>
      </c>
      <c r="G55" s="11">
        <f t="shared" si="7"/>
        <v>180897078.18861118</v>
      </c>
      <c r="H55" s="11">
        <f t="shared" si="7"/>
        <v>35573026.211620718</v>
      </c>
      <c r="I55" s="11">
        <f t="shared" si="7"/>
        <v>108578753.51192147</v>
      </c>
      <c r="J55" s="11">
        <f t="shared" si="7"/>
        <v>46372091.878636703</v>
      </c>
      <c r="K55" s="11">
        <f t="shared" si="7"/>
        <v>8917575.8154581487</v>
      </c>
      <c r="L55" s="11">
        <f t="shared" si="7"/>
        <v>4558474.3937518243</v>
      </c>
    </row>
    <row r="56" spans="1:12">
      <c r="A56" s="2"/>
      <c r="B56" s="10"/>
      <c r="C56" s="10"/>
      <c r="D56" s="10"/>
      <c r="E56" s="2"/>
      <c r="F56" s="10"/>
      <c r="G56" s="10"/>
      <c r="H56" s="10"/>
      <c r="I56" s="10"/>
      <c r="J56" s="10"/>
      <c r="K56" s="10"/>
      <c r="L56" s="10"/>
    </row>
    <row r="57" spans="1:12">
      <c r="A57" s="2">
        <v>38</v>
      </c>
      <c r="B57" s="10" t="s">
        <v>55</v>
      </c>
      <c r="C57" s="10"/>
      <c r="D57" s="10"/>
      <c r="E57" s="2"/>
      <c r="F57" s="11">
        <f t="shared" ref="F57:L57" si="8">F33-F55</f>
        <v>55254000</v>
      </c>
      <c r="G57" s="11">
        <f t="shared" si="8"/>
        <v>15135567.202994972</v>
      </c>
      <c r="H57" s="11">
        <f t="shared" si="8"/>
        <v>9689189.1740084812</v>
      </c>
      <c r="I57" s="11">
        <f t="shared" si="8"/>
        <v>23580066.065622881</v>
      </c>
      <c r="J57" s="11">
        <f t="shared" si="8"/>
        <v>4147910.0424039736</v>
      </c>
      <c r="K57" s="11">
        <f t="shared" si="8"/>
        <v>1128296.5310531482</v>
      </c>
      <c r="L57" s="11">
        <f t="shared" si="8"/>
        <v>1572970.983916509</v>
      </c>
    </row>
    <row r="58" spans="1:12">
      <c r="A58" s="2"/>
      <c r="B58" s="10"/>
      <c r="C58" s="10"/>
      <c r="D58" s="10"/>
      <c r="E58" s="2"/>
      <c r="F58" s="10"/>
      <c r="G58" s="10"/>
      <c r="H58" s="10"/>
      <c r="I58" s="10"/>
      <c r="J58" s="10"/>
      <c r="K58" s="10"/>
      <c r="L58" s="10"/>
    </row>
    <row r="59" spans="1:12">
      <c r="A59" s="2">
        <v>39</v>
      </c>
      <c r="B59" s="10" t="s">
        <v>56</v>
      </c>
      <c r="C59" s="10"/>
      <c r="D59" s="10"/>
      <c r="E59" s="2"/>
      <c r="F59" s="13">
        <f t="shared" ref="F59:L59" si="9">F57/F29</f>
        <v>5.1367293720628635E-2</v>
      </c>
      <c r="G59" s="13">
        <f t="shared" si="9"/>
        <v>2.8174897327073865E-2</v>
      </c>
      <c r="H59" s="13">
        <f t="shared" si="9"/>
        <v>0.10551330852782267</v>
      </c>
      <c r="I59" s="13">
        <f t="shared" si="9"/>
        <v>8.0579198527597082E-2</v>
      </c>
      <c r="J59" s="13">
        <f t="shared" si="9"/>
        <v>3.7397067830931219E-2</v>
      </c>
      <c r="K59" s="13">
        <f t="shared" si="9"/>
        <v>4.2431408073936007E-2</v>
      </c>
      <c r="L59" s="13">
        <f t="shared" si="9"/>
        <v>9.5349695653239905E-2</v>
      </c>
    </row>
    <row r="60" spans="1:12">
      <c r="A60" s="2">
        <v>40</v>
      </c>
      <c r="B60" s="10" t="s">
        <v>57</v>
      </c>
      <c r="C60" s="10"/>
      <c r="D60" s="10"/>
      <c r="E60" s="2"/>
      <c r="F60" s="14">
        <f t="shared" ref="F60:L60" si="10">F59/$F59</f>
        <v>1</v>
      </c>
      <c r="G60" s="14">
        <f t="shared" si="10"/>
        <v>0.54849876811320286</v>
      </c>
      <c r="H60" s="14">
        <f t="shared" si="10"/>
        <v>2.0540951427513008</v>
      </c>
      <c r="I60" s="14">
        <f t="shared" si="10"/>
        <v>1.5686868567739478</v>
      </c>
      <c r="J60" s="14">
        <f t="shared" si="10"/>
        <v>0.72803266674555023</v>
      </c>
      <c r="K60" s="14">
        <f t="shared" si="10"/>
        <v>0.82603939200511045</v>
      </c>
      <c r="L60" s="14">
        <f t="shared" si="10"/>
        <v>1.8562335826336971</v>
      </c>
    </row>
    <row r="61" spans="1:12">
      <c r="A61" s="2">
        <v>41</v>
      </c>
      <c r="B61" s="10" t="s">
        <v>58</v>
      </c>
      <c r="C61" s="10"/>
      <c r="D61" s="6"/>
      <c r="E61" s="5"/>
      <c r="F61" s="11">
        <f>SUM(G61:L61)</f>
        <v>32914999.999999996</v>
      </c>
      <c r="G61" s="11">
        <v>16438159.127732374</v>
      </c>
      <c r="H61" s="11">
        <v>2809939.8000076115</v>
      </c>
      <c r="I61" s="11">
        <v>8954449.5878517646</v>
      </c>
      <c r="J61" s="11">
        <v>3393974.6848622216</v>
      </c>
      <c r="K61" s="11">
        <v>813678.10640980746</v>
      </c>
      <c r="L61" s="11">
        <v>504798.69313621981</v>
      </c>
    </row>
    <row r="62" spans="1:12" ht="40.15" customHeight="1">
      <c r="A62" s="2"/>
      <c r="B62" s="10"/>
      <c r="C62" s="10"/>
      <c r="D62" s="6"/>
      <c r="E62" s="5"/>
      <c r="F62" s="11"/>
      <c r="G62" s="11"/>
      <c r="H62" s="11"/>
      <c r="I62" s="11"/>
      <c r="J62" s="11"/>
      <c r="K62" s="11"/>
      <c r="L62" s="11"/>
    </row>
    <row r="63" spans="1:12">
      <c r="A63" s="7"/>
      <c r="B63" s="10"/>
      <c r="C63" s="10"/>
      <c r="D63" s="6"/>
      <c r="E63" s="5"/>
      <c r="F63" s="11"/>
      <c r="G63" s="11"/>
      <c r="H63" s="11"/>
      <c r="L63" s="15"/>
    </row>
    <row r="64" spans="1:12">
      <c r="A64" s="7" t="s">
        <v>110</v>
      </c>
      <c r="B64" s="10"/>
      <c r="C64" s="10"/>
      <c r="D64" s="6"/>
      <c r="E64" s="5"/>
      <c r="F64" s="11"/>
      <c r="G64" s="11"/>
      <c r="H64" s="11"/>
      <c r="I64" t="s">
        <v>109</v>
      </c>
      <c r="L64" s="15" t="s">
        <v>148</v>
      </c>
    </row>
    <row r="65" spans="1:12">
      <c r="A65" s="2"/>
      <c r="B65" s="10"/>
      <c r="C65" s="10"/>
      <c r="D65" s="6"/>
      <c r="E65" s="5"/>
      <c r="F65" s="11"/>
      <c r="G65" s="11"/>
      <c r="H65" s="11"/>
      <c r="I65" s="11"/>
    </row>
    <row r="66" spans="1:12">
      <c r="A66" s="2"/>
      <c r="B66" s="10" t="str">
        <f>$B$2</f>
        <v>Sumcost</v>
      </c>
      <c r="C66" s="10"/>
      <c r="D66" s="10"/>
      <c r="F66" s="10" t="str">
        <f>$F$2</f>
        <v>AVISTA UTILITIES</v>
      </c>
      <c r="G66" s="10"/>
      <c r="H66" s="10"/>
      <c r="J66" s="2" t="str">
        <f>$J$2</f>
        <v>Washington Jurisdiction</v>
      </c>
      <c r="K66" s="10"/>
      <c r="L66" s="6"/>
    </row>
    <row r="67" spans="1:12">
      <c r="A67" s="2"/>
      <c r="B67" s="10" t="str">
        <f>$B$3</f>
        <v>Scenario: Company Base Case</v>
      </c>
      <c r="C67" s="10"/>
      <c r="D67" s="10"/>
      <c r="F67" s="4" t="s">
        <v>59</v>
      </c>
      <c r="G67" s="10"/>
      <c r="H67" s="10"/>
      <c r="J67" s="2" t="str">
        <f>$J$3</f>
        <v>Electric Utility</v>
      </c>
      <c r="K67" s="10"/>
      <c r="L67" s="8">
        <f>$L$3</f>
        <v>40240</v>
      </c>
    </row>
    <row r="68" spans="1:12">
      <c r="A68" s="2"/>
      <c r="B68" s="10" t="str">
        <f>$B$4</f>
        <v>Revised Peak Credit Method</v>
      </c>
      <c r="C68" s="10"/>
      <c r="D68" s="10"/>
      <c r="F68" s="10" t="str">
        <f>$F$4</f>
        <v>For the Twelve Months Ended December 31, 2009</v>
      </c>
      <c r="G68" s="10"/>
      <c r="H68" s="10"/>
      <c r="I68" s="10"/>
      <c r="J68" s="10"/>
      <c r="K68" s="10"/>
      <c r="L68" s="9" t="str">
        <f>$L$4</f>
        <v xml:space="preserve"> </v>
      </c>
    </row>
    <row r="69" spans="1:12">
      <c r="A69" s="2"/>
      <c r="B69" s="10" t="str">
        <f>$B$5</f>
        <v xml:space="preserve"> 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1:12" ht="11.25" customHeight="1">
      <c r="A70" s="2"/>
      <c r="B70" s="2" t="str">
        <f>$B$6</f>
        <v>(b)</v>
      </c>
      <c r="C70" s="2" t="str">
        <f>$C$6</f>
        <v>(c)</v>
      </c>
      <c r="D70" s="2" t="str">
        <f>$D$6</f>
        <v>(d)</v>
      </c>
      <c r="E70" s="2" t="str">
        <f>$E$6</f>
        <v>(e)</v>
      </c>
      <c r="F70" s="2" t="str">
        <f>$F$6</f>
        <v>(f)</v>
      </c>
      <c r="G70" s="2" t="str">
        <f>$G$6</f>
        <v>(g)</v>
      </c>
      <c r="H70" s="2" t="str">
        <f>$H$6</f>
        <v>(h)</v>
      </c>
      <c r="I70" s="2" t="str">
        <f>$I$6</f>
        <v>(i)</v>
      </c>
      <c r="J70" s="2" t="str">
        <f>$J$6</f>
        <v>(j)</v>
      </c>
      <c r="K70" s="2" t="str">
        <f>$K$6</f>
        <v>(k)</v>
      </c>
      <c r="L70" s="2" t="str">
        <f>$L$6</f>
        <v>(l)</v>
      </c>
    </row>
    <row r="71" spans="1:12">
      <c r="A71" s="2"/>
      <c r="B71" s="2" t="str">
        <f>$B$7</f>
        <v xml:space="preserve"> </v>
      </c>
      <c r="C71" s="2" t="str">
        <f>$C$7</f>
        <v xml:space="preserve"> </v>
      </c>
      <c r="D71" s="2" t="str">
        <f>$D$7</f>
        <v xml:space="preserve"> </v>
      </c>
      <c r="E71" s="2" t="str">
        <f>$E$7</f>
        <v xml:space="preserve"> </v>
      </c>
      <c r="F71" s="2" t="str">
        <f>$F$7</f>
        <v xml:space="preserve"> </v>
      </c>
      <c r="G71" s="2" t="str">
        <f>$G$7</f>
        <v>Residential</v>
      </c>
      <c r="H71" s="2" t="str">
        <f>$H$7</f>
        <v>General</v>
      </c>
      <c r="I71" s="2" t="str">
        <f>$I$7</f>
        <v>Large Gen</v>
      </c>
      <c r="J71" s="2" t="str">
        <f>$J$7</f>
        <v>Extra Large</v>
      </c>
      <c r="K71" s="2" t="str">
        <f>$K$7</f>
        <v>Pumping</v>
      </c>
      <c r="L71" s="2" t="str">
        <f>$L$7</f>
        <v>Street &amp;</v>
      </c>
    </row>
    <row r="72" spans="1:12">
      <c r="A72" s="2"/>
      <c r="B72" s="2" t="str">
        <f>$B$8</f>
        <v xml:space="preserve"> </v>
      </c>
      <c r="C72" s="2" t="str">
        <f>$C$8</f>
        <v xml:space="preserve"> </v>
      </c>
      <c r="D72" s="2" t="str">
        <f>$D$8</f>
        <v xml:space="preserve"> </v>
      </c>
      <c r="E72" s="2" t="str">
        <f>$E$8</f>
        <v xml:space="preserve"> </v>
      </c>
      <c r="F72" s="2" t="str">
        <f>$F$8</f>
        <v>System</v>
      </c>
      <c r="G72" s="2" t="str">
        <f>$G$8</f>
        <v>Service</v>
      </c>
      <c r="H72" s="2" t="str">
        <f>$H$8</f>
        <v>Service</v>
      </c>
      <c r="I72" s="2" t="str">
        <f>$I$8</f>
        <v>Service</v>
      </c>
      <c r="J72" s="2" t="str">
        <f>$J$8</f>
        <v>Gen Service</v>
      </c>
      <c r="K72" s="2" t="str">
        <f>$K$8</f>
        <v>Service</v>
      </c>
      <c r="L72" s="2" t="str">
        <f>$L$8</f>
        <v>Area Lights</v>
      </c>
    </row>
    <row r="73" spans="1:12">
      <c r="A73" s="2"/>
      <c r="B73" s="7" t="str">
        <f>$B$9</f>
        <v>Description</v>
      </c>
      <c r="C73" s="2" t="str">
        <f>$C$9</f>
        <v xml:space="preserve"> </v>
      </c>
      <c r="D73" s="2" t="str">
        <f>$D$9</f>
        <v xml:space="preserve"> </v>
      </c>
      <c r="E73" s="2" t="str">
        <f>$E$9</f>
        <v xml:space="preserve"> </v>
      </c>
      <c r="F73" s="2" t="str">
        <f>$F$9</f>
        <v>Total</v>
      </c>
      <c r="G73" s="2" t="str">
        <f>$G$9</f>
        <v>Sch 1</v>
      </c>
      <c r="H73" s="2" t="str">
        <f>$H$9</f>
        <v>Sch 11-12</v>
      </c>
      <c r="I73" s="2" t="str">
        <f>$I$9</f>
        <v>Sch 21-22</v>
      </c>
      <c r="J73" s="2" t="str">
        <f>$J$9</f>
        <v>Sch 25</v>
      </c>
      <c r="K73" s="2" t="str">
        <f>$K$9</f>
        <v>Sch 31-32</v>
      </c>
      <c r="L73" s="2" t="str">
        <f>$L$9</f>
        <v>Sch 41-49</v>
      </c>
    </row>
    <row r="74" spans="1:12">
      <c r="A74" s="2"/>
      <c r="B74" s="21" t="s">
        <v>60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spans="1:12">
      <c r="A75" s="2">
        <v>1</v>
      </c>
      <c r="B75" s="10" t="s">
        <v>61</v>
      </c>
      <c r="C75" s="10"/>
      <c r="D75" s="6"/>
      <c r="E75" s="2"/>
      <c r="F75" s="11">
        <f>SUM(G75:L75)</f>
        <v>239957432.68419981</v>
      </c>
      <c r="G75" s="11">
        <v>103834439.05154808</v>
      </c>
      <c r="H75" s="11">
        <v>21821267.23800512</v>
      </c>
      <c r="I75" s="11">
        <v>73991888.407734483</v>
      </c>
      <c r="J75" s="11">
        <v>33876580.449517086</v>
      </c>
      <c r="K75" s="11">
        <v>5479917.6255036583</v>
      </c>
      <c r="L75" s="11">
        <v>953339.91189138929</v>
      </c>
    </row>
    <row r="76" spans="1:12">
      <c r="A76" s="2">
        <v>2</v>
      </c>
      <c r="B76" s="10" t="s">
        <v>62</v>
      </c>
      <c r="C76" s="10"/>
      <c r="D76" s="6"/>
      <c r="E76" s="2"/>
      <c r="F76" s="11">
        <f>SUM(G76:L76)</f>
        <v>31228855.788792755</v>
      </c>
      <c r="G76" s="11">
        <v>11391716.074725343</v>
      </c>
      <c r="H76" s="11">
        <v>3690398.0308191585</v>
      </c>
      <c r="I76" s="11">
        <v>11305564.248410197</v>
      </c>
      <c r="J76" s="11">
        <v>4012000.6067348234</v>
      </c>
      <c r="K76" s="11">
        <v>673578.94661319652</v>
      </c>
      <c r="L76" s="11">
        <v>155597.88149003586</v>
      </c>
    </row>
    <row r="77" spans="1:12">
      <c r="A77" s="2">
        <v>3</v>
      </c>
      <c r="B77" s="10" t="s">
        <v>63</v>
      </c>
      <c r="C77" s="10"/>
      <c r="D77" s="6"/>
      <c r="E77" s="2"/>
      <c r="F77" s="11">
        <f>SUM(G77:L77)</f>
        <v>77939987.444743782</v>
      </c>
      <c r="G77" s="11">
        <v>36412574.513675325</v>
      </c>
      <c r="H77" s="11">
        <v>11315158.749467483</v>
      </c>
      <c r="I77" s="11">
        <v>22355437.908519991</v>
      </c>
      <c r="J77" s="11">
        <v>2300298.8045630851</v>
      </c>
      <c r="K77" s="11">
        <v>1798109.1504666538</v>
      </c>
      <c r="L77" s="11">
        <v>3758408.3180512269</v>
      </c>
    </row>
    <row r="78" spans="1:12">
      <c r="A78" s="2">
        <v>4</v>
      </c>
      <c r="B78" s="10" t="s">
        <v>64</v>
      </c>
      <c r="C78" s="10"/>
      <c r="D78" s="6"/>
      <c r="E78" s="2"/>
      <c r="F78" s="11">
        <f>SUM(G78:L78)</f>
        <v>50816724.082263641</v>
      </c>
      <c r="G78" s="11">
        <v>25464270.360051222</v>
      </c>
      <c r="H78" s="11">
        <v>5243175.9817082444</v>
      </c>
      <c r="I78" s="11">
        <v>13216109.435335323</v>
      </c>
      <c r="J78" s="11">
        <v>4749120.1391850151</v>
      </c>
      <c r="K78" s="11">
        <v>1144394.2774164916</v>
      </c>
      <c r="L78" s="11">
        <v>999653.88856734405</v>
      </c>
    </row>
    <row r="79" spans="1:12">
      <c r="A79" s="2">
        <v>5</v>
      </c>
      <c r="B79" s="10" t="s">
        <v>65</v>
      </c>
      <c r="C79" s="10"/>
      <c r="D79" s="6"/>
      <c r="E79" s="2"/>
      <c r="F79" s="12">
        <f>SUM(F75:F78)</f>
        <v>399942999.99999994</v>
      </c>
      <c r="G79" s="12">
        <f t="shared" ref="G79:L79" si="11">SUM(G75:G78)</f>
        <v>177102999.99999997</v>
      </c>
      <c r="H79" s="12">
        <f t="shared" si="11"/>
        <v>42070000.000000007</v>
      </c>
      <c r="I79" s="12">
        <f t="shared" si="11"/>
        <v>120868999.99999999</v>
      </c>
      <c r="J79" s="12">
        <f t="shared" si="11"/>
        <v>44938000.000000015</v>
      </c>
      <c r="K79" s="12">
        <f t="shared" si="11"/>
        <v>9096000</v>
      </c>
      <c r="L79" s="12">
        <f t="shared" si="11"/>
        <v>5866999.9999999963</v>
      </c>
    </row>
    <row r="80" spans="1:12">
      <c r="A80" s="2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1:12">
      <c r="A81" s="2"/>
      <c r="B81" s="10" t="s">
        <v>66</v>
      </c>
      <c r="C81" s="10"/>
      <c r="D81" s="6"/>
      <c r="E81" s="2"/>
      <c r="F81" s="11"/>
      <c r="G81" s="11"/>
      <c r="H81" s="11"/>
      <c r="I81" s="11"/>
      <c r="J81" s="11"/>
      <c r="K81" s="11"/>
      <c r="L81" s="11"/>
    </row>
    <row r="82" spans="1:12">
      <c r="A82" s="2">
        <v>6</v>
      </c>
      <c r="B82" s="10" t="s">
        <v>61</v>
      </c>
      <c r="C82" s="10"/>
      <c r="D82" s="6"/>
      <c r="E82" s="2"/>
      <c r="F82" s="16">
        <v>4.4374642546775513E-2</v>
      </c>
      <c r="G82" s="16">
        <v>4.349669444765291E-2</v>
      </c>
      <c r="H82" s="16">
        <v>5.3071930514357095E-2</v>
      </c>
      <c r="I82" s="16">
        <v>4.7226985909965595E-2</v>
      </c>
      <c r="J82" s="16">
        <v>3.8529696280186349E-2</v>
      </c>
      <c r="K82" s="16">
        <v>4.0086301145575869E-2</v>
      </c>
      <c r="L82" s="16">
        <v>3.5939829295460655E-2</v>
      </c>
    </row>
    <row r="83" spans="1:12">
      <c r="A83" s="2">
        <v>7</v>
      </c>
      <c r="B83" s="10" t="s">
        <v>62</v>
      </c>
      <c r="C83" s="10"/>
      <c r="D83" s="10"/>
      <c r="E83" s="2"/>
      <c r="F83" s="16">
        <v>5.7750630904450694E-3</v>
      </c>
      <c r="G83" s="16">
        <v>4.7720390061601319E-3</v>
      </c>
      <c r="H83" s="16">
        <v>8.9754891741960843E-3</v>
      </c>
      <c r="I83" s="16">
        <v>7.2160304994738703E-3</v>
      </c>
      <c r="J83" s="16">
        <v>4.5630687277829918E-3</v>
      </c>
      <c r="K83" s="16">
        <v>4.9273164935165759E-3</v>
      </c>
      <c r="L83" s="16">
        <v>5.8658629831122621E-3</v>
      </c>
    </row>
    <row r="84" spans="1:12">
      <c r="A84" s="2">
        <v>8</v>
      </c>
      <c r="B84" s="10" t="s">
        <v>63</v>
      </c>
      <c r="C84" s="10"/>
      <c r="D84" s="10"/>
      <c r="E84" s="2"/>
      <c r="F84" s="16">
        <v>1.4413219229230436E-2</v>
      </c>
      <c r="G84" s="16">
        <v>1.5253384543132619E-2</v>
      </c>
      <c r="H84" s="16">
        <v>2.7519818732835273E-2</v>
      </c>
      <c r="I84" s="16">
        <v>1.4268860733745269E-2</v>
      </c>
      <c r="J84" s="16">
        <v>2.6162562194129257E-3</v>
      </c>
      <c r="K84" s="16">
        <v>1.3153399343589049E-2</v>
      </c>
      <c r="L84" s="16">
        <v>0.14168771462154969</v>
      </c>
    </row>
    <row r="85" spans="1:12">
      <c r="A85" s="2">
        <v>9</v>
      </c>
      <c r="B85" s="10" t="s">
        <v>64</v>
      </c>
      <c r="C85" s="10"/>
      <c r="D85" s="10"/>
      <c r="E85" s="2"/>
      <c r="F85" s="16">
        <v>9.3973916178552649E-3</v>
      </c>
      <c r="G85" s="16">
        <v>1.0667092703546118E-2</v>
      </c>
      <c r="H85" s="16">
        <v>1.275203077533112E-2</v>
      </c>
      <c r="I85" s="16">
        <v>8.4354789088191533E-3</v>
      </c>
      <c r="J85" s="16">
        <v>5.4014352727718533E-3</v>
      </c>
      <c r="K85" s="16">
        <v>8.3713910990723811E-3</v>
      </c>
      <c r="L85" s="16">
        <v>3.7685813487421553E-2</v>
      </c>
    </row>
    <row r="86" spans="1:12">
      <c r="A86" s="2">
        <v>10</v>
      </c>
      <c r="B86" s="10" t="s">
        <v>67</v>
      </c>
      <c r="C86" s="10"/>
      <c r="D86" s="10"/>
      <c r="E86" s="10"/>
      <c r="F86" s="17">
        <f>SUM(F82:F85)</f>
        <v>7.3960316484306288E-2</v>
      </c>
      <c r="G86" s="17">
        <f t="shared" ref="G86:L86" si="12">SUM(G82:G85)</f>
        <v>7.4189210700491781E-2</v>
      </c>
      <c r="H86" s="17">
        <f t="shared" si="12"/>
        <v>0.10231926919671956</v>
      </c>
      <c r="I86" s="17">
        <f t="shared" si="12"/>
        <v>7.7147356052003888E-2</v>
      </c>
      <c r="J86" s="17">
        <f t="shared" si="12"/>
        <v>5.1110456500154111E-2</v>
      </c>
      <c r="K86" s="17">
        <f t="shared" si="12"/>
        <v>6.6538408081753875E-2</v>
      </c>
      <c r="L86" s="17">
        <f t="shared" si="12"/>
        <v>0.22117922038754417</v>
      </c>
    </row>
    <row r="87" spans="1:12">
      <c r="A87" s="2"/>
    </row>
    <row r="88" spans="1:12">
      <c r="A88" s="2"/>
      <c r="B88" s="21" t="s">
        <v>68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1:12">
      <c r="A89" s="2">
        <v>11</v>
      </c>
      <c r="B89" s="10" t="s">
        <v>61</v>
      </c>
      <c r="C89" s="10"/>
      <c r="D89" s="10"/>
      <c r="E89" s="10"/>
      <c r="F89" s="11">
        <f>SUM(G89:L89)</f>
        <v>240228606.79868561</v>
      </c>
      <c r="G89" s="11">
        <v>111590747.28201099</v>
      </c>
      <c r="H89" s="11">
        <v>18774147.226123799</v>
      </c>
      <c r="I89" s="11">
        <v>68032352.981409118</v>
      </c>
      <c r="J89" s="11">
        <v>35358537.93248409</v>
      </c>
      <c r="K89" s="11">
        <v>5630876.2002243744</v>
      </c>
      <c r="L89" s="11">
        <v>841945.17643323028</v>
      </c>
    </row>
    <row r="90" spans="1:12">
      <c r="A90" s="2">
        <v>12</v>
      </c>
      <c r="B90" s="10" t="s">
        <v>62</v>
      </c>
      <c r="F90" s="11">
        <f>SUM(G90:L90)</f>
        <v>31339354.456735902</v>
      </c>
      <c r="G90" s="11">
        <v>14552274.851685904</v>
      </c>
      <c r="H90" s="11">
        <v>2448750.3794043451</v>
      </c>
      <c r="I90" s="11">
        <v>8877158.6927485913</v>
      </c>
      <c r="J90" s="11">
        <v>4615872.1382294139</v>
      </c>
      <c r="K90" s="11">
        <v>735091.90279216215</v>
      </c>
      <c r="L90" s="11">
        <v>110206.49187548559</v>
      </c>
    </row>
    <row r="91" spans="1:12">
      <c r="A91" s="2">
        <v>13</v>
      </c>
      <c r="B91" s="10" t="s">
        <v>63</v>
      </c>
      <c r="F91" s="11">
        <f>SUM(G91:L91)</f>
        <v>77422864.17214261</v>
      </c>
      <c r="G91" s="11">
        <v>44630630.43148993</v>
      </c>
      <c r="H91" s="11">
        <v>7946241.7560896687</v>
      </c>
      <c r="I91" s="11">
        <v>17449025.044022378</v>
      </c>
      <c r="J91" s="11">
        <v>2625662.3122068499</v>
      </c>
      <c r="K91" s="11">
        <v>1954159.1011548897</v>
      </c>
      <c r="L91" s="11">
        <v>2817145.5271788826</v>
      </c>
    </row>
    <row r="92" spans="1:12">
      <c r="A92" s="2">
        <v>14</v>
      </c>
      <c r="B92" s="10" t="s">
        <v>64</v>
      </c>
      <c r="F92" s="11">
        <f>SUM(G92:L92)</f>
        <v>50952174.572435871</v>
      </c>
      <c r="G92" s="11">
        <v>27130266.084819302</v>
      </c>
      <c r="H92" s="11">
        <v>4599539.3369443081</v>
      </c>
      <c r="I92" s="11">
        <v>12238540.653577061</v>
      </c>
      <c r="J92" s="11">
        <v>4924923.4977943087</v>
      </c>
      <c r="K92" s="11">
        <v>1172583.522148601</v>
      </c>
      <c r="L92" s="11">
        <v>886321.47715229157</v>
      </c>
    </row>
    <row r="93" spans="1:12">
      <c r="A93" s="2">
        <v>15</v>
      </c>
      <c r="B93" s="10" t="s">
        <v>69</v>
      </c>
      <c r="C93" s="10"/>
      <c r="D93" s="10"/>
      <c r="E93" s="10"/>
      <c r="F93" s="12">
        <f>SUM(F89:F92)</f>
        <v>399943000</v>
      </c>
      <c r="G93" s="12">
        <f>SUM(G89:G92)</f>
        <v>197903918.65000612</v>
      </c>
      <c r="H93" s="12">
        <f t="shared" ref="H93:L93" si="13">SUM(H89:H92)</f>
        <v>33768678.698562115</v>
      </c>
      <c r="I93" s="12">
        <f t="shared" si="13"/>
        <v>106597077.37175715</v>
      </c>
      <c r="J93" s="12">
        <f t="shared" si="13"/>
        <v>47524995.880714662</v>
      </c>
      <c r="K93" s="12">
        <f t="shared" si="13"/>
        <v>9492710.7263200283</v>
      </c>
      <c r="L93" s="12">
        <f t="shared" si="13"/>
        <v>4655618.6726398896</v>
      </c>
    </row>
    <row r="94" spans="1:12">
      <c r="A94" s="2"/>
      <c r="B94" s="10"/>
    </row>
    <row r="95" spans="1:12">
      <c r="A95" s="2"/>
      <c r="B95" s="10" t="s">
        <v>66</v>
      </c>
    </row>
    <row r="96" spans="1:12">
      <c r="A96" s="2">
        <v>16</v>
      </c>
      <c r="B96" s="10" t="s">
        <v>61</v>
      </c>
      <c r="C96" s="10"/>
      <c r="D96" s="10"/>
      <c r="E96" s="10"/>
      <c r="F96" s="16">
        <v>4.442479000111451E-2</v>
      </c>
      <c r="G96" s="16">
        <v>4.6745845425150589E-2</v>
      </c>
      <c r="H96" s="16">
        <v>4.5660970381949294E-2</v>
      </c>
      <c r="I96" s="16">
        <v>4.3423178470181581E-2</v>
      </c>
      <c r="J96" s="16">
        <v>4.0215207951116584E-2</v>
      </c>
      <c r="K96" s="16">
        <v>4.119058250531718E-2</v>
      </c>
      <c r="L96" s="16">
        <v>3.1740374592220094E-2</v>
      </c>
    </row>
    <row r="97" spans="1:12">
      <c r="A97" s="2">
        <v>17</v>
      </c>
      <c r="B97" s="10" t="s">
        <v>62</v>
      </c>
      <c r="C97" s="10"/>
      <c r="D97" s="10"/>
      <c r="E97" s="10"/>
      <c r="F97" s="16">
        <v>5.7954972934497395E-3</v>
      </c>
      <c r="G97" s="16">
        <v>6.0960107120895382E-3</v>
      </c>
      <c r="H97" s="16">
        <v>5.9556536549998174E-3</v>
      </c>
      <c r="I97" s="16">
        <v>5.6660460697086678E-3</v>
      </c>
      <c r="J97" s="16">
        <v>5.249885000027767E-3</v>
      </c>
      <c r="K97" s="16">
        <v>5.3772916672798852E-3</v>
      </c>
      <c r="L97" s="16">
        <v>4.1546592729957621E-3</v>
      </c>
    </row>
    <row r="98" spans="1:12">
      <c r="A98" s="2">
        <v>18</v>
      </c>
      <c r="B98" s="10" t="s">
        <v>63</v>
      </c>
      <c r="C98" s="10"/>
      <c r="D98" s="10"/>
      <c r="E98" s="10"/>
      <c r="F98" s="16">
        <v>1.4317589099680308E-2</v>
      </c>
      <c r="G98" s="16">
        <v>1.8695963618784478E-2</v>
      </c>
      <c r="H98" s="16">
        <v>1.9326209872677736E-2</v>
      </c>
      <c r="I98" s="16">
        <v>1.1137232440340594E-2</v>
      </c>
      <c r="J98" s="16">
        <v>2.9863100136219294E-3</v>
      </c>
      <c r="K98" s="16">
        <v>1.4294924772352396E-2</v>
      </c>
      <c r="L98" s="16">
        <v>0.10620317903863691</v>
      </c>
    </row>
    <row r="99" spans="1:12">
      <c r="A99" s="2">
        <v>19</v>
      </c>
      <c r="B99" s="10" t="s">
        <v>64</v>
      </c>
      <c r="C99" s="10"/>
      <c r="D99" s="10"/>
      <c r="E99" s="10"/>
      <c r="F99" s="16">
        <v>9.4224400900652858E-3</v>
      </c>
      <c r="G99" s="16">
        <v>1.1364985499551479E-2</v>
      </c>
      <c r="H99" s="16">
        <v>1.1186629512662364E-2</v>
      </c>
      <c r="I99" s="16">
        <v>7.811523660809918E-3</v>
      </c>
      <c r="J99" s="16">
        <v>5.6013860919623222E-3</v>
      </c>
      <c r="K99" s="16">
        <v>8.5775990442682384E-3</v>
      </c>
      <c r="L99" s="16">
        <v>3.341331060666107E-2</v>
      </c>
    </row>
    <row r="100" spans="1:12">
      <c r="A100" s="2">
        <v>20</v>
      </c>
      <c r="B100" s="10" t="s">
        <v>70</v>
      </c>
      <c r="C100" s="10"/>
      <c r="D100" s="10"/>
      <c r="E100" s="10"/>
      <c r="F100" s="19">
        <f>SUM(F96:F99)</f>
        <v>7.396031648430984E-2</v>
      </c>
      <c r="G100" s="19">
        <f t="shared" ref="G100:L100" si="14">SUM(G96:G99)</f>
        <v>8.2902805255576084E-2</v>
      </c>
      <c r="H100" s="19">
        <f t="shared" si="14"/>
        <v>8.2129463422289203E-2</v>
      </c>
      <c r="I100" s="19">
        <f t="shared" si="14"/>
        <v>6.803798064104076E-2</v>
      </c>
      <c r="J100" s="19">
        <f t="shared" si="14"/>
        <v>5.4052789056728598E-2</v>
      </c>
      <c r="K100" s="19">
        <f t="shared" si="14"/>
        <v>6.9440397989217695E-2</v>
      </c>
      <c r="L100" s="19">
        <f t="shared" si="14"/>
        <v>0.17551152351051386</v>
      </c>
    </row>
    <row r="101" spans="1:12">
      <c r="A101" s="2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1:12">
      <c r="A102" s="2">
        <v>21</v>
      </c>
      <c r="B102" s="21" t="s">
        <v>71</v>
      </c>
      <c r="F102" s="22">
        <f>F79/F93</f>
        <v>0.99999999999999989</v>
      </c>
      <c r="G102" s="22">
        <f t="shared" ref="G102:L102" si="15">G79/G93</f>
        <v>0.89489385156242074</v>
      </c>
      <c r="H102" s="22">
        <f t="shared" si="15"/>
        <v>1.2458290232656146</v>
      </c>
      <c r="I102" s="22">
        <f t="shared" si="15"/>
        <v>1.1338866222238864</v>
      </c>
      <c r="J102" s="22">
        <f t="shared" si="15"/>
        <v>0.94556557380440653</v>
      </c>
      <c r="K102" s="22">
        <f t="shared" si="15"/>
        <v>0.95820891020937937</v>
      </c>
      <c r="L102" s="22">
        <f t="shared" si="15"/>
        <v>1.2601977121707035</v>
      </c>
    </row>
    <row r="103" spans="1:12" ht="13.5" thickBot="1">
      <c r="A103" s="2"/>
    </row>
    <row r="104" spans="1:12" ht="13.5" thickTop="1">
      <c r="A104" s="2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</row>
    <row r="105" spans="1:12">
      <c r="A105" s="2"/>
      <c r="B105" s="21" t="s">
        <v>72</v>
      </c>
    </row>
    <row r="106" spans="1:12">
      <c r="A106" s="2">
        <v>22</v>
      </c>
      <c r="B106" s="10" t="s">
        <v>61</v>
      </c>
      <c r="C106" s="10"/>
      <c r="D106" s="10"/>
      <c r="E106" s="2"/>
      <c r="F106" s="11">
        <f>SUM(G106:L106)</f>
        <v>262168826.06549746</v>
      </c>
      <c r="G106" s="11">
        <v>113584796.3667583</v>
      </c>
      <c r="H106" s="11">
        <v>23740295.210190877</v>
      </c>
      <c r="I106" s="11">
        <v>80714211.382012039</v>
      </c>
      <c r="J106" s="11">
        <v>37109394.909916252</v>
      </c>
      <c r="K106" s="11">
        <v>5992257.9847486643</v>
      </c>
      <c r="L106" s="11">
        <v>1027870.211871324</v>
      </c>
    </row>
    <row r="107" spans="1:12">
      <c r="A107" s="2">
        <v>23</v>
      </c>
      <c r="B107" s="10" t="s">
        <v>62</v>
      </c>
      <c r="C107" s="10"/>
      <c r="D107" s="6"/>
      <c r="E107" s="2"/>
      <c r="F107" s="11">
        <f>SUM(G107:L107)</f>
        <v>40287109.509156533</v>
      </c>
      <c r="G107" s="11">
        <v>15368300.45806605</v>
      </c>
      <c r="H107" s="11">
        <v>4472954.4760770183</v>
      </c>
      <c r="I107" s="11">
        <v>14046916.823660558</v>
      </c>
      <c r="J107" s="11">
        <v>5330419.4242984438</v>
      </c>
      <c r="K107" s="11">
        <v>882524.40937287791</v>
      </c>
      <c r="L107" s="11">
        <v>185993.9176815812</v>
      </c>
    </row>
    <row r="108" spans="1:12">
      <c r="A108" s="2">
        <v>24</v>
      </c>
      <c r="B108" s="10" t="s">
        <v>63</v>
      </c>
      <c r="C108" s="10"/>
      <c r="D108" s="6"/>
      <c r="E108" s="2"/>
      <c r="F108" s="11">
        <f>SUM(G108:L108)</f>
        <v>97811638.001444742</v>
      </c>
      <c r="G108" s="11">
        <v>46751687.004496716</v>
      </c>
      <c r="H108" s="11">
        <v>13438293.623925108</v>
      </c>
      <c r="I108" s="11">
        <v>27894191.817820027</v>
      </c>
      <c r="J108" s="11">
        <v>3010641.8318667561</v>
      </c>
      <c r="K108" s="11">
        <v>2328165.1204345063</v>
      </c>
      <c r="L108" s="11">
        <v>4388658.6029016245</v>
      </c>
    </row>
    <row r="109" spans="1:12">
      <c r="A109" s="2">
        <v>25</v>
      </c>
      <c r="B109" s="10" t="s">
        <v>64</v>
      </c>
      <c r="C109" s="10"/>
      <c r="D109" s="6"/>
      <c r="E109" s="2"/>
      <c r="F109" s="11">
        <f>SUM(G109:L109)</f>
        <v>54973426.423901215</v>
      </c>
      <c r="G109" s="11">
        <v>27558216.170678891</v>
      </c>
      <c r="H109" s="11">
        <v>5648456.6898070024</v>
      </c>
      <c r="I109" s="11">
        <v>14318679.976507355</v>
      </c>
      <c r="J109" s="11">
        <v>5132543.8339185547</v>
      </c>
      <c r="K109" s="11">
        <v>1240052.4854439502</v>
      </c>
      <c r="L109" s="11">
        <v>1075477.267545464</v>
      </c>
    </row>
    <row r="110" spans="1:12">
      <c r="A110" s="2">
        <v>26</v>
      </c>
      <c r="B110" s="10" t="s">
        <v>73</v>
      </c>
      <c r="C110" s="10"/>
      <c r="D110" s="6"/>
      <c r="E110" s="2"/>
      <c r="F110" s="12">
        <f>SUM(F106:F109)</f>
        <v>455240999.99999994</v>
      </c>
      <c r="G110" s="12">
        <f t="shared" ref="G110:L110" si="16">SUM(G106:G109)</f>
        <v>203262999.99999994</v>
      </c>
      <c r="H110" s="12">
        <f t="shared" si="16"/>
        <v>47300000.000000007</v>
      </c>
      <c r="I110" s="12">
        <f t="shared" si="16"/>
        <v>136973999.99999997</v>
      </c>
      <c r="J110" s="12">
        <f t="shared" si="16"/>
        <v>50583000.000000007</v>
      </c>
      <c r="K110" s="12">
        <f t="shared" si="16"/>
        <v>10442999.999999998</v>
      </c>
      <c r="L110" s="12">
        <f t="shared" si="16"/>
        <v>6677999.9999999944</v>
      </c>
    </row>
    <row r="111" spans="1:12">
      <c r="A111" s="2"/>
    </row>
    <row r="112" spans="1:12">
      <c r="A112" s="2"/>
      <c r="B112" s="10" t="s">
        <v>66</v>
      </c>
      <c r="C112" s="10"/>
      <c r="D112" s="6"/>
      <c r="E112" s="2"/>
      <c r="F112" s="11"/>
      <c r="G112" s="11"/>
      <c r="H112" s="11"/>
      <c r="I112" s="11"/>
      <c r="J112" s="11"/>
      <c r="K112" s="11"/>
      <c r="L112" s="11"/>
    </row>
    <row r="113" spans="1:12">
      <c r="A113" s="2">
        <v>27</v>
      </c>
      <c r="B113" s="10" t="s">
        <v>61</v>
      </c>
      <c r="C113" s="10"/>
      <c r="D113" s="6"/>
      <c r="E113" s="2"/>
      <c r="F113" s="16">
        <v>4.8482132074128673E-2</v>
      </c>
      <c r="G113" s="16">
        <v>4.7581161188832974E-2</v>
      </c>
      <c r="H113" s="16">
        <v>5.7739235950109637E-2</v>
      </c>
      <c r="I113" s="16">
        <v>5.1517659647591918E-2</v>
      </c>
      <c r="J113" s="16">
        <v>4.2206553791675532E-2</v>
      </c>
      <c r="K113" s="16">
        <v>4.3834136666705666E-2</v>
      </c>
      <c r="L113" s="16">
        <v>3.874953675153902E-2</v>
      </c>
    </row>
    <row r="114" spans="1:12">
      <c r="A114" s="2">
        <v>28</v>
      </c>
      <c r="B114" s="10" t="s">
        <v>62</v>
      </c>
      <c r="C114" s="10"/>
      <c r="D114" s="6"/>
      <c r="E114" s="2"/>
      <c r="F114" s="16">
        <v>7.4501800744984203E-3</v>
      </c>
      <c r="G114" s="16">
        <v>6.4378473588359696E-3</v>
      </c>
      <c r="H114" s="16">
        <v>1.0878759998630761E-2</v>
      </c>
      <c r="I114" s="16">
        <v>8.9657603986781111E-3</v>
      </c>
      <c r="J114" s="16">
        <v>6.0625788889844259E-3</v>
      </c>
      <c r="K114" s="16">
        <v>6.4557793857697192E-3</v>
      </c>
      <c r="L114" s="16">
        <v>7.0117589414755788E-3</v>
      </c>
    </row>
    <row r="115" spans="1:12">
      <c r="A115" s="2">
        <v>29</v>
      </c>
      <c r="B115" s="10" t="s">
        <v>63</v>
      </c>
      <c r="C115" s="10"/>
      <c r="D115" s="6"/>
      <c r="E115" s="2"/>
      <c r="F115" s="16">
        <v>1.808802679990712E-2</v>
      </c>
      <c r="G115" s="16">
        <v>1.958448336719339E-2</v>
      </c>
      <c r="H115" s="16">
        <v>3.2683536554574594E-2</v>
      </c>
      <c r="I115" s="16">
        <v>1.780409491227904E-2</v>
      </c>
      <c r="J115" s="16">
        <v>3.4241683738744522E-3</v>
      </c>
      <c r="K115" s="16">
        <v>1.7030826832143454E-2</v>
      </c>
      <c r="L115" s="16">
        <v>0.16544743281692018</v>
      </c>
    </row>
    <row r="116" spans="1:12">
      <c r="A116" s="2">
        <v>30</v>
      </c>
      <c r="B116" s="10" t="s">
        <v>64</v>
      </c>
      <c r="C116" s="10"/>
      <c r="D116" s="6"/>
      <c r="E116" s="2"/>
      <c r="F116" s="16">
        <v>1.0166078707561976E-2</v>
      </c>
      <c r="G116" s="16">
        <v>1.1544255636641933E-2</v>
      </c>
      <c r="H116" s="16">
        <v>1.3737721906117759E-2</v>
      </c>
      <c r="I116" s="16">
        <v>9.1392193394692726E-3</v>
      </c>
      <c r="J116" s="16">
        <v>5.837524107851451E-3</v>
      </c>
      <c r="K116" s="16">
        <v>9.0711431749409318E-3</v>
      </c>
      <c r="L116" s="16">
        <v>4.0544268549553793E-2</v>
      </c>
    </row>
    <row r="117" spans="1:12">
      <c r="A117" s="2">
        <v>31</v>
      </c>
      <c r="B117" s="10" t="s">
        <v>74</v>
      </c>
      <c r="C117" s="10"/>
      <c r="D117" s="6"/>
      <c r="E117" s="2"/>
      <c r="F117" s="19">
        <f>SUM(F113:F116)</f>
        <v>8.4186417656096191E-2</v>
      </c>
      <c r="G117" s="19">
        <f t="shared" ref="G117:L117" si="17">SUM(G113:G116)</f>
        <v>8.5147747551504269E-2</v>
      </c>
      <c r="H117" s="19">
        <f t="shared" si="17"/>
        <v>0.11503925440943275</v>
      </c>
      <c r="I117" s="19">
        <f t="shared" si="17"/>
        <v>8.7426734298018338E-2</v>
      </c>
      <c r="J117" s="19">
        <f t="shared" si="17"/>
        <v>5.7530825162385862E-2</v>
      </c>
      <c r="K117" s="19">
        <f t="shared" si="17"/>
        <v>7.6391886059559766E-2</v>
      </c>
      <c r="L117" s="19">
        <f t="shared" si="17"/>
        <v>0.25175299705948856</v>
      </c>
    </row>
    <row r="118" spans="1:12">
      <c r="A118" s="2"/>
    </row>
    <row r="119" spans="1:12">
      <c r="A119" s="2"/>
      <c r="B119" s="21" t="s">
        <v>75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1:12">
      <c r="A120" s="2">
        <v>32</v>
      </c>
      <c r="B120" s="10" t="s">
        <v>61</v>
      </c>
      <c r="C120" s="10"/>
      <c r="D120" s="10"/>
      <c r="E120" s="2"/>
      <c r="F120" s="11">
        <f>SUM(G120:L120)</f>
        <v>262396486.35207319</v>
      </c>
      <c r="G120" s="11">
        <v>121884288.23478702</v>
      </c>
      <c r="H120" s="11">
        <v>20506269.410304498</v>
      </c>
      <c r="I120" s="11">
        <v>74311609.196475223</v>
      </c>
      <c r="J120" s="11">
        <v>38623575.901840925</v>
      </c>
      <c r="K120" s="11">
        <v>6150843.5960842958</v>
      </c>
      <c r="L120" s="11">
        <v>919900.01258124062</v>
      </c>
    </row>
    <row r="121" spans="1:12">
      <c r="A121" s="2">
        <v>33</v>
      </c>
      <c r="B121" s="10" t="s">
        <v>62</v>
      </c>
      <c r="C121" s="10"/>
      <c r="D121" s="6"/>
      <c r="E121" s="2"/>
      <c r="F121" s="11">
        <f>SUM(G121:L121)</f>
        <v>40379877.059842102</v>
      </c>
      <c r="G121" s="11">
        <v>18750196.985177822</v>
      </c>
      <c r="H121" s="11">
        <v>3155146.0132050174</v>
      </c>
      <c r="I121" s="11">
        <v>11437969.379642144</v>
      </c>
      <c r="J121" s="11">
        <v>5947421.4672470046</v>
      </c>
      <c r="K121" s="11">
        <v>947145.24842591456</v>
      </c>
      <c r="L121" s="11">
        <v>141997.9661441978</v>
      </c>
    </row>
    <row r="122" spans="1:12">
      <c r="A122" s="2">
        <v>34</v>
      </c>
      <c r="B122" s="10" t="s">
        <v>63</v>
      </c>
      <c r="C122" s="10"/>
      <c r="D122" s="6"/>
      <c r="E122" s="2"/>
      <c r="F122" s="11">
        <f>SUM(G122:L122)</f>
        <v>97342514.890756994</v>
      </c>
      <c r="G122" s="11">
        <v>55545263.308366351</v>
      </c>
      <c r="H122" s="11">
        <v>9862732.2965808939</v>
      </c>
      <c r="I122" s="11">
        <v>22623007.491838418</v>
      </c>
      <c r="J122" s="11">
        <v>3343080.0052978732</v>
      </c>
      <c r="K122" s="11">
        <v>2492099.3446054305</v>
      </c>
      <c r="L122" s="11">
        <v>3476332.4440680281</v>
      </c>
    </row>
    <row r="123" spans="1:12">
      <c r="A123" s="2">
        <v>35</v>
      </c>
      <c r="B123" s="10" t="s">
        <v>64</v>
      </c>
      <c r="C123" s="10"/>
      <c r="D123" s="6"/>
      <c r="E123" s="2"/>
      <c r="F123" s="11">
        <f>SUM(G123:L123)</f>
        <v>55122121.697327659</v>
      </c>
      <c r="G123" s="11">
        <v>29340883.589126505</v>
      </c>
      <c r="H123" s="11">
        <v>4965340.3350843303</v>
      </c>
      <c r="I123" s="11">
        <v>13268433.007431565</v>
      </c>
      <c r="J123" s="11">
        <v>5312169.8400504971</v>
      </c>
      <c r="K123" s="11">
        <v>1269665.9646199555</v>
      </c>
      <c r="L123" s="11">
        <v>965628.96101481025</v>
      </c>
    </row>
    <row r="124" spans="1:12">
      <c r="A124" s="2">
        <v>36</v>
      </c>
      <c r="B124" s="10" t="s">
        <v>76</v>
      </c>
      <c r="C124" s="10"/>
      <c r="D124" s="6"/>
      <c r="E124" s="2"/>
      <c r="F124" s="12">
        <f>SUM(F120:F123)</f>
        <v>455240999.99999994</v>
      </c>
      <c r="G124" s="12">
        <f>SUM(G120:G123)</f>
        <v>225520632.11745769</v>
      </c>
      <c r="H124" s="12">
        <f t="shared" ref="H124:L124" si="18">SUM(H120:H123)</f>
        <v>38489488.055174738</v>
      </c>
      <c r="I124" s="12">
        <f t="shared" si="18"/>
        <v>121641019.07538736</v>
      </c>
      <c r="J124" s="12">
        <f t="shared" si="18"/>
        <v>53226247.2144363</v>
      </c>
      <c r="K124" s="12">
        <f t="shared" si="18"/>
        <v>10859754.153735597</v>
      </c>
      <c r="L124" s="12">
        <f t="shared" si="18"/>
        <v>5503859.3838082766</v>
      </c>
    </row>
    <row r="125" spans="1:12">
      <c r="A125" s="2"/>
      <c r="B125" s="10"/>
      <c r="C125" s="10"/>
      <c r="D125" s="10"/>
      <c r="E125" s="10"/>
      <c r="F125" s="10"/>
      <c r="G125" s="11"/>
      <c r="H125" s="11"/>
      <c r="I125" s="11"/>
      <c r="J125" s="11"/>
      <c r="K125" s="11"/>
      <c r="L125" s="11"/>
    </row>
    <row r="126" spans="1:12">
      <c r="A126" s="2"/>
      <c r="B126" s="10" t="s">
        <v>66</v>
      </c>
      <c r="C126" s="10"/>
      <c r="D126" s="6"/>
      <c r="E126" s="2"/>
      <c r="F126" s="11"/>
      <c r="G126" s="11"/>
      <c r="H126" s="11"/>
      <c r="I126" s="11"/>
      <c r="J126" s="11"/>
      <c r="K126" s="11"/>
      <c r="L126" s="11"/>
    </row>
    <row r="127" spans="1:12">
      <c r="A127" s="2">
        <v>37</v>
      </c>
      <c r="B127" s="10" t="s">
        <v>61</v>
      </c>
      <c r="C127" s="10"/>
      <c r="D127" s="6"/>
      <c r="E127" s="2"/>
      <c r="F127" s="16">
        <v>4.8524232640577182E-2</v>
      </c>
      <c r="G127" s="16">
        <v>5.1057854135334167E-2</v>
      </c>
      <c r="H127" s="16">
        <v>4.987369859789402E-2</v>
      </c>
      <c r="I127" s="16">
        <v>4.743105488982155E-2</v>
      </c>
      <c r="J127" s="16">
        <v>4.3928715029850934E-2</v>
      </c>
      <c r="K127" s="16">
        <v>4.4994210778726847E-2</v>
      </c>
      <c r="L127" s="16">
        <v>3.4679183162981249E-2</v>
      </c>
    </row>
    <row r="128" spans="1:12">
      <c r="A128" s="2">
        <v>38</v>
      </c>
      <c r="B128" s="10" t="s">
        <v>62</v>
      </c>
      <c r="C128" s="10"/>
      <c r="D128" s="6"/>
      <c r="E128" s="2"/>
      <c r="F128" s="16">
        <v>7.4673353126407148E-3</v>
      </c>
      <c r="G128" s="16">
        <v>7.8545384031274649E-3</v>
      </c>
      <c r="H128" s="16">
        <v>7.6736922814376199E-3</v>
      </c>
      <c r="I128" s="16">
        <v>7.3005410505851001E-3</v>
      </c>
      <c r="J128" s="16">
        <v>6.7643292133564197E-3</v>
      </c>
      <c r="K128" s="16">
        <v>6.9284891218620989E-3</v>
      </c>
      <c r="L128" s="16">
        <v>5.3531616581541808E-3</v>
      </c>
    </row>
    <row r="129" spans="1:12">
      <c r="A129" s="2">
        <v>39</v>
      </c>
      <c r="B129" s="10" t="s">
        <v>63</v>
      </c>
      <c r="C129" s="10"/>
      <c r="D129" s="6"/>
      <c r="E129" s="2"/>
      <c r="F129" s="16">
        <v>1.8001273203179159E-2</v>
      </c>
      <c r="G129" s="16">
        <v>2.3268150415287642E-2</v>
      </c>
      <c r="H129" s="16">
        <v>2.3987343971215606E-2</v>
      </c>
      <c r="I129" s="16">
        <v>1.4439643034525064E-2</v>
      </c>
      <c r="J129" s="16">
        <v>3.8022685741980491E-3</v>
      </c>
      <c r="K129" s="16">
        <v>1.8230026733908038E-2</v>
      </c>
      <c r="L129" s="16">
        <v>0.13105377531735007</v>
      </c>
    </row>
    <row r="130" spans="1:12">
      <c r="A130" s="2">
        <v>40</v>
      </c>
      <c r="B130" s="10" t="s">
        <v>64</v>
      </c>
      <c r="C130" s="10"/>
      <c r="D130" s="6"/>
      <c r="E130" s="2"/>
      <c r="F130" s="16">
        <v>1.019357649970321E-2</v>
      </c>
      <c r="G130" s="16">
        <v>1.2291022708436945E-2</v>
      </c>
      <c r="H130" s="16">
        <v>1.207630126928508E-2</v>
      </c>
      <c r="I130" s="16">
        <v>8.4688756047992756E-3</v>
      </c>
      <c r="J130" s="16">
        <v>6.0418226341032435E-3</v>
      </c>
      <c r="K130" s="16">
        <v>9.2877695779899159E-3</v>
      </c>
      <c r="L130" s="16">
        <v>3.6403112456262168E-2</v>
      </c>
    </row>
    <row r="131" spans="1:12">
      <c r="A131" s="2">
        <v>41</v>
      </c>
      <c r="B131" s="10" t="s">
        <v>77</v>
      </c>
      <c r="C131" s="10"/>
      <c r="D131" s="6"/>
      <c r="E131" s="2"/>
      <c r="F131" s="19">
        <f>SUM(F127:F130)</f>
        <v>8.4186417656100271E-2</v>
      </c>
      <c r="G131" s="19">
        <f t="shared" ref="G131:L131" si="19">SUM(G127:G130)</f>
        <v>9.4471565662186216E-2</v>
      </c>
      <c r="H131" s="19">
        <f t="shared" si="19"/>
        <v>9.3611036119832319E-2</v>
      </c>
      <c r="I131" s="19">
        <f t="shared" si="19"/>
        <v>7.7640114579730996E-2</v>
      </c>
      <c r="J131" s="19">
        <f t="shared" si="19"/>
        <v>6.0537135451508649E-2</v>
      </c>
      <c r="K131" s="19">
        <f t="shared" si="19"/>
        <v>7.9440496212486902E-2</v>
      </c>
      <c r="L131" s="19">
        <f t="shared" si="19"/>
        <v>0.20748923259474766</v>
      </c>
    </row>
    <row r="132" spans="1:12">
      <c r="A132" s="2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1:12">
      <c r="A133" s="2">
        <v>42</v>
      </c>
      <c r="B133" s="21" t="s">
        <v>78</v>
      </c>
      <c r="C133" s="10"/>
      <c r="D133" s="10"/>
      <c r="E133" s="10"/>
      <c r="F133" s="22">
        <f>F110/F124</f>
        <v>1</v>
      </c>
      <c r="G133" s="22">
        <f t="shared" ref="G133:L133" si="20">G110/G124</f>
        <v>0.90130556167532683</v>
      </c>
      <c r="H133" s="22">
        <f t="shared" si="20"/>
        <v>1.2289069662915595</v>
      </c>
      <c r="I133" s="22">
        <f t="shared" si="20"/>
        <v>1.1260510725835826</v>
      </c>
      <c r="J133" s="22">
        <f t="shared" si="20"/>
        <v>0.95033940296810226</v>
      </c>
      <c r="K133" s="22">
        <f t="shared" si="20"/>
        <v>0.96162397897449259</v>
      </c>
      <c r="L133" s="22">
        <f t="shared" si="20"/>
        <v>1.2133304167700769</v>
      </c>
    </row>
    <row r="134" spans="1:12" ht="11.25" customHeight="1">
      <c r="A134" s="2"/>
      <c r="B134" s="21"/>
      <c r="C134" s="10"/>
      <c r="D134" s="10"/>
      <c r="E134" s="10"/>
      <c r="F134" s="22"/>
      <c r="G134" s="22"/>
      <c r="H134" s="22"/>
      <c r="I134" s="22"/>
      <c r="J134" s="22"/>
      <c r="K134" s="22"/>
      <c r="L134" s="22"/>
    </row>
    <row r="135" spans="1:12">
      <c r="A135" s="2">
        <v>43</v>
      </c>
      <c r="B135" s="21" t="s">
        <v>79</v>
      </c>
      <c r="C135" s="10"/>
      <c r="D135" s="10"/>
      <c r="E135" s="10"/>
      <c r="F135" s="24">
        <f>F79/F124</f>
        <v>0.87853027297629172</v>
      </c>
      <c r="G135" s="24">
        <f t="shared" ref="G135:L135" si="21">G79/G124</f>
        <v>0.78530730575355778</v>
      </c>
      <c r="H135" s="24">
        <f t="shared" si="21"/>
        <v>1.0930257097650298</v>
      </c>
      <c r="I135" s="24">
        <f t="shared" si="21"/>
        <v>0.99365329983869244</v>
      </c>
      <c r="J135" s="24">
        <f t="shared" si="21"/>
        <v>0.84428270546587958</v>
      </c>
      <c r="K135" s="24">
        <f t="shared" si="21"/>
        <v>0.83758802190481529</v>
      </c>
      <c r="L135" s="24">
        <f t="shared" si="21"/>
        <v>1.0659792685220189</v>
      </c>
    </row>
    <row r="137" spans="1:12">
      <c r="A137" s="7" t="str">
        <f>A64</f>
        <v>File:  WA 2010 Elec Case / Elec COS Base Case / Sumcost Exhibits</v>
      </c>
      <c r="B137" s="10"/>
      <c r="C137" s="10"/>
      <c r="D137" s="6"/>
      <c r="E137" s="5"/>
      <c r="F137" s="11"/>
      <c r="G137" s="11"/>
      <c r="H137" s="11"/>
      <c r="I137" t="s">
        <v>109</v>
      </c>
      <c r="L137" s="15" t="s">
        <v>147</v>
      </c>
    </row>
    <row r="138" spans="1:12" ht="45" customHeight="1">
      <c r="A138" s="2"/>
      <c r="B138" s="10" t="str">
        <f>$B$2</f>
        <v>Sumcost</v>
      </c>
      <c r="C138" s="10"/>
      <c r="D138" s="10"/>
      <c r="F138" s="10" t="str">
        <f>$F$2</f>
        <v>AVISTA UTILITIES</v>
      </c>
      <c r="G138" s="10"/>
      <c r="H138" s="10"/>
      <c r="J138" s="2" t="str">
        <f>$J$2</f>
        <v>Washington Jurisdiction</v>
      </c>
      <c r="K138" s="10"/>
      <c r="L138" s="6"/>
    </row>
    <row r="139" spans="1:12">
      <c r="A139" s="2"/>
      <c r="B139" s="10" t="str">
        <f>$B$3</f>
        <v>Scenario: Company Base Case</v>
      </c>
      <c r="C139" s="10"/>
      <c r="D139" s="10"/>
      <c r="F139" s="4" t="s">
        <v>80</v>
      </c>
      <c r="G139" s="10"/>
      <c r="H139" s="10"/>
      <c r="J139" s="2" t="str">
        <f>$J$3</f>
        <v>Electric Utility</v>
      </c>
      <c r="K139" s="10"/>
      <c r="L139" s="8">
        <f>$L$3</f>
        <v>40240</v>
      </c>
    </row>
    <row r="140" spans="1:12">
      <c r="A140" s="2"/>
      <c r="B140" s="10" t="str">
        <f>$B$4</f>
        <v>Revised Peak Credit Method</v>
      </c>
      <c r="C140" s="10"/>
      <c r="D140" s="10"/>
      <c r="F140" s="10" t="str">
        <f>$F$4</f>
        <v>For the Twelve Months Ended December 31, 2009</v>
      </c>
      <c r="G140" s="10"/>
      <c r="H140" s="10"/>
      <c r="I140" s="10"/>
      <c r="J140" s="10"/>
      <c r="K140" s="10"/>
      <c r="L140" s="9" t="str">
        <f>$L$4</f>
        <v xml:space="preserve"> </v>
      </c>
    </row>
    <row r="141" spans="1:12">
      <c r="A141" s="2"/>
      <c r="B141" s="10" t="str">
        <f>$B$5</f>
        <v xml:space="preserve"> 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</row>
    <row r="142" spans="1:12" ht="30" customHeight="1">
      <c r="A142" s="2"/>
      <c r="B142" s="2" t="str">
        <f>$B$6</f>
        <v>(b)</v>
      </c>
      <c r="C142" s="2" t="str">
        <f>$C$6</f>
        <v>(c)</v>
      </c>
      <c r="D142" s="2" t="str">
        <f>$D$6</f>
        <v>(d)</v>
      </c>
      <c r="E142" s="2" t="str">
        <f>$E$6</f>
        <v>(e)</v>
      </c>
      <c r="F142" s="2" t="str">
        <f>$F$6</f>
        <v>(f)</v>
      </c>
      <c r="G142" s="2" t="str">
        <f>$G$6</f>
        <v>(g)</v>
      </c>
      <c r="H142" s="2" t="str">
        <f>$H$6</f>
        <v>(h)</v>
      </c>
      <c r="I142" s="2" t="str">
        <f>$I$6</f>
        <v>(i)</v>
      </c>
      <c r="J142" s="2" t="str">
        <f>$J$6</f>
        <v>(j)</v>
      </c>
      <c r="K142" s="2" t="str">
        <f>$K$6</f>
        <v>(k)</v>
      </c>
      <c r="L142" s="2" t="str">
        <f>$L$6</f>
        <v>(l)</v>
      </c>
    </row>
    <row r="143" spans="1:12">
      <c r="A143" s="2"/>
      <c r="B143" s="2" t="str">
        <f>$B$7</f>
        <v xml:space="preserve"> </v>
      </c>
      <c r="C143" s="2" t="str">
        <f>$C$7</f>
        <v xml:space="preserve"> </v>
      </c>
      <c r="D143" s="2" t="str">
        <f>$D$7</f>
        <v xml:space="preserve"> </v>
      </c>
      <c r="E143" s="2" t="str">
        <f>$E$7</f>
        <v xml:space="preserve"> </v>
      </c>
      <c r="F143" s="2" t="str">
        <f>$F$7</f>
        <v xml:space="preserve"> </v>
      </c>
      <c r="G143" s="2" t="str">
        <f>$G$7</f>
        <v>Residential</v>
      </c>
      <c r="H143" s="2" t="str">
        <f>$H$7</f>
        <v>General</v>
      </c>
      <c r="I143" s="2" t="str">
        <f>$I$7</f>
        <v>Large Gen</v>
      </c>
      <c r="J143" s="2" t="str">
        <f>$J$7</f>
        <v>Extra Large</v>
      </c>
      <c r="K143" s="2" t="str">
        <f>$K$7</f>
        <v>Pumping</v>
      </c>
      <c r="L143" s="2" t="str">
        <f>$L$7</f>
        <v>Street &amp;</v>
      </c>
    </row>
    <row r="144" spans="1:12">
      <c r="A144" s="2"/>
      <c r="B144" s="2" t="str">
        <f>$B$8</f>
        <v xml:space="preserve"> </v>
      </c>
      <c r="C144" s="2" t="str">
        <f>$C$8</f>
        <v xml:space="preserve"> </v>
      </c>
      <c r="D144" s="2" t="str">
        <f>$D$8</f>
        <v xml:space="preserve"> </v>
      </c>
      <c r="E144" s="2" t="str">
        <f>$E$8</f>
        <v xml:space="preserve"> </v>
      </c>
      <c r="F144" s="2" t="str">
        <f>$F$8</f>
        <v>System</v>
      </c>
      <c r="G144" s="2" t="str">
        <f>$G$8</f>
        <v>Service</v>
      </c>
      <c r="H144" s="2" t="str">
        <f>$H$8</f>
        <v>Service</v>
      </c>
      <c r="I144" s="2" t="str">
        <f>$I$8</f>
        <v>Service</v>
      </c>
      <c r="J144" s="2" t="str">
        <f>$J$8</f>
        <v>Gen Service</v>
      </c>
      <c r="K144" s="2" t="str">
        <f>$K$8</f>
        <v>Service</v>
      </c>
      <c r="L144" s="2" t="str">
        <f>$L$8</f>
        <v>Area Lights</v>
      </c>
    </row>
    <row r="145" spans="1:12">
      <c r="A145" s="2"/>
      <c r="B145" s="7" t="str">
        <f>$B$9</f>
        <v>Description</v>
      </c>
      <c r="C145" s="2" t="str">
        <f>$C$9</f>
        <v xml:space="preserve"> </v>
      </c>
      <c r="D145" s="2" t="str">
        <f>$D$9</f>
        <v xml:space="preserve"> </v>
      </c>
      <c r="E145" s="2" t="str">
        <f>$E$9</f>
        <v xml:space="preserve"> </v>
      </c>
      <c r="F145" s="2" t="str">
        <f>$F$9</f>
        <v>Total</v>
      </c>
      <c r="G145" s="2" t="str">
        <f>$G$9</f>
        <v>Sch 1</v>
      </c>
      <c r="H145" s="2" t="str">
        <f>$H$9</f>
        <v>Sch 11-12</v>
      </c>
      <c r="I145" s="2" t="str">
        <f>$I$9</f>
        <v>Sch 21-22</v>
      </c>
      <c r="J145" s="2" t="str">
        <f>$J$9</f>
        <v>Sch 25</v>
      </c>
      <c r="K145" s="2" t="str">
        <f>$K$9</f>
        <v>Sch 31-32</v>
      </c>
      <c r="L145" s="2" t="str">
        <f>$L$9</f>
        <v>Sch 41-49</v>
      </c>
    </row>
    <row r="146" spans="1:12">
      <c r="A146" s="2"/>
      <c r="B146" s="21" t="s">
        <v>81</v>
      </c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  <row r="147" spans="1:12">
      <c r="A147" s="2">
        <v>1</v>
      </c>
      <c r="B147" s="10" t="s">
        <v>82</v>
      </c>
      <c r="C147" s="10"/>
      <c r="D147" s="6"/>
      <c r="E147" s="2"/>
      <c r="F147" s="11">
        <f>SUM(G147:L147)</f>
        <v>186496671.9173722</v>
      </c>
      <c r="G147" s="11">
        <v>75759755.356023759</v>
      </c>
      <c r="H147" s="11">
        <v>17025405.625694223</v>
      </c>
      <c r="I147" s="11">
        <v>59876887.825381406</v>
      </c>
      <c r="J147" s="11">
        <v>28187811.036322642</v>
      </c>
      <c r="K147" s="11">
        <v>4582143.6432921523</v>
      </c>
      <c r="L147" s="11">
        <v>1064668.4306580164</v>
      </c>
    </row>
    <row r="148" spans="1:12">
      <c r="A148" s="2">
        <v>2</v>
      </c>
      <c r="B148" s="10" t="s">
        <v>83</v>
      </c>
      <c r="C148" s="10"/>
      <c r="D148" s="6"/>
      <c r="E148" s="2"/>
      <c r="F148" s="11">
        <f>SUM(G148:L148)</f>
        <v>183292896.72314075</v>
      </c>
      <c r="G148" s="11">
        <v>80427972.61652784</v>
      </c>
      <c r="H148" s="11">
        <v>20206512.108671978</v>
      </c>
      <c r="I148" s="11">
        <v>59422256.745344192</v>
      </c>
      <c r="J148" s="11">
        <v>16591635.885375721</v>
      </c>
      <c r="K148" s="11">
        <v>4039582.7165002604</v>
      </c>
      <c r="L148" s="11">
        <v>2604936.6507207751</v>
      </c>
    </row>
    <row r="149" spans="1:12">
      <c r="A149" s="2">
        <v>3</v>
      </c>
      <c r="B149" s="10" t="s">
        <v>84</v>
      </c>
      <c r="C149" s="10"/>
      <c r="D149" s="6"/>
      <c r="E149" s="2"/>
      <c r="F149" s="11">
        <f>SUM(G149:L149)</f>
        <v>30153431.35948547</v>
      </c>
      <c r="G149" s="11">
        <v>20915272.027448125</v>
      </c>
      <c r="H149" s="11">
        <v>4838082.2656335337</v>
      </c>
      <c r="I149" s="11">
        <v>1569855.4292741378</v>
      </c>
      <c r="J149" s="11">
        <v>158553.07830138778</v>
      </c>
      <c r="K149" s="11">
        <v>474273.64020733704</v>
      </c>
      <c r="L149" s="11">
        <v>2197394.9186209487</v>
      </c>
    </row>
    <row r="150" spans="1:12">
      <c r="A150" s="2">
        <v>4</v>
      </c>
      <c r="B150" s="10" t="s">
        <v>65</v>
      </c>
      <c r="C150" s="10"/>
      <c r="D150" s="6"/>
      <c r="E150" s="2"/>
      <c r="F150" s="12">
        <f t="shared" ref="F150:L150" si="22">SUM(F147:F149)</f>
        <v>399942999.99999839</v>
      </c>
      <c r="G150" s="12">
        <f t="shared" si="22"/>
        <v>177102999.9999997</v>
      </c>
      <c r="H150" s="12">
        <f t="shared" si="22"/>
        <v>42069999.999999732</v>
      </c>
      <c r="I150" s="12">
        <f t="shared" si="22"/>
        <v>120868999.99999973</v>
      </c>
      <c r="J150" s="12">
        <f t="shared" si="22"/>
        <v>44937999.999999747</v>
      </c>
      <c r="K150" s="12">
        <f t="shared" si="22"/>
        <v>9095999.9999997504</v>
      </c>
      <c r="L150" s="12">
        <f t="shared" si="22"/>
        <v>5866999.9999997402</v>
      </c>
    </row>
    <row r="151" spans="1:12">
      <c r="A151" s="2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</row>
    <row r="152" spans="1:12">
      <c r="A152" s="2"/>
      <c r="B152" s="10" t="s">
        <v>85</v>
      </c>
      <c r="C152" s="10"/>
      <c r="D152" s="6"/>
      <c r="E152" s="2"/>
      <c r="F152" s="11"/>
      <c r="G152" s="11"/>
      <c r="H152" s="11"/>
      <c r="I152" s="11"/>
      <c r="J152" s="11"/>
      <c r="K152" s="11"/>
      <c r="L152" s="11"/>
    </row>
    <row r="153" spans="1:12">
      <c r="A153" s="2">
        <v>5</v>
      </c>
      <c r="B153" s="10" t="s">
        <v>82</v>
      </c>
      <c r="C153" s="10" t="s">
        <v>86</v>
      </c>
      <c r="D153" s="6"/>
      <c r="E153" s="2"/>
      <c r="F153" s="16">
        <v>3.448829677799075E-2</v>
      </c>
      <c r="G153" s="16">
        <v>3.1736088336876044E-2</v>
      </c>
      <c r="H153" s="16">
        <v>4.1407821758943447E-2</v>
      </c>
      <c r="I153" s="16">
        <v>3.8217769521966725E-2</v>
      </c>
      <c r="J153" s="16">
        <v>3.2059546259435939E-2</v>
      </c>
      <c r="K153" s="16">
        <v>3.3518969176185985E-2</v>
      </c>
      <c r="L153" s="16">
        <v>4.013678770481853E-2</v>
      </c>
    </row>
    <row r="154" spans="1:12">
      <c r="A154" s="2">
        <v>6</v>
      </c>
      <c r="B154" s="10" t="s">
        <v>83</v>
      </c>
      <c r="C154" s="10" t="s">
        <v>87</v>
      </c>
      <c r="D154" s="10"/>
      <c r="E154" s="2"/>
      <c r="F154" s="25">
        <v>14.569895340945646</v>
      </c>
      <c r="G154" s="25">
        <v>13.241134096660879</v>
      </c>
      <c r="H154" s="25">
        <v>19.13212831122673</v>
      </c>
      <c r="I154" s="25">
        <v>17.194417653194126</v>
      </c>
      <c r="J154" s="25">
        <v>10.542806235703306</v>
      </c>
      <c r="K154" s="25">
        <v>12.091662824773289</v>
      </c>
      <c r="L154" s="25">
        <v>30.195862321147761</v>
      </c>
    </row>
    <row r="155" spans="1:12">
      <c r="A155" s="2">
        <v>7</v>
      </c>
      <c r="B155" s="10" t="s">
        <v>84</v>
      </c>
      <c r="C155" s="10" t="s">
        <v>88</v>
      </c>
      <c r="D155" s="10"/>
      <c r="E155" s="2"/>
      <c r="F155" s="25">
        <v>10.769178781769646</v>
      </c>
      <c r="G155" s="25">
        <v>8.7088581144758059</v>
      </c>
      <c r="H155" s="25">
        <v>14.854458458986775</v>
      </c>
      <c r="I155" s="25">
        <v>39.033652326673078</v>
      </c>
      <c r="J155" s="25">
        <v>600.57984205071125</v>
      </c>
      <c r="K155" s="25">
        <v>16.741630138986093</v>
      </c>
      <c r="L155" s="25">
        <v>569.86382744319212</v>
      </c>
    </row>
    <row r="156" spans="1:12">
      <c r="A156" s="2"/>
      <c r="B156" s="10"/>
      <c r="C156" s="10"/>
      <c r="D156" s="10"/>
      <c r="E156" s="10"/>
      <c r="F156" s="18"/>
      <c r="G156" s="18"/>
      <c r="H156" s="18"/>
      <c r="I156" s="18"/>
      <c r="J156" s="18"/>
      <c r="K156" s="18"/>
      <c r="L156" s="18"/>
    </row>
    <row r="157" spans="1:12">
      <c r="A157" s="2"/>
    </row>
    <row r="158" spans="1:12">
      <c r="A158" s="2"/>
      <c r="B158" s="21" t="s">
        <v>89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</row>
    <row r="159" spans="1:12">
      <c r="A159" s="2">
        <v>8</v>
      </c>
      <c r="B159" s="10" t="s">
        <v>82</v>
      </c>
      <c r="C159" s="10"/>
      <c r="D159" s="10"/>
      <c r="E159" s="10"/>
      <c r="F159" s="11">
        <f>SUM(G159:L159)</f>
        <v>186427682.55128741</v>
      </c>
      <c r="G159" s="11">
        <v>82683481.22054866</v>
      </c>
      <c r="H159" s="11">
        <v>14241268.305098753</v>
      </c>
      <c r="I159" s="11">
        <v>54164114.289947458</v>
      </c>
      <c r="J159" s="11">
        <v>29685142.868707668</v>
      </c>
      <c r="K159" s="11">
        <v>4734908.9441485982</v>
      </c>
      <c r="L159" s="11">
        <v>918766.92283625912</v>
      </c>
    </row>
    <row r="160" spans="1:12">
      <c r="A160" s="2">
        <v>9</v>
      </c>
      <c r="B160" s="10" t="s">
        <v>83</v>
      </c>
      <c r="F160" s="11">
        <f>SUM(G160:L160)</f>
        <v>182825618.20044908</v>
      </c>
      <c r="G160" s="11">
        <v>92500032.809173748</v>
      </c>
      <c r="H160" s="11">
        <v>15432490.971660186</v>
      </c>
      <c r="I160" s="11">
        <v>50997365.565239616</v>
      </c>
      <c r="J160" s="11">
        <v>17678396.873467758</v>
      </c>
      <c r="K160" s="11">
        <v>4269158.8801571876</v>
      </c>
      <c r="L160" s="11">
        <v>1948173.1007506053</v>
      </c>
    </row>
    <row r="161" spans="1:12">
      <c r="A161" s="2">
        <v>10</v>
      </c>
      <c r="B161" s="10" t="s">
        <v>84</v>
      </c>
      <c r="F161" s="11">
        <f>SUM(G161:L161)</f>
        <v>30689699.248261996</v>
      </c>
      <c r="G161" s="11">
        <v>22720404.620283492</v>
      </c>
      <c r="H161" s="11">
        <v>4094919.4218029259</v>
      </c>
      <c r="I161" s="11">
        <v>1435597.5165698412</v>
      </c>
      <c r="J161" s="11">
        <v>161456.13853896392</v>
      </c>
      <c r="K161" s="11">
        <v>488642.90201398975</v>
      </c>
      <c r="L161" s="11">
        <v>1788678.6490527801</v>
      </c>
    </row>
    <row r="162" spans="1:12">
      <c r="A162" s="2">
        <v>11</v>
      </c>
      <c r="B162" s="10" t="s">
        <v>69</v>
      </c>
      <c r="C162" s="10"/>
      <c r="D162" s="10"/>
      <c r="E162" s="10"/>
      <c r="F162" s="12">
        <f t="shared" ref="F162:L162" si="23">SUM(F159:F161)</f>
        <v>399942999.99999851</v>
      </c>
      <c r="G162" s="26">
        <f t="shared" si="23"/>
        <v>197903918.65000588</v>
      </c>
      <c r="H162" s="26">
        <f t="shared" si="23"/>
        <v>33768678.698561862</v>
      </c>
      <c r="I162" s="26">
        <f t="shared" si="23"/>
        <v>106597077.37175691</v>
      </c>
      <c r="J162" s="26">
        <f t="shared" si="23"/>
        <v>47524995.880714394</v>
      </c>
      <c r="K162" s="26">
        <f t="shared" si="23"/>
        <v>9492710.726319775</v>
      </c>
      <c r="L162" s="26">
        <f t="shared" si="23"/>
        <v>4655618.6726396447</v>
      </c>
    </row>
    <row r="163" spans="1:12">
      <c r="A163" s="2"/>
      <c r="B163" s="10"/>
    </row>
    <row r="164" spans="1:12">
      <c r="A164" s="2"/>
      <c r="B164" s="10" t="s">
        <v>85</v>
      </c>
      <c r="C164" s="10"/>
      <c r="D164" s="6"/>
    </row>
    <row r="165" spans="1:12">
      <c r="A165" s="2">
        <v>12</v>
      </c>
      <c r="B165" s="10" t="s">
        <v>82</v>
      </c>
      <c r="C165" s="10" t="s">
        <v>86</v>
      </c>
      <c r="D165" s="6"/>
      <c r="E165" s="10"/>
      <c r="F165" s="16">
        <v>3.4475538771600631E-2</v>
      </c>
      <c r="G165" s="16">
        <v>3.4636466969624684E-2</v>
      </c>
      <c r="H165" s="16">
        <v>3.4636466969624656E-2</v>
      </c>
      <c r="I165" s="16">
        <v>3.4571463405571393E-2</v>
      </c>
      <c r="J165" s="16">
        <v>3.3762544022696676E-2</v>
      </c>
      <c r="K165" s="16">
        <v>3.4636466969624649E-2</v>
      </c>
      <c r="L165" s="16">
        <v>3.463646696962449E-2</v>
      </c>
    </row>
    <row r="166" spans="1:12">
      <c r="A166" s="2">
        <v>13</v>
      </c>
      <c r="B166" s="10" t="s">
        <v>83</v>
      </c>
      <c r="C166" s="10" t="s">
        <v>87</v>
      </c>
      <c r="D166" s="10"/>
      <c r="E166" s="10"/>
      <c r="F166" s="25">
        <v>14.532751516539985</v>
      </c>
      <c r="G166" s="25">
        <v>15.22859893797826</v>
      </c>
      <c r="H166" s="25">
        <v>14.611942716473878</v>
      </c>
      <c r="I166" s="25">
        <v>14.756592071203256</v>
      </c>
      <c r="J166" s="25">
        <v>11.233365659808964</v>
      </c>
      <c r="K166" s="25">
        <v>12.778852011964762</v>
      </c>
      <c r="L166" s="25">
        <v>22.582801279160353</v>
      </c>
    </row>
    <row r="167" spans="1:12">
      <c r="A167" s="2">
        <v>14</v>
      </c>
      <c r="B167" s="10" t="s">
        <v>84</v>
      </c>
      <c r="C167" s="10" t="s">
        <v>88</v>
      </c>
      <c r="D167" s="10"/>
      <c r="E167" s="10"/>
      <c r="F167" s="25">
        <v>10.960704737814439</v>
      </c>
      <c r="G167" s="25">
        <v>9.4604927864125639</v>
      </c>
      <c r="H167" s="25">
        <v>12.572711066975723</v>
      </c>
      <c r="I167" s="25">
        <v>35.695397995172343</v>
      </c>
      <c r="J167" s="25">
        <v>611.57628234456024</v>
      </c>
      <c r="K167" s="25">
        <v>17.248858131737432</v>
      </c>
      <c r="L167" s="25">
        <v>463.8689442564264</v>
      </c>
    </row>
    <row r="168" spans="1:12">
      <c r="A168" s="2"/>
      <c r="B168" s="10"/>
      <c r="C168" s="10"/>
      <c r="D168" s="10"/>
      <c r="E168" s="10"/>
      <c r="F168" s="20"/>
      <c r="G168" s="20"/>
      <c r="H168" s="20"/>
      <c r="I168" s="20"/>
      <c r="J168" s="20"/>
      <c r="K168" s="20"/>
      <c r="L168" s="20"/>
    </row>
    <row r="169" spans="1:12">
      <c r="A169" s="2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</row>
    <row r="170" spans="1:12">
      <c r="A170" s="2">
        <v>15</v>
      </c>
      <c r="B170" s="21" t="s">
        <v>71</v>
      </c>
      <c r="F170" s="22">
        <f t="shared" ref="F170:L170" si="24">F150/F162</f>
        <v>0.99999999999999967</v>
      </c>
      <c r="G170" s="22">
        <f t="shared" si="24"/>
        <v>0.89489385156242052</v>
      </c>
      <c r="H170" s="22">
        <f t="shared" si="24"/>
        <v>1.2458290232656157</v>
      </c>
      <c r="I170" s="22">
        <f t="shared" si="24"/>
        <v>1.1338866222238866</v>
      </c>
      <c r="J170" s="22">
        <f t="shared" si="24"/>
        <v>0.9455655738044062</v>
      </c>
      <c r="K170" s="22">
        <f t="shared" si="24"/>
        <v>0.95820891020937859</v>
      </c>
      <c r="L170" s="22">
        <f t="shared" si="24"/>
        <v>1.2601977121707149</v>
      </c>
    </row>
    <row r="171" spans="1:12" ht="13.5" thickBot="1">
      <c r="A171" s="2"/>
    </row>
    <row r="172" spans="1:12" ht="13.5" thickTop="1">
      <c r="A172" s="2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</row>
    <row r="173" spans="1:12">
      <c r="A173" s="2"/>
      <c r="B173" s="21" t="s">
        <v>90</v>
      </c>
    </row>
    <row r="174" spans="1:12">
      <c r="A174" s="2">
        <v>16</v>
      </c>
      <c r="B174" s="10" t="s">
        <v>82</v>
      </c>
      <c r="C174" s="10"/>
      <c r="D174" s="10"/>
      <c r="E174" s="2"/>
      <c r="F174" s="11">
        <f>SUM(G174:L174)</f>
        <v>207284518.74646372</v>
      </c>
      <c r="G174" s="11">
        <v>84465392.414537773</v>
      </c>
      <c r="H174" s="11">
        <v>18779139.620523181</v>
      </c>
      <c r="I174" s="11">
        <v>66322110.664209023</v>
      </c>
      <c r="J174" s="11">
        <v>31454844.822769698</v>
      </c>
      <c r="K174" s="11">
        <v>5100724.4832951808</v>
      </c>
      <c r="L174" s="11">
        <v>1162306.7411288614</v>
      </c>
    </row>
    <row r="175" spans="1:12">
      <c r="A175" s="2">
        <v>17</v>
      </c>
      <c r="B175" s="10" t="s">
        <v>83</v>
      </c>
      <c r="C175" s="10"/>
      <c r="D175" s="6"/>
      <c r="E175" s="2"/>
      <c r="F175" s="11">
        <f>SUM(G175:L175)</f>
        <v>214585234.00478467</v>
      </c>
      <c r="G175" s="11">
        <v>95612759.701615095</v>
      </c>
      <c r="H175" s="11">
        <v>23214691.357234214</v>
      </c>
      <c r="I175" s="11">
        <v>68930580.782505497</v>
      </c>
      <c r="J175" s="11">
        <v>18963279.615024306</v>
      </c>
      <c r="K175" s="11">
        <v>4819228.5061698984</v>
      </c>
      <c r="L175" s="11">
        <v>3044694.0422356944</v>
      </c>
    </row>
    <row r="176" spans="1:12">
      <c r="A176" s="2">
        <v>18</v>
      </c>
      <c r="B176" s="10" t="s">
        <v>84</v>
      </c>
      <c r="C176" s="10"/>
      <c r="D176" s="6"/>
      <c r="E176" s="2"/>
      <c r="F176" s="11">
        <f>SUM(G176:L176)</f>
        <v>33371247.248749986</v>
      </c>
      <c r="G176" s="11">
        <v>23184847.883846872</v>
      </c>
      <c r="H176" s="11">
        <v>5306169.0222423347</v>
      </c>
      <c r="I176" s="11">
        <v>1721308.5532852088</v>
      </c>
      <c r="J176" s="11">
        <v>164875.5622057367</v>
      </c>
      <c r="K176" s="11">
        <v>523047.01053466124</v>
      </c>
      <c r="L176" s="11">
        <v>2470999.216635175</v>
      </c>
    </row>
    <row r="177" spans="1:12">
      <c r="A177" s="2">
        <v>19</v>
      </c>
      <c r="B177" s="10" t="s">
        <v>73</v>
      </c>
      <c r="C177" s="10"/>
      <c r="D177" s="6"/>
      <c r="E177" s="2"/>
      <c r="F177" s="12">
        <f t="shared" ref="F177:L177" si="25">SUM(F174:F176)</f>
        <v>455240999.99999833</v>
      </c>
      <c r="G177" s="12">
        <f t="shared" si="25"/>
        <v>203262999.99999976</v>
      </c>
      <c r="H177" s="12">
        <f t="shared" si="25"/>
        <v>47299999.999999732</v>
      </c>
      <c r="I177" s="12">
        <f t="shared" si="25"/>
        <v>136973999.99999973</v>
      </c>
      <c r="J177" s="12">
        <f t="shared" si="25"/>
        <v>50582999.999999739</v>
      </c>
      <c r="K177" s="12">
        <f t="shared" si="25"/>
        <v>10442999.999999741</v>
      </c>
      <c r="L177" s="12">
        <f t="shared" si="25"/>
        <v>6677999.9999997308</v>
      </c>
    </row>
    <row r="178" spans="1:12">
      <c r="A178" s="2"/>
    </row>
    <row r="179" spans="1:12">
      <c r="A179" s="2"/>
      <c r="B179" s="10" t="s">
        <v>85</v>
      </c>
      <c r="C179" s="10"/>
      <c r="D179" s="6"/>
      <c r="E179" s="2"/>
      <c r="F179" s="11"/>
      <c r="G179" s="11"/>
      <c r="H179" s="11"/>
      <c r="I179" s="11"/>
      <c r="J179" s="11"/>
      <c r="K179" s="11"/>
      <c r="L179" s="11"/>
    </row>
    <row r="180" spans="1:12">
      <c r="A180" s="2">
        <v>20</v>
      </c>
      <c r="B180" s="10" t="s">
        <v>82</v>
      </c>
      <c r="C180" s="10" t="s">
        <v>86</v>
      </c>
      <c r="D180" s="6"/>
      <c r="E180" s="2"/>
      <c r="F180" s="16">
        <v>3.8332533908049367E-2</v>
      </c>
      <c r="G180" s="16">
        <v>3.5382917255731776E-2</v>
      </c>
      <c r="H180" s="16">
        <v>4.5673112481937089E-2</v>
      </c>
      <c r="I180" s="16">
        <v>4.2331577869694777E-2</v>
      </c>
      <c r="J180" s="16">
        <v>3.5775323290606356E-2</v>
      </c>
      <c r="K180" s="16">
        <v>3.7312454615445023E-2</v>
      </c>
      <c r="L180" s="16">
        <v>4.381764084780447E-2</v>
      </c>
    </row>
    <row r="181" spans="1:12">
      <c r="A181" s="2">
        <v>21</v>
      </c>
      <c r="B181" s="10" t="s">
        <v>83</v>
      </c>
      <c r="C181" s="10" t="s">
        <v>87</v>
      </c>
      <c r="D181" s="6"/>
      <c r="E181" s="2"/>
      <c r="F181" s="25">
        <v>17.057313496902822</v>
      </c>
      <c r="G181" s="25">
        <v>15.741057885384683</v>
      </c>
      <c r="H181" s="25">
        <v>21.980362140852499</v>
      </c>
      <c r="I181" s="25">
        <v>19.945745247120723</v>
      </c>
      <c r="J181" s="25">
        <v>12.049817387258573</v>
      </c>
      <c r="K181" s="25">
        <v>14.425372683698212</v>
      </c>
      <c r="L181" s="25">
        <v>35.293434903274616</v>
      </c>
    </row>
    <row r="182" spans="1:12">
      <c r="A182" s="2">
        <v>22</v>
      </c>
      <c r="B182" s="10" t="s">
        <v>84</v>
      </c>
      <c r="C182" s="10" t="s">
        <v>88</v>
      </c>
      <c r="D182" s="6"/>
      <c r="E182" s="2"/>
      <c r="F182" s="25">
        <v>11.91840900320538</v>
      </c>
      <c r="G182" s="25">
        <v>9.6538811621071012</v>
      </c>
      <c r="H182" s="25">
        <v>16.291634368672714</v>
      </c>
      <c r="I182" s="25">
        <v>42.799456792610492</v>
      </c>
      <c r="J182" s="25">
        <v>624.52864471869964</v>
      </c>
      <c r="K182" s="25">
        <v>18.463306524574154</v>
      </c>
      <c r="L182" s="25">
        <v>640.81929891991058</v>
      </c>
    </row>
    <row r="183" spans="1:12">
      <c r="A183" s="2"/>
      <c r="B183" s="27"/>
      <c r="C183" s="27"/>
      <c r="D183" s="28"/>
      <c r="E183" s="29"/>
      <c r="F183" s="20"/>
      <c r="G183" s="20"/>
      <c r="H183" s="20"/>
      <c r="I183" s="20"/>
      <c r="J183" s="20"/>
      <c r="K183" s="20"/>
      <c r="L183" s="20"/>
    </row>
    <row r="184" spans="1:12">
      <c r="A184" s="2"/>
    </row>
    <row r="185" spans="1:12">
      <c r="A185" s="2"/>
      <c r="B185" s="21" t="s">
        <v>91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  <row r="186" spans="1:12">
      <c r="A186" s="2">
        <v>23</v>
      </c>
      <c r="B186" s="10" t="s">
        <v>82</v>
      </c>
      <c r="C186" s="10"/>
      <c r="D186" s="10"/>
      <c r="E186" s="2"/>
      <c r="F186" s="11">
        <f>SUM(G186:L186)</f>
        <v>207149671.89298552</v>
      </c>
      <c r="G186" s="11">
        <v>91873995.167506859</v>
      </c>
      <c r="H186" s="11">
        <v>15824227.477212766</v>
      </c>
      <c r="I186" s="11">
        <v>60184616.093428463</v>
      </c>
      <c r="J186" s="11">
        <v>32984734.462155282</v>
      </c>
      <c r="K186" s="11">
        <v>5261208.1038646745</v>
      </c>
      <c r="L186" s="11">
        <v>1020890.5888174647</v>
      </c>
    </row>
    <row r="187" spans="1:12">
      <c r="A187" s="2">
        <v>24</v>
      </c>
      <c r="B187" s="10" t="s">
        <v>83</v>
      </c>
      <c r="C187" s="10"/>
      <c r="D187" s="6"/>
      <c r="E187" s="2"/>
      <c r="F187" s="11">
        <f>SUM(G187:L187)</f>
        <v>214099609.35411993</v>
      </c>
      <c r="G187" s="11">
        <v>108530240.8565947</v>
      </c>
      <c r="H187" s="11">
        <v>18147838.897830535</v>
      </c>
      <c r="I187" s="11">
        <v>59879333.86074543</v>
      </c>
      <c r="J187" s="11">
        <v>20073671.006037567</v>
      </c>
      <c r="K187" s="11">
        <v>5060403.7844141396</v>
      </c>
      <c r="L187" s="11">
        <v>2408120.9484975566</v>
      </c>
    </row>
    <row r="188" spans="1:12">
      <c r="A188" s="2">
        <v>25</v>
      </c>
      <c r="B188" s="10" t="s">
        <v>84</v>
      </c>
      <c r="C188" s="10"/>
      <c r="D188" s="6"/>
      <c r="E188" s="2"/>
      <c r="F188" s="11">
        <f>SUM(G188:L188)</f>
        <v>33991718.752892978</v>
      </c>
      <c r="G188" s="11">
        <v>25116396.09335589</v>
      </c>
      <c r="H188" s="11">
        <v>4517421.6801311746</v>
      </c>
      <c r="I188" s="11">
        <v>1577069.1212132075</v>
      </c>
      <c r="J188" s="11">
        <v>167841.74624318257</v>
      </c>
      <c r="K188" s="11">
        <v>538142.26545652049</v>
      </c>
      <c r="L188" s="11">
        <v>2074847.8464930025</v>
      </c>
    </row>
    <row r="189" spans="1:12">
      <c r="A189" s="2">
        <v>26</v>
      </c>
      <c r="B189" s="10" t="s">
        <v>76</v>
      </c>
      <c r="C189" s="10"/>
      <c r="D189" s="6"/>
      <c r="E189" s="2"/>
      <c r="F189" s="12">
        <f t="shared" ref="F189:L189" si="26">SUM(F186:F188)</f>
        <v>455240999.99999845</v>
      </c>
      <c r="G189" s="12">
        <f t="shared" si="26"/>
        <v>225520632.11745745</v>
      </c>
      <c r="H189" s="12">
        <f t="shared" si="26"/>
        <v>38489488.055174477</v>
      </c>
      <c r="I189" s="12">
        <f t="shared" si="26"/>
        <v>121641019.07538711</v>
      </c>
      <c r="J189" s="12">
        <f t="shared" si="26"/>
        <v>53226247.214436024</v>
      </c>
      <c r="K189" s="12">
        <f t="shared" si="26"/>
        <v>10859754.153735334</v>
      </c>
      <c r="L189" s="12">
        <f t="shared" si="26"/>
        <v>5503859.3838080242</v>
      </c>
    </row>
    <row r="190" spans="1:12">
      <c r="A190" s="2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</row>
    <row r="191" spans="1:12">
      <c r="A191" s="2"/>
      <c r="B191" s="10" t="s">
        <v>85</v>
      </c>
      <c r="C191" s="10"/>
      <c r="D191" s="6"/>
      <c r="E191" s="2"/>
      <c r="F191" s="11"/>
      <c r="G191" s="11"/>
      <c r="H191" s="11"/>
      <c r="I191" s="11"/>
      <c r="J191" s="11"/>
      <c r="K191" s="11"/>
      <c r="L191" s="11"/>
    </row>
    <row r="192" spans="1:12">
      <c r="A192" s="2">
        <v>27</v>
      </c>
      <c r="B192" s="10" t="s">
        <v>82</v>
      </c>
      <c r="C192" s="10" t="s">
        <v>86</v>
      </c>
      <c r="D192" s="6"/>
      <c r="E192" s="2"/>
      <c r="F192" s="16">
        <v>3.8307597064648771E-2</v>
      </c>
      <c r="G192" s="16">
        <v>3.8486412908748754E-2</v>
      </c>
      <c r="H192" s="16">
        <v>3.8486412908748741E-2</v>
      </c>
      <c r="I192" s="16">
        <v>3.8414184005931121E-2</v>
      </c>
      <c r="J192" s="16">
        <v>3.7515350836644305E-2</v>
      </c>
      <c r="K192" s="16">
        <v>3.8486412908748706E-2</v>
      </c>
      <c r="L192" s="16">
        <v>3.8486412908748574E-2</v>
      </c>
    </row>
    <row r="193" spans="1:12">
      <c r="A193" s="2">
        <v>28</v>
      </c>
      <c r="B193" s="10" t="s">
        <v>83</v>
      </c>
      <c r="C193" s="10" t="s">
        <v>87</v>
      </c>
      <c r="D193" s="6"/>
      <c r="E193" s="2"/>
      <c r="F193" s="25">
        <v>17.018711344491773</v>
      </c>
      <c r="G193" s="25">
        <v>17.867707291054593</v>
      </c>
      <c r="H193" s="25">
        <v>17.182915116545789</v>
      </c>
      <c r="I193" s="25">
        <v>17.326677436857455</v>
      </c>
      <c r="J193" s="25">
        <v>12.755392254144628</v>
      </c>
      <c r="K193" s="25">
        <v>15.147281442810524</v>
      </c>
      <c r="L193" s="25">
        <v>27.914417263615206</v>
      </c>
    </row>
    <row r="194" spans="1:12">
      <c r="A194" s="2">
        <v>29</v>
      </c>
      <c r="B194" s="10" t="s">
        <v>84</v>
      </c>
      <c r="C194" s="10" t="s">
        <v>88</v>
      </c>
      <c r="D194" s="6"/>
      <c r="E194" s="2"/>
      <c r="F194" s="25">
        <v>12.140007947532736</v>
      </c>
      <c r="G194" s="25">
        <v>10.458153718342949</v>
      </c>
      <c r="H194" s="25">
        <v>13.869928001409813</v>
      </c>
      <c r="I194" s="25">
        <v>39.213017087204918</v>
      </c>
      <c r="J194" s="25">
        <v>635.76419031508544</v>
      </c>
      <c r="K194" s="25">
        <v>18.996161723199567</v>
      </c>
      <c r="L194" s="25">
        <v>538.08294774196122</v>
      </c>
    </row>
    <row r="195" spans="1:12">
      <c r="A195" s="2"/>
      <c r="B195" s="10"/>
      <c r="C195" s="10"/>
      <c r="D195" s="6"/>
      <c r="E195" s="2"/>
      <c r="F195" s="20"/>
      <c r="G195" s="20"/>
      <c r="H195" s="20"/>
      <c r="I195" s="20"/>
      <c r="J195" s="20"/>
      <c r="K195" s="20"/>
      <c r="L195" s="20"/>
    </row>
    <row r="196" spans="1:12">
      <c r="A196" s="2">
        <v>30</v>
      </c>
      <c r="B196" s="21" t="s">
        <v>78</v>
      </c>
      <c r="C196" s="10"/>
      <c r="D196" s="10"/>
      <c r="E196" s="10"/>
      <c r="F196" s="22">
        <f t="shared" ref="F196:L196" si="27">F177/F189</f>
        <v>0.99999999999999978</v>
      </c>
      <c r="G196" s="22">
        <f t="shared" si="27"/>
        <v>0.90130556167532694</v>
      </c>
      <c r="H196" s="22">
        <f t="shared" si="27"/>
        <v>1.2289069662915608</v>
      </c>
      <c r="I196" s="22">
        <f t="shared" si="27"/>
        <v>1.1260510725835831</v>
      </c>
      <c r="J196" s="22">
        <f t="shared" si="27"/>
        <v>0.95033940296810215</v>
      </c>
      <c r="K196" s="22">
        <f t="shared" si="27"/>
        <v>0.96162397897449214</v>
      </c>
      <c r="L196" s="22">
        <f t="shared" si="27"/>
        <v>1.2133304167700845</v>
      </c>
    </row>
    <row r="197" spans="1:12">
      <c r="A197" s="2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</row>
    <row r="198" spans="1:12">
      <c r="A198" s="2">
        <v>31</v>
      </c>
      <c r="B198" s="21" t="s">
        <v>79</v>
      </c>
      <c r="F198" s="24">
        <f>F150/F189</f>
        <v>0.87853027297629116</v>
      </c>
      <c r="G198" s="24">
        <f t="shared" ref="G198:L198" si="28">G150/G189</f>
        <v>0.78530730575355745</v>
      </c>
      <c r="H198" s="24">
        <f t="shared" si="28"/>
        <v>1.0930257097650302</v>
      </c>
      <c r="I198" s="24">
        <f t="shared" si="28"/>
        <v>0.99365329983869244</v>
      </c>
      <c r="J198" s="24">
        <f t="shared" si="28"/>
        <v>0.84428270546587891</v>
      </c>
      <c r="K198" s="24">
        <f t="shared" si="28"/>
        <v>0.83758802190481263</v>
      </c>
      <c r="L198" s="24">
        <f t="shared" si="28"/>
        <v>1.0659792685220213</v>
      </c>
    </row>
    <row r="199" spans="1:12" ht="39" customHeight="1"/>
    <row r="200" spans="1:12">
      <c r="L200" s="15"/>
    </row>
    <row r="201" spans="1:12">
      <c r="A201" s="7" t="str">
        <f>A64</f>
        <v>File:  WA 2010 Elec Case / Elec COS Base Case / Sumcost Exhibits</v>
      </c>
      <c r="B201" s="10"/>
      <c r="C201" s="10"/>
      <c r="D201" s="6"/>
      <c r="E201" s="5"/>
      <c r="F201" s="11"/>
      <c r="G201" s="11"/>
      <c r="H201" s="11"/>
      <c r="I201" t="s">
        <v>109</v>
      </c>
      <c r="L201" s="15" t="s">
        <v>146</v>
      </c>
    </row>
    <row r="203" spans="1:12" ht="100.5" customHeight="1">
      <c r="A203" s="2"/>
      <c r="B203" s="10" t="str">
        <f>$B$2</f>
        <v>Sumcost</v>
      </c>
      <c r="C203" s="10"/>
      <c r="D203" s="10"/>
      <c r="F203" s="10" t="str">
        <f>$F$2</f>
        <v>AVISTA UTILITIES</v>
      </c>
      <c r="G203" s="10"/>
      <c r="H203" s="10"/>
      <c r="J203" s="2" t="str">
        <f>$J$2</f>
        <v>Washington Jurisdiction</v>
      </c>
      <c r="K203" s="10"/>
      <c r="L203" s="6"/>
    </row>
    <row r="204" spans="1:12">
      <c r="A204" s="2"/>
      <c r="B204" s="10" t="str">
        <f>$B$3</f>
        <v>Scenario: Company Base Case</v>
      </c>
      <c r="C204" s="10"/>
      <c r="D204" s="10"/>
      <c r="F204" s="4" t="s">
        <v>113</v>
      </c>
      <c r="G204" s="10"/>
      <c r="H204" s="10"/>
      <c r="J204" s="2" t="str">
        <f>$J$3</f>
        <v>Electric Utility</v>
      </c>
      <c r="K204" s="10"/>
      <c r="L204" s="8">
        <f>$L$3</f>
        <v>40240</v>
      </c>
    </row>
    <row r="205" spans="1:12">
      <c r="A205" s="2"/>
      <c r="B205" s="10" t="str">
        <f>$B$4</f>
        <v>Revised Peak Credit Method</v>
      </c>
      <c r="C205" s="10"/>
      <c r="D205" s="10"/>
      <c r="F205" s="10" t="str">
        <f>$F$4</f>
        <v>For the Twelve Months Ended December 31, 2009</v>
      </c>
      <c r="G205" s="10"/>
      <c r="H205" s="10"/>
      <c r="I205" s="10"/>
      <c r="J205" s="10"/>
      <c r="K205" s="10"/>
      <c r="L205" s="9" t="str">
        <f>$L$4</f>
        <v xml:space="preserve"> </v>
      </c>
    </row>
    <row r="206" spans="1:12">
      <c r="A206" s="2"/>
      <c r="B206" s="10" t="str">
        <f>$B$5</f>
        <v xml:space="preserve"> </v>
      </c>
      <c r="C206" s="10"/>
      <c r="D206" s="10"/>
      <c r="E206" s="10"/>
      <c r="F206" s="10"/>
      <c r="G206" s="10"/>
      <c r="H206" s="10"/>
      <c r="I206" s="10"/>
      <c r="J206" s="10"/>
      <c r="K206" s="10"/>
      <c r="L206" s="10"/>
    </row>
    <row r="207" spans="1:12">
      <c r="A207" s="2"/>
      <c r="B207" s="2" t="str">
        <f>$B$6</f>
        <v>(b)</v>
      </c>
      <c r="C207" s="2" t="str">
        <f>$C$6</f>
        <v>(c)</v>
      </c>
      <c r="D207" s="2" t="str">
        <f>$D$6</f>
        <v>(d)</v>
      </c>
      <c r="E207" s="2" t="str">
        <f>$E$6</f>
        <v>(e)</v>
      </c>
      <c r="F207" s="2" t="str">
        <f>$F$6</f>
        <v>(f)</v>
      </c>
      <c r="G207" s="2" t="str">
        <f>$G$6</f>
        <v>(g)</v>
      </c>
      <c r="H207" s="2" t="str">
        <f>$H$6</f>
        <v>(h)</v>
      </c>
      <c r="I207" s="2" t="str">
        <f>$I$6</f>
        <v>(i)</v>
      </c>
      <c r="J207" s="2" t="str">
        <f>$J$6</f>
        <v>(j)</v>
      </c>
      <c r="K207" s="2" t="str">
        <f>$K$6</f>
        <v>(k)</v>
      </c>
      <c r="L207" s="2" t="str">
        <f>$L$6</f>
        <v>(l)</v>
      </c>
    </row>
    <row r="208" spans="1:12">
      <c r="A208" s="2"/>
      <c r="B208" s="2" t="str">
        <f>$B$7</f>
        <v xml:space="preserve"> </v>
      </c>
      <c r="C208" s="2" t="str">
        <f>$C$7</f>
        <v xml:space="preserve"> </v>
      </c>
      <c r="D208" s="2" t="str">
        <f>$D$7</f>
        <v xml:space="preserve"> </v>
      </c>
      <c r="E208" s="2" t="str">
        <f>$E$7</f>
        <v xml:space="preserve"> </v>
      </c>
      <c r="F208" s="2" t="str">
        <f>$F$7</f>
        <v xml:space="preserve"> </v>
      </c>
      <c r="G208" s="2" t="str">
        <f>$G$7</f>
        <v>Residential</v>
      </c>
      <c r="H208" s="2" t="str">
        <f>$H$7</f>
        <v>General</v>
      </c>
      <c r="I208" s="2" t="str">
        <f>$I$7</f>
        <v>Large Gen</v>
      </c>
      <c r="J208" s="2" t="str">
        <f>$J$7</f>
        <v>Extra Large</v>
      </c>
      <c r="K208" s="2" t="str">
        <f>$K$7</f>
        <v>Pumping</v>
      </c>
      <c r="L208" s="2" t="str">
        <f>$L$7</f>
        <v>Street &amp;</v>
      </c>
    </row>
    <row r="209" spans="1:12">
      <c r="A209" s="2"/>
      <c r="B209" s="2" t="str">
        <f>$B$8</f>
        <v xml:space="preserve"> </v>
      </c>
      <c r="C209" s="2" t="str">
        <f>$C$8</f>
        <v xml:space="preserve"> </v>
      </c>
      <c r="D209" s="2" t="str">
        <f>$D$8</f>
        <v xml:space="preserve"> </v>
      </c>
      <c r="E209" s="2" t="str">
        <f>$E$8</f>
        <v xml:space="preserve"> </v>
      </c>
      <c r="F209" s="2" t="str">
        <f>$F$8</f>
        <v>System</v>
      </c>
      <c r="G209" s="2" t="str">
        <f>$G$8</f>
        <v>Service</v>
      </c>
      <c r="H209" s="2" t="str">
        <f>$H$8</f>
        <v>Service</v>
      </c>
      <c r="I209" s="2" t="str">
        <f>$I$8</f>
        <v>Service</v>
      </c>
      <c r="J209" s="2" t="str">
        <f>$J$8</f>
        <v>Gen Service</v>
      </c>
      <c r="K209" s="2" t="str">
        <f>$K$8</f>
        <v>Service</v>
      </c>
      <c r="L209" s="2" t="str">
        <f>$L$8</f>
        <v>Area Lights</v>
      </c>
    </row>
    <row r="210" spans="1:12">
      <c r="A210" s="2"/>
      <c r="B210" s="7" t="str">
        <f>$B$9</f>
        <v>Description</v>
      </c>
      <c r="C210" s="2" t="str">
        <f>$C$9</f>
        <v xml:space="preserve"> </v>
      </c>
      <c r="D210" s="2" t="str">
        <f>$D$9</f>
        <v xml:space="preserve"> </v>
      </c>
      <c r="E210" s="2" t="str">
        <f>$E$9</f>
        <v xml:space="preserve"> </v>
      </c>
      <c r="F210" s="2" t="str">
        <f>$F$9</f>
        <v>Total</v>
      </c>
      <c r="G210" s="2" t="str">
        <f>$G$9</f>
        <v>Sch 1</v>
      </c>
      <c r="H210" s="2" t="str">
        <f>$H$9</f>
        <v>Sch 11-12</v>
      </c>
      <c r="I210" s="2" t="str">
        <f>$I$9</f>
        <v>Sch 21-22</v>
      </c>
      <c r="J210" s="2" t="str">
        <f>$J$9</f>
        <v>Sch 25</v>
      </c>
      <c r="K210" s="2" t="str">
        <f>$K$9</f>
        <v>Sch 31-32</v>
      </c>
      <c r="L210" s="2" t="str">
        <f>$L$9</f>
        <v>Sch 41-49</v>
      </c>
    </row>
    <row r="211" spans="1:12" ht="16.5">
      <c r="A211" s="2"/>
      <c r="B211" s="30" t="s">
        <v>114</v>
      </c>
      <c r="C211" s="30"/>
      <c r="D211" s="30"/>
      <c r="E211" s="30"/>
      <c r="F211" s="30"/>
      <c r="G211" s="30"/>
      <c r="H211" s="30"/>
      <c r="I211" s="30"/>
      <c r="J211" s="30"/>
      <c r="K211" s="30"/>
      <c r="L211" s="30"/>
    </row>
    <row r="213" spans="1:12">
      <c r="B213" s="21" t="s">
        <v>115</v>
      </c>
    </row>
    <row r="214" spans="1:12">
      <c r="A214" s="2">
        <v>1</v>
      </c>
      <c r="B214" s="31" t="s">
        <v>116</v>
      </c>
      <c r="F214" s="11">
        <f>SUM(G214:Q214)</f>
        <v>69507000</v>
      </c>
      <c r="G214" s="11">
        <v>59714726.603551865</v>
      </c>
      <c r="H214" s="11">
        <v>8098331.8850196833</v>
      </c>
      <c r="I214" s="11">
        <v>989556.03904222418</v>
      </c>
      <c r="J214" s="11">
        <v>0</v>
      </c>
      <c r="K214" s="11">
        <v>704385.47238622967</v>
      </c>
      <c r="L214" s="11">
        <v>0</v>
      </c>
    </row>
    <row r="215" spans="1:12">
      <c r="A215" s="2">
        <v>2</v>
      </c>
      <c r="B215" s="31" t="s">
        <v>117</v>
      </c>
      <c r="F215" s="11">
        <f t="shared" ref="F215" si="29">SUM(G215:Q215)</f>
        <v>-24772999.999999996</v>
      </c>
      <c r="G215" s="11">
        <v>-21282934.411638975</v>
      </c>
      <c r="H215" s="11">
        <v>-2886327.6473965589</v>
      </c>
      <c r="I215" s="11">
        <v>-352687.81209364551</v>
      </c>
      <c r="J215" s="11">
        <v>0</v>
      </c>
      <c r="K215" s="11">
        <v>-251050.12887081975</v>
      </c>
      <c r="L215" s="11">
        <v>0</v>
      </c>
    </row>
    <row r="216" spans="1:12">
      <c r="A216" s="2">
        <v>3</v>
      </c>
      <c r="B216" s="31" t="s">
        <v>118</v>
      </c>
      <c r="F216" s="12">
        <f>SUM(F214:F215)</f>
        <v>44734000</v>
      </c>
      <c r="G216" s="12">
        <f t="shared" ref="G216:L216" si="30">SUM(G214:G215)</f>
        <v>38431792.191912889</v>
      </c>
      <c r="H216" s="12">
        <f t="shared" si="30"/>
        <v>5212004.2376231244</v>
      </c>
      <c r="I216" s="12">
        <f t="shared" si="30"/>
        <v>636868.22694857861</v>
      </c>
      <c r="J216" s="12">
        <f t="shared" si="30"/>
        <v>0</v>
      </c>
      <c r="K216" s="12">
        <f t="shared" si="30"/>
        <v>453335.34351540991</v>
      </c>
      <c r="L216" s="12">
        <f t="shared" si="30"/>
        <v>0</v>
      </c>
    </row>
    <row r="217" spans="1:12">
      <c r="A217" s="2"/>
      <c r="B217" s="31"/>
    </row>
    <row r="218" spans="1:12">
      <c r="A218" s="2">
        <v>4</v>
      </c>
      <c r="B218" s="31" t="s">
        <v>119</v>
      </c>
      <c r="F218" s="11">
        <f>SUM(G218:Q218)</f>
        <v>16181000.000000004</v>
      </c>
      <c r="G218" s="11">
        <v>9077558.7885240689</v>
      </c>
      <c r="H218" s="11">
        <v>3680903.0701466678</v>
      </c>
      <c r="I218" s="11">
        <v>2704351.7924685315</v>
      </c>
      <c r="J218" s="11">
        <v>77863.20955613206</v>
      </c>
      <c r="K218" s="11">
        <v>640323.13930460298</v>
      </c>
      <c r="L218" s="11">
        <v>0</v>
      </c>
    </row>
    <row r="219" spans="1:12">
      <c r="A219" s="2">
        <v>5</v>
      </c>
      <c r="B219" s="31" t="s">
        <v>120</v>
      </c>
      <c r="F219" s="11">
        <f t="shared" ref="F219" si="31">SUM(G219:Q219)</f>
        <v>-3028000.0000000009</v>
      </c>
      <c r="G219" s="11">
        <v>-1698711.3288208938</v>
      </c>
      <c r="H219" s="11">
        <v>-688818.64510253444</v>
      </c>
      <c r="I219" s="11">
        <v>-506073.61891074182</v>
      </c>
      <c r="J219" s="11">
        <v>-14570.78045460527</v>
      </c>
      <c r="K219" s="11">
        <v>-119825.62671122538</v>
      </c>
      <c r="L219" s="11">
        <v>0</v>
      </c>
    </row>
    <row r="220" spans="1:12">
      <c r="A220" s="2">
        <v>6</v>
      </c>
      <c r="B220" s="31" t="s">
        <v>121</v>
      </c>
      <c r="F220" s="12">
        <f>SUM(F218:F219)</f>
        <v>13153000.000000004</v>
      </c>
      <c r="G220" s="12">
        <f t="shared" ref="G220:L220" si="32">SUM(G218:G219)</f>
        <v>7378847.4597031754</v>
      </c>
      <c r="H220" s="12">
        <f t="shared" si="32"/>
        <v>2992084.4250441333</v>
      </c>
      <c r="I220" s="12">
        <f t="shared" si="32"/>
        <v>2198278.1735577895</v>
      </c>
      <c r="J220" s="12">
        <f t="shared" si="32"/>
        <v>63292.429101526788</v>
      </c>
      <c r="K220" s="12">
        <f t="shared" si="32"/>
        <v>520497.51259337761</v>
      </c>
      <c r="L220" s="12">
        <f t="shared" si="32"/>
        <v>0</v>
      </c>
    </row>
    <row r="221" spans="1:12">
      <c r="A221" s="2"/>
      <c r="B221" s="31"/>
    </row>
    <row r="222" spans="1:12">
      <c r="A222" s="2">
        <v>7</v>
      </c>
      <c r="B222" s="31" t="s">
        <v>122</v>
      </c>
      <c r="F222" s="11">
        <f>SUM(G222:Q222)</f>
        <v>57887000.000000007</v>
      </c>
      <c r="G222" s="11">
        <f>G216+G220</f>
        <v>45810639.651616067</v>
      </c>
      <c r="H222" s="11">
        <f t="shared" ref="H222:L222" si="33">H216+H220</f>
        <v>8204088.6626672577</v>
      </c>
      <c r="I222" s="11">
        <f t="shared" si="33"/>
        <v>2835146.4005063679</v>
      </c>
      <c r="J222" s="11">
        <f t="shared" si="33"/>
        <v>63292.429101526788</v>
      </c>
      <c r="K222" s="11">
        <f t="shared" si="33"/>
        <v>973832.85610878747</v>
      </c>
      <c r="L222" s="11">
        <f t="shared" si="33"/>
        <v>0</v>
      </c>
    </row>
    <row r="223" spans="1:12">
      <c r="A223" s="2"/>
      <c r="B223" s="31"/>
    </row>
    <row r="224" spans="1:12">
      <c r="A224" s="2">
        <v>8</v>
      </c>
      <c r="B224" s="31" t="s">
        <v>123</v>
      </c>
      <c r="F224" s="11">
        <f>SUM(G224:Q224)</f>
        <v>4821987.1000000006</v>
      </c>
      <c r="G224" s="11">
        <f>G222*0.0833</f>
        <v>3816026.2829796183</v>
      </c>
      <c r="H224" s="11">
        <f t="shared" ref="H224:L224" si="34">H222*0.0833</f>
        <v>683400.58560018253</v>
      </c>
      <c r="I224" s="11">
        <f t="shared" si="34"/>
        <v>236167.69516218043</v>
      </c>
      <c r="J224" s="11">
        <f t="shared" si="34"/>
        <v>5272.2593441571817</v>
      </c>
      <c r="K224" s="11">
        <f t="shared" si="34"/>
        <v>81120.276913861991</v>
      </c>
      <c r="L224" s="11">
        <f t="shared" si="34"/>
        <v>0</v>
      </c>
    </row>
    <row r="225" spans="1:12">
      <c r="A225" s="2">
        <v>9</v>
      </c>
      <c r="B225" s="31" t="s">
        <v>124</v>
      </c>
      <c r="F225" s="10">
        <v>0.62116000000000005</v>
      </c>
      <c r="G225" s="10">
        <v>0.62116000000000005</v>
      </c>
      <c r="H225" s="10">
        <v>0.62116000000000005</v>
      </c>
      <c r="I225" s="10">
        <v>0.62116000000000005</v>
      </c>
      <c r="J225" s="10">
        <v>0.62116000000000005</v>
      </c>
      <c r="K225" s="10">
        <v>0.62116000000000005</v>
      </c>
      <c r="L225" s="10">
        <v>0.62116000000000005</v>
      </c>
    </row>
    <row r="226" spans="1:12">
      <c r="A226" s="2">
        <v>10</v>
      </c>
      <c r="B226" s="32" t="s">
        <v>125</v>
      </c>
      <c r="F226" s="33">
        <f>SUM(G226:Q226)</f>
        <v>7762874.4606864573</v>
      </c>
      <c r="G226" s="33">
        <f>G224/G225</f>
        <v>6143387.022634455</v>
      </c>
      <c r="H226" s="33">
        <f t="shared" ref="H226:L226" si="35">H224/H225</f>
        <v>1100200.5692578119</v>
      </c>
      <c r="I226" s="33">
        <f t="shared" si="35"/>
        <v>380204.28740128217</v>
      </c>
      <c r="J226" s="33">
        <f t="shared" si="35"/>
        <v>8487.7637712621254</v>
      </c>
      <c r="K226" s="33">
        <f t="shared" si="35"/>
        <v>130594.81762164658</v>
      </c>
      <c r="L226" s="33">
        <f t="shared" si="35"/>
        <v>0</v>
      </c>
    </row>
    <row r="228" spans="1:12">
      <c r="B228" s="21" t="s">
        <v>126</v>
      </c>
    </row>
    <row r="229" spans="1:12">
      <c r="A229" s="2">
        <v>11</v>
      </c>
      <c r="B229" s="31" t="s">
        <v>127</v>
      </c>
      <c r="F229" s="11">
        <f>SUM(G229:Q229)</f>
        <v>1162999.9999999998</v>
      </c>
      <c r="G229" s="11">
        <v>999154.43106350175</v>
      </c>
      <c r="H229" s="11">
        <v>135502.32325201621</v>
      </c>
      <c r="I229" s="11">
        <v>16557.378010935685</v>
      </c>
      <c r="J229" s="11">
        <v>0</v>
      </c>
      <c r="K229" s="11">
        <v>11785.867673546336</v>
      </c>
      <c r="L229" s="11">
        <v>0</v>
      </c>
    </row>
    <row r="230" spans="1:12">
      <c r="A230" s="2">
        <v>12</v>
      </c>
      <c r="B230" s="31" t="s">
        <v>128</v>
      </c>
      <c r="F230" s="11">
        <f t="shared" ref="F230:F235" si="36">SUM(G230:Q230)</f>
        <v>675000.00000000012</v>
      </c>
      <c r="G230" s="11">
        <v>378675.74205881875</v>
      </c>
      <c r="H230" s="11">
        <v>153551.05199610657</v>
      </c>
      <c r="I230" s="11">
        <v>112813.63697646986</v>
      </c>
      <c r="J230" s="11">
        <v>3248.1099097947676</v>
      </c>
      <c r="K230" s="11">
        <v>26711.459058810149</v>
      </c>
      <c r="L230" s="11">
        <v>0</v>
      </c>
    </row>
    <row r="231" spans="1:12">
      <c r="A231" s="2">
        <v>13</v>
      </c>
      <c r="B231" s="31" t="s">
        <v>129</v>
      </c>
      <c r="F231" s="11">
        <f t="shared" si="36"/>
        <v>486000</v>
      </c>
      <c r="G231" s="11">
        <v>417531.43034983822</v>
      </c>
      <c r="H231" s="11">
        <v>56624.358641857165</v>
      </c>
      <c r="I231" s="11">
        <v>6919.0762797203297</v>
      </c>
      <c r="J231" s="11">
        <v>0</v>
      </c>
      <c r="K231" s="11">
        <v>4925.1347285842812</v>
      </c>
      <c r="L231" s="11">
        <v>0</v>
      </c>
    </row>
    <row r="232" spans="1:12">
      <c r="A232" s="2">
        <v>14</v>
      </c>
      <c r="B232" s="31" t="s">
        <v>130</v>
      </c>
      <c r="F232" s="11">
        <f t="shared" si="36"/>
        <v>1509000</v>
      </c>
      <c r="G232" s="11">
        <v>846550.65891371469</v>
      </c>
      <c r="H232" s="11">
        <v>343271.90735129599</v>
      </c>
      <c r="I232" s="11">
        <v>252201.15288517479</v>
      </c>
      <c r="J232" s="11">
        <v>7261.3301538967462</v>
      </c>
      <c r="K232" s="11">
        <v>59714.950695917782</v>
      </c>
      <c r="L232" s="11">
        <v>0</v>
      </c>
    </row>
    <row r="233" spans="1:12">
      <c r="A233" s="2">
        <v>15</v>
      </c>
      <c r="B233" s="31" t="s">
        <v>131</v>
      </c>
      <c r="F233" s="11">
        <f t="shared" si="36"/>
        <v>125000</v>
      </c>
      <c r="G233" s="11">
        <v>70125.137418299753</v>
      </c>
      <c r="H233" s="11">
        <v>28435.379999278994</v>
      </c>
      <c r="I233" s="11">
        <v>20891.414254901822</v>
      </c>
      <c r="J233" s="11">
        <v>601.50183514717912</v>
      </c>
      <c r="K233" s="11">
        <v>4946.5664923722479</v>
      </c>
      <c r="L233" s="11">
        <v>0</v>
      </c>
    </row>
    <row r="234" spans="1:12">
      <c r="A234" s="2">
        <v>16</v>
      </c>
      <c r="B234" s="31" t="s">
        <v>132</v>
      </c>
      <c r="F234" s="11">
        <f t="shared" si="36"/>
        <v>2302000</v>
      </c>
      <c r="G234" s="11">
        <v>1919197.7815144777</v>
      </c>
      <c r="H234" s="11">
        <v>260275.83933999407</v>
      </c>
      <c r="I234" s="11">
        <v>32139.410027589525</v>
      </c>
      <c r="J234" s="11">
        <v>64666.970317949264</v>
      </c>
      <c r="K234" s="11">
        <v>22638.553549942408</v>
      </c>
      <c r="L234" s="11">
        <v>3081.4452500468751</v>
      </c>
    </row>
    <row r="235" spans="1:12">
      <c r="A235" s="2">
        <v>17</v>
      </c>
      <c r="B235" s="31" t="s">
        <v>133</v>
      </c>
      <c r="F235" s="11">
        <f t="shared" si="36"/>
        <v>5253000</v>
      </c>
      <c r="G235" s="11">
        <v>4501124.6260852339</v>
      </c>
      <c r="H235" s="11">
        <v>610429.0038850347</v>
      </c>
      <c r="I235" s="11">
        <v>75377.061883052535</v>
      </c>
      <c r="J235" s="11">
        <v>5747.7919920713575</v>
      </c>
      <c r="K235" s="11">
        <v>53094.554331020816</v>
      </c>
      <c r="L235" s="11">
        <v>7226.9618235877115</v>
      </c>
    </row>
    <row r="237" spans="1:12">
      <c r="A237" s="2">
        <v>18</v>
      </c>
      <c r="B237" s="31" t="s">
        <v>134</v>
      </c>
      <c r="F237" s="11">
        <f>SUM(F229:F236)</f>
        <v>11513000</v>
      </c>
      <c r="G237" s="11">
        <f t="shared" ref="G237:L237" si="37">SUM(G229:G236)</f>
        <v>9132359.8074038848</v>
      </c>
      <c r="H237" s="11">
        <f t="shared" si="37"/>
        <v>1588089.8644655838</v>
      </c>
      <c r="I237" s="11">
        <f t="shared" si="37"/>
        <v>516899.13031784451</v>
      </c>
      <c r="J237" s="11">
        <f t="shared" si="37"/>
        <v>81525.704208859315</v>
      </c>
      <c r="K237" s="11">
        <f t="shared" si="37"/>
        <v>183817.08653019404</v>
      </c>
      <c r="L237" s="11">
        <f t="shared" si="37"/>
        <v>10308.407073634586</v>
      </c>
    </row>
    <row r="238" spans="1:12">
      <c r="A238" s="2">
        <v>19</v>
      </c>
      <c r="B238" s="31" t="s">
        <v>124</v>
      </c>
      <c r="F238" s="10">
        <v>0.95563399999999998</v>
      </c>
      <c r="G238" s="10">
        <v>0.95563399999999998</v>
      </c>
      <c r="H238" s="10">
        <v>0.95563399999999998</v>
      </c>
      <c r="I238" s="10">
        <v>0.95563399999999998</v>
      </c>
      <c r="J238" s="10">
        <v>0.95563399999999998</v>
      </c>
      <c r="K238" s="10">
        <v>0.95563399999999998</v>
      </c>
      <c r="L238" s="10">
        <v>0.95563399999999998</v>
      </c>
    </row>
    <row r="239" spans="1:12">
      <c r="A239" s="2">
        <v>20</v>
      </c>
      <c r="B239" s="32" t="s">
        <v>135</v>
      </c>
      <c r="F239" s="33">
        <f>SUM(G239:Q239)</f>
        <v>12047499.356448183</v>
      </c>
      <c r="G239" s="33">
        <f>G237/G238</f>
        <v>9556336.2201469243</v>
      </c>
      <c r="H239" s="33">
        <f t="shared" ref="H239:L239" si="38">H237/H238</f>
        <v>1661818.0856536957</v>
      </c>
      <c r="I239" s="33">
        <f t="shared" si="38"/>
        <v>540896.54649985721</v>
      </c>
      <c r="J239" s="33">
        <f t="shared" si="38"/>
        <v>85310.594023296901</v>
      </c>
      <c r="K239" s="33">
        <f t="shared" si="38"/>
        <v>192350.92779264241</v>
      </c>
      <c r="L239" s="33">
        <f t="shared" si="38"/>
        <v>10786.982331765703</v>
      </c>
    </row>
    <row r="241" spans="1:12">
      <c r="A241" s="34">
        <v>21</v>
      </c>
      <c r="B241" s="35" t="s">
        <v>136</v>
      </c>
      <c r="C241" s="35"/>
      <c r="D241" s="35"/>
      <c r="E241" s="35"/>
      <c r="F241" s="36">
        <f t="shared" ref="F241" si="39">SUM(G241:Q241)</f>
        <v>19810373.817134641</v>
      </c>
      <c r="G241" s="36">
        <f>G226+G239</f>
        <v>15699723.242781378</v>
      </c>
      <c r="H241" s="36">
        <f t="shared" ref="H241:L241" si="40">H226+H239</f>
        <v>2762018.6549115079</v>
      </c>
      <c r="I241" s="36">
        <f t="shared" si="40"/>
        <v>921100.83390113944</v>
      </c>
      <c r="J241" s="36">
        <f t="shared" si="40"/>
        <v>93798.357794559022</v>
      </c>
      <c r="K241" s="36">
        <f t="shared" si="40"/>
        <v>322945.74541428901</v>
      </c>
      <c r="L241" s="36">
        <f t="shared" si="40"/>
        <v>10786.982331765703</v>
      </c>
    </row>
    <row r="243" spans="1:12">
      <c r="A243" s="2">
        <v>22</v>
      </c>
      <c r="B243" s="31" t="s">
        <v>137</v>
      </c>
      <c r="F243" s="11">
        <f t="shared" ref="F243" si="41">SUM(G243:Q243)</f>
        <v>2799975</v>
      </c>
      <c r="G243" s="11">
        <v>2401609</v>
      </c>
      <c r="H243" s="11">
        <v>325699</v>
      </c>
      <c r="I243" s="11">
        <v>40218</v>
      </c>
      <c r="J243" s="11">
        <v>264</v>
      </c>
      <c r="K243" s="11">
        <v>28329</v>
      </c>
      <c r="L243" s="11">
        <v>3856</v>
      </c>
    </row>
    <row r="245" spans="1:12">
      <c r="A245" s="2">
        <v>23</v>
      </c>
      <c r="B245" s="21" t="s">
        <v>138</v>
      </c>
      <c r="F245" s="37">
        <f>F241/F243</f>
        <v>7.075196677518421</v>
      </c>
      <c r="G245" s="37">
        <f t="shared" ref="G245:L245" si="42">G241/G243</f>
        <v>6.5371687242933296</v>
      </c>
      <c r="H245" s="37">
        <f t="shared" si="42"/>
        <v>8.4802798132984982</v>
      </c>
      <c r="I245" s="37">
        <f t="shared" si="42"/>
        <v>22.902701126389662</v>
      </c>
      <c r="J245" s="37">
        <f t="shared" si="42"/>
        <v>355.29680982787511</v>
      </c>
      <c r="K245" s="37">
        <f t="shared" si="42"/>
        <v>11.399828635472096</v>
      </c>
      <c r="L245" s="37">
        <f t="shared" si="42"/>
        <v>2.7974539242130971</v>
      </c>
    </row>
    <row r="247" spans="1:12" ht="16.5">
      <c r="B247" s="30" t="s">
        <v>139</v>
      </c>
      <c r="C247" s="30"/>
      <c r="D247" s="30"/>
      <c r="E247" s="30"/>
      <c r="F247" s="30"/>
      <c r="G247" s="30"/>
      <c r="H247" s="30"/>
      <c r="I247" s="30"/>
      <c r="J247" s="30"/>
      <c r="K247" s="30"/>
      <c r="L247" s="30"/>
    </row>
    <row r="249" spans="1:12">
      <c r="A249" s="2">
        <v>24</v>
      </c>
      <c r="B249" s="10" t="s">
        <v>140</v>
      </c>
      <c r="F249" s="11">
        <f t="shared" ref="F249" si="43">SUM(G249:Q249)</f>
        <v>33991718.752892978</v>
      </c>
      <c r="G249" s="11">
        <v>25116396.09335589</v>
      </c>
      <c r="H249" s="11">
        <v>4517421.6801311746</v>
      </c>
      <c r="I249" s="11">
        <v>1577069.1212132075</v>
      </c>
      <c r="J249" s="11">
        <v>167841.74624318257</v>
      </c>
      <c r="K249" s="11">
        <v>538142.26545652049</v>
      </c>
      <c r="L249" s="11">
        <v>2074847.8464930025</v>
      </c>
    </row>
    <row r="250" spans="1:12">
      <c r="A250" s="2">
        <v>25</v>
      </c>
      <c r="B250" s="10" t="s">
        <v>141</v>
      </c>
      <c r="F250" s="38">
        <f>F249/F243</f>
        <v>12.140007947532737</v>
      </c>
      <c r="G250" s="38">
        <f t="shared" ref="G250:L250" si="44">G249/G243</f>
        <v>10.458153718342949</v>
      </c>
      <c r="H250" s="38">
        <f t="shared" si="44"/>
        <v>13.869928001409813</v>
      </c>
      <c r="I250" s="38">
        <f t="shared" si="44"/>
        <v>39.213017087204918</v>
      </c>
      <c r="J250" s="38">
        <f t="shared" si="44"/>
        <v>635.76419031508544</v>
      </c>
      <c r="K250" s="38">
        <f t="shared" si="44"/>
        <v>18.996161723199567</v>
      </c>
      <c r="L250" s="38">
        <f t="shared" si="44"/>
        <v>538.08294774196122</v>
      </c>
    </row>
    <row r="251" spans="1:12">
      <c r="A251" s="2"/>
      <c r="B251" s="10"/>
      <c r="G251" s="11"/>
      <c r="H251" s="11"/>
      <c r="I251" s="11"/>
      <c r="J251" s="11"/>
      <c r="K251" s="11"/>
      <c r="L251" s="11"/>
    </row>
    <row r="252" spans="1:12">
      <c r="A252" s="2">
        <v>26</v>
      </c>
      <c r="B252" s="10" t="s">
        <v>142</v>
      </c>
      <c r="F252" s="11">
        <f t="shared" ref="F252" si="45">SUM(G252:Q252)</f>
        <v>84334612.136793196</v>
      </c>
      <c r="G252" s="11">
        <v>43866068.906964123</v>
      </c>
      <c r="H252" s="11">
        <v>7634423.5071704173</v>
      </c>
      <c r="I252" s="11">
        <v>24567416.913865436</v>
      </c>
      <c r="J252" s="11">
        <v>3606380.3478306239</v>
      </c>
      <c r="K252" s="11">
        <v>2415184.3203854933</v>
      </c>
      <c r="L252" s="11">
        <v>2245138.1405771109</v>
      </c>
    </row>
    <row r="253" spans="1:12">
      <c r="A253" s="2">
        <v>27</v>
      </c>
      <c r="B253" s="10" t="s">
        <v>143</v>
      </c>
      <c r="F253" s="38">
        <f>F252/F243</f>
        <v>30.119773261115974</v>
      </c>
      <c r="G253" s="38">
        <f t="shared" ref="G253:L253" si="46">G252/G243</f>
        <v>18.265283360848549</v>
      </c>
      <c r="H253" s="38">
        <f t="shared" si="46"/>
        <v>23.4401195802579</v>
      </c>
      <c r="I253" s="38">
        <f t="shared" si="46"/>
        <v>610.85625625007299</v>
      </c>
      <c r="J253" s="38">
        <f t="shared" si="46"/>
        <v>13660.531620570546</v>
      </c>
      <c r="K253" s="38">
        <f t="shared" si="46"/>
        <v>85.254838518320213</v>
      </c>
      <c r="L253" s="38">
        <f t="shared" si="46"/>
        <v>582.24536840692713</v>
      </c>
    </row>
    <row r="254" spans="1:12">
      <c r="A254" s="2"/>
      <c r="B254" s="10"/>
    </row>
    <row r="255" spans="1:12">
      <c r="A255" s="2">
        <v>28</v>
      </c>
      <c r="B255" s="21" t="s">
        <v>144</v>
      </c>
      <c r="F255" s="39">
        <f>F250+F253</f>
        <v>42.259781208648711</v>
      </c>
      <c r="G255" s="39">
        <f t="shared" ref="G255:L255" si="47">G250+G253</f>
        <v>28.723437079191498</v>
      </c>
      <c r="H255" s="39">
        <f t="shared" si="47"/>
        <v>37.31004758166771</v>
      </c>
      <c r="I255" s="39">
        <f t="shared" si="47"/>
        <v>650.06927333727788</v>
      </c>
      <c r="J255" s="39">
        <f t="shared" si="47"/>
        <v>14296.295810885631</v>
      </c>
      <c r="K255" s="39">
        <f t="shared" si="47"/>
        <v>104.25100024151978</v>
      </c>
      <c r="L255" s="39">
        <f t="shared" si="47"/>
        <v>1120.3283161488885</v>
      </c>
    </row>
    <row r="256" spans="1:12">
      <c r="A256" s="2"/>
      <c r="B256" s="10"/>
    </row>
    <row r="259" spans="1:12" ht="75" customHeight="1"/>
    <row r="260" spans="1:12">
      <c r="A260" s="7" t="str">
        <f>A201</f>
        <v>File:  WA 2010 Elec Case / Elec COS Base Case / Sumcost Exhibits</v>
      </c>
      <c r="B260" s="10"/>
      <c r="C260" s="10"/>
      <c r="D260" s="6"/>
      <c r="E260" s="5"/>
      <c r="F260" s="11"/>
      <c r="G260" s="11"/>
      <c r="H260" s="11"/>
      <c r="I260" t="s">
        <v>109</v>
      </c>
      <c r="L260" s="15" t="s">
        <v>145</v>
      </c>
    </row>
  </sheetData>
  <mergeCells count="3">
    <mergeCell ref="B211:L211"/>
    <mergeCell ref="B241:E241"/>
    <mergeCell ref="B247:L247"/>
  </mergeCells>
  <printOptions horizontalCentered="1"/>
  <pageMargins left="0.75" right="0.5" top="0.75" bottom="0.25" header="0.5" footer="0.5"/>
  <pageSetup scale="80" firstPageNumber="3" orientation="portrait" useFirstPageNumber="1" r:id="rId1"/>
  <headerFooter alignWithMargins="0"/>
  <rowBreaks count="3" manualBreakCount="3">
    <brk id="65" max="11" man="1"/>
    <brk id="137" max="16383" man="1"/>
    <brk id="20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2010-03-23T07:00:00+00:00</OpenedDate>
    <Date1 xmlns="dc463f71-b30c-4ab2-9473-d307f9d35888">2010-03-23T07:00:00+00:00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100467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30B3ED862F30408938449DB841F55F" ma:contentTypeVersion="131" ma:contentTypeDescription="" ma:contentTypeScope="" ma:versionID="0b4ab380bcce52aca8f4e79cc1e6ae6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724C6B9-28F8-4B17-909A-AA336EE6DF9F}"/>
</file>

<file path=customXml/itemProps2.xml><?xml version="1.0" encoding="utf-8"?>
<ds:datastoreItem xmlns:ds="http://schemas.openxmlformats.org/officeDocument/2006/customXml" ds:itemID="{32511CA1-4069-49EB-845A-B9A3C38BCE59}"/>
</file>

<file path=customXml/itemProps3.xml><?xml version="1.0" encoding="utf-8"?>
<ds:datastoreItem xmlns:ds="http://schemas.openxmlformats.org/officeDocument/2006/customXml" ds:itemID="{121ADDA2-476E-423A-BE4A-6CD9FA9931E1}"/>
</file>

<file path=customXml/itemProps4.xml><?xml version="1.0" encoding="utf-8"?>
<ds:datastoreItem xmlns:ds="http://schemas.openxmlformats.org/officeDocument/2006/customXml" ds:itemID="{83663301-F88F-4E68-9FA0-B12412ECCF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Sumcost Exhibits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 Employee</dc:creator>
  <cp:lastModifiedBy>gzhkw6</cp:lastModifiedBy>
  <cp:lastPrinted>2010-03-11T23:40:28Z</cp:lastPrinted>
  <dcterms:created xsi:type="dcterms:W3CDTF">2008-02-27T01:43:37Z</dcterms:created>
  <dcterms:modified xsi:type="dcterms:W3CDTF">2010-03-11T23:40:41Z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0x0101006E56B4D1795A2E4DB2F0B01679ED314A002530B3ED862F30408938449DB841F55F</vt:lpwstr>
  </property>
  <property fmtid="{D5CDD505-2E9C-101B-9397-08002B2CF9AE}" pid="3" name="_docset_NoMedatataSyncRequired">
    <vt:lpwstr>False</vt:lpwstr>
  </property>
</Properties>
</file>