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4\2024 WA Elec and Gas GRC\Data Requests\Staff\Ready for Review\"/>
    </mc:Choice>
  </mc:AlternateContent>
  <xr:revisionPtr revIDLastSave="0" documentId="13_ncr:1_{DBE0A9F9-8F27-4FCB-8F31-C2136F262DC4}" xr6:coauthVersionLast="47" xr6:coauthVersionMax="47" xr10:uidLastSave="{00000000-0000-0000-0000-000000000000}"/>
  <bookViews>
    <workbookView xWindow="-120" yWindow="-120" windowWidth="29040" windowHeight="15840" xr2:uid="{EEF5B474-3931-4B46-AA99-E0D6598D7412}"/>
  </bookViews>
  <sheets>
    <sheet name="Summary" sheetId="2" r:id="rId1"/>
    <sheet name="Details (CGK-3)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8" i="1" l="1"/>
  <c r="P32" i="1"/>
  <c r="P33" i="1"/>
  <c r="P34" i="1"/>
  <c r="P38" i="1"/>
  <c r="P39" i="1"/>
  <c r="P43" i="1"/>
  <c r="P44" i="1"/>
  <c r="P45" i="1"/>
  <c r="P46" i="1"/>
  <c r="P47" i="1"/>
  <c r="P48" i="1"/>
  <c r="P49" i="1"/>
  <c r="P50" i="1"/>
  <c r="P54" i="1"/>
  <c r="P55" i="1"/>
  <c r="P56" i="1"/>
  <c r="P57" i="1"/>
  <c r="P58" i="1"/>
  <c r="P59" i="1"/>
  <c r="P60" i="1"/>
  <c r="P61" i="1"/>
  <c r="P62" i="1"/>
  <c r="P63" i="1"/>
  <c r="P69" i="1"/>
  <c r="P70" i="1"/>
  <c r="P71" i="1"/>
  <c r="P72" i="1"/>
  <c r="P73" i="1"/>
  <c r="P77" i="1"/>
  <c r="P78" i="1"/>
  <c r="P79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10" i="1"/>
  <c r="C2" i="2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32" i="1"/>
  <c r="M33" i="1"/>
  <c r="M34" i="1"/>
  <c r="M38" i="1"/>
  <c r="M39" i="1"/>
  <c r="M43" i="1"/>
  <c r="M44" i="1"/>
  <c r="M45" i="1"/>
  <c r="M46" i="1"/>
  <c r="M47" i="1"/>
  <c r="M48" i="1"/>
  <c r="M49" i="1"/>
  <c r="M50" i="1"/>
  <c r="M54" i="1"/>
  <c r="M55" i="1"/>
  <c r="M56" i="1"/>
  <c r="M57" i="1"/>
  <c r="M58" i="1"/>
  <c r="M59" i="1"/>
  <c r="M60" i="1"/>
  <c r="M61" i="1"/>
  <c r="M62" i="1"/>
  <c r="M63" i="1"/>
  <c r="M69" i="1"/>
  <c r="M70" i="1"/>
  <c r="M71" i="1"/>
  <c r="M72" i="1"/>
  <c r="M73" i="1"/>
  <c r="M77" i="1"/>
  <c r="M78" i="1"/>
  <c r="M79" i="1"/>
  <c r="M10" i="1"/>
  <c r="L84" i="1" l="1"/>
  <c r="J79" i="1"/>
  <c r="J78" i="1"/>
  <c r="J77" i="1"/>
  <c r="J73" i="1"/>
  <c r="J72" i="1"/>
  <c r="J71" i="1"/>
  <c r="J70" i="1"/>
  <c r="J69" i="1"/>
  <c r="J39" i="1"/>
  <c r="J38" i="1"/>
  <c r="J50" i="1"/>
  <c r="J49" i="1"/>
  <c r="J48" i="1"/>
  <c r="J47" i="1"/>
  <c r="J46" i="1"/>
  <c r="J45" i="1"/>
  <c r="J44" i="1"/>
  <c r="J43" i="1"/>
  <c r="J63" i="1"/>
  <c r="J62" i="1"/>
  <c r="J61" i="1"/>
  <c r="J60" i="1"/>
  <c r="J59" i="1"/>
  <c r="J58" i="1"/>
  <c r="J57" i="1"/>
  <c r="J56" i="1"/>
  <c r="J55" i="1"/>
  <c r="J54" i="1"/>
  <c r="J34" i="1"/>
  <c r="J33" i="1"/>
  <c r="J32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I80" i="1"/>
  <c r="I74" i="1"/>
  <c r="I64" i="1"/>
  <c r="I51" i="1"/>
  <c r="I40" i="1"/>
  <c r="I35" i="1"/>
  <c r="I29" i="1"/>
  <c r="L89" i="1" l="1"/>
  <c r="C5" i="2"/>
  <c r="C6" i="2" s="1"/>
  <c r="I66" i="1"/>
  <c r="I82" i="1"/>
  <c r="I84" i="1" l="1"/>
  <c r="E80" i="1" l="1"/>
  <c r="E74" i="1"/>
  <c r="E64" i="1"/>
  <c r="E51" i="1"/>
  <c r="E40" i="1"/>
  <c r="E35" i="1"/>
  <c r="E2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2" i="1"/>
  <c r="F33" i="1"/>
  <c r="F34" i="1"/>
  <c r="F38" i="1"/>
  <c r="F39" i="1"/>
  <c r="F43" i="1"/>
  <c r="F44" i="1"/>
  <c r="F45" i="1"/>
  <c r="F46" i="1"/>
  <c r="F47" i="1"/>
  <c r="F48" i="1"/>
  <c r="F49" i="1"/>
  <c r="F50" i="1"/>
  <c r="F54" i="1"/>
  <c r="F55" i="1"/>
  <c r="F56" i="1"/>
  <c r="F57" i="1"/>
  <c r="F58" i="1"/>
  <c r="F59" i="1"/>
  <c r="F60" i="1"/>
  <c r="F61" i="1"/>
  <c r="F62" i="1"/>
  <c r="F63" i="1"/>
  <c r="F69" i="1"/>
  <c r="F70" i="1"/>
  <c r="F71" i="1"/>
  <c r="F72" i="1"/>
  <c r="F73" i="1"/>
  <c r="F77" i="1"/>
  <c r="F78" i="1"/>
  <c r="F79" i="1"/>
  <c r="F83" i="1"/>
  <c r="F10" i="1"/>
  <c r="M29" i="1" l="1"/>
  <c r="P29" i="1"/>
  <c r="M80" i="1"/>
  <c r="P80" i="1"/>
  <c r="M40" i="1"/>
  <c r="P40" i="1"/>
  <c r="M51" i="1"/>
  <c r="P51" i="1"/>
  <c r="M35" i="1"/>
  <c r="P35" i="1"/>
  <c r="M64" i="1"/>
  <c r="P64" i="1"/>
  <c r="M74" i="1"/>
  <c r="P74" i="1"/>
  <c r="E66" i="1"/>
  <c r="P66" i="1" s="1"/>
  <c r="E82" i="1"/>
  <c r="F51" i="1"/>
  <c r="C80" i="1"/>
  <c r="J80" i="1" s="1"/>
  <c r="C74" i="1"/>
  <c r="J74" i="1" s="1"/>
  <c r="C64" i="1"/>
  <c r="J64" i="1" s="1"/>
  <c r="C51" i="1"/>
  <c r="J51" i="1" s="1"/>
  <c r="C40" i="1"/>
  <c r="C35" i="1"/>
  <c r="J35" i="1" s="1"/>
  <c r="C2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M82" i="1" l="1"/>
  <c r="P82" i="1"/>
  <c r="E84" i="1"/>
  <c r="M66" i="1"/>
  <c r="F29" i="1"/>
  <c r="J29" i="1"/>
  <c r="F35" i="1"/>
  <c r="J40" i="1"/>
  <c r="F40" i="1"/>
  <c r="F80" i="1"/>
  <c r="F74" i="1"/>
  <c r="F64" i="1"/>
  <c r="C82" i="1"/>
  <c r="J82" i="1" s="1"/>
  <c r="C66" i="1"/>
  <c r="E89" i="1" l="1"/>
  <c r="P84" i="1"/>
  <c r="C3" i="2"/>
  <c r="C4" i="2" s="1"/>
  <c r="M84" i="1"/>
  <c r="F66" i="1"/>
  <c r="J66" i="1"/>
  <c r="F82" i="1"/>
  <c r="C84" i="1"/>
  <c r="O85" i="1" s="1"/>
  <c r="P85" i="1" s="1"/>
  <c r="L85" i="1" l="1"/>
  <c r="G89" i="1"/>
  <c r="F84" i="1"/>
  <c r="F85" i="1" s="1"/>
  <c r="I85" i="1"/>
  <c r="J85" i="1" s="1"/>
  <c r="J84" i="1"/>
  <c r="M85" i="1" l="1"/>
</calcChain>
</file>

<file path=xl/sharedStrings.xml><?xml version="1.0" encoding="utf-8"?>
<sst xmlns="http://schemas.openxmlformats.org/spreadsheetml/2006/main" count="115" uniqueCount="102">
  <si>
    <t>Line</t>
  </si>
  <si>
    <t>No.</t>
  </si>
  <si>
    <t>Pro Forma</t>
  </si>
  <si>
    <t>555 PURCHASED POWER</t>
  </si>
  <si>
    <t xml:space="preserve">Short-Term Market </t>
  </si>
  <si>
    <t>Chelan PUD</t>
  </si>
  <si>
    <t xml:space="preserve">Douglas PUD </t>
  </si>
  <si>
    <t>Grant PUD</t>
  </si>
  <si>
    <t>Lancaster PPA</t>
  </si>
  <si>
    <t>Small Power</t>
  </si>
  <si>
    <t>Stimson</t>
  </si>
  <si>
    <t>Spokane-Upriver</t>
  </si>
  <si>
    <t>Spokane Waste-to-Energy</t>
  </si>
  <si>
    <t>Palouse Wind</t>
  </si>
  <si>
    <t>Adams-Neilson Solar</t>
  </si>
  <si>
    <t>Elf I Solar</t>
  </si>
  <si>
    <t>Rattlesnake Flats Wind</t>
  </si>
  <si>
    <t>Clearwater Wind</t>
  </si>
  <si>
    <t>Incremental VER Integration</t>
  </si>
  <si>
    <t>Clolumbia Basin Hydro</t>
  </si>
  <si>
    <t>Total Account 555</t>
  </si>
  <si>
    <t>557 OTHER EXPENSES</t>
  </si>
  <si>
    <t xml:space="preserve">Miscellaneous Transaction Fees </t>
  </si>
  <si>
    <t>Other Resource Costs</t>
  </si>
  <si>
    <t>Natural Gas Fuel Purchases</t>
  </si>
  <si>
    <t>Total Account 557</t>
  </si>
  <si>
    <t>501 THERMAL FUEL EXPENSE</t>
  </si>
  <si>
    <t>Kettle Falls - Wood Fuel</t>
  </si>
  <si>
    <t>Colstrip - Fuel Cost</t>
  </si>
  <si>
    <t>Total Account 501</t>
  </si>
  <si>
    <t>547 OTHER FUEL EXPENSE</t>
  </si>
  <si>
    <t>Coyote Springs 2 Combined Cycle Combustion Turbine</t>
  </si>
  <si>
    <t>Lancaster Combined Cycle Combustion Turbine</t>
  </si>
  <si>
    <t>TC Energy Pipeline</t>
  </si>
  <si>
    <t>Williams Northwest Pipeline</t>
  </si>
  <si>
    <t>Rathdrum Combustion Turbine</t>
  </si>
  <si>
    <t>Northeast Combustion Turbine</t>
  </si>
  <si>
    <t>Boulder Park Engines</t>
  </si>
  <si>
    <t>Kettle Falls Combustion Turbine</t>
  </si>
  <si>
    <t>Total Account 547</t>
  </si>
  <si>
    <t>565 TRANSMISSION OF ELECTRICITY BY OTHERS</t>
  </si>
  <si>
    <t>Short-term Purchases</t>
  </si>
  <si>
    <t>BPA Point-to-Point</t>
  </si>
  <si>
    <t>BPA Montana Intertie</t>
  </si>
  <si>
    <t>Avista on BPA Borderline</t>
  </si>
  <si>
    <t>Kootenai Electric Cooperative, Inc</t>
  </si>
  <si>
    <t>Northern Lights - Sagle</t>
  </si>
  <si>
    <t>Northwestern for Colstrip</t>
  </si>
  <si>
    <t>Portland General Electric John Day to COB</t>
  </si>
  <si>
    <t>Northwestern for Clearwater III (wind)</t>
  </si>
  <si>
    <t>Columbia Basin Hydro transmission</t>
  </si>
  <si>
    <t>Total Account 565</t>
  </si>
  <si>
    <t>TOTAL EXPENSE</t>
  </si>
  <si>
    <t>447 SALES FOR RESALE</t>
  </si>
  <si>
    <t>Short-Term Market</t>
  </si>
  <si>
    <t>Forecast to Actual Market Adjustment</t>
  </si>
  <si>
    <t xml:space="preserve">Nichols Pumping </t>
  </si>
  <si>
    <t>Sovereign/Kaiser Services</t>
  </si>
  <si>
    <t>Pend Oreille PUD</t>
  </si>
  <si>
    <t>Total Account 447</t>
  </si>
  <si>
    <t>456 OTHER ELECTRIC REVENUE</t>
  </si>
  <si>
    <t>Natural Gas Liquids</t>
  </si>
  <si>
    <t>Surplus AECO to Malin Transportation</t>
  </si>
  <si>
    <t>Total Account 456</t>
  </si>
  <si>
    <t>TOTAL REVENUE</t>
  </si>
  <si>
    <t>TOTAL NET EXPENSE</t>
  </si>
  <si>
    <r>
      <t>Clearwater</t>
    </r>
    <r>
      <rPr>
        <sz val="10"/>
        <color rgb="FFFF0000"/>
        <rFont val="Arial"/>
        <family val="2"/>
      </rPr>
      <t xml:space="preserve"> (Idaho only)</t>
    </r>
  </si>
  <si>
    <r>
      <t xml:space="preserve">WPM Ancillary Services </t>
    </r>
    <r>
      <rPr>
        <sz val="10"/>
        <color rgb="FFFF0000"/>
        <rFont val="Arial"/>
        <family val="2"/>
      </rPr>
      <t>(reconciling item - not in ERM)</t>
    </r>
  </si>
  <si>
    <r>
      <t xml:space="preserve">Non-Mon. Accruals </t>
    </r>
    <r>
      <rPr>
        <sz val="10"/>
        <color rgb="FFFF0000"/>
        <rFont val="Arial"/>
        <family val="2"/>
      </rPr>
      <t>(reconciling item - not in ERM)</t>
    </r>
  </si>
  <si>
    <r>
      <t xml:space="preserve">Non-WA EIA REC </t>
    </r>
    <r>
      <rPr>
        <sz val="10"/>
        <color rgb="FFFF0000"/>
        <rFont val="Arial"/>
        <family val="2"/>
      </rPr>
      <t>(Idaho only)</t>
    </r>
  </si>
  <si>
    <t>Filed (base)</t>
  </si>
  <si>
    <t>DR-227</t>
  </si>
  <si>
    <t>Change</t>
  </si>
  <si>
    <t>Washington portion</t>
  </si>
  <si>
    <t>DR-227(a)</t>
  </si>
  <si>
    <t>DR-227(d)</t>
  </si>
  <si>
    <t>DR-227(e)</t>
  </si>
  <si>
    <t>DR-227(b)/DR-227(f)</t>
  </si>
  <si>
    <t>Reference</t>
  </si>
  <si>
    <t>DR-227(l)</t>
  </si>
  <si>
    <t>DR-227(m)</t>
  </si>
  <si>
    <t>DR-227(h)</t>
  </si>
  <si>
    <t>Adjustment for AWEC recommendation (Table 8)</t>
  </si>
  <si>
    <t xml:space="preserve">AWEC's recommended COB margin adjustment </t>
  </si>
  <si>
    <t>NPE after AWEC's adjustments</t>
  </si>
  <si>
    <t>DR-227(g)</t>
  </si>
  <si>
    <t>DR-227(b)/DR-227(i)</t>
  </si>
  <si>
    <t>Full CCA</t>
  </si>
  <si>
    <t>Delta Filed</t>
  </si>
  <si>
    <t>CCA Only (71.15/ton)</t>
  </si>
  <si>
    <t>CCA Only - (38.09/ton)</t>
  </si>
  <si>
    <t>DR 227</t>
  </si>
  <si>
    <t>DR 230</t>
  </si>
  <si>
    <t>Delta 227</t>
  </si>
  <si>
    <t>227 Case (with $38.09 CCA Cost)</t>
  </si>
  <si>
    <t>227 Case (with $71.15 CCA Cost)</t>
  </si>
  <si>
    <t>ID-Only CCA</t>
  </si>
  <si>
    <t>CCA Only - (Original Case - ($25.33/ton applied only to Boulderr and Kettle Falls CT)</t>
  </si>
  <si>
    <t>Delta</t>
  </si>
  <si>
    <t>227 Case (original filed CCA - ID Only)</t>
  </si>
  <si>
    <t>$mil</t>
  </si>
  <si>
    <t>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</si>
</sst>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2">
    <xf numFmtId="0" fontId="0" fillId="0" borderId="0" xfId="0"/>
    <xf numFmtId="0" fontId="5" fillId="2" borderId="0" xfId="2" applyFont="1" applyFill="1" applyAlignment="1">
      <alignment horizontal="center"/>
    </xf>
    <xf numFmtId="0" fontId="5" fillId="2" borderId="0" xfId="2" applyFont="1" applyFill="1" applyAlignment="1">
      <alignment horizontal="left"/>
    </xf>
    <xf numFmtId="0" fontId="5" fillId="2" borderId="0" xfId="2" applyFont="1" applyFill="1"/>
    <xf numFmtId="0" fontId="7" fillId="2" borderId="0" xfId="1" applyNumberFormat="1" applyFont="1" applyFill="1" applyBorder="1" applyAlignment="1">
      <alignment horizontal="center"/>
    </xf>
    <xf numFmtId="0" fontId="8" fillId="2" borderId="0" xfId="2" applyFont="1" applyFill="1" applyAlignment="1">
      <alignment horizontal="center"/>
    </xf>
    <xf numFmtId="0" fontId="8" fillId="2" borderId="0" xfId="2" applyFont="1" applyFill="1"/>
    <xf numFmtId="0" fontId="0" fillId="2" borderId="0" xfId="2" quotePrefix="1" applyFont="1" applyFill="1" applyAlignment="1">
      <alignment horizontal="left"/>
    </xf>
    <xf numFmtId="3" fontId="5" fillId="2" borderId="0" xfId="1" applyNumberFormat="1" applyFont="1" applyFill="1" applyBorder="1" applyAlignment="1">
      <alignment horizontal="right"/>
    </xf>
    <xf numFmtId="0" fontId="0" fillId="2" borderId="0" xfId="2" applyFont="1" applyFill="1"/>
    <xf numFmtId="0" fontId="0" fillId="2" borderId="1" xfId="2" applyFont="1" applyFill="1" applyBorder="1"/>
    <xf numFmtId="0" fontId="6" fillId="2" borderId="0" xfId="2" applyFont="1" applyFill="1"/>
    <xf numFmtId="3" fontId="6" fillId="2" borderId="0" xfId="1" applyNumberFormat="1" applyFont="1" applyFill="1" applyBorder="1" applyAlignment="1">
      <alignment horizontal="right"/>
    </xf>
    <xf numFmtId="0" fontId="0" fillId="2" borderId="1" xfId="2" quotePrefix="1" applyFont="1" applyFill="1" applyBorder="1" applyAlignment="1">
      <alignment horizontal="left"/>
    </xf>
    <xf numFmtId="0" fontId="5" fillId="0" borderId="0" xfId="2" applyFont="1"/>
    <xf numFmtId="0" fontId="6" fillId="2" borderId="2" xfId="2" applyFont="1" applyFill="1" applyBorder="1"/>
    <xf numFmtId="0" fontId="0" fillId="0" borderId="0" xfId="2" quotePrefix="1" applyFont="1" applyAlignment="1">
      <alignment horizontal="left"/>
    </xf>
    <xf numFmtId="0" fontId="6" fillId="2" borderId="3" xfId="2" applyFont="1" applyFill="1" applyBorder="1"/>
    <xf numFmtId="0" fontId="0" fillId="0" borderId="0" xfId="2" applyFont="1"/>
    <xf numFmtId="6" fontId="4" fillId="2" borderId="0" xfId="2" quotePrefix="1" applyNumberFormat="1" applyFont="1" applyFill="1" applyAlignment="1">
      <alignment horizontal="center"/>
    </xf>
    <xf numFmtId="3" fontId="5" fillId="2" borderId="0" xfId="1" applyNumberFormat="1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5" fillId="2" borderId="0" xfId="2" applyNumberFormat="1" applyFont="1" applyFill="1"/>
    <xf numFmtId="3" fontId="5" fillId="2" borderId="0" xfId="2" applyNumberFormat="1" applyFont="1" applyFill="1" applyAlignment="1">
      <alignment horizontal="right"/>
    </xf>
    <xf numFmtId="3" fontId="6" fillId="2" borderId="0" xfId="2" applyNumberFormat="1" applyFont="1" applyFill="1" applyAlignment="1">
      <alignment horizontal="right"/>
    </xf>
    <xf numFmtId="0" fontId="7" fillId="3" borderId="0" xfId="1" applyNumberFormat="1" applyFont="1" applyFill="1" applyBorder="1" applyAlignment="1">
      <alignment horizontal="center"/>
    </xf>
    <xf numFmtId="3" fontId="5" fillId="3" borderId="0" xfId="1" applyNumberFormat="1" applyFont="1" applyFill="1" applyBorder="1" applyAlignment="1">
      <alignment horizontal="right"/>
    </xf>
    <xf numFmtId="3" fontId="5" fillId="3" borderId="0" xfId="1" applyNumberFormat="1" applyFont="1" applyFill="1" applyBorder="1" applyAlignment="1">
      <alignment horizontal="center"/>
    </xf>
    <xf numFmtId="3" fontId="6" fillId="3" borderId="1" xfId="1" applyNumberFormat="1" applyFont="1" applyFill="1" applyBorder="1" applyAlignment="1">
      <alignment horizontal="center"/>
    </xf>
    <xf numFmtId="3" fontId="5" fillId="3" borderId="1" xfId="2" applyNumberFormat="1" applyFont="1" applyFill="1" applyBorder="1" applyAlignment="1">
      <alignment horizontal="right"/>
    </xf>
    <xf numFmtId="3" fontId="6" fillId="3" borderId="0" xfId="1" applyNumberFormat="1" applyFont="1" applyFill="1" applyBorder="1" applyAlignment="1">
      <alignment horizontal="right"/>
    </xf>
    <xf numFmtId="3" fontId="6" fillId="3" borderId="2" xfId="1" applyNumberFormat="1" applyFont="1" applyFill="1" applyBorder="1" applyAlignment="1">
      <alignment horizontal="right"/>
    </xf>
    <xf numFmtId="3" fontId="6" fillId="3" borderId="2" xfId="2" applyNumberFormat="1" applyFont="1" applyFill="1" applyBorder="1" applyAlignment="1">
      <alignment horizontal="right"/>
    </xf>
    <xf numFmtId="3" fontId="6" fillId="3" borderId="4" xfId="1" applyNumberFormat="1" applyFont="1" applyFill="1" applyBorder="1" applyAlignment="1">
      <alignment horizontal="right"/>
    </xf>
    <xf numFmtId="0" fontId="5" fillId="3" borderId="0" xfId="2" applyFont="1" applyFill="1"/>
    <xf numFmtId="0" fontId="0" fillId="3" borderId="0" xfId="0" applyFill="1"/>
    <xf numFmtId="0" fontId="3" fillId="4" borderId="0" xfId="2" applyFont="1" applyFill="1" applyAlignment="1">
      <alignment horizontal="center"/>
    </xf>
    <xf numFmtId="0" fontId="4" fillId="4" borderId="0" xfId="2" applyFont="1" applyFill="1" applyAlignment="1">
      <alignment horizontal="center"/>
    </xf>
    <xf numFmtId="3" fontId="5" fillId="4" borderId="0" xfId="1" applyNumberFormat="1" applyFont="1" applyFill="1" applyBorder="1" applyAlignment="1">
      <alignment horizontal="center"/>
    </xf>
    <xf numFmtId="3" fontId="5" fillId="4" borderId="0" xfId="1" applyNumberFormat="1" applyFont="1" applyFill="1"/>
    <xf numFmtId="0" fontId="7" fillId="4" borderId="0" xfId="1" applyNumberFormat="1" applyFont="1" applyFill="1" applyBorder="1" applyAlignment="1">
      <alignment horizontal="center"/>
    </xf>
    <xf numFmtId="3" fontId="6" fillId="4" borderId="1" xfId="1" applyNumberFormat="1" applyFont="1" applyFill="1" applyBorder="1" applyAlignment="1">
      <alignment horizontal="center"/>
    </xf>
    <xf numFmtId="3" fontId="5" fillId="4" borderId="0" xfId="1" applyNumberFormat="1" applyFont="1" applyFill="1" applyBorder="1"/>
    <xf numFmtId="3" fontId="5" fillId="4" borderId="0" xfId="1" applyNumberFormat="1" applyFont="1" applyFill="1" applyBorder="1" applyAlignment="1">
      <alignment horizontal="right"/>
    </xf>
    <xf numFmtId="3" fontId="5" fillId="4" borderId="1" xfId="2" applyNumberFormat="1" applyFont="1" applyFill="1" applyBorder="1" applyAlignment="1">
      <alignment horizontal="right"/>
    </xf>
    <xf numFmtId="3" fontId="6" fillId="4" borderId="0" xfId="1" applyNumberFormat="1" applyFont="1" applyFill="1" applyBorder="1" applyAlignment="1">
      <alignment horizontal="right"/>
    </xf>
    <xf numFmtId="3" fontId="6" fillId="4" borderId="2" xfId="1" applyNumberFormat="1" applyFont="1" applyFill="1" applyBorder="1" applyAlignment="1">
      <alignment horizontal="right"/>
    </xf>
    <xf numFmtId="3" fontId="6" fillId="4" borderId="2" xfId="2" applyNumberFormat="1" applyFont="1" applyFill="1" applyBorder="1" applyAlignment="1">
      <alignment horizontal="right"/>
    </xf>
    <xf numFmtId="3" fontId="6" fillId="4" borderId="4" xfId="1" applyNumberFormat="1" applyFont="1" applyFill="1" applyBorder="1" applyAlignment="1">
      <alignment horizontal="right"/>
    </xf>
    <xf numFmtId="3" fontId="5" fillId="4" borderId="0" xfId="2" applyNumberFormat="1" applyFont="1" applyFill="1" applyAlignment="1">
      <alignment horizontal="right"/>
    </xf>
    <xf numFmtId="0" fontId="5" fillId="4" borderId="0" xfId="2" applyFont="1" applyFill="1"/>
    <xf numFmtId="3" fontId="5" fillId="4" borderId="0" xfId="2" applyNumberFormat="1" applyFont="1" applyFill="1"/>
    <xf numFmtId="0" fontId="0" fillId="4" borderId="0" xfId="0" applyFill="1"/>
    <xf numFmtId="0" fontId="0" fillId="5" borderId="0" xfId="0" applyFill="1"/>
    <xf numFmtId="3" fontId="5" fillId="5" borderId="0" xfId="1" applyNumberFormat="1" applyFont="1" applyFill="1" applyBorder="1" applyAlignment="1">
      <alignment horizontal="center"/>
    </xf>
    <xf numFmtId="0" fontId="3" fillId="5" borderId="0" xfId="2" applyFont="1" applyFill="1" applyAlignment="1">
      <alignment horizontal="center"/>
    </xf>
    <xf numFmtId="0" fontId="7" fillId="5" borderId="0" xfId="1" applyNumberFormat="1" applyFont="1" applyFill="1" applyBorder="1" applyAlignment="1">
      <alignment horizontal="center"/>
    </xf>
    <xf numFmtId="3" fontId="6" fillId="5" borderId="1" xfId="1" applyNumberFormat="1" applyFont="1" applyFill="1" applyBorder="1" applyAlignment="1">
      <alignment horizontal="center"/>
    </xf>
    <xf numFmtId="3" fontId="5" fillId="5" borderId="0" xfId="1" applyNumberFormat="1" applyFont="1" applyFill="1" applyBorder="1" applyAlignment="1">
      <alignment horizontal="right"/>
    </xf>
    <xf numFmtId="3" fontId="5" fillId="5" borderId="1" xfId="2" applyNumberFormat="1" applyFont="1" applyFill="1" applyBorder="1" applyAlignment="1">
      <alignment horizontal="right"/>
    </xf>
    <xf numFmtId="3" fontId="6" fillId="5" borderId="0" xfId="1" applyNumberFormat="1" applyFont="1" applyFill="1" applyBorder="1" applyAlignment="1">
      <alignment horizontal="right"/>
    </xf>
    <xf numFmtId="3" fontId="6" fillId="5" borderId="2" xfId="1" applyNumberFormat="1" applyFont="1" applyFill="1" applyBorder="1" applyAlignment="1">
      <alignment horizontal="right"/>
    </xf>
    <xf numFmtId="3" fontId="6" fillId="5" borderId="2" xfId="2" applyNumberFormat="1" applyFont="1" applyFill="1" applyBorder="1" applyAlignment="1">
      <alignment horizontal="right"/>
    </xf>
    <xf numFmtId="3" fontId="6" fillId="5" borderId="4" xfId="1" applyNumberFormat="1" applyFont="1" applyFill="1" applyBorder="1" applyAlignment="1">
      <alignment horizontal="right"/>
    </xf>
    <xf numFmtId="3" fontId="5" fillId="5" borderId="0" xfId="2" applyNumberFormat="1" applyFont="1" applyFill="1" applyAlignment="1">
      <alignment horizontal="right"/>
    </xf>
    <xf numFmtId="3" fontId="6" fillId="5" borderId="5" xfId="1" applyNumberFormat="1" applyFont="1" applyFill="1" applyBorder="1" applyAlignment="1">
      <alignment horizontal="right"/>
    </xf>
    <xf numFmtId="164" fontId="6" fillId="5" borderId="0" xfId="1" applyNumberFormat="1" applyFont="1" applyFill="1" applyBorder="1" applyAlignment="1">
      <alignment horizontal="right"/>
    </xf>
    <xf numFmtId="3" fontId="8" fillId="4" borderId="0" xfId="1" applyNumberFormat="1" applyFont="1" applyFill="1"/>
    <xf numFmtId="0" fontId="0" fillId="5" borderId="0" xfId="0" quotePrefix="1" applyFill="1" applyAlignment="1">
      <alignment horizontal="left"/>
    </xf>
    <xf numFmtId="0" fontId="0" fillId="6" borderId="0" xfId="0" applyFill="1"/>
    <xf numFmtId="0" fontId="0" fillId="6" borderId="0" xfId="0" quotePrefix="1" applyFill="1" applyAlignment="1">
      <alignment horizontal="left"/>
    </xf>
    <xf numFmtId="3" fontId="5" fillId="6" borderId="0" xfId="1" applyNumberFormat="1" applyFont="1" applyFill="1" applyBorder="1" applyAlignment="1">
      <alignment horizontal="center"/>
    </xf>
    <xf numFmtId="0" fontId="3" fillId="6" borderId="0" xfId="2" applyFont="1" applyFill="1" applyAlignment="1">
      <alignment horizontal="center"/>
    </xf>
    <xf numFmtId="0" fontId="7" fillId="6" borderId="0" xfId="1" applyNumberFormat="1" applyFont="1" applyFill="1" applyBorder="1" applyAlignment="1">
      <alignment horizontal="center"/>
    </xf>
    <xf numFmtId="3" fontId="6" fillId="6" borderId="1" xfId="1" applyNumberFormat="1" applyFont="1" applyFill="1" applyBorder="1" applyAlignment="1">
      <alignment horizontal="center"/>
    </xf>
    <xf numFmtId="3" fontId="5" fillId="6" borderId="0" xfId="1" applyNumberFormat="1" applyFont="1" applyFill="1" applyBorder="1" applyAlignment="1">
      <alignment horizontal="right"/>
    </xf>
    <xf numFmtId="3" fontId="5" fillId="6" borderId="1" xfId="2" applyNumberFormat="1" applyFont="1" applyFill="1" applyBorder="1" applyAlignment="1">
      <alignment horizontal="right"/>
    </xf>
    <xf numFmtId="3" fontId="6" fillId="6" borderId="0" xfId="1" applyNumberFormat="1" applyFont="1" applyFill="1" applyBorder="1" applyAlignment="1">
      <alignment horizontal="right"/>
    </xf>
    <xf numFmtId="3" fontId="6" fillId="6" borderId="2" xfId="1" applyNumberFormat="1" applyFont="1" applyFill="1" applyBorder="1" applyAlignment="1">
      <alignment horizontal="right"/>
    </xf>
    <xf numFmtId="3" fontId="6" fillId="6" borderId="2" xfId="2" applyNumberFormat="1" applyFont="1" applyFill="1" applyBorder="1" applyAlignment="1">
      <alignment horizontal="right"/>
    </xf>
    <xf numFmtId="3" fontId="6" fillId="6" borderId="4" xfId="1" applyNumberFormat="1" applyFont="1" applyFill="1" applyBorder="1" applyAlignment="1">
      <alignment horizontal="right"/>
    </xf>
    <xf numFmtId="3" fontId="5" fillId="6" borderId="0" xfId="2" applyNumberFormat="1" applyFont="1" applyFill="1" applyAlignment="1">
      <alignment horizontal="right"/>
    </xf>
    <xf numFmtId="3" fontId="6" fillId="6" borderId="5" xfId="1" applyNumberFormat="1" applyFont="1" applyFill="1" applyBorder="1" applyAlignment="1">
      <alignment horizontal="right"/>
    </xf>
    <xf numFmtId="164" fontId="6" fillId="6" borderId="0" xfId="1" applyNumberFormat="1" applyFont="1" applyFill="1" applyBorder="1" applyAlignment="1">
      <alignment horizontal="right"/>
    </xf>
    <xf numFmtId="165" fontId="0" fillId="0" borderId="0" xfId="1" applyNumberFormat="1" applyFont="1"/>
    <xf numFmtId="0" fontId="0" fillId="0" borderId="0" xfId="0" quotePrefix="1" applyAlignment="1">
      <alignment horizontal="left"/>
    </xf>
    <xf numFmtId="43" fontId="0" fillId="0" borderId="0" xfId="0" applyNumberFormat="1"/>
    <xf numFmtId="0" fontId="0" fillId="7" borderId="0" xfId="0" applyFill="1"/>
    <xf numFmtId="0" fontId="0" fillId="7" borderId="0" xfId="0" quotePrefix="1" applyFill="1" applyAlignment="1">
      <alignment horizontal="left"/>
    </xf>
    <xf numFmtId="3" fontId="5" fillId="7" borderId="0" xfId="1" applyNumberFormat="1" applyFont="1" applyFill="1" applyBorder="1" applyAlignment="1">
      <alignment horizontal="center"/>
    </xf>
    <xf numFmtId="0" fontId="3" fillId="7" borderId="0" xfId="2" applyFont="1" applyFill="1" applyAlignment="1">
      <alignment horizontal="center"/>
    </xf>
    <xf numFmtId="0" fontId="7" fillId="7" borderId="0" xfId="1" applyNumberFormat="1" applyFont="1" applyFill="1" applyBorder="1" applyAlignment="1">
      <alignment horizontal="center"/>
    </xf>
    <xf numFmtId="3" fontId="6" fillId="7" borderId="1" xfId="1" applyNumberFormat="1" applyFont="1" applyFill="1" applyBorder="1" applyAlignment="1">
      <alignment horizontal="center"/>
    </xf>
    <xf numFmtId="3" fontId="0" fillId="7" borderId="0" xfId="0" applyNumberFormat="1" applyFill="1"/>
    <xf numFmtId="0" fontId="0" fillId="0" borderId="0" xfId="0" quotePrefix="1" applyAlignment="1">
      <alignment horizontal="left" indent="1"/>
    </xf>
    <xf numFmtId="3" fontId="5" fillId="7" borderId="0" xfId="1" applyNumberFormat="1" applyFont="1" applyFill="1" applyBorder="1" applyAlignment="1">
      <alignment horizontal="right"/>
    </xf>
    <xf numFmtId="3" fontId="5" fillId="7" borderId="1" xfId="2" applyNumberFormat="1" applyFont="1" applyFill="1" applyBorder="1" applyAlignment="1">
      <alignment horizontal="right"/>
    </xf>
    <xf numFmtId="3" fontId="6" fillId="7" borderId="0" xfId="1" applyNumberFormat="1" applyFont="1" applyFill="1" applyBorder="1" applyAlignment="1">
      <alignment horizontal="right"/>
    </xf>
    <xf numFmtId="3" fontId="6" fillId="7" borderId="2" xfId="1" applyNumberFormat="1" applyFont="1" applyFill="1" applyBorder="1" applyAlignment="1">
      <alignment horizontal="right"/>
    </xf>
    <xf numFmtId="3" fontId="6" fillId="7" borderId="2" xfId="2" applyNumberFormat="1" applyFont="1" applyFill="1" applyBorder="1" applyAlignment="1">
      <alignment horizontal="right"/>
    </xf>
    <xf numFmtId="3" fontId="6" fillId="7" borderId="4" xfId="1" applyNumberFormat="1" applyFont="1" applyFill="1" applyBorder="1" applyAlignment="1">
      <alignment horizontal="right"/>
    </xf>
    <xf numFmtId="3" fontId="5" fillId="7" borderId="0" xfId="2" applyNumberFormat="1" applyFont="1" applyFill="1" applyAlignment="1">
      <alignment horizontal="right"/>
    </xf>
    <xf numFmtId="164" fontId="6" fillId="7" borderId="0" xfId="1" applyNumberFormat="1" applyFont="1" applyFill="1" applyBorder="1" applyAlignment="1">
      <alignment horizontal="right"/>
    </xf>
    <xf numFmtId="164" fontId="10" fillId="7" borderId="0" xfId="0" applyNumberFormat="1" applyFont="1" applyFill="1"/>
    <xf numFmtId="0" fontId="0" fillId="8" borderId="0" xfId="0" applyFill="1" applyAlignment="1">
      <alignment horizontal="left" indent="1"/>
    </xf>
    <xf numFmtId="165" fontId="0" fillId="8" borderId="0" xfId="1" applyNumberFormat="1" applyFont="1" applyFill="1"/>
    <xf numFmtId="166" fontId="0" fillId="6" borderId="0" xfId="1" applyNumberFormat="1" applyFont="1" applyFill="1"/>
    <xf numFmtId="166" fontId="11" fillId="6" borderId="0" xfId="1" applyNumberFormat="1" applyFont="1" applyFill="1"/>
    <xf numFmtId="0" fontId="10" fillId="0" borderId="0" xfId="0" applyFont="1"/>
    <xf numFmtId="165" fontId="10" fillId="0" borderId="0" xfId="1" applyNumberFormat="1" applyFont="1"/>
  </cellXfs>
  <cellStyles count="3">
    <cellStyle name="Comma" xfId="1" builtinId="3"/>
    <cellStyle name="Normal" xfId="0" builtinId="0"/>
    <cellStyle name="Normal 3" xfId="2" xr:uid="{4DCA34AD-751C-4510-AE7D-32A8E5B2F2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2DCA-FB17-4D4B-A6D2-F382C713E2E4}">
  <dimension ref="B1:E38"/>
  <sheetViews>
    <sheetView tabSelected="1" workbookViewId="0">
      <selection activeCell="B10" sqref="B10"/>
    </sheetView>
  </sheetViews>
  <sheetFormatPr defaultRowHeight="15"/>
  <cols>
    <col min="1" max="1" width="2.7109375" customWidth="1"/>
    <col min="2" max="2" width="37.42578125" bestFit="1" customWidth="1"/>
    <col min="3" max="3" width="7" bestFit="1" customWidth="1"/>
  </cols>
  <sheetData>
    <row r="1" spans="2:5">
      <c r="B1" s="110" t="s">
        <v>101</v>
      </c>
      <c r="C1" s="111" t="s">
        <v>100</v>
      </c>
    </row>
    <row r="2" spans="2:5">
      <c r="B2" s="87" t="s">
        <v>99</v>
      </c>
      <c r="C2" s="86">
        <f>'Details (CGK-3)'!O84/1000</f>
        <v>110.46159485337907</v>
      </c>
    </row>
    <row r="3" spans="2:5">
      <c r="B3" s="87" t="s">
        <v>95</v>
      </c>
      <c r="C3" s="86">
        <f>'Details (CGK-3)'!E84/1000</f>
        <v>184.22220487467314</v>
      </c>
    </row>
    <row r="4" spans="2:5">
      <c r="B4" s="96" t="s">
        <v>98</v>
      </c>
      <c r="C4" s="86">
        <f>C3-C2</f>
        <v>73.76061002129407</v>
      </c>
    </row>
    <row r="5" spans="2:5">
      <c r="B5" t="s">
        <v>94</v>
      </c>
      <c r="C5" s="86">
        <f>'Details (CGK-3)'!L84/1000</f>
        <v>132.05347961837043</v>
      </c>
      <c r="E5" s="88"/>
    </row>
    <row r="6" spans="2:5">
      <c r="B6" s="106" t="s">
        <v>98</v>
      </c>
      <c r="C6" s="107">
        <f>C5-C2</f>
        <v>21.591884764991363</v>
      </c>
    </row>
    <row r="7" spans="2:5">
      <c r="C7" s="86"/>
    </row>
    <row r="8" spans="2:5">
      <c r="C8" s="86"/>
    </row>
    <row r="9" spans="2:5">
      <c r="C9" s="86"/>
    </row>
    <row r="10" spans="2:5">
      <c r="C10" s="86"/>
    </row>
    <row r="11" spans="2:5">
      <c r="C11" s="86"/>
    </row>
    <row r="12" spans="2:5">
      <c r="C12" s="86"/>
    </row>
    <row r="13" spans="2:5">
      <c r="C13" s="86"/>
    </row>
    <row r="14" spans="2:5">
      <c r="C14" s="86"/>
    </row>
    <row r="15" spans="2:5">
      <c r="C15" s="86"/>
    </row>
    <row r="16" spans="2:5">
      <c r="C16" s="86"/>
    </row>
    <row r="17" spans="3:3">
      <c r="C17" s="86"/>
    </row>
    <row r="18" spans="3:3">
      <c r="C18" s="86"/>
    </row>
    <row r="19" spans="3:3">
      <c r="C19" s="86"/>
    </row>
    <row r="20" spans="3:3">
      <c r="C20" s="86"/>
    </row>
    <row r="21" spans="3:3">
      <c r="C21" s="86"/>
    </row>
    <row r="22" spans="3:3">
      <c r="C22" s="86"/>
    </row>
    <row r="23" spans="3:3">
      <c r="C23" s="86"/>
    </row>
    <row r="24" spans="3:3">
      <c r="C24" s="86"/>
    </row>
    <row r="25" spans="3:3">
      <c r="C25" s="86"/>
    </row>
    <row r="26" spans="3:3">
      <c r="C26" s="86"/>
    </row>
    <row r="27" spans="3:3">
      <c r="C27" s="86"/>
    </row>
    <row r="28" spans="3:3">
      <c r="C28" s="86"/>
    </row>
    <row r="29" spans="3:3">
      <c r="C29" s="86"/>
    </row>
    <row r="30" spans="3:3">
      <c r="C30" s="86"/>
    </row>
    <row r="31" spans="3:3">
      <c r="C31" s="86"/>
    </row>
    <row r="32" spans="3:3">
      <c r="C32" s="86"/>
    </row>
    <row r="33" spans="3:3">
      <c r="C33" s="86"/>
    </row>
    <row r="34" spans="3:3">
      <c r="C34" s="86"/>
    </row>
    <row r="35" spans="3:3">
      <c r="C35" s="86"/>
    </row>
    <row r="36" spans="3:3">
      <c r="C36" s="86"/>
    </row>
    <row r="37" spans="3:3">
      <c r="C37" s="86"/>
    </row>
    <row r="38" spans="3:3">
      <c r="C38" s="86"/>
    </row>
  </sheetData>
  <pageMargins left="0.7" right="0.7" top="0.75" bottom="0.75" header="0.3" footer="0.3"/>
  <pageSetup orientation="portrait" horizontalDpi="1200" verticalDpi="1200" r:id="rId1"/>
  <headerFooter>
    <oddFooter>&amp;L&amp;F&amp;C&amp;A&amp;R&amp;P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5F74-E8B0-4DB8-8088-87F41A6B5A33}">
  <sheetPr>
    <pageSetUpPr fitToPage="1"/>
  </sheetPr>
  <dimension ref="A1:P90"/>
  <sheetViews>
    <sheetView workbookViewId="0">
      <selection activeCell="B10" sqref="B10"/>
    </sheetView>
  </sheetViews>
  <sheetFormatPr defaultRowHeight="15"/>
  <cols>
    <col min="2" max="2" width="46" bestFit="1" customWidth="1"/>
    <col min="3" max="3" width="9.140625" style="37"/>
    <col min="5" max="6" width="9.7109375" style="54" bestFit="1" customWidth="1"/>
    <col min="7" max="7" width="17.140625" bestFit="1" customWidth="1"/>
    <col min="9" max="10" width="10.5703125" style="55" bestFit="1" customWidth="1"/>
    <col min="11" max="11" width="8.85546875" customWidth="1"/>
    <col min="12" max="12" width="11.5703125" style="71" bestFit="1" customWidth="1"/>
    <col min="13" max="13" width="12.140625" style="71" customWidth="1"/>
    <col min="15" max="15" width="14.140625" style="89" customWidth="1"/>
    <col min="16" max="16" width="9.140625" style="89"/>
  </cols>
  <sheetData>
    <row r="1" spans="1:16" ht="18">
      <c r="A1" s="21"/>
      <c r="B1" s="21"/>
      <c r="C1" s="28"/>
      <c r="D1" s="8"/>
      <c r="E1" s="38"/>
      <c r="F1" s="38"/>
    </row>
    <row r="2" spans="1:16" ht="18">
      <c r="A2" s="21"/>
      <c r="B2" s="21"/>
      <c r="C2" s="28"/>
      <c r="D2" s="8"/>
      <c r="E2" s="38"/>
      <c r="F2" s="38"/>
      <c r="I2" s="55" t="s">
        <v>91</v>
      </c>
      <c r="L2" s="71" t="s">
        <v>92</v>
      </c>
      <c r="O2" s="89" t="s">
        <v>92</v>
      </c>
    </row>
    <row r="3" spans="1:16" ht="18">
      <c r="A3" s="21"/>
      <c r="B3" s="21"/>
      <c r="C3" s="28"/>
      <c r="D3" s="8"/>
      <c r="E3" s="38"/>
      <c r="F3" s="38"/>
      <c r="I3" s="70" t="s">
        <v>89</v>
      </c>
      <c r="L3" s="72" t="s">
        <v>90</v>
      </c>
      <c r="O3" s="90" t="s">
        <v>97</v>
      </c>
    </row>
    <row r="4" spans="1:16" ht="15.75">
      <c r="A4" s="22"/>
      <c r="B4" s="22"/>
      <c r="C4" s="29"/>
      <c r="D4" s="20"/>
      <c r="E4" s="39"/>
      <c r="F4" s="39"/>
    </row>
    <row r="5" spans="1:16" ht="15.75">
      <c r="A5" s="1"/>
      <c r="B5" s="19"/>
      <c r="C5" s="29" t="s">
        <v>70</v>
      </c>
      <c r="D5" s="20"/>
      <c r="E5" s="40" t="s">
        <v>71</v>
      </c>
      <c r="F5" s="40" t="s">
        <v>88</v>
      </c>
      <c r="I5" s="56" t="s">
        <v>87</v>
      </c>
      <c r="J5" s="56" t="s">
        <v>88</v>
      </c>
      <c r="L5" s="73" t="s">
        <v>87</v>
      </c>
      <c r="M5" s="73" t="s">
        <v>93</v>
      </c>
      <c r="O5" s="91" t="s">
        <v>96</v>
      </c>
      <c r="P5" s="91" t="s">
        <v>93</v>
      </c>
    </row>
    <row r="6" spans="1:16" ht="18">
      <c r="A6" s="2"/>
      <c r="B6" s="3"/>
      <c r="C6" s="28"/>
      <c r="D6" s="8"/>
      <c r="E6" s="41"/>
      <c r="F6" s="41"/>
      <c r="I6" s="57"/>
      <c r="J6" s="57"/>
      <c r="L6" s="74"/>
      <c r="M6" s="74"/>
      <c r="O6" s="92"/>
      <c r="P6" s="92"/>
    </row>
    <row r="7" spans="1:16">
      <c r="A7" s="1" t="s">
        <v>0</v>
      </c>
      <c r="B7" s="3"/>
      <c r="C7" s="27">
        <v>2025</v>
      </c>
      <c r="D7" s="4"/>
      <c r="E7" s="42">
        <v>2025</v>
      </c>
      <c r="F7" s="42"/>
      <c r="I7" s="58">
        <v>2025</v>
      </c>
      <c r="J7" s="58"/>
      <c r="L7" s="75">
        <v>2025</v>
      </c>
      <c r="M7" s="75"/>
      <c r="O7" s="93">
        <v>2025</v>
      </c>
      <c r="P7" s="93"/>
    </row>
    <row r="8" spans="1:16">
      <c r="A8" s="5" t="s">
        <v>1</v>
      </c>
      <c r="B8" s="3"/>
      <c r="C8" s="30" t="s">
        <v>2</v>
      </c>
      <c r="D8" s="23"/>
      <c r="E8" s="43" t="s">
        <v>2</v>
      </c>
      <c r="F8" s="43" t="s">
        <v>72</v>
      </c>
      <c r="G8" s="23" t="s">
        <v>78</v>
      </c>
      <c r="I8" s="59" t="s">
        <v>2</v>
      </c>
      <c r="J8" s="59"/>
      <c r="L8" s="76" t="s">
        <v>2</v>
      </c>
      <c r="M8" s="76"/>
      <c r="O8" s="94" t="s">
        <v>2</v>
      </c>
      <c r="P8" s="94"/>
    </row>
    <row r="9" spans="1:16" ht="18">
      <c r="A9" s="1">
        <v>1</v>
      </c>
      <c r="B9" s="6" t="s">
        <v>3</v>
      </c>
      <c r="C9" s="28"/>
      <c r="D9" s="8"/>
      <c r="E9" s="44"/>
      <c r="F9" s="44"/>
      <c r="G9" s="3"/>
      <c r="I9" s="57"/>
      <c r="J9" s="57"/>
      <c r="L9" s="74"/>
      <c r="M9" s="74"/>
      <c r="O9" s="97"/>
    </row>
    <row r="10" spans="1:16">
      <c r="A10" s="1">
        <f t="shared" ref="A10:A73" si="0">A9+1</f>
        <v>2</v>
      </c>
      <c r="B10" s="7" t="s">
        <v>4</v>
      </c>
      <c r="C10" s="28">
        <v>2212.5907640457131</v>
      </c>
      <c r="D10" s="8"/>
      <c r="E10" s="45">
        <v>25355.629999999997</v>
      </c>
      <c r="F10" s="45">
        <f>E10-C10</f>
        <v>23143.039235954286</v>
      </c>
      <c r="G10" s="3"/>
      <c r="I10" s="60">
        <v>25332.010000000002</v>
      </c>
      <c r="J10" s="60">
        <f>I10-C10</f>
        <v>23119.41923595429</v>
      </c>
      <c r="L10" s="77">
        <v>9914.0400000000009</v>
      </c>
      <c r="M10" s="77">
        <f t="shared" ref="M10:M40" si="1">L10-E10</f>
        <v>-15441.589999999997</v>
      </c>
      <c r="O10" s="97">
        <v>2222.5700000000002</v>
      </c>
      <c r="P10" s="97">
        <f>O10-E10</f>
        <v>-23133.059999999998</v>
      </c>
    </row>
    <row r="11" spans="1:16">
      <c r="A11" s="1">
        <f t="shared" si="0"/>
        <v>3</v>
      </c>
      <c r="B11" s="9" t="s">
        <v>5</v>
      </c>
      <c r="C11" s="28">
        <v>38216.746582031323</v>
      </c>
      <c r="D11" s="8"/>
      <c r="E11" s="45">
        <v>38216.640000000007</v>
      </c>
      <c r="F11" s="45">
        <f t="shared" ref="F11:F74" si="2">E11-C11</f>
        <v>-0.1065820313160657</v>
      </c>
      <c r="G11" s="3"/>
      <c r="I11" s="60">
        <v>38216.640000000007</v>
      </c>
      <c r="J11" s="60">
        <f t="shared" ref="J11:J29" si="3">I11-C11</f>
        <v>-0.1065820313160657</v>
      </c>
      <c r="L11" s="77">
        <v>38216.640000000007</v>
      </c>
      <c r="M11" s="77">
        <f t="shared" si="1"/>
        <v>0</v>
      </c>
      <c r="O11" s="97">
        <v>38216.640000000007</v>
      </c>
      <c r="P11" s="97">
        <f t="shared" ref="P11:P74" si="4">O11-E11</f>
        <v>0</v>
      </c>
    </row>
    <row r="12" spans="1:16">
      <c r="A12" s="1">
        <f t="shared" si="0"/>
        <v>4</v>
      </c>
      <c r="B12" s="9" t="s">
        <v>6</v>
      </c>
      <c r="C12" s="28">
        <v>1749.8896560668943</v>
      </c>
      <c r="D12" s="8"/>
      <c r="E12" s="45">
        <v>1749.9</v>
      </c>
      <c r="F12" s="45">
        <f t="shared" si="2"/>
        <v>1.0343933105787073E-2</v>
      </c>
      <c r="G12" s="3"/>
      <c r="I12" s="60">
        <v>1749.9</v>
      </c>
      <c r="J12" s="60">
        <f t="shared" si="3"/>
        <v>1.0343933105787073E-2</v>
      </c>
      <c r="L12" s="77">
        <v>1749.9</v>
      </c>
      <c r="M12" s="77">
        <f t="shared" si="1"/>
        <v>0</v>
      </c>
      <c r="O12" s="97">
        <v>1749.9</v>
      </c>
      <c r="P12" s="97">
        <f t="shared" si="4"/>
        <v>0</v>
      </c>
    </row>
    <row r="13" spans="1:16">
      <c r="A13" s="1">
        <f t="shared" si="0"/>
        <v>5</v>
      </c>
      <c r="B13" s="9" t="s">
        <v>7</v>
      </c>
      <c r="C13" s="28">
        <v>31201.918945312555</v>
      </c>
      <c r="D13" s="8"/>
      <c r="E13" s="45">
        <v>31201.919999999998</v>
      </c>
      <c r="F13" s="45">
        <f t="shared" si="2"/>
        <v>1.0546874436840881E-3</v>
      </c>
      <c r="G13" s="3"/>
      <c r="I13" s="60">
        <v>31201.919999999998</v>
      </c>
      <c r="J13" s="60">
        <f t="shared" si="3"/>
        <v>1.0546874436840881E-3</v>
      </c>
      <c r="L13" s="77">
        <v>31201.919999999998</v>
      </c>
      <c r="M13" s="77">
        <f t="shared" si="1"/>
        <v>0</v>
      </c>
      <c r="O13" s="97">
        <v>31201.919999999998</v>
      </c>
      <c r="P13" s="97">
        <f t="shared" si="4"/>
        <v>0</v>
      </c>
    </row>
    <row r="14" spans="1:16">
      <c r="A14" s="1">
        <f t="shared" si="0"/>
        <v>6</v>
      </c>
      <c r="B14" s="9" t="s">
        <v>8</v>
      </c>
      <c r="C14" s="28">
        <v>29983.29866027832</v>
      </c>
      <c r="D14" s="8"/>
      <c r="E14" s="45">
        <v>28925.73</v>
      </c>
      <c r="F14" s="45">
        <f t="shared" si="2"/>
        <v>-1057.5686602783207</v>
      </c>
      <c r="G14" s="3"/>
      <c r="I14" s="60">
        <v>28922.899999999998</v>
      </c>
      <c r="J14" s="60">
        <f t="shared" si="3"/>
        <v>-1060.3986602783225</v>
      </c>
      <c r="L14" s="77">
        <v>29522.299999999996</v>
      </c>
      <c r="M14" s="77">
        <f t="shared" si="1"/>
        <v>596.56999999999607</v>
      </c>
      <c r="O14" s="97">
        <v>29983.279999999999</v>
      </c>
      <c r="P14" s="97">
        <f t="shared" si="4"/>
        <v>1057.5499999999993</v>
      </c>
    </row>
    <row r="15" spans="1:16">
      <c r="A15" s="1">
        <f t="shared" si="0"/>
        <v>7</v>
      </c>
      <c r="B15" s="3" t="s">
        <v>9</v>
      </c>
      <c r="C15" s="28">
        <v>1344.3050791341807</v>
      </c>
      <c r="D15" s="8"/>
      <c r="E15" s="45">
        <v>1344.3200000000002</v>
      </c>
      <c r="F15" s="45">
        <f t="shared" si="2"/>
        <v>1.4920865819476603E-2</v>
      </c>
      <c r="G15" s="3"/>
      <c r="I15" s="60">
        <v>1344.3200000000002</v>
      </c>
      <c r="J15" s="60">
        <f t="shared" si="3"/>
        <v>1.4920865819476603E-2</v>
      </c>
      <c r="L15" s="77">
        <v>1344.3200000000002</v>
      </c>
      <c r="M15" s="77">
        <f t="shared" si="1"/>
        <v>0</v>
      </c>
      <c r="O15" s="97">
        <v>1344.3200000000002</v>
      </c>
      <c r="P15" s="97">
        <f t="shared" si="4"/>
        <v>0</v>
      </c>
    </row>
    <row r="16" spans="1:16">
      <c r="A16" s="1">
        <f t="shared" si="0"/>
        <v>8</v>
      </c>
      <c r="B16" s="3" t="s">
        <v>10</v>
      </c>
      <c r="C16" s="28">
        <v>1654.1996459960958</v>
      </c>
      <c r="D16" s="8"/>
      <c r="E16" s="45">
        <v>1654.2</v>
      </c>
      <c r="F16" s="45">
        <f t="shared" si="2"/>
        <v>3.5400390424911166E-4</v>
      </c>
      <c r="G16" s="3"/>
      <c r="I16" s="60">
        <v>1654.2</v>
      </c>
      <c r="J16" s="60">
        <f t="shared" si="3"/>
        <v>3.5400390424911166E-4</v>
      </c>
      <c r="L16" s="77">
        <v>1654.2</v>
      </c>
      <c r="M16" s="77">
        <f t="shared" si="1"/>
        <v>0</v>
      </c>
      <c r="O16" s="97">
        <v>1654.2</v>
      </c>
      <c r="P16" s="97">
        <f t="shared" si="4"/>
        <v>0</v>
      </c>
    </row>
    <row r="17" spans="1:16">
      <c r="A17" s="1">
        <f t="shared" si="0"/>
        <v>9</v>
      </c>
      <c r="B17" s="3" t="s">
        <v>11</v>
      </c>
      <c r="C17" s="28">
        <v>3486.9166412353525</v>
      </c>
      <c r="D17" s="8"/>
      <c r="E17" s="45">
        <v>3486.9</v>
      </c>
      <c r="F17" s="45">
        <f t="shared" si="2"/>
        <v>-1.6641235352381045E-2</v>
      </c>
      <c r="G17" s="3"/>
      <c r="I17" s="60">
        <v>3486.9</v>
      </c>
      <c r="J17" s="60">
        <f t="shared" si="3"/>
        <v>-1.6641235352381045E-2</v>
      </c>
      <c r="L17" s="77">
        <v>3486.9</v>
      </c>
      <c r="M17" s="77">
        <f t="shared" si="1"/>
        <v>0</v>
      </c>
      <c r="O17" s="97">
        <v>3486.9</v>
      </c>
      <c r="P17" s="97">
        <f t="shared" si="4"/>
        <v>0</v>
      </c>
    </row>
    <row r="18" spans="1:16">
      <c r="A18" s="1">
        <f t="shared" si="0"/>
        <v>10</v>
      </c>
      <c r="B18" s="3" t="s">
        <v>12</v>
      </c>
      <c r="C18" s="28">
        <v>5845.3518066406241</v>
      </c>
      <c r="D18" s="8"/>
      <c r="E18" s="45">
        <v>5845.35</v>
      </c>
      <c r="F18" s="45">
        <f t="shared" si="2"/>
        <v>-1.8066406237267074E-3</v>
      </c>
      <c r="G18" s="3"/>
      <c r="I18" s="60">
        <v>5845.35</v>
      </c>
      <c r="J18" s="60">
        <f t="shared" si="3"/>
        <v>-1.8066406237267074E-3</v>
      </c>
      <c r="L18" s="77">
        <v>5845.35</v>
      </c>
      <c r="M18" s="77">
        <f t="shared" si="1"/>
        <v>0</v>
      </c>
      <c r="O18" s="97">
        <v>5845.35</v>
      </c>
      <c r="P18" s="97">
        <f t="shared" si="4"/>
        <v>0</v>
      </c>
    </row>
    <row r="19" spans="1:16">
      <c r="A19" s="1">
        <f t="shared" si="0"/>
        <v>11</v>
      </c>
      <c r="B19" s="9" t="s">
        <v>13</v>
      </c>
      <c r="C19" s="28">
        <v>22953.768554687529</v>
      </c>
      <c r="D19" s="8"/>
      <c r="E19" s="45">
        <v>22953.769999999997</v>
      </c>
      <c r="F19" s="45">
        <f t="shared" si="2"/>
        <v>1.4453124676947482E-3</v>
      </c>
      <c r="G19" s="3"/>
      <c r="I19" s="60">
        <v>22953.769999999997</v>
      </c>
      <c r="J19" s="60">
        <f t="shared" si="3"/>
        <v>1.4453124676947482E-3</v>
      </c>
      <c r="L19" s="77">
        <v>22953.769999999997</v>
      </c>
      <c r="M19" s="77">
        <f t="shared" si="1"/>
        <v>0</v>
      </c>
      <c r="O19" s="97">
        <v>22953.769999999997</v>
      </c>
      <c r="P19" s="97">
        <f t="shared" si="4"/>
        <v>0</v>
      </c>
    </row>
    <row r="20" spans="1:16">
      <c r="A20" s="1">
        <f t="shared" si="0"/>
        <v>12</v>
      </c>
      <c r="B20" s="9" t="s">
        <v>14</v>
      </c>
      <c r="C20" s="28">
        <v>0</v>
      </c>
      <c r="D20" s="8"/>
      <c r="E20" s="45">
        <v>0</v>
      </c>
      <c r="F20" s="45">
        <f t="shared" si="2"/>
        <v>0</v>
      </c>
      <c r="G20" s="3"/>
      <c r="I20" s="60">
        <v>0</v>
      </c>
      <c r="J20" s="60">
        <f t="shared" si="3"/>
        <v>0</v>
      </c>
      <c r="L20" s="77">
        <v>0</v>
      </c>
      <c r="M20" s="77">
        <f t="shared" si="1"/>
        <v>0</v>
      </c>
      <c r="O20" s="97">
        <v>0</v>
      </c>
      <c r="P20" s="97">
        <f t="shared" si="4"/>
        <v>0</v>
      </c>
    </row>
    <row r="21" spans="1:16">
      <c r="A21" s="1">
        <f t="shared" si="0"/>
        <v>13</v>
      </c>
      <c r="B21" s="9" t="s">
        <v>15</v>
      </c>
      <c r="C21" s="28">
        <v>0</v>
      </c>
      <c r="D21" s="8"/>
      <c r="E21" s="45">
        <v>0</v>
      </c>
      <c r="F21" s="45">
        <f t="shared" si="2"/>
        <v>0</v>
      </c>
      <c r="G21" s="3"/>
      <c r="I21" s="60">
        <v>0</v>
      </c>
      <c r="J21" s="60">
        <f t="shared" si="3"/>
        <v>0</v>
      </c>
      <c r="L21" s="77">
        <v>0</v>
      </c>
      <c r="M21" s="77">
        <f t="shared" si="1"/>
        <v>0</v>
      </c>
      <c r="O21" s="97">
        <v>0</v>
      </c>
      <c r="P21" s="97">
        <f t="shared" si="4"/>
        <v>0</v>
      </c>
    </row>
    <row r="22" spans="1:16">
      <c r="A22" s="1">
        <f t="shared" si="0"/>
        <v>14</v>
      </c>
      <c r="B22" s="9" t="s">
        <v>16</v>
      </c>
      <c r="C22" s="28">
        <v>10382.192749023441</v>
      </c>
      <c r="D22" s="8"/>
      <c r="E22" s="45">
        <v>10382.200000000001</v>
      </c>
      <c r="F22" s="45">
        <f t="shared" si="2"/>
        <v>7.250976559589617E-3</v>
      </c>
      <c r="G22" s="3" t="s">
        <v>79</v>
      </c>
      <c r="I22" s="60">
        <v>10382.200000000001</v>
      </c>
      <c r="J22" s="60">
        <f t="shared" si="3"/>
        <v>7.250976559589617E-3</v>
      </c>
      <c r="L22" s="77">
        <v>10382.200000000001</v>
      </c>
      <c r="M22" s="77">
        <f t="shared" si="1"/>
        <v>0</v>
      </c>
      <c r="O22" s="97">
        <v>10382.200000000001</v>
      </c>
      <c r="P22" s="97">
        <f t="shared" si="4"/>
        <v>0</v>
      </c>
    </row>
    <row r="23" spans="1:16">
      <c r="A23" s="1">
        <f t="shared" si="0"/>
        <v>15</v>
      </c>
      <c r="B23" s="9" t="s">
        <v>17</v>
      </c>
      <c r="C23" s="28">
        <v>11291.940063476564</v>
      </c>
      <c r="D23" s="8"/>
      <c r="E23" s="45">
        <v>11291.939999999997</v>
      </c>
      <c r="F23" s="45">
        <f t="shared" si="2"/>
        <v>-6.3476567447651178E-5</v>
      </c>
      <c r="G23" s="3"/>
      <c r="I23" s="60">
        <v>11291.939999999997</v>
      </c>
      <c r="J23" s="60">
        <f t="shared" si="3"/>
        <v>-6.3476567447651178E-5</v>
      </c>
      <c r="L23" s="77">
        <v>11291.939999999997</v>
      </c>
      <c r="M23" s="77">
        <f t="shared" si="1"/>
        <v>0</v>
      </c>
      <c r="O23" s="97">
        <v>11291.939999999997</v>
      </c>
      <c r="P23" s="97">
        <f t="shared" si="4"/>
        <v>0</v>
      </c>
    </row>
    <row r="24" spans="1:16">
      <c r="A24" s="1">
        <f t="shared" si="0"/>
        <v>16</v>
      </c>
      <c r="B24" s="9" t="s">
        <v>18</v>
      </c>
      <c r="C24" s="28">
        <v>3537</v>
      </c>
      <c r="D24" s="8"/>
      <c r="E24" s="45">
        <v>3537</v>
      </c>
      <c r="F24" s="45">
        <f t="shared" si="2"/>
        <v>0</v>
      </c>
      <c r="G24" s="3"/>
      <c r="I24" s="60">
        <v>3537</v>
      </c>
      <c r="J24" s="60">
        <f t="shared" si="3"/>
        <v>0</v>
      </c>
      <c r="L24" s="77">
        <v>3537</v>
      </c>
      <c r="M24" s="77">
        <f t="shared" si="1"/>
        <v>0</v>
      </c>
      <c r="O24" s="97">
        <v>3537</v>
      </c>
      <c r="P24" s="97">
        <f t="shared" si="4"/>
        <v>0</v>
      </c>
    </row>
    <row r="25" spans="1:16">
      <c r="A25" s="1">
        <f t="shared" si="0"/>
        <v>17</v>
      </c>
      <c r="B25" s="9" t="s">
        <v>19</v>
      </c>
      <c r="C25" s="28">
        <v>16445.137559115901</v>
      </c>
      <c r="D25" s="8"/>
      <c r="E25" s="45">
        <v>16445.149999999998</v>
      </c>
      <c r="F25" s="45">
        <f t="shared" si="2"/>
        <v>1.2440884096577065E-2</v>
      </c>
      <c r="G25" s="3"/>
      <c r="I25" s="60">
        <v>16445.149999999998</v>
      </c>
      <c r="J25" s="60">
        <f t="shared" si="3"/>
        <v>1.2440884096577065E-2</v>
      </c>
      <c r="L25" s="77">
        <v>16445.149999999998</v>
      </c>
      <c r="M25" s="77">
        <f t="shared" si="1"/>
        <v>0</v>
      </c>
      <c r="O25" s="97">
        <v>16445.149999999998</v>
      </c>
      <c r="P25" s="97">
        <f t="shared" si="4"/>
        <v>0</v>
      </c>
    </row>
    <row r="26" spans="1:16">
      <c r="A26" s="1">
        <f t="shared" si="0"/>
        <v>18</v>
      </c>
      <c r="B26" s="9" t="s">
        <v>66</v>
      </c>
      <c r="C26" s="28">
        <v>0</v>
      </c>
      <c r="D26" s="8"/>
      <c r="E26" s="45">
        <v>0</v>
      </c>
      <c r="F26" s="45">
        <f t="shared" si="2"/>
        <v>0</v>
      </c>
      <c r="G26" s="3"/>
      <c r="I26" s="60">
        <v>0</v>
      </c>
      <c r="J26" s="60">
        <f t="shared" si="3"/>
        <v>0</v>
      </c>
      <c r="L26" s="77">
        <v>0</v>
      </c>
      <c r="M26" s="77">
        <f t="shared" si="1"/>
        <v>0</v>
      </c>
      <c r="O26" s="97">
        <v>0</v>
      </c>
      <c r="P26" s="97">
        <f t="shared" si="4"/>
        <v>0</v>
      </c>
    </row>
    <row r="27" spans="1:16">
      <c r="A27" s="1">
        <f t="shared" si="0"/>
        <v>19</v>
      </c>
      <c r="B27" s="9" t="s">
        <v>67</v>
      </c>
      <c r="C27" s="28">
        <v>0</v>
      </c>
      <c r="D27" s="8"/>
      <c r="E27" s="45">
        <v>0</v>
      </c>
      <c r="F27" s="45">
        <f t="shared" si="2"/>
        <v>0</v>
      </c>
      <c r="G27" s="3"/>
      <c r="I27" s="60">
        <v>0</v>
      </c>
      <c r="J27" s="60">
        <f t="shared" si="3"/>
        <v>0</v>
      </c>
      <c r="L27" s="77">
        <v>0</v>
      </c>
      <c r="M27" s="77">
        <f t="shared" si="1"/>
        <v>0</v>
      </c>
      <c r="O27" s="97">
        <v>0</v>
      </c>
      <c r="P27" s="97">
        <f t="shared" si="4"/>
        <v>0</v>
      </c>
    </row>
    <row r="28" spans="1:16">
      <c r="A28" s="1">
        <f t="shared" si="0"/>
        <v>20</v>
      </c>
      <c r="B28" s="10" t="s">
        <v>68</v>
      </c>
      <c r="C28" s="31">
        <v>0</v>
      </c>
      <c r="D28" s="25"/>
      <c r="E28" s="46">
        <v>0</v>
      </c>
      <c r="F28" s="46">
        <f t="shared" si="2"/>
        <v>0</v>
      </c>
      <c r="G28" s="3"/>
      <c r="I28" s="61">
        <v>0</v>
      </c>
      <c r="J28" s="61">
        <f t="shared" si="3"/>
        <v>0</v>
      </c>
      <c r="L28" s="78">
        <v>0</v>
      </c>
      <c r="M28" s="78">
        <f t="shared" si="1"/>
        <v>0</v>
      </c>
      <c r="O28" s="98">
        <v>0</v>
      </c>
      <c r="P28" s="98">
        <f t="shared" si="4"/>
        <v>0</v>
      </c>
    </row>
    <row r="29" spans="1:16">
      <c r="A29" s="1">
        <f t="shared" si="0"/>
        <v>21</v>
      </c>
      <c r="B29" s="11" t="s">
        <v>20</v>
      </c>
      <c r="C29" s="32">
        <f t="shared" ref="C29:E29" si="5">SUM(C10:C28)</f>
        <v>180305.25670704449</v>
      </c>
      <c r="D29" s="12"/>
      <c r="E29" s="47">
        <f t="shared" si="5"/>
        <v>202390.65</v>
      </c>
      <c r="F29" s="47">
        <f t="shared" si="2"/>
        <v>22085.393292955501</v>
      </c>
      <c r="G29" s="3"/>
      <c r="I29" s="62">
        <f t="shared" ref="I29" si="6">SUM(I10:I28)</f>
        <v>202364.2</v>
      </c>
      <c r="J29" s="62">
        <f t="shared" si="3"/>
        <v>22058.943292955519</v>
      </c>
      <c r="L29" s="79">
        <v>187545.63</v>
      </c>
      <c r="M29" s="79">
        <f t="shared" si="1"/>
        <v>-14845.01999999999</v>
      </c>
      <c r="O29" s="99">
        <v>180315.14</v>
      </c>
      <c r="P29" s="99">
        <f t="shared" si="4"/>
        <v>-22075.50999999998</v>
      </c>
    </row>
    <row r="30" spans="1:16">
      <c r="A30" s="1">
        <f t="shared" si="0"/>
        <v>22</v>
      </c>
      <c r="B30" s="3"/>
      <c r="C30" s="28"/>
      <c r="D30" s="8"/>
      <c r="E30" s="45"/>
      <c r="F30" s="45"/>
      <c r="G30" s="3"/>
      <c r="I30" s="60"/>
      <c r="J30" s="60"/>
      <c r="L30" s="77"/>
      <c r="M30" s="77"/>
      <c r="O30" s="97"/>
      <c r="P30" s="95"/>
    </row>
    <row r="31" spans="1:16">
      <c r="A31" s="1">
        <f t="shared" si="0"/>
        <v>23</v>
      </c>
      <c r="B31" s="6" t="s">
        <v>21</v>
      </c>
      <c r="C31" s="28"/>
      <c r="D31" s="8"/>
      <c r="E31" s="45"/>
      <c r="F31" s="45"/>
      <c r="G31" s="3"/>
      <c r="I31" s="60"/>
      <c r="J31" s="60"/>
      <c r="L31" s="77"/>
      <c r="M31" s="77"/>
      <c r="O31" s="97"/>
      <c r="P31" s="95"/>
    </row>
    <row r="32" spans="1:16">
      <c r="A32" s="1">
        <f t="shared" si="0"/>
        <v>24</v>
      </c>
      <c r="B32" s="9" t="s">
        <v>22</v>
      </c>
      <c r="C32" s="28">
        <v>599.68642199999999</v>
      </c>
      <c r="D32" s="8"/>
      <c r="E32" s="45">
        <v>599.68642199999999</v>
      </c>
      <c r="F32" s="45">
        <f t="shared" si="2"/>
        <v>0</v>
      </c>
      <c r="G32" s="3"/>
      <c r="I32" s="60">
        <v>599.68642199999999</v>
      </c>
      <c r="J32" s="60">
        <f t="shared" ref="J32:J34" si="7">I32-C32</f>
        <v>0</v>
      </c>
      <c r="L32" s="77">
        <v>599.68642199999999</v>
      </c>
      <c r="M32" s="77">
        <f t="shared" si="1"/>
        <v>0</v>
      </c>
      <c r="O32" s="97">
        <v>599.68642199999999</v>
      </c>
      <c r="P32" s="97">
        <f t="shared" si="4"/>
        <v>0</v>
      </c>
    </row>
    <row r="33" spans="1:16">
      <c r="A33" s="1">
        <f t="shared" si="0"/>
        <v>25</v>
      </c>
      <c r="B33" s="9" t="s">
        <v>23</v>
      </c>
      <c r="C33" s="28">
        <v>0</v>
      </c>
      <c r="D33" s="8"/>
      <c r="E33" s="45">
        <v>0</v>
      </c>
      <c r="F33" s="45">
        <f t="shared" si="2"/>
        <v>0</v>
      </c>
      <c r="G33" s="3"/>
      <c r="I33" s="60">
        <v>0</v>
      </c>
      <c r="J33" s="60">
        <f t="shared" si="7"/>
        <v>0</v>
      </c>
      <c r="L33" s="77">
        <v>0</v>
      </c>
      <c r="M33" s="77">
        <f t="shared" si="1"/>
        <v>0</v>
      </c>
      <c r="O33" s="97">
        <v>0</v>
      </c>
      <c r="P33" s="97">
        <f t="shared" si="4"/>
        <v>0</v>
      </c>
    </row>
    <row r="34" spans="1:16">
      <c r="A34" s="1">
        <f t="shared" si="0"/>
        <v>26</v>
      </c>
      <c r="B34" s="13" t="s">
        <v>24</v>
      </c>
      <c r="C34" s="28">
        <v>0</v>
      </c>
      <c r="D34" s="8"/>
      <c r="E34" s="45">
        <v>0</v>
      </c>
      <c r="F34" s="45">
        <f t="shared" si="2"/>
        <v>0</v>
      </c>
      <c r="G34" s="3"/>
      <c r="I34" s="60">
        <v>0</v>
      </c>
      <c r="J34" s="60">
        <f t="shared" si="7"/>
        <v>0</v>
      </c>
      <c r="L34" s="77">
        <v>0</v>
      </c>
      <c r="M34" s="77">
        <f t="shared" si="1"/>
        <v>0</v>
      </c>
      <c r="O34" s="97">
        <v>0</v>
      </c>
      <c r="P34" s="97">
        <f t="shared" si="4"/>
        <v>0</v>
      </c>
    </row>
    <row r="35" spans="1:16">
      <c r="A35" s="1">
        <f t="shared" si="0"/>
        <v>27</v>
      </c>
      <c r="B35" s="11" t="s">
        <v>25</v>
      </c>
      <c r="C35" s="33">
        <f t="shared" ref="C35:E35" si="8">SUM(C32:C34)</f>
        <v>599.68642199999999</v>
      </c>
      <c r="D35" s="12"/>
      <c r="E35" s="48">
        <f t="shared" si="8"/>
        <v>599.68642199999999</v>
      </c>
      <c r="F35" s="48">
        <f t="shared" si="2"/>
        <v>0</v>
      </c>
      <c r="G35" s="3"/>
      <c r="I35" s="63">
        <f t="shared" ref="I35" si="9">SUM(I32:I34)</f>
        <v>599.68642199999999</v>
      </c>
      <c r="J35" s="63">
        <f>I35-C35</f>
        <v>0</v>
      </c>
      <c r="L35" s="80">
        <v>599.68642199999999</v>
      </c>
      <c r="M35" s="80">
        <f t="shared" si="1"/>
        <v>0</v>
      </c>
      <c r="O35" s="100">
        <v>599.68642199999999</v>
      </c>
      <c r="P35" s="100">
        <f t="shared" si="4"/>
        <v>0</v>
      </c>
    </row>
    <row r="36" spans="1:16">
      <c r="A36" s="1">
        <f t="shared" si="0"/>
        <v>28</v>
      </c>
      <c r="B36" s="3"/>
      <c r="C36" s="28"/>
      <c r="D36" s="8"/>
      <c r="E36" s="45"/>
      <c r="F36" s="45"/>
      <c r="G36" s="3"/>
      <c r="I36" s="60"/>
      <c r="J36" s="60"/>
      <c r="L36" s="77"/>
      <c r="M36" s="77"/>
      <c r="O36" s="97"/>
      <c r="P36" s="95"/>
    </row>
    <row r="37" spans="1:16">
      <c r="A37" s="1">
        <f t="shared" si="0"/>
        <v>29</v>
      </c>
      <c r="B37" s="6" t="s">
        <v>26</v>
      </c>
      <c r="C37" s="28"/>
      <c r="D37" s="8"/>
      <c r="E37" s="45"/>
      <c r="F37" s="45"/>
      <c r="G37" s="3"/>
      <c r="I37" s="60"/>
      <c r="J37" s="60"/>
      <c r="L37" s="77"/>
      <c r="M37" s="77"/>
      <c r="O37" s="97"/>
      <c r="P37" s="95"/>
    </row>
    <row r="38" spans="1:16">
      <c r="A38" s="1">
        <f t="shared" si="0"/>
        <v>30</v>
      </c>
      <c r="B38" s="14" t="s">
        <v>27</v>
      </c>
      <c r="C38" s="28">
        <v>7363.6281526831062</v>
      </c>
      <c r="D38" s="8"/>
      <c r="E38" s="45">
        <v>7535.6385900000005</v>
      </c>
      <c r="F38" s="45">
        <f t="shared" si="2"/>
        <v>172.01043731689424</v>
      </c>
      <c r="G38" s="3"/>
      <c r="I38" s="60">
        <v>7531.3485899999996</v>
      </c>
      <c r="J38" s="60">
        <f t="shared" ref="J38:J40" si="10">I38-C38</f>
        <v>167.72043731689337</v>
      </c>
      <c r="L38" s="77">
        <v>7532.2485900000001</v>
      </c>
      <c r="M38" s="77">
        <f t="shared" si="1"/>
        <v>-3.3900000000003274</v>
      </c>
      <c r="O38" s="97">
        <v>7363.5685899999989</v>
      </c>
      <c r="P38" s="97">
        <f t="shared" si="4"/>
        <v>-172.07000000000153</v>
      </c>
    </row>
    <row r="39" spans="1:16">
      <c r="A39" s="1">
        <f t="shared" si="0"/>
        <v>31</v>
      </c>
      <c r="B39" s="9" t="s">
        <v>28</v>
      </c>
      <c r="C39" s="28">
        <v>31951.178433489098</v>
      </c>
      <c r="D39" s="8"/>
      <c r="E39" s="45">
        <v>14178.105795676791</v>
      </c>
      <c r="F39" s="45">
        <f t="shared" si="2"/>
        <v>-17773.072637812307</v>
      </c>
      <c r="G39" s="3" t="s">
        <v>86</v>
      </c>
      <c r="I39" s="60">
        <v>14314.444723395392</v>
      </c>
      <c r="J39" s="60">
        <f t="shared" si="10"/>
        <v>-17636.733710093707</v>
      </c>
      <c r="L39" s="77">
        <v>24519.066736700061</v>
      </c>
      <c r="M39" s="77">
        <f t="shared" si="1"/>
        <v>10340.96094102327</v>
      </c>
      <c r="O39" s="97">
        <v>31746.229105947859</v>
      </c>
      <c r="P39" s="97">
        <f t="shared" si="4"/>
        <v>17568.123310271068</v>
      </c>
    </row>
    <row r="40" spans="1:16">
      <c r="A40" s="1">
        <f t="shared" si="0"/>
        <v>32</v>
      </c>
      <c r="B40" s="15" t="s">
        <v>29</v>
      </c>
      <c r="C40" s="33">
        <f t="shared" ref="C40:E40" si="11">SUM(C38:C39)</f>
        <v>39314.806586172206</v>
      </c>
      <c r="D40" s="12"/>
      <c r="E40" s="48">
        <f t="shared" si="11"/>
        <v>21713.744385676793</v>
      </c>
      <c r="F40" s="48">
        <f t="shared" si="2"/>
        <v>-17601.062200495413</v>
      </c>
      <c r="G40" s="3"/>
      <c r="I40" s="63">
        <f t="shared" ref="I40" si="12">SUM(I38:I39)</f>
        <v>21845.793313395392</v>
      </c>
      <c r="J40" s="63">
        <f t="shared" si="10"/>
        <v>-17469.013272776814</v>
      </c>
      <c r="L40" s="80">
        <v>32051.31532670006</v>
      </c>
      <c r="M40" s="80">
        <f t="shared" si="1"/>
        <v>10337.570941023267</v>
      </c>
      <c r="O40" s="100">
        <v>39109.797695947855</v>
      </c>
      <c r="P40" s="100">
        <f t="shared" si="4"/>
        <v>17396.053310271061</v>
      </c>
    </row>
    <row r="41" spans="1:16">
      <c r="A41" s="1">
        <f t="shared" si="0"/>
        <v>33</v>
      </c>
      <c r="B41" s="3"/>
      <c r="C41" s="28"/>
      <c r="D41" s="8"/>
      <c r="E41" s="45"/>
      <c r="F41" s="45"/>
      <c r="G41" s="3"/>
      <c r="I41" s="60"/>
      <c r="J41" s="60"/>
      <c r="L41" s="77"/>
      <c r="M41" s="77"/>
      <c r="O41" s="97"/>
      <c r="P41" s="95"/>
    </row>
    <row r="42" spans="1:16">
      <c r="A42" s="1">
        <f t="shared" si="0"/>
        <v>34</v>
      </c>
      <c r="B42" s="6" t="s">
        <v>30</v>
      </c>
      <c r="C42" s="28"/>
      <c r="D42" s="8"/>
      <c r="E42" s="45"/>
      <c r="F42" s="45"/>
      <c r="G42" s="3"/>
      <c r="I42" s="60"/>
      <c r="J42" s="60"/>
      <c r="L42" s="77"/>
      <c r="M42" s="77"/>
      <c r="O42" s="97"/>
      <c r="P42" s="95"/>
    </row>
    <row r="43" spans="1:16">
      <c r="A43" s="1">
        <f t="shared" si="0"/>
        <v>35</v>
      </c>
      <c r="B43" s="9" t="s">
        <v>31</v>
      </c>
      <c r="C43" s="28">
        <v>50624.197806179975</v>
      </c>
      <c r="D43" s="8"/>
      <c r="E43" s="45">
        <v>38732.623282433284</v>
      </c>
      <c r="F43" s="45">
        <f t="shared" si="2"/>
        <v>-11891.574523746691</v>
      </c>
      <c r="G43" s="3" t="s">
        <v>77</v>
      </c>
      <c r="I43" s="60">
        <v>38683.803038134305</v>
      </c>
      <c r="J43" s="60">
        <f t="shared" ref="J43:J51" si="13">I43-C43</f>
        <v>-11940.394768045669</v>
      </c>
      <c r="L43" s="77">
        <v>45083.62253655777</v>
      </c>
      <c r="M43" s="77">
        <f t="shared" ref="M43:M73" si="14">L43-E43</f>
        <v>6350.9992541244865</v>
      </c>
      <c r="O43" s="97">
        <v>50711.426261925859</v>
      </c>
      <c r="P43" s="97">
        <f t="shared" si="4"/>
        <v>11978.802979492575</v>
      </c>
    </row>
    <row r="44" spans="1:16">
      <c r="A44" s="1">
        <f t="shared" si="0"/>
        <v>36</v>
      </c>
      <c r="B44" s="9" t="s">
        <v>32</v>
      </c>
      <c r="C44" s="28">
        <v>48064.465899419622</v>
      </c>
      <c r="D44" s="8"/>
      <c r="E44" s="45">
        <v>35481.950949689795</v>
      </c>
      <c r="F44" s="45">
        <f t="shared" si="2"/>
        <v>-12582.514949729826</v>
      </c>
      <c r="G44" s="3" t="s">
        <v>77</v>
      </c>
      <c r="I44" s="60">
        <v>35331.766362299364</v>
      </c>
      <c r="J44" s="60">
        <f t="shared" si="13"/>
        <v>-12732.699537120257</v>
      </c>
      <c r="L44" s="77">
        <v>42300.446065377007</v>
      </c>
      <c r="M44" s="77">
        <f t="shared" si="14"/>
        <v>6818.4951156872121</v>
      </c>
      <c r="O44" s="97">
        <v>48208.773486727856</v>
      </c>
      <c r="P44" s="97">
        <f t="shared" si="4"/>
        <v>12726.822537038061</v>
      </c>
    </row>
    <row r="45" spans="1:16">
      <c r="A45" s="1">
        <f t="shared" si="0"/>
        <v>37</v>
      </c>
      <c r="B45" s="16" t="s">
        <v>33</v>
      </c>
      <c r="C45" s="28">
        <v>10893.601000000001</v>
      </c>
      <c r="D45" s="8"/>
      <c r="E45" s="45">
        <v>11828.867999999997</v>
      </c>
      <c r="F45" s="45">
        <f t="shared" si="2"/>
        <v>935.26699999999619</v>
      </c>
      <c r="G45" s="3" t="s">
        <v>76</v>
      </c>
      <c r="I45" s="60">
        <v>10893.601000000001</v>
      </c>
      <c r="J45" s="60">
        <f t="shared" si="13"/>
        <v>0</v>
      </c>
      <c r="L45" s="77">
        <v>11828.867999999997</v>
      </c>
      <c r="M45" s="77">
        <f t="shared" si="14"/>
        <v>0</v>
      </c>
      <c r="O45" s="97">
        <v>11828.867999999997</v>
      </c>
      <c r="P45" s="97">
        <f t="shared" si="4"/>
        <v>0</v>
      </c>
    </row>
    <row r="46" spans="1:16">
      <c r="A46" s="1">
        <f t="shared" si="0"/>
        <v>38</v>
      </c>
      <c r="B46" s="7" t="s">
        <v>34</v>
      </c>
      <c r="C46" s="28">
        <v>308.20087037922116</v>
      </c>
      <c r="D46" s="8"/>
      <c r="E46" s="45">
        <v>170.71618091140201</v>
      </c>
      <c r="F46" s="45">
        <f t="shared" si="2"/>
        <v>-137.48468946781915</v>
      </c>
      <c r="G46" s="3"/>
      <c r="I46" s="60">
        <v>170.6908938066741</v>
      </c>
      <c r="J46" s="60">
        <f t="shared" si="13"/>
        <v>-137.50997657254706</v>
      </c>
      <c r="L46" s="77">
        <v>272.31362353816894</v>
      </c>
      <c r="M46" s="77">
        <f t="shared" si="14"/>
        <v>101.59744262676693</v>
      </c>
      <c r="O46" s="97">
        <v>308.16684732929519</v>
      </c>
      <c r="P46" s="97">
        <f t="shared" si="4"/>
        <v>137.45066641789319</v>
      </c>
    </row>
    <row r="47" spans="1:16">
      <c r="A47" s="1">
        <f t="shared" si="0"/>
        <v>39</v>
      </c>
      <c r="B47" s="9" t="s">
        <v>35</v>
      </c>
      <c r="C47" s="28">
        <v>34723.613674602973</v>
      </c>
      <c r="D47" s="8"/>
      <c r="E47" s="45">
        <v>7476.3201140862711</v>
      </c>
      <c r="F47" s="45">
        <f t="shared" si="2"/>
        <v>-27247.2935605167</v>
      </c>
      <c r="G47" s="3" t="s">
        <v>77</v>
      </c>
      <c r="I47" s="60">
        <v>7412.1658009371085</v>
      </c>
      <c r="J47" s="60">
        <f t="shared" si="13"/>
        <v>-27311.447873665864</v>
      </c>
      <c r="L47" s="77">
        <v>18095.008850928316</v>
      </c>
      <c r="M47" s="77">
        <f t="shared" si="14"/>
        <v>10618.688736842045</v>
      </c>
      <c r="O47" s="97">
        <v>34801.373751026607</v>
      </c>
      <c r="P47" s="97">
        <f t="shared" si="4"/>
        <v>27325.053636940334</v>
      </c>
    </row>
    <row r="48" spans="1:16">
      <c r="A48" s="1">
        <f t="shared" si="0"/>
        <v>40</v>
      </c>
      <c r="B48" s="9" t="s">
        <v>36</v>
      </c>
      <c r="C48" s="28">
        <v>0</v>
      </c>
      <c r="D48" s="8"/>
      <c r="E48" s="45">
        <v>0</v>
      </c>
      <c r="F48" s="45">
        <f t="shared" si="2"/>
        <v>0</v>
      </c>
      <c r="G48" s="3"/>
      <c r="I48" s="60">
        <v>0</v>
      </c>
      <c r="J48" s="60">
        <f t="shared" si="13"/>
        <v>0</v>
      </c>
      <c r="L48" s="77">
        <v>0</v>
      </c>
      <c r="M48" s="77">
        <f t="shared" si="14"/>
        <v>0</v>
      </c>
      <c r="O48" s="97">
        <v>0</v>
      </c>
      <c r="P48" s="97">
        <f t="shared" si="4"/>
        <v>0</v>
      </c>
    </row>
    <row r="49" spans="1:16">
      <c r="A49" s="1">
        <f t="shared" si="0"/>
        <v>41</v>
      </c>
      <c r="B49" s="9" t="s">
        <v>37</v>
      </c>
      <c r="C49" s="28">
        <v>4393.8920643734573</v>
      </c>
      <c r="D49" s="8"/>
      <c r="E49" s="45">
        <v>2480.0929734956148</v>
      </c>
      <c r="F49" s="45">
        <f t="shared" si="2"/>
        <v>-1913.7990908778424</v>
      </c>
      <c r="G49" s="3" t="s">
        <v>77</v>
      </c>
      <c r="I49" s="60">
        <v>2478.4669030177256</v>
      </c>
      <c r="J49" s="60">
        <f t="shared" si="13"/>
        <v>-1915.4251613557317</v>
      </c>
      <c r="L49" s="77">
        <v>3918.1238405948579</v>
      </c>
      <c r="M49" s="77">
        <f t="shared" si="14"/>
        <v>1438.0308670992431</v>
      </c>
      <c r="O49" s="97">
        <v>4393.9964485587407</v>
      </c>
      <c r="P49" s="97">
        <f t="shared" si="4"/>
        <v>1913.9034750631258</v>
      </c>
    </row>
    <row r="50" spans="1:16">
      <c r="A50" s="1">
        <f t="shared" si="0"/>
        <v>42</v>
      </c>
      <c r="B50" s="10" t="s">
        <v>38</v>
      </c>
      <c r="C50" s="28">
        <v>994.72571186584867</v>
      </c>
      <c r="D50" s="8"/>
      <c r="E50" s="45">
        <v>370.83533262715514</v>
      </c>
      <c r="F50" s="45">
        <f t="shared" si="2"/>
        <v>-623.89037923869353</v>
      </c>
      <c r="G50" s="3" t="s">
        <v>77</v>
      </c>
      <c r="I50" s="60">
        <v>371.91491898983662</v>
      </c>
      <c r="J50" s="60">
        <f t="shared" si="13"/>
        <v>-622.8107928760121</v>
      </c>
      <c r="L50" s="77">
        <v>745.85358600166614</v>
      </c>
      <c r="M50" s="77">
        <f t="shared" si="14"/>
        <v>375.018253374511</v>
      </c>
      <c r="O50" s="98">
        <v>994.55056441538557</v>
      </c>
      <c r="P50" s="98">
        <f t="shared" si="4"/>
        <v>623.71523178823043</v>
      </c>
    </row>
    <row r="51" spans="1:16">
      <c r="A51" s="1">
        <f t="shared" si="0"/>
        <v>43</v>
      </c>
      <c r="B51" s="11" t="s">
        <v>39</v>
      </c>
      <c r="C51" s="33">
        <f t="shared" ref="C51:E51" si="15">SUM(C43:C50)</f>
        <v>150002.69702682109</v>
      </c>
      <c r="D51" s="12"/>
      <c r="E51" s="48">
        <f t="shared" si="15"/>
        <v>96541.406833243527</v>
      </c>
      <c r="F51" s="48">
        <f t="shared" si="2"/>
        <v>-53461.290193577559</v>
      </c>
      <c r="G51" s="3"/>
      <c r="I51" s="63">
        <f t="shared" ref="I51" si="16">SUM(I43:I50)</f>
        <v>95342.408917185006</v>
      </c>
      <c r="J51" s="63">
        <f t="shared" si="13"/>
        <v>-54660.28810963608</v>
      </c>
      <c r="L51" s="80">
        <v>122244.2365029978</v>
      </c>
      <c r="M51" s="80">
        <f t="shared" si="14"/>
        <v>25702.829669754268</v>
      </c>
      <c r="O51" s="101">
        <v>151247.15535998376</v>
      </c>
      <c r="P51" s="101">
        <f t="shared" si="4"/>
        <v>54705.748526740237</v>
      </c>
    </row>
    <row r="52" spans="1:16">
      <c r="A52" s="1">
        <f t="shared" si="0"/>
        <v>44</v>
      </c>
      <c r="B52" s="3"/>
      <c r="C52" s="28"/>
      <c r="D52" s="8"/>
      <c r="E52" s="45"/>
      <c r="F52" s="45"/>
      <c r="G52" s="3"/>
      <c r="I52" s="60"/>
      <c r="J52" s="60"/>
      <c r="L52" s="77"/>
      <c r="M52" s="77"/>
      <c r="O52" s="97"/>
      <c r="P52" s="95"/>
    </row>
    <row r="53" spans="1:16">
      <c r="A53" s="1">
        <f t="shared" si="0"/>
        <v>45</v>
      </c>
      <c r="B53" s="6" t="s">
        <v>40</v>
      </c>
      <c r="C53" s="28"/>
      <c r="D53" s="8"/>
      <c r="E53" s="45"/>
      <c r="F53" s="45"/>
      <c r="G53" s="3"/>
      <c r="I53" s="60"/>
      <c r="J53" s="60"/>
      <c r="L53" s="77"/>
      <c r="M53" s="77"/>
      <c r="O53" s="97"/>
      <c r="P53" s="95"/>
    </row>
    <row r="54" spans="1:16">
      <c r="A54" s="1">
        <f t="shared" si="0"/>
        <v>46</v>
      </c>
      <c r="B54" s="7" t="s">
        <v>41</v>
      </c>
      <c r="C54" s="28">
        <v>0</v>
      </c>
      <c r="D54" s="8"/>
      <c r="E54" s="45">
        <v>0</v>
      </c>
      <c r="F54" s="45">
        <f t="shared" si="2"/>
        <v>0</v>
      </c>
      <c r="G54" s="3"/>
      <c r="I54" s="60">
        <v>0</v>
      </c>
      <c r="J54" s="60">
        <f t="shared" ref="J54:J64" si="17">I54-C54</f>
        <v>0</v>
      </c>
      <c r="L54" s="77">
        <v>0</v>
      </c>
      <c r="M54" s="77">
        <f t="shared" si="14"/>
        <v>0</v>
      </c>
      <c r="O54" s="97">
        <v>0</v>
      </c>
      <c r="P54" s="97">
        <f t="shared" si="4"/>
        <v>0</v>
      </c>
    </row>
    <row r="55" spans="1:16">
      <c r="A55" s="1">
        <f t="shared" si="0"/>
        <v>47</v>
      </c>
      <c r="B55" s="7" t="s">
        <v>42</v>
      </c>
      <c r="C55" s="28">
        <v>14404.392</v>
      </c>
      <c r="D55" s="8"/>
      <c r="E55" s="45">
        <v>14619.456</v>
      </c>
      <c r="F55" s="45">
        <f t="shared" si="2"/>
        <v>215.06400000000031</v>
      </c>
      <c r="G55" s="3" t="s">
        <v>75</v>
      </c>
      <c r="I55" s="60">
        <v>14404.392</v>
      </c>
      <c r="J55" s="60">
        <f t="shared" si="17"/>
        <v>0</v>
      </c>
      <c r="L55" s="77">
        <v>14619.456</v>
      </c>
      <c r="M55" s="77">
        <f t="shared" si="14"/>
        <v>0</v>
      </c>
      <c r="O55" s="97">
        <v>14619.456</v>
      </c>
      <c r="P55" s="97">
        <f t="shared" si="4"/>
        <v>0</v>
      </c>
    </row>
    <row r="56" spans="1:16">
      <c r="A56" s="1">
        <f t="shared" si="0"/>
        <v>48</v>
      </c>
      <c r="B56" s="7" t="s">
        <v>43</v>
      </c>
      <c r="C56" s="28">
        <v>1447.992</v>
      </c>
      <c r="D56" s="8"/>
      <c r="E56" s="45">
        <v>1447.992</v>
      </c>
      <c r="F56" s="45">
        <f t="shared" si="2"/>
        <v>0</v>
      </c>
      <c r="G56" s="3"/>
      <c r="I56" s="60">
        <v>1447.992</v>
      </c>
      <c r="J56" s="60">
        <f t="shared" si="17"/>
        <v>0</v>
      </c>
      <c r="L56" s="77">
        <v>1447.992</v>
      </c>
      <c r="M56" s="77">
        <f t="shared" si="14"/>
        <v>0</v>
      </c>
      <c r="O56" s="97">
        <v>1447.992</v>
      </c>
      <c r="P56" s="97">
        <f t="shared" si="4"/>
        <v>0</v>
      </c>
    </row>
    <row r="57" spans="1:16">
      <c r="A57" s="1">
        <f t="shared" si="0"/>
        <v>49</v>
      </c>
      <c r="B57" s="9" t="s">
        <v>44</v>
      </c>
      <c r="C57" s="28">
        <v>1575.340048</v>
      </c>
      <c r="D57" s="8"/>
      <c r="E57" s="45">
        <v>1575.340048</v>
      </c>
      <c r="F57" s="45">
        <f t="shared" si="2"/>
        <v>0</v>
      </c>
      <c r="G57" s="3"/>
      <c r="I57" s="60">
        <v>1575.340048</v>
      </c>
      <c r="J57" s="60">
        <f t="shared" si="17"/>
        <v>0</v>
      </c>
      <c r="L57" s="77">
        <v>1575.340048</v>
      </c>
      <c r="M57" s="77">
        <f t="shared" si="14"/>
        <v>0</v>
      </c>
      <c r="O57" s="97">
        <v>1575.340048</v>
      </c>
      <c r="P57" s="97">
        <f t="shared" si="4"/>
        <v>0</v>
      </c>
    </row>
    <row r="58" spans="1:16">
      <c r="A58" s="1">
        <f t="shared" si="0"/>
        <v>50</v>
      </c>
      <c r="B58" s="9" t="s">
        <v>45</v>
      </c>
      <c r="C58" s="28">
        <v>57.106799999999993</v>
      </c>
      <c r="D58" s="8"/>
      <c r="E58" s="45">
        <v>57.106799999999993</v>
      </c>
      <c r="F58" s="45">
        <f t="shared" si="2"/>
        <v>0</v>
      </c>
      <c r="G58" s="3"/>
      <c r="I58" s="60">
        <v>57.106799999999993</v>
      </c>
      <c r="J58" s="60">
        <f t="shared" si="17"/>
        <v>0</v>
      </c>
      <c r="L58" s="77">
        <v>57.106799999999993</v>
      </c>
      <c r="M58" s="77">
        <f t="shared" si="14"/>
        <v>0</v>
      </c>
      <c r="O58" s="97">
        <v>57.106799999999993</v>
      </c>
      <c r="P58" s="97">
        <f t="shared" si="4"/>
        <v>0</v>
      </c>
    </row>
    <row r="59" spans="1:16">
      <c r="A59" s="1">
        <f t="shared" si="0"/>
        <v>51</v>
      </c>
      <c r="B59" s="9" t="s">
        <v>46</v>
      </c>
      <c r="C59" s="28">
        <v>133.51679999999999</v>
      </c>
      <c r="D59" s="8"/>
      <c r="E59" s="45">
        <v>133.51679999999999</v>
      </c>
      <c r="F59" s="45">
        <f t="shared" si="2"/>
        <v>0</v>
      </c>
      <c r="G59" s="3"/>
      <c r="I59" s="60">
        <v>133.51679999999999</v>
      </c>
      <c r="J59" s="60">
        <f t="shared" si="17"/>
        <v>0</v>
      </c>
      <c r="L59" s="77">
        <v>133.51679999999999</v>
      </c>
      <c r="M59" s="77">
        <f t="shared" si="14"/>
        <v>0</v>
      </c>
      <c r="O59" s="97">
        <v>133.51679999999999</v>
      </c>
      <c r="P59" s="97">
        <f t="shared" si="4"/>
        <v>0</v>
      </c>
    </row>
    <row r="60" spans="1:16">
      <c r="A60" s="1">
        <f t="shared" si="0"/>
        <v>52</v>
      </c>
      <c r="B60" s="3" t="s">
        <v>47</v>
      </c>
      <c r="C60" s="28">
        <v>819.03016000000002</v>
      </c>
      <c r="D60" s="8"/>
      <c r="E60" s="45">
        <v>819.03016000000002</v>
      </c>
      <c r="F60" s="45">
        <f t="shared" si="2"/>
        <v>0</v>
      </c>
      <c r="G60" s="3"/>
      <c r="I60" s="60">
        <v>819.03016000000002</v>
      </c>
      <c r="J60" s="60">
        <f t="shared" si="17"/>
        <v>0</v>
      </c>
      <c r="L60" s="77">
        <v>819.03016000000002</v>
      </c>
      <c r="M60" s="77">
        <f t="shared" si="14"/>
        <v>0</v>
      </c>
      <c r="O60" s="97">
        <v>819.03016000000002</v>
      </c>
      <c r="P60" s="97">
        <f t="shared" si="4"/>
        <v>0</v>
      </c>
    </row>
    <row r="61" spans="1:16">
      <c r="A61" s="1">
        <f t="shared" si="0"/>
        <v>53</v>
      </c>
      <c r="B61" s="3" t="s">
        <v>48</v>
      </c>
      <c r="C61" s="28">
        <v>1619.73</v>
      </c>
      <c r="D61" s="8"/>
      <c r="E61" s="45">
        <v>1619.73</v>
      </c>
      <c r="F61" s="45">
        <f t="shared" si="2"/>
        <v>0</v>
      </c>
      <c r="G61" s="3"/>
      <c r="I61" s="60">
        <v>1619.73</v>
      </c>
      <c r="J61" s="60">
        <f t="shared" si="17"/>
        <v>0</v>
      </c>
      <c r="L61" s="77">
        <v>1619.73</v>
      </c>
      <c r="M61" s="77">
        <f t="shared" si="14"/>
        <v>0</v>
      </c>
      <c r="O61" s="97">
        <v>1619.73</v>
      </c>
      <c r="P61" s="97">
        <f t="shared" si="4"/>
        <v>0</v>
      </c>
    </row>
    <row r="62" spans="1:16">
      <c r="A62" s="1">
        <f t="shared" si="0"/>
        <v>54</v>
      </c>
      <c r="B62" s="3" t="s">
        <v>49</v>
      </c>
      <c r="C62" s="28">
        <v>5633.8279876708984</v>
      </c>
      <c r="D62" s="8"/>
      <c r="E62" s="45">
        <v>5636.8600000000006</v>
      </c>
      <c r="F62" s="45">
        <f t="shared" si="2"/>
        <v>3.0320123291021446</v>
      </c>
      <c r="G62" s="3"/>
      <c r="I62" s="60">
        <v>5636.85</v>
      </c>
      <c r="J62" s="60">
        <f t="shared" si="17"/>
        <v>3.0220123291019263</v>
      </c>
      <c r="L62" s="77">
        <v>5634.9999999999991</v>
      </c>
      <c r="M62" s="77">
        <f t="shared" si="14"/>
        <v>-1.8600000000014916</v>
      </c>
      <c r="O62" s="97">
        <v>5633.79</v>
      </c>
      <c r="P62" s="97">
        <f t="shared" si="4"/>
        <v>-3.0700000000006185</v>
      </c>
    </row>
    <row r="63" spans="1:16">
      <c r="A63" s="1">
        <f t="shared" si="0"/>
        <v>55</v>
      </c>
      <c r="B63" s="13" t="s">
        <v>50</v>
      </c>
      <c r="C63" s="28">
        <v>2639.7599999999998</v>
      </c>
      <c r="D63" s="8"/>
      <c r="E63" s="45">
        <v>2639.7599999999998</v>
      </c>
      <c r="F63" s="45">
        <f t="shared" si="2"/>
        <v>0</v>
      </c>
      <c r="G63" s="3"/>
      <c r="I63" s="61">
        <v>2639.7599999999998</v>
      </c>
      <c r="J63" s="61">
        <f t="shared" si="17"/>
        <v>0</v>
      </c>
      <c r="L63" s="78">
        <v>2639.7599999999998</v>
      </c>
      <c r="M63" s="78">
        <f t="shared" si="14"/>
        <v>0</v>
      </c>
      <c r="O63" s="98">
        <v>2639.7599999999998</v>
      </c>
      <c r="P63" s="98">
        <f t="shared" si="4"/>
        <v>0</v>
      </c>
    </row>
    <row r="64" spans="1:16">
      <c r="A64" s="1">
        <f t="shared" si="0"/>
        <v>56</v>
      </c>
      <c r="B64" s="11" t="s">
        <v>51</v>
      </c>
      <c r="C64" s="34">
        <f t="shared" ref="C64:E64" si="18">SUM(C54:C63)</f>
        <v>28330.695795670897</v>
      </c>
      <c r="D64" s="26"/>
      <c r="E64" s="49">
        <f t="shared" si="18"/>
        <v>28548.791808000002</v>
      </c>
      <c r="F64" s="49">
        <f t="shared" si="2"/>
        <v>218.09601232910427</v>
      </c>
      <c r="G64" s="3"/>
      <c r="I64" s="64">
        <f t="shared" ref="I64" si="19">SUM(I54:I63)</f>
        <v>28333.717807999998</v>
      </c>
      <c r="J64" s="64">
        <f t="shared" si="17"/>
        <v>3.0220123291001073</v>
      </c>
      <c r="L64" s="81">
        <v>28546.931808000001</v>
      </c>
      <c r="M64" s="81">
        <f t="shared" si="14"/>
        <v>-1.8600000000005821</v>
      </c>
      <c r="O64" s="101">
        <v>28545.721808000002</v>
      </c>
      <c r="P64" s="101">
        <f t="shared" si="4"/>
        <v>-3.069999999999709</v>
      </c>
    </row>
    <row r="65" spans="1:16">
      <c r="A65" s="1">
        <f t="shared" si="0"/>
        <v>57</v>
      </c>
      <c r="B65" s="11"/>
      <c r="C65" s="28"/>
      <c r="D65" s="8"/>
      <c r="E65" s="45"/>
      <c r="F65" s="45"/>
      <c r="G65" s="3"/>
      <c r="I65" s="62"/>
      <c r="J65" s="62"/>
      <c r="L65" s="79"/>
      <c r="M65" s="79"/>
      <c r="O65" s="99"/>
      <c r="P65" s="99"/>
    </row>
    <row r="66" spans="1:16">
      <c r="A66" s="1">
        <f t="shared" si="0"/>
        <v>58</v>
      </c>
      <c r="B66" s="17" t="s">
        <v>52</v>
      </c>
      <c r="C66" s="35">
        <f t="shared" ref="C66:E66" si="20">C64+C51+C40+C35+C29</f>
        <v>398553.14253770869</v>
      </c>
      <c r="D66" s="12"/>
      <c r="E66" s="50">
        <f t="shared" si="20"/>
        <v>349794.27944892028</v>
      </c>
      <c r="F66" s="50">
        <f t="shared" si="2"/>
        <v>-48758.863088788406</v>
      </c>
      <c r="G66" s="3"/>
      <c r="I66" s="65">
        <f t="shared" ref="I66" si="21">I64+I51+I40+I35+I29</f>
        <v>348485.80646058044</v>
      </c>
      <c r="J66" s="65">
        <f>I66-C66</f>
        <v>-50067.336077128246</v>
      </c>
      <c r="L66" s="82">
        <v>370987.80005969788</v>
      </c>
      <c r="M66" s="82">
        <f t="shared" si="14"/>
        <v>21193.520610777603</v>
      </c>
      <c r="O66" s="102">
        <v>399817.50128593168</v>
      </c>
      <c r="P66" s="102">
        <f t="shared" si="4"/>
        <v>50023.221837011399</v>
      </c>
    </row>
    <row r="67" spans="1:16">
      <c r="A67" s="1">
        <f t="shared" si="0"/>
        <v>59</v>
      </c>
      <c r="B67" s="11"/>
      <c r="C67" s="28"/>
      <c r="D67" s="8"/>
      <c r="E67" s="45"/>
      <c r="F67" s="45"/>
      <c r="G67" s="3"/>
      <c r="I67" s="60"/>
      <c r="J67" s="60"/>
      <c r="L67" s="77"/>
      <c r="M67" s="77"/>
      <c r="O67" s="97"/>
      <c r="P67" s="95"/>
    </row>
    <row r="68" spans="1:16">
      <c r="A68" s="1">
        <f t="shared" si="0"/>
        <v>60</v>
      </c>
      <c r="B68" s="6" t="s">
        <v>53</v>
      </c>
      <c r="C68" s="28"/>
      <c r="D68" s="8"/>
      <c r="E68" s="45"/>
      <c r="F68" s="45"/>
      <c r="G68" s="3"/>
      <c r="I68" s="60"/>
      <c r="J68" s="60"/>
      <c r="L68" s="77"/>
      <c r="M68" s="77"/>
      <c r="O68" s="97"/>
      <c r="P68" s="95"/>
    </row>
    <row r="69" spans="1:16">
      <c r="A69" s="1">
        <f t="shared" si="0"/>
        <v>61</v>
      </c>
      <c r="B69" s="7" t="s">
        <v>54</v>
      </c>
      <c r="C69" s="28">
        <v>273841.6396484375</v>
      </c>
      <c r="D69" s="8"/>
      <c r="E69" s="45">
        <v>145586.56</v>
      </c>
      <c r="F69" s="45">
        <f t="shared" si="2"/>
        <v>-128255.0796484375</v>
      </c>
      <c r="G69" s="3" t="s">
        <v>85</v>
      </c>
      <c r="I69" s="60">
        <v>145727.43999999997</v>
      </c>
      <c r="J69" s="60">
        <f t="shared" ref="J69:J74" si="22">I69-C69</f>
        <v>-128114.19964843753</v>
      </c>
      <c r="L69" s="77">
        <v>221248.31</v>
      </c>
      <c r="M69" s="77">
        <f t="shared" si="14"/>
        <v>75661.75</v>
      </c>
      <c r="O69" s="97">
        <v>274061.77999999997</v>
      </c>
      <c r="P69" s="97">
        <f t="shared" si="4"/>
        <v>128475.21999999997</v>
      </c>
    </row>
    <row r="70" spans="1:16">
      <c r="A70" s="1">
        <f t="shared" si="0"/>
        <v>62</v>
      </c>
      <c r="B70" s="7" t="s">
        <v>55</v>
      </c>
      <c r="C70" s="28">
        <v>-65756.061000000002</v>
      </c>
      <c r="D70" s="8"/>
      <c r="E70" s="45">
        <v>0</v>
      </c>
      <c r="F70" s="45">
        <f t="shared" si="2"/>
        <v>65756.061000000002</v>
      </c>
      <c r="G70" s="3" t="s">
        <v>74</v>
      </c>
      <c r="I70" s="60">
        <v>-65756.061000000002</v>
      </c>
      <c r="J70" s="60">
        <f t="shared" si="22"/>
        <v>0</v>
      </c>
      <c r="L70" s="77">
        <v>0</v>
      </c>
      <c r="M70" s="77">
        <f t="shared" si="14"/>
        <v>0</v>
      </c>
      <c r="O70" s="97">
        <v>0</v>
      </c>
      <c r="P70" s="97">
        <f t="shared" si="4"/>
        <v>0</v>
      </c>
    </row>
    <row r="71" spans="1:16">
      <c r="A71" s="1">
        <f t="shared" si="0"/>
        <v>63</v>
      </c>
      <c r="B71" s="18" t="s">
        <v>56</v>
      </c>
      <c r="C71" s="28">
        <v>2769.4066085815416</v>
      </c>
      <c r="D71" s="8"/>
      <c r="E71" s="45">
        <v>2781.6299999999997</v>
      </c>
      <c r="F71" s="45">
        <f t="shared" si="2"/>
        <v>12.22339141845805</v>
      </c>
      <c r="G71" s="3"/>
      <c r="I71" s="60">
        <v>2781.4799999999996</v>
      </c>
      <c r="J71" s="60">
        <f t="shared" si="22"/>
        <v>12.073391418457959</v>
      </c>
      <c r="L71" s="77">
        <v>2774.82</v>
      </c>
      <c r="M71" s="77">
        <f t="shared" si="14"/>
        <v>-6.8099999999994907</v>
      </c>
      <c r="O71" s="97">
        <v>2769.3</v>
      </c>
      <c r="P71" s="97">
        <f t="shared" si="4"/>
        <v>-12.329999999999472</v>
      </c>
    </row>
    <row r="72" spans="1:16">
      <c r="A72" s="1">
        <f t="shared" si="0"/>
        <v>64</v>
      </c>
      <c r="B72" s="9" t="s">
        <v>57</v>
      </c>
      <c r="C72" s="28">
        <v>140.849568</v>
      </c>
      <c r="D72" s="8"/>
      <c r="E72" s="51">
        <v>140.849568</v>
      </c>
      <c r="F72" s="51">
        <f t="shared" si="2"/>
        <v>0</v>
      </c>
      <c r="G72" s="3"/>
      <c r="I72" s="66">
        <v>140.849568</v>
      </c>
      <c r="J72" s="66">
        <f t="shared" si="22"/>
        <v>0</v>
      </c>
      <c r="L72" s="83">
        <v>140.849568</v>
      </c>
      <c r="M72" s="83">
        <f t="shared" si="14"/>
        <v>0</v>
      </c>
      <c r="O72" s="103">
        <v>140.849568</v>
      </c>
      <c r="P72" s="103">
        <f t="shared" si="4"/>
        <v>0</v>
      </c>
    </row>
    <row r="73" spans="1:16">
      <c r="A73" s="1">
        <f t="shared" si="0"/>
        <v>65</v>
      </c>
      <c r="B73" s="18" t="s">
        <v>58</v>
      </c>
      <c r="C73" s="28">
        <v>395.69354333333303</v>
      </c>
      <c r="D73" s="8"/>
      <c r="E73" s="45">
        <v>395.69354333333303</v>
      </c>
      <c r="F73" s="45">
        <f t="shared" si="2"/>
        <v>0</v>
      </c>
      <c r="G73" s="3"/>
      <c r="I73" s="66">
        <v>395.69354333333303</v>
      </c>
      <c r="J73" s="66">
        <f t="shared" si="22"/>
        <v>0</v>
      </c>
      <c r="L73" s="83">
        <v>395.69354333333303</v>
      </c>
      <c r="M73" s="83">
        <f t="shared" si="14"/>
        <v>0</v>
      </c>
      <c r="O73" s="103">
        <v>395.69354333333303</v>
      </c>
      <c r="P73" s="103">
        <f t="shared" si="4"/>
        <v>0</v>
      </c>
    </row>
    <row r="74" spans="1:16">
      <c r="A74" s="1">
        <f t="shared" ref="A74:A84" si="23">A73+1</f>
        <v>66</v>
      </c>
      <c r="B74" s="11" t="s">
        <v>59</v>
      </c>
      <c r="C74" s="34">
        <f t="shared" ref="C74:E74" si="24">SUM(C69:C73)</f>
        <v>211391.52836835239</v>
      </c>
      <c r="D74" s="26"/>
      <c r="E74" s="49">
        <f t="shared" si="24"/>
        <v>148904.73311133333</v>
      </c>
      <c r="F74" s="49">
        <f t="shared" si="2"/>
        <v>-62486.795257019054</v>
      </c>
      <c r="G74" s="3"/>
      <c r="I74" s="64">
        <f t="shared" ref="I74" si="25">SUM(I69:I73)</f>
        <v>83289.4021113333</v>
      </c>
      <c r="J74" s="64">
        <f t="shared" si="22"/>
        <v>-128102.12625701909</v>
      </c>
      <c r="L74" s="81">
        <v>224559.67311133334</v>
      </c>
      <c r="M74" s="81">
        <f t="shared" ref="M74:M84" si="26">L74-E74</f>
        <v>75654.94</v>
      </c>
      <c r="O74" s="101">
        <v>277367.62311133329</v>
      </c>
      <c r="P74" s="101">
        <f t="shared" si="4"/>
        <v>128462.88999999996</v>
      </c>
    </row>
    <row r="75" spans="1:16">
      <c r="A75" s="1">
        <f t="shared" si="23"/>
        <v>67</v>
      </c>
      <c r="B75" s="3"/>
      <c r="C75" s="28"/>
      <c r="D75" s="8"/>
      <c r="E75" s="51"/>
      <c r="F75" s="51"/>
      <c r="G75" s="3"/>
      <c r="I75" s="66"/>
      <c r="J75" s="66"/>
      <c r="L75" s="83"/>
      <c r="M75" s="83"/>
      <c r="O75" s="97"/>
      <c r="P75" s="95"/>
    </row>
    <row r="76" spans="1:16">
      <c r="A76" s="1">
        <f t="shared" si="23"/>
        <v>68</v>
      </c>
      <c r="B76" s="6" t="s">
        <v>60</v>
      </c>
      <c r="C76" s="28"/>
      <c r="D76" s="8"/>
      <c r="E76" s="45"/>
      <c r="F76" s="45"/>
      <c r="G76" s="3"/>
      <c r="I76" s="60"/>
      <c r="J76" s="60"/>
      <c r="L76" s="77"/>
      <c r="M76" s="77"/>
      <c r="O76" s="97"/>
      <c r="P76" s="95"/>
    </row>
    <row r="77" spans="1:16">
      <c r="A77" s="1">
        <f t="shared" si="23"/>
        <v>69</v>
      </c>
      <c r="B77" s="9" t="s">
        <v>69</v>
      </c>
      <c r="C77" s="28">
        <v>0</v>
      </c>
      <c r="D77" s="8"/>
      <c r="E77" s="45">
        <v>0</v>
      </c>
      <c r="F77" s="45">
        <f t="shared" ref="F77:F84" si="27">E77-C77</f>
        <v>0</v>
      </c>
      <c r="G77" s="3"/>
      <c r="I77" s="60">
        <v>0</v>
      </c>
      <c r="J77" s="60">
        <f t="shared" ref="J77:J80" si="28">I77-C77</f>
        <v>0</v>
      </c>
      <c r="L77" s="77">
        <v>0</v>
      </c>
      <c r="M77" s="77">
        <f t="shared" si="26"/>
        <v>0</v>
      </c>
      <c r="O77" s="97">
        <v>0</v>
      </c>
      <c r="P77" s="97">
        <f t="shared" ref="P77:P85" si="29">O77-E77</f>
        <v>0</v>
      </c>
    </row>
    <row r="78" spans="1:16">
      <c r="A78" s="1">
        <f t="shared" si="23"/>
        <v>70</v>
      </c>
      <c r="B78" s="7" t="s">
        <v>61</v>
      </c>
      <c r="C78" s="28">
        <v>485.41967</v>
      </c>
      <c r="D78" s="8"/>
      <c r="E78" s="51">
        <v>485.41967</v>
      </c>
      <c r="F78" s="51">
        <f t="shared" si="27"/>
        <v>0</v>
      </c>
      <c r="G78" s="3"/>
      <c r="I78" s="66">
        <v>485.41967</v>
      </c>
      <c r="J78" s="66">
        <f t="shared" si="28"/>
        <v>0</v>
      </c>
      <c r="L78" s="83">
        <v>485.41967</v>
      </c>
      <c r="M78" s="83">
        <f t="shared" si="26"/>
        <v>0</v>
      </c>
      <c r="O78" s="103">
        <v>485.41967</v>
      </c>
      <c r="P78" s="103">
        <f t="shared" si="29"/>
        <v>0</v>
      </c>
    </row>
    <row r="79" spans="1:16">
      <c r="A79" s="1">
        <f t="shared" si="23"/>
        <v>71</v>
      </c>
      <c r="B79" s="13" t="s">
        <v>62</v>
      </c>
      <c r="C79" s="28">
        <v>11552.162556885947</v>
      </c>
      <c r="D79" s="8"/>
      <c r="E79" s="45">
        <v>16181.921792913821</v>
      </c>
      <c r="F79" s="45">
        <f t="shared" si="27"/>
        <v>4629.7592360278741</v>
      </c>
      <c r="G79" s="3"/>
      <c r="I79" s="60">
        <v>16253.394222297358</v>
      </c>
      <c r="J79" s="60">
        <f t="shared" si="28"/>
        <v>4701.2316654114111</v>
      </c>
      <c r="L79" s="77">
        <v>13889.227659994098</v>
      </c>
      <c r="M79" s="77">
        <f t="shared" si="26"/>
        <v>-2292.6941329197234</v>
      </c>
      <c r="O79" s="97">
        <v>11502.863651219306</v>
      </c>
      <c r="P79" s="97">
        <f t="shared" si="29"/>
        <v>-4679.0581416945151</v>
      </c>
    </row>
    <row r="80" spans="1:16">
      <c r="A80" s="1">
        <f t="shared" si="23"/>
        <v>72</v>
      </c>
      <c r="B80" s="11" t="s">
        <v>63</v>
      </c>
      <c r="C80" s="33">
        <f t="shared" ref="C80:E80" si="30">SUM(C77:C79)</f>
        <v>12037.582226885947</v>
      </c>
      <c r="D80" s="12"/>
      <c r="E80" s="48">
        <f t="shared" si="30"/>
        <v>16667.341462913821</v>
      </c>
      <c r="F80" s="48">
        <f t="shared" si="27"/>
        <v>4629.7592360278741</v>
      </c>
      <c r="G80" s="3"/>
      <c r="I80" s="63">
        <f t="shared" ref="I80" si="31">SUM(I77:I79)</f>
        <v>16738.813892297359</v>
      </c>
      <c r="J80" s="63">
        <f t="shared" si="28"/>
        <v>4701.2316654114129</v>
      </c>
      <c r="L80" s="80">
        <v>14374.647329994097</v>
      </c>
      <c r="M80" s="80">
        <f t="shared" si="26"/>
        <v>-2292.6941329197234</v>
      </c>
      <c r="O80" s="100">
        <v>11988.283321219305</v>
      </c>
      <c r="P80" s="100">
        <f t="shared" si="29"/>
        <v>-4679.0581416945151</v>
      </c>
    </row>
    <row r="81" spans="1:16">
      <c r="A81" s="1">
        <f t="shared" si="23"/>
        <v>73</v>
      </c>
      <c r="B81" s="3"/>
      <c r="C81" s="28"/>
      <c r="D81" s="8"/>
      <c r="E81" s="45"/>
      <c r="F81" s="45"/>
      <c r="G81" s="3"/>
      <c r="I81" s="60"/>
      <c r="J81" s="60"/>
      <c r="L81" s="77"/>
      <c r="M81" s="77"/>
      <c r="O81" s="97"/>
      <c r="P81" s="97"/>
    </row>
    <row r="82" spans="1:16">
      <c r="A82" s="1">
        <f t="shared" si="23"/>
        <v>74</v>
      </c>
      <c r="B82" s="17" t="s">
        <v>64</v>
      </c>
      <c r="C82" s="35">
        <f t="shared" ref="C82:E82" si="32">C80+C74</f>
        <v>223429.11059523834</v>
      </c>
      <c r="D82" s="12"/>
      <c r="E82" s="50">
        <f t="shared" si="32"/>
        <v>165572.07457424715</v>
      </c>
      <c r="F82" s="50">
        <f t="shared" si="27"/>
        <v>-57857.036020991189</v>
      </c>
      <c r="G82" s="3"/>
      <c r="I82" s="65">
        <f t="shared" ref="I82" si="33">I80+I74</f>
        <v>100028.21600363066</v>
      </c>
      <c r="J82" s="65">
        <f>I82-C82</f>
        <v>-123400.89459160768</v>
      </c>
      <c r="L82" s="82">
        <v>238934.32044132744</v>
      </c>
      <c r="M82" s="82">
        <f t="shared" si="26"/>
        <v>73362.245867080288</v>
      </c>
      <c r="O82" s="97">
        <v>289355.90643255261</v>
      </c>
      <c r="P82" s="97">
        <f t="shared" si="29"/>
        <v>123783.83185830546</v>
      </c>
    </row>
    <row r="83" spans="1:16">
      <c r="A83" s="1">
        <f t="shared" si="23"/>
        <v>75</v>
      </c>
      <c r="B83" s="3"/>
      <c r="C83" s="28"/>
      <c r="D83" s="8"/>
      <c r="E83" s="45"/>
      <c r="F83" s="45">
        <f t="shared" si="27"/>
        <v>0</v>
      </c>
      <c r="G83" s="3"/>
      <c r="I83" s="60"/>
      <c r="J83" s="60"/>
      <c r="L83" s="77"/>
      <c r="M83" s="77"/>
      <c r="O83" s="102"/>
      <c r="P83" s="102"/>
    </row>
    <row r="84" spans="1:16">
      <c r="A84" s="1">
        <f t="shared" si="23"/>
        <v>76</v>
      </c>
      <c r="B84" s="17" t="s">
        <v>65</v>
      </c>
      <c r="C84" s="35">
        <f t="shared" ref="C84:E84" si="34">C66-C82</f>
        <v>175124.03194247035</v>
      </c>
      <c r="D84" s="12"/>
      <c r="E84" s="50">
        <f t="shared" si="34"/>
        <v>184222.20487467313</v>
      </c>
      <c r="F84" s="50">
        <f t="shared" si="27"/>
        <v>9098.1729322027822</v>
      </c>
      <c r="G84" s="3"/>
      <c r="I84" s="65">
        <f t="shared" ref="I84" si="35">I66-I82</f>
        <v>248457.59045694978</v>
      </c>
      <c r="J84" s="67">
        <f t="shared" ref="J84" si="36">I84-C84</f>
        <v>73333.558514479431</v>
      </c>
      <c r="L84" s="82">
        <f t="shared" ref="L84" si="37">L66-L82</f>
        <v>132053.47961837045</v>
      </c>
      <c r="M84" s="84">
        <f t="shared" si="26"/>
        <v>-52168.725256302685</v>
      </c>
      <c r="O84" s="99">
        <v>110461.59485337907</v>
      </c>
      <c r="P84" s="99">
        <f t="shared" si="29"/>
        <v>-73760.610021294066</v>
      </c>
    </row>
    <row r="85" spans="1:16">
      <c r="A85" s="1"/>
      <c r="B85" s="3" t="s">
        <v>73</v>
      </c>
      <c r="C85" s="32"/>
      <c r="D85" s="12"/>
      <c r="E85" s="47"/>
      <c r="F85" s="47">
        <f>F84*0.664</f>
        <v>6041.1868269826473</v>
      </c>
      <c r="G85" s="3"/>
      <c r="I85" s="62">
        <f t="shared" ref="I85" si="38">I84-$C$84</f>
        <v>73333.558514479431</v>
      </c>
      <c r="J85" s="62">
        <f>I85-$C$85</f>
        <v>73333.558514479431</v>
      </c>
      <c r="L85" s="79">
        <f t="shared" ref="L85" si="39">L84-$C$84</f>
        <v>-43070.552324099903</v>
      </c>
      <c r="M85" s="79">
        <f>L85-$C$85</f>
        <v>-43070.552324099903</v>
      </c>
      <c r="O85" s="99">
        <f>O84-$C$84</f>
        <v>-64662.437089091283</v>
      </c>
      <c r="P85" s="99">
        <f t="shared" si="29"/>
        <v>-64662.437089091283</v>
      </c>
    </row>
    <row r="86" spans="1:16">
      <c r="A86" s="1"/>
      <c r="B86" s="3"/>
      <c r="C86" s="36"/>
      <c r="D86" s="3"/>
      <c r="E86" s="52"/>
      <c r="F86" s="52"/>
      <c r="G86" s="3"/>
      <c r="I86" s="68"/>
      <c r="J86" s="68"/>
      <c r="L86" s="85"/>
      <c r="M86" s="85"/>
      <c r="O86" s="104"/>
      <c r="P86" s="105"/>
    </row>
    <row r="87" spans="1:16">
      <c r="B87" s="3" t="s">
        <v>82</v>
      </c>
      <c r="C87" s="36"/>
      <c r="D87" s="3"/>
      <c r="E87" s="45">
        <v>-3025.3670000000002</v>
      </c>
      <c r="F87" s="45"/>
      <c r="G87" s="3" t="s">
        <v>81</v>
      </c>
      <c r="L87" s="108">
        <v>302.85500000000002</v>
      </c>
    </row>
    <row r="88" spans="1:16" ht="17.25">
      <c r="B88" s="3" t="s">
        <v>83</v>
      </c>
      <c r="C88" s="36"/>
      <c r="D88" s="3"/>
      <c r="E88" s="69">
        <v>-260.45</v>
      </c>
      <c r="F88" s="41"/>
      <c r="G88" s="3" t="s">
        <v>80</v>
      </c>
      <c r="L88" s="109">
        <f>E88</f>
        <v>-260.45</v>
      </c>
    </row>
    <row r="89" spans="1:16">
      <c r="A89" s="1"/>
      <c r="B89" s="3" t="s">
        <v>84</v>
      </c>
      <c r="C89" s="36"/>
      <c r="D89" s="3"/>
      <c r="E89" s="53">
        <f>SUM(E84,E87:E88)</f>
        <v>180936.38787467312</v>
      </c>
      <c r="F89" s="53"/>
      <c r="G89" s="24">
        <f>E89-C84</f>
        <v>5812.3559322027722</v>
      </c>
      <c r="L89" s="108">
        <f>SUM(L84,L87:L88)</f>
        <v>132095.88461837044</v>
      </c>
    </row>
    <row r="90" spans="1:16">
      <c r="G90" s="3"/>
    </row>
  </sheetData>
  <pageMargins left="0.7" right="0.7" top="0.75" bottom="0.75" header="0.3" footer="0.3"/>
  <pageSetup scale="48" fitToHeight="2" orientation="landscape" horizontalDpi="1200" verticalDpi="1200" r:id="rId1"/>
  <headerFooter>
    <oddFooter>&amp;L&amp;F&amp;C&amp;A&amp;R&amp;P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2" ma:contentTypeDescription="" ma:contentTypeScope="" ma:versionID="a62138672b42b0a00d8b2cb47fd6bc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2024-08-16T22:35:01+00:00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DB4BB57-A335-4950-B766-C98257A62FAF}"/>
</file>

<file path=customXml/itemProps2.xml><?xml version="1.0" encoding="utf-8"?>
<ds:datastoreItem xmlns:ds="http://schemas.openxmlformats.org/officeDocument/2006/customXml" ds:itemID="{712FB729-D610-4DBD-B4C7-145971ACB5B2}"/>
</file>

<file path=customXml/itemProps3.xml><?xml version="1.0" encoding="utf-8"?>
<ds:datastoreItem xmlns:ds="http://schemas.openxmlformats.org/officeDocument/2006/customXml" ds:itemID="{E13B3AF9-AFE5-46DE-81BE-68ECA127D08F}"/>
</file>

<file path=customXml/itemProps4.xml><?xml version="1.0" encoding="utf-8"?>
<ds:datastoreItem xmlns:ds="http://schemas.openxmlformats.org/officeDocument/2006/customXml" ds:itemID="{3EBFCE9E-8297-438D-A118-8F6DD3D978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 (CGK-3)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Hermanson, Lori</dc:creator>
  <cp:lastModifiedBy>Kimball, Paul</cp:lastModifiedBy>
  <cp:lastPrinted>2024-08-13T17:37:23Z</cp:lastPrinted>
  <dcterms:created xsi:type="dcterms:W3CDTF">2024-06-27T13:17:33Z</dcterms:created>
  <dcterms:modified xsi:type="dcterms:W3CDTF">2024-08-13T17:37:39Z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