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7\2017_ WA Elec and Gas GRC\Rebuttal Testimony &amp; Exhibits\Schuh\"/>
    </mc:Choice>
  </mc:AlternateContent>
  <bookViews>
    <workbookView xWindow="0" yWindow="0" windowWidth="24210" windowHeight="9900"/>
  </bookViews>
  <sheets>
    <sheet name="WA E " sheetId="1" r:id="rId1"/>
    <sheet name="WA G" sheetId="3" r:id="rId2"/>
  </sheets>
  <definedNames>
    <definedName name="_xlnm.Print_Area" localSheetId="0">'WA E '!$A$1:$H$40</definedName>
    <definedName name="_xlnm.Print_Area" localSheetId="1">'WA G'!$A$1:$H$38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3" l="1"/>
  <c r="F34" i="3"/>
  <c r="D34" i="3"/>
  <c r="B35" i="3"/>
  <c r="H37" i="1"/>
  <c r="F37" i="1"/>
  <c r="D37" i="1"/>
  <c r="B37" i="1"/>
  <c r="H36" i="1" l="1"/>
  <c r="F36" i="1"/>
  <c r="D36" i="1"/>
  <c r="B46" i="1" l="1"/>
  <c r="H35" i="3" l="1"/>
  <c r="H29" i="3" l="1"/>
  <c r="H22" i="3"/>
  <c r="H11" i="3"/>
  <c r="H12" i="3" s="1"/>
  <c r="H31" i="1"/>
  <c r="H24" i="1"/>
  <c r="H12" i="1"/>
  <c r="H14" i="1" s="1"/>
  <c r="H30" i="3" l="1"/>
  <c r="H32" i="3" s="1"/>
  <c r="H13" i="3"/>
  <c r="H32" i="1"/>
  <c r="H34" i="1" s="1"/>
  <c r="H13" i="1"/>
  <c r="B12" i="1" l="1"/>
  <c r="B29" i="3"/>
  <c r="B11" i="3" l="1"/>
  <c r="B22" i="3"/>
  <c r="B30" i="3" s="1"/>
  <c r="B32" i="3" s="1"/>
  <c r="B14" i="3" s="1"/>
  <c r="B31" i="1"/>
  <c r="B24" i="1"/>
  <c r="B32" i="1" l="1"/>
  <c r="D29" i="3" l="1"/>
  <c r="F24" i="1"/>
  <c r="D24" i="1"/>
  <c r="F29" i="3" l="1"/>
  <c r="F22" i="3"/>
  <c r="F11" i="3"/>
  <c r="F31" i="1"/>
  <c r="F32" i="1" s="1"/>
  <c r="F12" i="1"/>
  <c r="F30" i="3" l="1"/>
  <c r="D22" i="3"/>
  <c r="D30" i="3" s="1"/>
  <c r="D32" i="3" s="1"/>
  <c r="D11" i="3"/>
  <c r="D31" i="1"/>
  <c r="D32" i="1" s="1"/>
  <c r="D12" i="1"/>
  <c r="H39" i="1" l="1"/>
  <c r="H15" i="1" s="1"/>
  <c r="H16" i="1" s="1"/>
  <c r="H38" i="1" s="1"/>
  <c r="H40" i="1" s="1"/>
  <c r="B43" i="3" l="1"/>
  <c r="B41" i="3"/>
  <c r="D35" i="3"/>
  <c r="F35" i="3"/>
  <c r="F32" i="3"/>
  <c r="D13" i="3"/>
  <c r="F13" i="3"/>
  <c r="B13" i="3"/>
  <c r="D12" i="3"/>
  <c r="F12" i="3"/>
  <c r="B12" i="3"/>
  <c r="D34" i="1" l="1"/>
  <c r="D14" i="1"/>
  <c r="D13" i="1"/>
  <c r="B15" i="3" l="1"/>
  <c r="B36" i="3" s="1"/>
  <c r="B38" i="3" s="1"/>
  <c r="B44" i="3" l="1"/>
  <c r="H37" i="3" s="1"/>
  <c r="H14" i="3" s="1"/>
  <c r="H15" i="3" s="1"/>
  <c r="H36" i="3" s="1"/>
  <c r="H38" i="3" s="1"/>
  <c r="D37" i="3" l="1"/>
  <c r="D14" i="3" s="1"/>
  <c r="D15" i="3" s="1"/>
  <c r="D36" i="3" s="1"/>
  <c r="D38" i="3" s="1"/>
  <c r="F37" i="3"/>
  <c r="F14" i="3" s="1"/>
  <c r="F15" i="3" s="1"/>
  <c r="F36" i="3" s="1"/>
  <c r="F38" i="3" s="1"/>
  <c r="D39" i="1"/>
  <c r="D15" i="1" s="1"/>
  <c r="D16" i="1" s="1"/>
  <c r="D38" i="1" s="1"/>
  <c r="D40" i="1" s="1"/>
  <c r="F39" i="1"/>
  <c r="B34" i="1" l="1"/>
  <c r="B15" i="1" s="1"/>
  <c r="B14" i="1"/>
  <c r="B13" i="1"/>
  <c r="B16" i="1" l="1"/>
  <c r="B38" i="1" s="1"/>
  <c r="B40" i="1" s="1"/>
  <c r="F14" i="1" l="1"/>
  <c r="F13" i="1"/>
  <c r="F34" i="1" l="1"/>
  <c r="F15" i="1" s="1"/>
  <c r="F16" i="1" s="1"/>
  <c r="F38" i="1" l="1"/>
  <c r="F40" i="1" s="1"/>
</calcChain>
</file>

<file path=xl/sharedStrings.xml><?xml version="1.0" encoding="utf-8"?>
<sst xmlns="http://schemas.openxmlformats.org/spreadsheetml/2006/main" count="103" uniqueCount="52">
  <si>
    <t xml:space="preserve">Pro Forma </t>
  </si>
  <si>
    <t xml:space="preserve">Depreciation </t>
  </si>
  <si>
    <t xml:space="preserve">Plant Cost </t>
  </si>
  <si>
    <t xml:space="preserve">NOI Before FIT </t>
  </si>
  <si>
    <t xml:space="preserve">A/D </t>
  </si>
  <si>
    <t xml:space="preserve">ADFIT </t>
  </si>
  <si>
    <t xml:space="preserve">Net Plant before ADFIT </t>
  </si>
  <si>
    <t xml:space="preserve">Net Plant after ADFIT </t>
  </si>
  <si>
    <t xml:space="preserve">Revenue Requirement </t>
  </si>
  <si>
    <t xml:space="preserve">ROR </t>
  </si>
  <si>
    <t xml:space="preserve">Conversion Factor </t>
  </si>
  <si>
    <t xml:space="preserve">Net Operating Income </t>
  </si>
  <si>
    <t>FIT Benefit of Dep/Amort</t>
  </si>
  <si>
    <t xml:space="preserve">NOI Requirement </t>
  </si>
  <si>
    <t>Debt Interest</t>
  </si>
  <si>
    <t xml:space="preserve">Debt </t>
  </si>
  <si>
    <t>12.31.16 AMA to EOP</t>
  </si>
  <si>
    <t xml:space="preserve">Debt Cap </t>
  </si>
  <si>
    <t>Debt Cost</t>
  </si>
  <si>
    <t xml:space="preserve">Weighted Cost of Debt </t>
  </si>
  <si>
    <t>ROE</t>
  </si>
  <si>
    <t>Pro Forma</t>
  </si>
  <si>
    <t>Functional 10.31.17</t>
  </si>
  <si>
    <t>Functional  9.30.17</t>
  </si>
  <si>
    <t>Intangible</t>
  </si>
  <si>
    <t>Production</t>
  </si>
  <si>
    <t>Transmission</t>
  </si>
  <si>
    <t>Distribution</t>
  </si>
  <si>
    <t>General</t>
  </si>
  <si>
    <t xml:space="preserve">  Intangible</t>
  </si>
  <si>
    <t xml:space="preserve">  Production</t>
  </si>
  <si>
    <t xml:space="preserve">  Transmission</t>
  </si>
  <si>
    <t xml:space="preserve">  Distribution</t>
  </si>
  <si>
    <t xml:space="preserve">  General</t>
  </si>
  <si>
    <t>U/G Storage</t>
  </si>
  <si>
    <t xml:space="preserve">Total Plant Cost </t>
  </si>
  <si>
    <t xml:space="preserve"> Total A/D </t>
  </si>
  <si>
    <t xml:space="preserve">Total A/D </t>
  </si>
  <si>
    <t>Functional  8.31.17</t>
  </si>
  <si>
    <t>Actual</t>
  </si>
  <si>
    <t xml:space="preserve">Washington Electric </t>
  </si>
  <si>
    <t xml:space="preserve">Proposed ROR </t>
  </si>
  <si>
    <t xml:space="preserve">Corrected Conversion Factor </t>
  </si>
  <si>
    <t>Washington Natural Gas</t>
  </si>
  <si>
    <t>Revised Threshold Methodology (0.5% of Net Plant by Functional Group)</t>
  </si>
  <si>
    <t>ADJ. 2.19</t>
  </si>
  <si>
    <t>ADJ. 3.10</t>
  </si>
  <si>
    <t>Actual - Proposed on Rebuttal</t>
  </si>
  <si>
    <t>For Informational Purposes Only</t>
  </si>
  <si>
    <t>Restating</t>
  </si>
  <si>
    <t>ADJ 2.16</t>
  </si>
  <si>
    <t>ADJ 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</si>
</sst>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* #,##0.000000_);_(* \(#,##0.0000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14">
    <xf numFmtId="0" fontId="0" fillId="0" borderId="0" xfId="0"/>
    <xf numFmtId="0" fontId="5" fillId="0" borderId="0" xfId="0" applyFont="1" applyFill="1"/>
    <xf numFmtId="0" fontId="5" fillId="0" borderId="0" xfId="0" applyFont="1"/>
    <xf numFmtId="0" fontId="4" fillId="0" borderId="0" xfId="0" applyFont="1" applyFill="1"/>
    <xf numFmtId="0" fontId="5" fillId="0" borderId="12" xfId="0" applyFont="1" applyFill="1" applyBorder="1"/>
    <xf numFmtId="0" fontId="5" fillId="0" borderId="5" xfId="0" applyFont="1" applyFill="1" applyBorder="1"/>
    <xf numFmtId="0" fontId="4" fillId="0" borderId="5" xfId="0" applyFont="1" applyFill="1" applyBorder="1"/>
    <xf numFmtId="0" fontId="4" fillId="0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4" fillId="2" borderId="10" xfId="1" applyNumberFormat="1" applyFont="1" applyFill="1" applyBorder="1"/>
    <xf numFmtId="0" fontId="5" fillId="2" borderId="5" xfId="0" applyFont="1" applyFill="1" applyBorder="1"/>
    <xf numFmtId="0" fontId="4" fillId="0" borderId="16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164" fontId="4" fillId="2" borderId="20" xfId="1" applyNumberFormat="1" applyFont="1" applyFill="1" applyBorder="1"/>
    <xf numFmtId="164" fontId="4" fillId="2" borderId="21" xfId="1" applyNumberFormat="1" applyFont="1" applyFill="1" applyBorder="1"/>
    <xf numFmtId="0" fontId="4" fillId="0" borderId="0" xfId="0" applyFont="1"/>
    <xf numFmtId="0" fontId="4" fillId="0" borderId="17" xfId="0" applyFont="1" applyFill="1" applyBorder="1" applyAlignment="1">
      <alignment horizont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18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164" fontId="5" fillId="0" borderId="15" xfId="1" applyNumberFormat="1" applyFont="1" applyFill="1" applyBorder="1"/>
    <xf numFmtId="0" fontId="5" fillId="0" borderId="0" xfId="0" applyFont="1" applyFill="1" applyBorder="1"/>
    <xf numFmtId="164" fontId="5" fillId="0" borderId="19" xfId="1" applyNumberFormat="1" applyFont="1" applyFill="1" applyBorder="1"/>
    <xf numFmtId="164" fontId="5" fillId="2" borderId="15" xfId="1" applyNumberFormat="1" applyFont="1" applyFill="1" applyBorder="1"/>
    <xf numFmtId="0" fontId="5" fillId="2" borderId="0" xfId="0" applyFont="1" applyFill="1" applyBorder="1"/>
    <xf numFmtId="164" fontId="5" fillId="2" borderId="19" xfId="1" applyNumberFormat="1" applyFont="1" applyFill="1" applyBorder="1"/>
    <xf numFmtId="0" fontId="5" fillId="2" borderId="15" xfId="0" applyFont="1" applyFill="1" applyBorder="1"/>
    <xf numFmtId="0" fontId="5" fillId="2" borderId="19" xfId="0" applyFont="1" applyFill="1" applyBorder="1"/>
    <xf numFmtId="164" fontId="5" fillId="0" borderId="17" xfId="1" applyNumberFormat="1" applyFont="1" applyFill="1" applyBorder="1"/>
    <xf numFmtId="164" fontId="4" fillId="0" borderId="17" xfId="1" applyNumberFormat="1" applyFont="1" applyFill="1" applyBorder="1"/>
    <xf numFmtId="164" fontId="4" fillId="0" borderId="16" xfId="1" applyNumberFormat="1" applyFont="1" applyFill="1" applyBorder="1"/>
    <xf numFmtId="164" fontId="4" fillId="2" borderId="22" xfId="1" applyNumberFormat="1" applyFont="1" applyFill="1" applyBorder="1"/>
    <xf numFmtId="164" fontId="4" fillId="2" borderId="16" xfId="1" applyNumberFormat="1" applyFont="1" applyFill="1" applyBorder="1"/>
    <xf numFmtId="41" fontId="6" fillId="0" borderId="15" xfId="3" applyNumberFormat="1" applyFont="1" applyFill="1" applyBorder="1"/>
    <xf numFmtId="41" fontId="6" fillId="0" borderId="19" xfId="3" applyNumberFormat="1" applyFont="1" applyFill="1" applyBorder="1"/>
    <xf numFmtId="41" fontId="6" fillId="2" borderId="15" xfId="3" applyNumberFormat="1" applyFont="1" applyFill="1" applyBorder="1"/>
    <xf numFmtId="41" fontId="6" fillId="2" borderId="19" xfId="3" applyNumberFormat="1" applyFont="1" applyFill="1" applyBorder="1"/>
    <xf numFmtId="164" fontId="4" fillId="0" borderId="20" xfId="1" applyNumberFormat="1" applyFont="1" applyFill="1" applyBorder="1"/>
    <xf numFmtId="164" fontId="4" fillId="0" borderId="21" xfId="1" applyNumberFormat="1" applyFont="1" applyFill="1" applyBorder="1"/>
    <xf numFmtId="0" fontId="4" fillId="2" borderId="0" xfId="0" applyFont="1" applyFill="1" applyBorder="1"/>
    <xf numFmtId="0" fontId="5" fillId="0" borderId="15" xfId="0" applyFont="1" applyFill="1" applyBorder="1"/>
    <xf numFmtId="0" fontId="5" fillId="0" borderId="19" xfId="0" applyFont="1" applyFill="1" applyBorder="1"/>
    <xf numFmtId="164" fontId="5" fillId="0" borderId="22" xfId="1" applyNumberFormat="1" applyFont="1" applyFill="1" applyBorder="1"/>
    <xf numFmtId="164" fontId="5" fillId="0" borderId="16" xfId="1" applyNumberFormat="1" applyFont="1" applyFill="1" applyBorder="1"/>
    <xf numFmtId="164" fontId="5" fillId="2" borderId="22" xfId="1" applyNumberFormat="1" applyFont="1" applyFill="1" applyBorder="1"/>
    <xf numFmtId="164" fontId="5" fillId="2" borderId="16" xfId="1" applyNumberFormat="1" applyFont="1" applyFill="1" applyBorder="1"/>
    <xf numFmtId="10" fontId="5" fillId="0" borderId="15" xfId="2" applyNumberFormat="1" applyFont="1" applyFill="1" applyBorder="1"/>
    <xf numFmtId="10" fontId="5" fillId="0" borderId="19" xfId="2" applyNumberFormat="1" applyFont="1" applyFill="1" applyBorder="1"/>
    <xf numFmtId="10" fontId="5" fillId="2" borderId="15" xfId="2" applyNumberFormat="1" applyFont="1" applyFill="1" applyBorder="1"/>
    <xf numFmtId="10" fontId="5" fillId="2" borderId="19" xfId="2" applyNumberFormat="1" applyFont="1" applyFill="1" applyBorder="1"/>
    <xf numFmtId="165" fontId="5" fillId="0" borderId="19" xfId="2" applyNumberFormat="1" applyFont="1" applyFill="1" applyBorder="1"/>
    <xf numFmtId="0" fontId="5" fillId="0" borderId="0" xfId="0" applyFont="1" applyBorder="1"/>
    <xf numFmtId="164" fontId="5" fillId="0" borderId="15" xfId="0" applyNumberFormat="1" applyFont="1" applyFill="1" applyBorder="1"/>
    <xf numFmtId="164" fontId="5" fillId="0" borderId="19" xfId="0" applyNumberFormat="1" applyFont="1" applyFill="1" applyBorder="1"/>
    <xf numFmtId="164" fontId="5" fillId="2" borderId="15" xfId="0" applyNumberFormat="1" applyFont="1" applyFill="1" applyBorder="1"/>
    <xf numFmtId="164" fontId="5" fillId="2" borderId="19" xfId="0" applyNumberFormat="1" applyFont="1" applyFill="1" applyBorder="1"/>
    <xf numFmtId="164" fontId="5" fillId="0" borderId="0" xfId="0" applyNumberFormat="1" applyFont="1" applyFill="1"/>
    <xf numFmtId="164" fontId="5" fillId="0" borderId="0" xfId="0" applyNumberFormat="1" applyFont="1"/>
    <xf numFmtId="10" fontId="5" fillId="0" borderId="0" xfId="2" applyNumberFormat="1" applyFont="1" applyFill="1"/>
    <xf numFmtId="164" fontId="5" fillId="0" borderId="0" xfId="1" applyNumberFormat="1" applyFont="1" applyFill="1"/>
    <xf numFmtId="0" fontId="4" fillId="2" borderId="22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5" fillId="0" borderId="3" xfId="0" applyFont="1" applyFill="1" applyBorder="1"/>
    <xf numFmtId="166" fontId="5" fillId="0" borderId="0" xfId="1" applyNumberFormat="1" applyFont="1" applyFill="1"/>
    <xf numFmtId="166" fontId="5" fillId="0" borderId="15" xfId="1" applyNumberFormat="1" applyFont="1" applyFill="1" applyBorder="1"/>
    <xf numFmtId="166" fontId="5" fillId="0" borderId="19" xfId="1" applyNumberFormat="1" applyFont="1" applyFill="1" applyBorder="1"/>
    <xf numFmtId="166" fontId="5" fillId="2" borderId="15" xfId="1" applyNumberFormat="1" applyFont="1" applyFill="1" applyBorder="1"/>
    <xf numFmtId="166" fontId="5" fillId="2" borderId="0" xfId="1" applyNumberFormat="1" applyFont="1" applyFill="1" applyBorder="1"/>
    <xf numFmtId="166" fontId="5" fillId="2" borderId="19" xfId="1" applyNumberFormat="1" applyFont="1" applyFill="1" applyBorder="1"/>
    <xf numFmtId="166" fontId="5" fillId="0" borderId="0" xfId="1" applyNumberFormat="1" applyFont="1" applyFill="1" applyBorder="1"/>
    <xf numFmtId="10" fontId="5" fillId="0" borderId="0" xfId="2" applyNumberFormat="1" applyFont="1" applyFill="1" applyBorder="1"/>
    <xf numFmtId="0" fontId="4" fillId="0" borderId="23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24" xfId="0" applyFont="1" applyFill="1" applyBorder="1" applyAlignment="1">
      <alignment horizontal="center"/>
    </xf>
    <xf numFmtId="0" fontId="5" fillId="2" borderId="9" xfId="0" applyFont="1" applyFill="1" applyBorder="1"/>
    <xf numFmtId="164" fontId="5" fillId="2" borderId="8" xfId="1" applyNumberFormat="1" applyFont="1" applyFill="1" applyBorder="1"/>
    <xf numFmtId="164" fontId="5" fillId="2" borderId="9" xfId="1" applyNumberFormat="1" applyFont="1" applyFill="1" applyBorder="1"/>
    <xf numFmtId="41" fontId="6" fillId="2" borderId="9" xfId="3" applyNumberFormat="1" applyFont="1" applyFill="1" applyBorder="1"/>
    <xf numFmtId="10" fontId="5" fillId="2" borderId="9" xfId="2" applyNumberFormat="1" applyFont="1" applyFill="1" applyBorder="1"/>
    <xf numFmtId="165" fontId="5" fillId="2" borderId="9" xfId="2" applyNumberFormat="1" applyFont="1" applyFill="1" applyBorder="1"/>
    <xf numFmtId="164" fontId="5" fillId="2" borderId="9" xfId="0" applyNumberFormat="1" applyFont="1" applyFill="1" applyBorder="1"/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12" xfId="0" applyFont="1" applyFill="1" applyBorder="1"/>
    <xf numFmtId="165" fontId="5" fillId="2" borderId="0" xfId="0" applyNumberFormat="1" applyFont="1" applyFill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5" fillId="0" borderId="11" xfId="0" applyFont="1" applyBorder="1"/>
    <xf numFmtId="0" fontId="4" fillId="0" borderId="12" xfId="0" applyFont="1" applyBorder="1"/>
    <xf numFmtId="0" fontId="4" fillId="0" borderId="3" xfId="0" applyFont="1" applyBorder="1"/>
    <xf numFmtId="0" fontId="4" fillId="0" borderId="0" xfId="0" applyFont="1" applyFill="1" applyBorder="1" applyAlignment="1">
      <alignment horizontal="center" wrapText="1"/>
    </xf>
    <xf numFmtId="0" fontId="5" fillId="0" borderId="3" xfId="0" applyFont="1" applyBorder="1"/>
    <xf numFmtId="0" fontId="4" fillId="0" borderId="4" xfId="0" applyFont="1" applyBorder="1"/>
    <xf numFmtId="0" fontId="5" fillId="0" borderId="11" xfId="0" applyFont="1" applyFill="1" applyBorder="1"/>
    <xf numFmtId="0" fontId="4" fillId="0" borderId="3" xfId="0" applyFont="1" applyFill="1" applyBorder="1"/>
    <xf numFmtId="165" fontId="5" fillId="0" borderId="0" xfId="0" applyNumberFormat="1" applyFont="1" applyFill="1" applyBorder="1"/>
    <xf numFmtId="0" fontId="4" fillId="0" borderId="4" xfId="0" applyFont="1" applyFill="1" applyBorder="1"/>
    <xf numFmtId="164" fontId="4" fillId="0" borderId="22" xfId="1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_IDGas6_97" xfId="3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view="pageBreakPreview" zoomScaleNormal="100" zoomScaleSheetLayoutView="100" workbookViewId="0">
      <selection activeCell="A22" sqref="A22"/>
    </sheetView>
  </sheetViews>
  <sheetFormatPr defaultRowHeight="15.75" outlineLevelRow="1"/>
  <cols>
    <col min="1" max="1" width="29.28515625" style="2" customWidth="1"/>
    <col min="2" max="2" width="15.28515625" style="1" customWidth="1"/>
    <col min="3" max="3" width="4.42578125" style="1" customWidth="1"/>
    <col min="4" max="4" width="14" style="2" customWidth="1"/>
    <col min="5" max="5" width="4.7109375" style="1" customWidth="1"/>
    <col min="6" max="6" width="15.7109375" style="2" customWidth="1"/>
    <col min="7" max="7" width="2.7109375" style="1" customWidth="1"/>
    <col min="8" max="8" width="14.42578125" style="2" customWidth="1"/>
    <col min="9" max="9" width="9.140625" style="2"/>
    <col min="10" max="10" width="4.5703125" style="2" customWidth="1"/>
    <col min="11" max="16384" width="9.140625" style="2"/>
  </cols>
  <sheetData>
    <row r="1" spans="1:8" ht="18.75">
      <c r="A1" s="107" t="s">
        <v>40</v>
      </c>
      <c r="B1" s="107"/>
      <c r="C1" s="107"/>
      <c r="D1" s="107"/>
      <c r="E1" s="107"/>
      <c r="F1" s="107"/>
      <c r="G1" s="107"/>
      <c r="H1" s="107"/>
    </row>
    <row r="2" spans="1:8" ht="19.5" thickBot="1">
      <c r="A2" s="108" t="s">
        <v>44</v>
      </c>
      <c r="B2" s="108"/>
      <c r="C2" s="108"/>
      <c r="D2" s="108"/>
      <c r="E2" s="108"/>
      <c r="F2" s="108"/>
      <c r="G2" s="108"/>
      <c r="H2" s="108"/>
    </row>
    <row r="3" spans="1:8" ht="30.75" customHeight="1">
      <c r="A3" s="93"/>
      <c r="B3" s="104" t="s">
        <v>47</v>
      </c>
      <c r="C3" s="105"/>
      <c r="D3" s="106"/>
      <c r="E3" s="94"/>
      <c r="F3" s="109" t="s">
        <v>48</v>
      </c>
      <c r="G3" s="110"/>
      <c r="H3" s="111"/>
    </row>
    <row r="4" spans="1:8" s="16" customFormat="1" ht="25.5" customHeight="1">
      <c r="A4" s="95"/>
      <c r="B4" s="90" t="s">
        <v>45</v>
      </c>
      <c r="C4" s="91"/>
      <c r="D4" s="92" t="s">
        <v>46</v>
      </c>
      <c r="E4" s="7"/>
      <c r="F4" s="64" t="s">
        <v>39</v>
      </c>
      <c r="G4" s="43"/>
      <c r="H4" s="65" t="s">
        <v>39</v>
      </c>
    </row>
    <row r="5" spans="1:8" s="16" customFormat="1" ht="30.75" customHeight="1">
      <c r="A5" s="95"/>
      <c r="B5" s="17" t="s">
        <v>16</v>
      </c>
      <c r="C5" s="18"/>
      <c r="D5" s="11" t="s">
        <v>22</v>
      </c>
      <c r="E5" s="7"/>
      <c r="F5" s="12" t="s">
        <v>23</v>
      </c>
      <c r="G5" s="8"/>
      <c r="H5" s="13" t="s">
        <v>38</v>
      </c>
    </row>
    <row r="6" spans="1:8" s="16" customFormat="1" ht="36.75" customHeight="1">
      <c r="A6" s="95"/>
      <c r="B6" s="17" t="s">
        <v>49</v>
      </c>
      <c r="C6" s="19"/>
      <c r="D6" s="20" t="s">
        <v>21</v>
      </c>
      <c r="E6" s="96"/>
      <c r="F6" s="21" t="s">
        <v>21</v>
      </c>
      <c r="G6" s="22"/>
      <c r="H6" s="23" t="s">
        <v>21</v>
      </c>
    </row>
    <row r="7" spans="1:8" outlineLevel="1">
      <c r="A7" s="97" t="s">
        <v>29</v>
      </c>
      <c r="B7" s="24">
        <v>1048</v>
      </c>
      <c r="C7" s="25"/>
      <c r="D7" s="26">
        <v>2631</v>
      </c>
      <c r="E7" s="25"/>
      <c r="F7" s="27">
        <v>2546</v>
      </c>
      <c r="G7" s="28"/>
      <c r="H7" s="29">
        <v>2208</v>
      </c>
    </row>
    <row r="8" spans="1:8" outlineLevel="1">
      <c r="A8" s="97" t="s">
        <v>30</v>
      </c>
      <c r="B8" s="24">
        <v>632</v>
      </c>
      <c r="C8" s="25"/>
      <c r="D8" s="26">
        <v>372</v>
      </c>
      <c r="E8" s="55"/>
      <c r="F8" s="30">
        <v>352</v>
      </c>
      <c r="G8" s="28"/>
      <c r="H8" s="31">
        <v>329</v>
      </c>
    </row>
    <row r="9" spans="1:8" outlineLevel="1">
      <c r="A9" s="97" t="s">
        <v>31</v>
      </c>
      <c r="B9" s="24">
        <v>248</v>
      </c>
      <c r="C9" s="25"/>
      <c r="D9" s="26">
        <v>201</v>
      </c>
      <c r="E9" s="25"/>
      <c r="F9" s="27">
        <v>196</v>
      </c>
      <c r="G9" s="28"/>
      <c r="H9" s="29">
        <v>147</v>
      </c>
    </row>
    <row r="10" spans="1:8" outlineLevel="1">
      <c r="A10" s="97" t="s">
        <v>32</v>
      </c>
      <c r="B10" s="24">
        <v>1051</v>
      </c>
      <c r="C10" s="25"/>
      <c r="D10" s="26">
        <v>681</v>
      </c>
      <c r="E10" s="25"/>
      <c r="F10" s="27">
        <v>533</v>
      </c>
      <c r="G10" s="28"/>
      <c r="H10" s="29">
        <v>474</v>
      </c>
    </row>
    <row r="11" spans="1:8" outlineLevel="1">
      <c r="A11" s="97" t="s">
        <v>33</v>
      </c>
      <c r="B11" s="32">
        <v>847</v>
      </c>
      <c r="C11" s="25"/>
      <c r="D11" s="26">
        <v>663</v>
      </c>
      <c r="E11" s="25"/>
      <c r="F11" s="27">
        <v>430</v>
      </c>
      <c r="G11" s="28"/>
      <c r="H11" s="29">
        <v>329</v>
      </c>
    </row>
    <row r="12" spans="1:8">
      <c r="A12" s="97" t="s">
        <v>1</v>
      </c>
      <c r="B12" s="33">
        <f>SUM(B7:B11)</f>
        <v>3826</v>
      </c>
      <c r="C12" s="18"/>
      <c r="D12" s="34">
        <f>SUM(D7:D11)</f>
        <v>4548</v>
      </c>
      <c r="E12" s="18"/>
      <c r="F12" s="35">
        <f>SUM(F7:F11)</f>
        <v>4057</v>
      </c>
      <c r="G12" s="28"/>
      <c r="H12" s="36">
        <f>SUM(H7:H11)</f>
        <v>3487</v>
      </c>
    </row>
    <row r="13" spans="1:8">
      <c r="A13" s="97" t="s">
        <v>3</v>
      </c>
      <c r="B13" s="24">
        <f>-B12</f>
        <v>-3826</v>
      </c>
      <c r="C13" s="25"/>
      <c r="D13" s="26">
        <f>-D12</f>
        <v>-4548</v>
      </c>
      <c r="E13" s="25"/>
      <c r="F13" s="27">
        <f>-F12</f>
        <v>-4057</v>
      </c>
      <c r="G13" s="28"/>
      <c r="H13" s="29">
        <f>-H12</f>
        <v>-3487</v>
      </c>
    </row>
    <row r="14" spans="1:8">
      <c r="A14" s="97" t="s">
        <v>12</v>
      </c>
      <c r="B14" s="24">
        <f>(B12)*0.35</f>
        <v>1339.1</v>
      </c>
      <c r="C14" s="25"/>
      <c r="D14" s="26">
        <f>(D12)*0.35</f>
        <v>1591.8</v>
      </c>
      <c r="E14" s="25"/>
      <c r="F14" s="27">
        <f>(F12)*0.35</f>
        <v>1419.9499999999998</v>
      </c>
      <c r="G14" s="28"/>
      <c r="H14" s="29">
        <f>(H12)*0.35</f>
        <v>1220.4499999999998</v>
      </c>
    </row>
    <row r="15" spans="1:8">
      <c r="A15" s="97" t="s">
        <v>14</v>
      </c>
      <c r="B15" s="37">
        <f>(B34*B39)*0.35</f>
        <v>685.41098499999998</v>
      </c>
      <c r="C15" s="25"/>
      <c r="D15" s="38">
        <f>(D34*D39)*0.35</f>
        <v>615.1248823255695</v>
      </c>
      <c r="E15" s="25"/>
      <c r="F15" s="39">
        <f>(F34*F39)*0.35</f>
        <v>521.53793516555788</v>
      </c>
      <c r="G15" s="28"/>
      <c r="H15" s="40">
        <f>(H34*H39)*0.35</f>
        <v>450.84623499999998</v>
      </c>
    </row>
    <row r="16" spans="1:8" s="16" customFormat="1" ht="16.5" thickBot="1">
      <c r="A16" s="95" t="s">
        <v>11</v>
      </c>
      <c r="B16" s="41">
        <f>SUM(B13:B15)</f>
        <v>-1801.4890150000001</v>
      </c>
      <c r="C16" s="18"/>
      <c r="D16" s="42">
        <f>SUM(D13:D15)</f>
        <v>-2341.0751176744302</v>
      </c>
      <c r="E16" s="18"/>
      <c r="F16" s="14">
        <f>SUM(F13:F15)</f>
        <v>-2115.5120648344423</v>
      </c>
      <c r="G16" s="43"/>
      <c r="H16" s="15">
        <f>SUM(H13:H15)</f>
        <v>-1815.7037650000002</v>
      </c>
    </row>
    <row r="17" spans="1:8" ht="15.75" customHeight="1">
      <c r="A17" s="97"/>
      <c r="B17" s="24"/>
      <c r="C17" s="25"/>
      <c r="D17" s="26"/>
      <c r="E17" s="25"/>
      <c r="F17" s="27"/>
      <c r="G17" s="28"/>
      <c r="H17" s="29"/>
    </row>
    <row r="18" spans="1:8" outlineLevel="1">
      <c r="A18" s="97" t="s">
        <v>2</v>
      </c>
      <c r="B18" s="44"/>
      <c r="C18" s="25"/>
      <c r="D18" s="45"/>
      <c r="E18" s="55"/>
      <c r="F18" s="30"/>
      <c r="G18" s="28"/>
      <c r="H18" s="31"/>
    </row>
    <row r="19" spans="1:8" outlineLevel="1">
      <c r="A19" s="97" t="s">
        <v>24</v>
      </c>
      <c r="B19" s="24">
        <v>4033</v>
      </c>
      <c r="C19" s="25"/>
      <c r="D19" s="26">
        <v>11823.768893880482</v>
      </c>
      <c r="E19" s="25"/>
      <c r="F19" s="27">
        <v>11439</v>
      </c>
      <c r="G19" s="28"/>
      <c r="H19" s="29">
        <v>9918</v>
      </c>
    </row>
    <row r="20" spans="1:8" outlineLevel="1">
      <c r="A20" s="97" t="s">
        <v>25</v>
      </c>
      <c r="B20" s="24">
        <v>41243</v>
      </c>
      <c r="C20" s="25"/>
      <c r="D20" s="26">
        <v>19425.204147552002</v>
      </c>
      <c r="E20" s="25"/>
      <c r="F20" s="27">
        <v>18372.730201455</v>
      </c>
      <c r="G20" s="28"/>
      <c r="H20" s="29">
        <v>17238</v>
      </c>
    </row>
    <row r="21" spans="1:8" outlineLevel="1">
      <c r="A21" s="97" t="s">
        <v>26</v>
      </c>
      <c r="B21" s="24">
        <v>15525</v>
      </c>
      <c r="C21" s="25"/>
      <c r="D21" s="26">
        <v>11056.048519046999</v>
      </c>
      <c r="E21" s="25"/>
      <c r="F21" s="27">
        <v>10792.339982529</v>
      </c>
      <c r="G21" s="28"/>
      <c r="H21" s="29">
        <v>8054</v>
      </c>
    </row>
    <row r="22" spans="1:8" outlineLevel="1">
      <c r="A22" s="97" t="s">
        <v>27</v>
      </c>
      <c r="B22" s="24">
        <v>35381</v>
      </c>
      <c r="C22" s="25"/>
      <c r="D22" s="26">
        <v>23326.753195007499</v>
      </c>
      <c r="E22" s="25"/>
      <c r="F22" s="27">
        <v>18268.275249999999</v>
      </c>
      <c r="G22" s="28"/>
      <c r="H22" s="29">
        <v>16241</v>
      </c>
    </row>
    <row r="23" spans="1:8" outlineLevel="1">
      <c r="A23" s="97" t="s">
        <v>28</v>
      </c>
      <c r="B23" s="24">
        <v>9313</v>
      </c>
      <c r="C23" s="25"/>
      <c r="D23" s="26">
        <v>13449.168542653299</v>
      </c>
      <c r="E23" s="25"/>
      <c r="F23" s="27">
        <v>8183.7131616465576</v>
      </c>
      <c r="G23" s="28"/>
      <c r="H23" s="29">
        <v>6489</v>
      </c>
    </row>
    <row r="24" spans="1:8">
      <c r="A24" s="97" t="s">
        <v>35</v>
      </c>
      <c r="B24" s="46">
        <f>SUM(B19:B23)</f>
        <v>105495</v>
      </c>
      <c r="C24" s="25"/>
      <c r="D24" s="47">
        <f>SUM(D19:D23)</f>
        <v>79080.943298140279</v>
      </c>
      <c r="E24" s="25"/>
      <c r="F24" s="48">
        <f>SUM(F19:F23)</f>
        <v>67056.058595630559</v>
      </c>
      <c r="G24" s="28"/>
      <c r="H24" s="49">
        <f>SUM(H19:H23)</f>
        <v>57940</v>
      </c>
    </row>
    <row r="25" spans="1:8" outlineLevel="1">
      <c r="A25" s="97" t="s">
        <v>4</v>
      </c>
      <c r="B25" s="24"/>
      <c r="C25" s="25"/>
      <c r="D25" s="26"/>
      <c r="E25" s="25"/>
      <c r="F25" s="27"/>
      <c r="G25" s="28"/>
      <c r="H25" s="29"/>
    </row>
    <row r="26" spans="1:8" outlineLevel="1">
      <c r="A26" s="97" t="s">
        <v>24</v>
      </c>
      <c r="B26" s="24">
        <v>-2984</v>
      </c>
      <c r="C26" s="25"/>
      <c r="D26" s="26">
        <v>-1263.0874067667392</v>
      </c>
      <c r="E26" s="25"/>
      <c r="F26" s="27">
        <v>-1113</v>
      </c>
      <c r="G26" s="28"/>
      <c r="H26" s="29">
        <v>-955</v>
      </c>
    </row>
    <row r="27" spans="1:8" outlineLevel="1">
      <c r="A27" s="97" t="s">
        <v>25</v>
      </c>
      <c r="B27" s="24">
        <v>4587</v>
      </c>
      <c r="C27" s="25"/>
      <c r="D27" s="26">
        <v>-188.74980801324378</v>
      </c>
      <c r="E27" s="25"/>
      <c r="F27" s="27">
        <v>-169.42504863654</v>
      </c>
      <c r="G27" s="28"/>
      <c r="H27" s="29">
        <v>-148</v>
      </c>
    </row>
    <row r="28" spans="1:8" outlineLevel="1">
      <c r="A28" s="97" t="s">
        <v>26</v>
      </c>
      <c r="B28" s="24">
        <v>-503</v>
      </c>
      <c r="C28" s="25"/>
      <c r="D28" s="26">
        <v>-101.62823895665261</v>
      </c>
      <c r="E28" s="25"/>
      <c r="F28" s="27">
        <v>-88.395421419951106</v>
      </c>
      <c r="G28" s="28"/>
      <c r="H28" s="29">
        <v>-78</v>
      </c>
    </row>
    <row r="29" spans="1:8" outlineLevel="1">
      <c r="A29" s="97" t="s">
        <v>27</v>
      </c>
      <c r="B29" s="24">
        <v>-9716</v>
      </c>
      <c r="C29" s="25"/>
      <c r="D29" s="26">
        <v>-274.20541004282063</v>
      </c>
      <c r="E29" s="25"/>
      <c r="F29" s="27">
        <v>-216.90427902955557</v>
      </c>
      <c r="G29" s="28"/>
      <c r="H29" s="29">
        <v>-181</v>
      </c>
    </row>
    <row r="30" spans="1:8" outlineLevel="1">
      <c r="A30" s="97" t="s">
        <v>28</v>
      </c>
      <c r="B30" s="24">
        <v>-3551</v>
      </c>
      <c r="C30" s="25"/>
      <c r="D30" s="26">
        <v>-219.80041345897718</v>
      </c>
      <c r="E30" s="25"/>
      <c r="F30" s="27">
        <v>-169.5656548253553</v>
      </c>
      <c r="G30" s="28"/>
      <c r="H30" s="29">
        <v>-143</v>
      </c>
    </row>
    <row r="31" spans="1:8">
      <c r="A31" s="97" t="s">
        <v>36</v>
      </c>
      <c r="B31" s="46">
        <f>SUM(B26:B30)</f>
        <v>-12167</v>
      </c>
      <c r="C31" s="25"/>
      <c r="D31" s="47">
        <f>SUM(D26:D30)</f>
        <v>-2047.4712772384335</v>
      </c>
      <c r="E31" s="25"/>
      <c r="F31" s="48">
        <f>SUM(F26:F30)</f>
        <v>-1757.2904039114019</v>
      </c>
      <c r="G31" s="28"/>
      <c r="H31" s="49">
        <f>SUM(H26:H30)</f>
        <v>-1505</v>
      </c>
    </row>
    <row r="32" spans="1:8" s="16" customFormat="1" ht="18" customHeight="1">
      <c r="A32" s="97" t="s">
        <v>6</v>
      </c>
      <c r="B32" s="46">
        <f>B24+B31</f>
        <v>93328</v>
      </c>
      <c r="C32" s="25"/>
      <c r="D32" s="47">
        <f>D24+D31</f>
        <v>77033.472020901841</v>
      </c>
      <c r="E32" s="18"/>
      <c r="F32" s="48">
        <f>F24+F31</f>
        <v>65298.768191719158</v>
      </c>
      <c r="G32" s="28"/>
      <c r="H32" s="49">
        <f>H24+H31</f>
        <v>56435</v>
      </c>
    </row>
    <row r="33" spans="1:11">
      <c r="A33" s="97" t="s">
        <v>5</v>
      </c>
      <c r="B33" s="24">
        <v>-23637</v>
      </c>
      <c r="C33" s="25"/>
      <c r="D33" s="26">
        <v>-14489</v>
      </c>
      <c r="E33" s="25"/>
      <c r="F33" s="27">
        <v>-12270</v>
      </c>
      <c r="G33" s="28"/>
      <c r="H33" s="29">
        <v>-10594</v>
      </c>
    </row>
    <row r="34" spans="1:11" s="16" customFormat="1" ht="25.5" customHeight="1">
      <c r="A34" s="95" t="s">
        <v>7</v>
      </c>
      <c r="B34" s="103">
        <f>SUM(B32:B33)</f>
        <v>69691</v>
      </c>
      <c r="C34" s="25"/>
      <c r="D34" s="34">
        <f>SUM(D32:D33)</f>
        <v>62544.472020901841</v>
      </c>
      <c r="E34" s="18"/>
      <c r="F34" s="48">
        <f>SUM(F32:F33)</f>
        <v>53028.768191719158</v>
      </c>
      <c r="G34" s="28"/>
      <c r="H34" s="49">
        <f>SUM(H32:H33)</f>
        <v>45841</v>
      </c>
    </row>
    <row r="35" spans="1:11">
      <c r="A35" s="97"/>
      <c r="B35" s="44"/>
      <c r="C35" s="25"/>
      <c r="D35" s="45"/>
      <c r="E35" s="25"/>
      <c r="F35" s="30"/>
      <c r="G35" s="28"/>
      <c r="H35" s="31"/>
    </row>
    <row r="36" spans="1:11">
      <c r="A36" s="97" t="s">
        <v>41</v>
      </c>
      <c r="B36" s="50">
        <v>7.7600000000000002E-2</v>
      </c>
      <c r="C36" s="18"/>
      <c r="D36" s="51">
        <f>B36</f>
        <v>7.7600000000000002E-2</v>
      </c>
      <c r="E36" s="25"/>
      <c r="F36" s="52">
        <f>B36</f>
        <v>7.7600000000000002E-2</v>
      </c>
      <c r="G36" s="28"/>
      <c r="H36" s="53">
        <f>B36</f>
        <v>7.7600000000000002E-2</v>
      </c>
    </row>
    <row r="37" spans="1:11">
      <c r="A37" s="97" t="s">
        <v>42</v>
      </c>
      <c r="B37" s="68">
        <f>B42</f>
        <v>0.61965999999999999</v>
      </c>
      <c r="C37" s="25"/>
      <c r="D37" s="69">
        <f>B42</f>
        <v>0.61965999999999999</v>
      </c>
      <c r="E37" s="25"/>
      <c r="F37" s="70">
        <f>B42</f>
        <v>0.61965999999999999</v>
      </c>
      <c r="G37" s="71"/>
      <c r="H37" s="72">
        <f>B42</f>
        <v>0.61965999999999999</v>
      </c>
      <c r="K37" s="55"/>
    </row>
    <row r="38" spans="1:11">
      <c r="A38" s="97" t="s">
        <v>13</v>
      </c>
      <c r="B38" s="56">
        <f>B34*B36-B16</f>
        <v>7209.5106150000001</v>
      </c>
      <c r="C38" s="25"/>
      <c r="D38" s="57">
        <f>D34*D36-D16</f>
        <v>7194.5261464964133</v>
      </c>
      <c r="E38" s="25"/>
      <c r="F38" s="58">
        <f>F34*F36-F16</f>
        <v>6230.54447651185</v>
      </c>
      <c r="G38" s="28"/>
      <c r="H38" s="59">
        <f>H34*H36-H16</f>
        <v>5372.965365</v>
      </c>
    </row>
    <row r="39" spans="1:11">
      <c r="A39" s="97" t="s">
        <v>15</v>
      </c>
      <c r="B39" s="50">
        <v>2.81E-2</v>
      </c>
      <c r="C39" s="25"/>
      <c r="D39" s="51">
        <f>B46</f>
        <v>2.81E-2</v>
      </c>
      <c r="E39" s="25"/>
      <c r="F39" s="52">
        <f>B46</f>
        <v>2.81E-2</v>
      </c>
      <c r="G39" s="28"/>
      <c r="H39" s="53">
        <f>B46</f>
        <v>2.81E-2</v>
      </c>
    </row>
    <row r="40" spans="1:11" ht="27.75" customHeight="1" thickBot="1">
      <c r="A40" s="98" t="s">
        <v>8</v>
      </c>
      <c r="B40" s="14">
        <f>B38/B37</f>
        <v>11634.62320466062</v>
      </c>
      <c r="C40" s="6"/>
      <c r="D40" s="15">
        <f>D38/D37</f>
        <v>11610.441446109824</v>
      </c>
      <c r="E40" s="5"/>
      <c r="F40" s="14">
        <f>F38/F37</f>
        <v>10054.779195868461</v>
      </c>
      <c r="G40" s="10"/>
      <c r="H40" s="15">
        <f>H38/H37</f>
        <v>8670.8281396249549</v>
      </c>
    </row>
    <row r="41" spans="1:11">
      <c r="D41" s="60"/>
      <c r="F41" s="61"/>
      <c r="H41" s="61"/>
    </row>
    <row r="42" spans="1:11">
      <c r="A42" s="2" t="s">
        <v>42</v>
      </c>
      <c r="B42" s="67">
        <v>0.61965999999999999</v>
      </c>
      <c r="D42" s="1"/>
    </row>
    <row r="43" spans="1:11">
      <c r="A43" s="2" t="s">
        <v>20</v>
      </c>
      <c r="B43" s="62">
        <v>9.9000000000000005E-2</v>
      </c>
      <c r="D43" s="1"/>
    </row>
    <row r="44" spans="1:11">
      <c r="A44" s="2" t="s">
        <v>17</v>
      </c>
      <c r="B44" s="62">
        <v>0.5</v>
      </c>
      <c r="D44" s="63"/>
    </row>
    <row r="45" spans="1:11">
      <c r="A45" s="2" t="s">
        <v>18</v>
      </c>
      <c r="B45" s="62">
        <v>5.62E-2</v>
      </c>
      <c r="D45" s="60"/>
    </row>
    <row r="46" spans="1:11">
      <c r="A46" s="2" t="s">
        <v>19</v>
      </c>
      <c r="B46" s="62">
        <f>B44*B45</f>
        <v>2.81E-2</v>
      </c>
      <c r="D46" s="1"/>
    </row>
    <row r="47" spans="1:11">
      <c r="D47" s="1"/>
    </row>
  </sheetData>
  <mergeCells count="4">
    <mergeCell ref="B3:D3"/>
    <mergeCell ref="A1:H1"/>
    <mergeCell ref="A2:H2"/>
    <mergeCell ref="F3:H3"/>
  </mergeCells>
  <pageMargins left="0.7" right="0.7" top="0.75" bottom="0.75" header="0.3" footer="0.3"/>
  <pageSetup scale="89" orientation="portrait" r:id="rId1"/>
  <headerFooter scaleWithDoc="0">
    <oddHeader>&amp;R&amp;"Times New Roman,Regular"&amp;12Exh. KKS-6</oddHeader>
    <oddFooter>&amp;R&amp;"Times New Roman,Regular"&amp;12Page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view="pageBreakPreview" topLeftCell="A16" zoomScaleNormal="100" zoomScaleSheetLayoutView="100" workbookViewId="0">
      <selection activeCell="A22" sqref="A22"/>
    </sheetView>
  </sheetViews>
  <sheetFormatPr defaultRowHeight="15.75" outlineLevelRow="1"/>
  <cols>
    <col min="1" max="1" width="30.5703125" style="1" customWidth="1"/>
    <col min="2" max="2" width="17.140625" style="1" customWidth="1"/>
    <col min="3" max="3" width="2.7109375" style="1" customWidth="1"/>
    <col min="4" max="4" width="18.5703125" style="1" customWidth="1"/>
    <col min="5" max="5" width="8.85546875" style="1" customWidth="1"/>
    <col min="6" max="6" width="15.42578125" style="1" customWidth="1"/>
    <col min="7" max="7" width="3.28515625" style="1" customWidth="1"/>
    <col min="8" max="8" width="14.42578125" style="1" customWidth="1"/>
    <col min="9" max="16384" width="9.140625" style="1"/>
  </cols>
  <sheetData>
    <row r="1" spans="1:8" ht="18.75">
      <c r="A1" s="112" t="s">
        <v>43</v>
      </c>
      <c r="B1" s="112"/>
      <c r="C1" s="112"/>
      <c r="D1" s="112"/>
      <c r="E1" s="112"/>
      <c r="F1" s="112"/>
      <c r="G1" s="112"/>
      <c r="H1" s="112"/>
    </row>
    <row r="2" spans="1:8" ht="19.5" thickBot="1">
      <c r="A2" s="113" t="s">
        <v>44</v>
      </c>
      <c r="B2" s="113"/>
      <c r="C2" s="113"/>
      <c r="D2" s="113"/>
      <c r="E2" s="113"/>
      <c r="F2" s="113"/>
      <c r="G2" s="113"/>
      <c r="H2" s="113"/>
    </row>
    <row r="3" spans="1:8" ht="30" customHeight="1" thickBot="1">
      <c r="A3" s="99"/>
      <c r="B3" s="104" t="s">
        <v>47</v>
      </c>
      <c r="C3" s="105"/>
      <c r="D3" s="106"/>
      <c r="E3" s="4"/>
      <c r="F3" s="109" t="s">
        <v>48</v>
      </c>
      <c r="G3" s="110"/>
      <c r="H3" s="111"/>
    </row>
    <row r="4" spans="1:8" s="3" customFormat="1" ht="25.5" customHeight="1">
      <c r="A4" s="100"/>
      <c r="B4" s="75" t="s">
        <v>50</v>
      </c>
      <c r="C4" s="76"/>
      <c r="D4" s="77" t="s">
        <v>51</v>
      </c>
      <c r="E4" s="7"/>
      <c r="F4" s="64" t="s">
        <v>39</v>
      </c>
      <c r="G4" s="43"/>
      <c r="H4" s="65" t="s">
        <v>39</v>
      </c>
    </row>
    <row r="5" spans="1:8" s="3" customFormat="1" ht="39.75" customHeight="1" thickBot="1">
      <c r="A5" s="100"/>
      <c r="B5" s="17" t="s">
        <v>16</v>
      </c>
      <c r="C5" s="18"/>
      <c r="D5" s="11" t="s">
        <v>22</v>
      </c>
      <c r="E5" s="7"/>
      <c r="F5" s="85" t="s">
        <v>23</v>
      </c>
      <c r="G5" s="8"/>
      <c r="H5" s="86" t="s">
        <v>38</v>
      </c>
    </row>
    <row r="6" spans="1:8" s="3" customFormat="1" ht="36.75" customHeight="1">
      <c r="A6" s="100"/>
      <c r="B6" s="90" t="s">
        <v>49</v>
      </c>
      <c r="C6" s="19"/>
      <c r="D6" s="20" t="s">
        <v>0</v>
      </c>
      <c r="E6" s="96"/>
      <c r="F6" s="87" t="s">
        <v>0</v>
      </c>
      <c r="G6" s="88"/>
      <c r="H6" s="87" t="s">
        <v>0</v>
      </c>
    </row>
    <row r="7" spans="1:8" outlineLevel="1">
      <c r="A7" s="66" t="s">
        <v>24</v>
      </c>
      <c r="B7" s="44">
        <v>1</v>
      </c>
      <c r="C7" s="25"/>
      <c r="D7" s="45">
        <v>777</v>
      </c>
      <c r="E7" s="25"/>
      <c r="F7" s="78">
        <v>751</v>
      </c>
      <c r="G7" s="28"/>
      <c r="H7" s="78">
        <v>650</v>
      </c>
    </row>
    <row r="8" spans="1:8" outlineLevel="1">
      <c r="A8" s="66" t="s">
        <v>34</v>
      </c>
      <c r="B8" s="44">
        <v>20</v>
      </c>
      <c r="C8" s="25"/>
      <c r="D8" s="45">
        <v>12</v>
      </c>
      <c r="E8" s="25"/>
      <c r="F8" s="78">
        <v>10</v>
      </c>
      <c r="G8" s="28"/>
      <c r="H8" s="78">
        <v>10</v>
      </c>
    </row>
    <row r="9" spans="1:8" outlineLevel="1">
      <c r="A9" s="66" t="s">
        <v>27</v>
      </c>
      <c r="B9" s="44">
        <v>426</v>
      </c>
      <c r="C9" s="25"/>
      <c r="D9" s="45">
        <v>274</v>
      </c>
      <c r="E9" s="25"/>
      <c r="F9" s="78">
        <v>246</v>
      </c>
      <c r="G9" s="28"/>
      <c r="H9" s="78">
        <v>210</v>
      </c>
    </row>
    <row r="10" spans="1:8" outlineLevel="1">
      <c r="A10" s="66" t="s">
        <v>28</v>
      </c>
      <c r="B10" s="44">
        <v>284</v>
      </c>
      <c r="C10" s="25"/>
      <c r="D10" s="45">
        <v>241</v>
      </c>
      <c r="E10" s="25"/>
      <c r="F10" s="78">
        <v>171</v>
      </c>
      <c r="G10" s="28"/>
      <c r="H10" s="78">
        <v>159</v>
      </c>
    </row>
    <row r="11" spans="1:8">
      <c r="A11" s="66" t="s">
        <v>1</v>
      </c>
      <c r="B11" s="46">
        <f>SUM(B7:B10)</f>
        <v>731</v>
      </c>
      <c r="C11" s="25"/>
      <c r="D11" s="47">
        <f>SUM(D7:D10)</f>
        <v>1304</v>
      </c>
      <c r="E11" s="25"/>
      <c r="F11" s="79">
        <f>SUM(F7:F10)</f>
        <v>1178</v>
      </c>
      <c r="G11" s="28"/>
      <c r="H11" s="79">
        <f>SUM(H7:H10)</f>
        <v>1029</v>
      </c>
    </row>
    <row r="12" spans="1:8">
      <c r="A12" s="66" t="s">
        <v>3</v>
      </c>
      <c r="B12" s="24">
        <f>-B11</f>
        <v>-731</v>
      </c>
      <c r="C12" s="25"/>
      <c r="D12" s="26">
        <f>-D11</f>
        <v>-1304</v>
      </c>
      <c r="E12" s="25"/>
      <c r="F12" s="80">
        <f>-F11</f>
        <v>-1178</v>
      </c>
      <c r="G12" s="28"/>
      <c r="H12" s="80">
        <f>-H11</f>
        <v>-1029</v>
      </c>
    </row>
    <row r="13" spans="1:8">
      <c r="A13" s="66" t="s">
        <v>12</v>
      </c>
      <c r="B13" s="24">
        <f>(B11)*0.35</f>
        <v>255.85</v>
      </c>
      <c r="C13" s="25"/>
      <c r="D13" s="26">
        <f>(D11)*0.35</f>
        <v>456.4</v>
      </c>
      <c r="E13" s="25"/>
      <c r="F13" s="80">
        <f>(F11)*0.35</f>
        <v>412.29999999999995</v>
      </c>
      <c r="G13" s="28"/>
      <c r="H13" s="80">
        <f>(H11)*0.35</f>
        <v>360.15</v>
      </c>
    </row>
    <row r="14" spans="1:8">
      <c r="A14" s="66" t="s">
        <v>14</v>
      </c>
      <c r="B14" s="37">
        <f>(B32*B37)*0.35</f>
        <v>139.2636</v>
      </c>
      <c r="C14" s="25"/>
      <c r="D14" s="38">
        <f>(D32*D37)*0.35</f>
        <v>162.15896592312629</v>
      </c>
      <c r="E14" s="25"/>
      <c r="F14" s="81">
        <f>(F32*F37)*0.35</f>
        <v>139.54507176835031</v>
      </c>
      <c r="G14" s="28"/>
      <c r="H14" s="81">
        <f>(H32*H37)*0.35</f>
        <v>122.47762292895457</v>
      </c>
    </row>
    <row r="15" spans="1:8" s="3" customFormat="1" ht="16.5" thickBot="1">
      <c r="A15" s="100" t="s">
        <v>11</v>
      </c>
      <c r="B15" s="41">
        <f>SUM(B12:B14)</f>
        <v>-335.88639999999998</v>
      </c>
      <c r="C15" s="18"/>
      <c r="D15" s="42">
        <f>SUM(D12:D14)</f>
        <v>-685.44103407687373</v>
      </c>
      <c r="E15" s="18"/>
      <c r="F15" s="9">
        <f>SUM(F12:F14)</f>
        <v>-626.15492823164971</v>
      </c>
      <c r="G15" s="43"/>
      <c r="H15" s="9">
        <f>SUM(H12:H14)</f>
        <v>-546.37237707104543</v>
      </c>
    </row>
    <row r="16" spans="1:8" ht="21.75" customHeight="1">
      <c r="A16" s="66"/>
      <c r="B16" s="24"/>
      <c r="C16" s="25"/>
      <c r="D16" s="26"/>
      <c r="E16" s="25"/>
      <c r="F16" s="80"/>
      <c r="G16" s="28"/>
      <c r="H16" s="80"/>
    </row>
    <row r="17" spans="1:8" outlineLevel="1">
      <c r="A17" s="66" t="s">
        <v>2</v>
      </c>
      <c r="B17" s="44"/>
      <c r="C17" s="25"/>
      <c r="D17" s="45"/>
      <c r="E17" s="25"/>
      <c r="F17" s="78"/>
      <c r="G17" s="28"/>
      <c r="H17" s="78"/>
    </row>
    <row r="18" spans="1:8" outlineLevel="1">
      <c r="A18" s="66" t="s">
        <v>24</v>
      </c>
      <c r="B18" s="24">
        <v>1097</v>
      </c>
      <c r="C18" s="25"/>
      <c r="D18" s="26">
        <v>3493.1171940774238</v>
      </c>
      <c r="E18" s="25"/>
      <c r="F18" s="80">
        <v>3375.7683372263623</v>
      </c>
      <c r="G18" s="28"/>
      <c r="H18" s="80">
        <v>2919</v>
      </c>
    </row>
    <row r="19" spans="1:8" outlineLevel="1">
      <c r="A19" s="66" t="s">
        <v>34</v>
      </c>
      <c r="B19" s="24">
        <v>275</v>
      </c>
      <c r="C19" s="25"/>
      <c r="D19" s="26">
        <v>745.72577720307982</v>
      </c>
      <c r="E19" s="25"/>
      <c r="F19" s="80">
        <v>617.53252278507978</v>
      </c>
      <c r="G19" s="28"/>
      <c r="H19" s="80">
        <v>608</v>
      </c>
    </row>
    <row r="20" spans="1:8" outlineLevel="1">
      <c r="A20" s="66" t="s">
        <v>27</v>
      </c>
      <c r="B20" s="24">
        <v>18072</v>
      </c>
      <c r="C20" s="25"/>
      <c r="D20" s="26">
        <v>10875.606699999998</v>
      </c>
      <c r="E20" s="25"/>
      <c r="F20" s="80">
        <v>9763.7906200000016</v>
      </c>
      <c r="G20" s="28"/>
      <c r="H20" s="80">
        <v>8338</v>
      </c>
    </row>
    <row r="21" spans="1:8" outlineLevel="1">
      <c r="A21" s="66" t="s">
        <v>28</v>
      </c>
      <c r="B21" s="24">
        <v>3141</v>
      </c>
      <c r="C21" s="25"/>
      <c r="D21" s="26">
        <v>5852.1321213285</v>
      </c>
      <c r="E21" s="25"/>
      <c r="F21" s="80">
        <v>4288.9438287639896</v>
      </c>
      <c r="G21" s="28"/>
      <c r="H21" s="80">
        <v>3974</v>
      </c>
    </row>
    <row r="22" spans="1:8">
      <c r="A22" s="66" t="s">
        <v>35</v>
      </c>
      <c r="B22" s="46">
        <f>SUM(B18:B21)</f>
        <v>22585</v>
      </c>
      <c r="C22" s="25"/>
      <c r="D22" s="47">
        <f>SUM(D18:D21)</f>
        <v>20966.581792609002</v>
      </c>
      <c r="E22" s="25"/>
      <c r="F22" s="79">
        <f>SUM(F18:F21)</f>
        <v>18046.035308775434</v>
      </c>
      <c r="G22" s="28"/>
      <c r="H22" s="79">
        <f>SUM(H18:H21)</f>
        <v>15839</v>
      </c>
    </row>
    <row r="23" spans="1:8" ht="7.5" customHeight="1">
      <c r="A23" s="66"/>
      <c r="B23" s="24"/>
      <c r="C23" s="25"/>
      <c r="D23" s="26"/>
      <c r="E23" s="25"/>
      <c r="F23" s="80"/>
      <c r="G23" s="28"/>
      <c r="H23" s="80"/>
    </row>
    <row r="24" spans="1:8" outlineLevel="1">
      <c r="A24" s="66" t="s">
        <v>4</v>
      </c>
      <c r="B24" s="44"/>
      <c r="C24" s="25"/>
      <c r="D24" s="45"/>
      <c r="E24" s="25"/>
      <c r="F24" s="78"/>
      <c r="G24" s="28"/>
      <c r="H24" s="78"/>
    </row>
    <row r="25" spans="1:8" outlineLevel="1">
      <c r="A25" s="66" t="s">
        <v>24</v>
      </c>
      <c r="B25" s="24">
        <v>-641</v>
      </c>
      <c r="C25" s="25"/>
      <c r="D25" s="26">
        <v>-374.42521361932927</v>
      </c>
      <c r="E25" s="25"/>
      <c r="F25" s="80">
        <v>-330.32796650607565</v>
      </c>
      <c r="G25" s="28"/>
      <c r="H25" s="80">
        <v>-284</v>
      </c>
    </row>
    <row r="26" spans="1:8" outlineLevel="1">
      <c r="A26" s="66" t="s">
        <v>34</v>
      </c>
      <c r="B26" s="24">
        <v>-155</v>
      </c>
      <c r="C26" s="25"/>
      <c r="D26" s="26">
        <v>-8.0671013745072386</v>
      </c>
      <c r="E26" s="25"/>
      <c r="F26" s="80">
        <v>-7.7592344733518335</v>
      </c>
      <c r="G26" s="28"/>
      <c r="H26" s="80">
        <v>-7.7592344733518335</v>
      </c>
    </row>
    <row r="27" spans="1:8" outlineLevel="1">
      <c r="A27" s="66" t="s">
        <v>27</v>
      </c>
      <c r="B27" s="24">
        <v>-3730</v>
      </c>
      <c r="C27" s="25"/>
      <c r="D27" s="26">
        <v>-103.6128994236</v>
      </c>
      <c r="E27" s="25"/>
      <c r="F27" s="80">
        <v>-86.230287556000007</v>
      </c>
      <c r="G27" s="28"/>
      <c r="H27" s="80">
        <v>-68</v>
      </c>
    </row>
    <row r="28" spans="1:8" outlineLevel="1">
      <c r="A28" s="66" t="s">
        <v>28</v>
      </c>
      <c r="B28" s="32">
        <v>-752</v>
      </c>
      <c r="C28" s="25"/>
      <c r="D28" s="26">
        <v>-119.52884833632534</v>
      </c>
      <c r="E28" s="25"/>
      <c r="F28" s="80">
        <v>-107.0984233563935</v>
      </c>
      <c r="G28" s="28"/>
      <c r="H28" s="80">
        <v>-100</v>
      </c>
    </row>
    <row r="29" spans="1:8">
      <c r="A29" s="66" t="s">
        <v>37</v>
      </c>
      <c r="B29" s="24">
        <f>SUM(B25:B28)</f>
        <v>-5278</v>
      </c>
      <c r="C29" s="25"/>
      <c r="D29" s="47">
        <f>SUM(D25:D28)</f>
        <v>-605.6340627537619</v>
      </c>
      <c r="E29" s="25"/>
      <c r="F29" s="79">
        <f>SUM(F25:F28)</f>
        <v>-531.415911891821</v>
      </c>
      <c r="G29" s="28"/>
      <c r="H29" s="79">
        <f>SUM(H25:H28)</f>
        <v>-459.75923447335185</v>
      </c>
    </row>
    <row r="30" spans="1:8" s="3" customFormat="1" ht="18" customHeight="1">
      <c r="A30" s="66" t="s">
        <v>6</v>
      </c>
      <c r="B30" s="46">
        <f>B22+B29</f>
        <v>17307</v>
      </c>
      <c r="C30" s="25"/>
      <c r="D30" s="47">
        <f>D22+D29</f>
        <v>20360.947729855241</v>
      </c>
      <c r="E30" s="25"/>
      <c r="F30" s="79">
        <f>F22+F29</f>
        <v>17514.619396883612</v>
      </c>
      <c r="G30" s="43"/>
      <c r="H30" s="79">
        <f>H22+H29</f>
        <v>15379.240765526649</v>
      </c>
    </row>
    <row r="31" spans="1:8">
      <c r="A31" s="66" t="s">
        <v>5</v>
      </c>
      <c r="B31" s="24">
        <v>-3147</v>
      </c>
      <c r="C31" s="25"/>
      <c r="D31" s="26">
        <v>-3873</v>
      </c>
      <c r="E31" s="25"/>
      <c r="F31" s="80">
        <v>-3326</v>
      </c>
      <c r="G31" s="28"/>
      <c r="H31" s="80">
        <v>-2926</v>
      </c>
    </row>
    <row r="32" spans="1:8" s="3" customFormat="1" ht="25.5" customHeight="1">
      <c r="A32" s="100" t="s">
        <v>7</v>
      </c>
      <c r="B32" s="103">
        <f>SUM(B30:B31)</f>
        <v>14160</v>
      </c>
      <c r="C32" s="25"/>
      <c r="D32" s="34">
        <f>SUM(D30:D31)</f>
        <v>16487.947729855241</v>
      </c>
      <c r="E32" s="25"/>
      <c r="F32" s="79">
        <f>SUM(F30:F31)</f>
        <v>14188.619396883612</v>
      </c>
      <c r="G32" s="43"/>
      <c r="H32" s="79">
        <f>SUM(H30:H31)</f>
        <v>12453.240765526649</v>
      </c>
    </row>
    <row r="33" spans="1:8">
      <c r="A33" s="66"/>
      <c r="B33" s="44"/>
      <c r="C33" s="25"/>
      <c r="D33" s="45"/>
      <c r="E33" s="25"/>
      <c r="F33" s="78"/>
      <c r="G33" s="28"/>
      <c r="H33" s="78"/>
    </row>
    <row r="34" spans="1:8">
      <c r="A34" s="66" t="s">
        <v>9</v>
      </c>
      <c r="B34" s="50">
        <v>7.7600000000000002E-2</v>
      </c>
      <c r="C34" s="18"/>
      <c r="D34" s="51">
        <f>B34</f>
        <v>7.7600000000000002E-2</v>
      </c>
      <c r="E34" s="25"/>
      <c r="F34" s="82">
        <f>B34</f>
        <v>7.7600000000000002E-2</v>
      </c>
      <c r="G34" s="28"/>
      <c r="H34" s="82">
        <f>B34</f>
        <v>7.7600000000000002E-2</v>
      </c>
    </row>
    <row r="35" spans="1:8">
      <c r="A35" s="66" t="s">
        <v>10</v>
      </c>
      <c r="B35" s="68">
        <f>B40</f>
        <v>0.61979799999999996</v>
      </c>
      <c r="C35" s="25"/>
      <c r="D35" s="54">
        <f>B40</f>
        <v>0.61979799999999996</v>
      </c>
      <c r="E35" s="101"/>
      <c r="F35" s="83">
        <f>B40</f>
        <v>0.61979799999999996</v>
      </c>
      <c r="G35" s="89"/>
      <c r="H35" s="83">
        <f>B40</f>
        <v>0.61979799999999996</v>
      </c>
    </row>
    <row r="36" spans="1:8">
      <c r="A36" s="66" t="s">
        <v>13</v>
      </c>
      <c r="B36" s="56">
        <f>B32*B34-B15</f>
        <v>1434.7024000000001</v>
      </c>
      <c r="C36" s="25"/>
      <c r="D36" s="57">
        <f>D32*D34-D15</f>
        <v>1964.9057779136406</v>
      </c>
      <c r="E36" s="25"/>
      <c r="F36" s="84">
        <f>F32*F34-F15</f>
        <v>1727.1917934298181</v>
      </c>
      <c r="G36" s="28"/>
      <c r="H36" s="84">
        <f>H32*H34-H15</f>
        <v>1512.7438604759134</v>
      </c>
    </row>
    <row r="37" spans="1:8">
      <c r="A37" s="66" t="s">
        <v>15</v>
      </c>
      <c r="B37" s="50">
        <v>2.81E-2</v>
      </c>
      <c r="C37" s="25"/>
      <c r="D37" s="51">
        <f>B44</f>
        <v>2.81E-2</v>
      </c>
      <c r="E37" s="25"/>
      <c r="F37" s="82">
        <f>B44</f>
        <v>2.81E-2</v>
      </c>
      <c r="G37" s="28"/>
      <c r="H37" s="82">
        <f>B44</f>
        <v>2.81E-2</v>
      </c>
    </row>
    <row r="38" spans="1:8" ht="27.75" customHeight="1" thickBot="1">
      <c r="A38" s="102" t="s">
        <v>8</v>
      </c>
      <c r="B38" s="14">
        <f>B36/B35</f>
        <v>2314.7903026469917</v>
      </c>
      <c r="C38" s="6"/>
      <c r="D38" s="15">
        <f>D36/D35</f>
        <v>3170.2357508634113</v>
      </c>
      <c r="E38" s="5"/>
      <c r="F38" s="9">
        <f>F36/F35</f>
        <v>2786.7011404196501</v>
      </c>
      <c r="G38" s="10"/>
      <c r="H38" s="9">
        <f>H36/H35</f>
        <v>2440.70464970186</v>
      </c>
    </row>
    <row r="39" spans="1:8">
      <c r="D39" s="60"/>
      <c r="F39" s="60"/>
      <c r="H39" s="60"/>
    </row>
    <row r="40" spans="1:8">
      <c r="A40" s="25" t="s">
        <v>42</v>
      </c>
      <c r="B40" s="73">
        <v>0.61979799999999996</v>
      </c>
    </row>
    <row r="41" spans="1:8">
      <c r="A41" s="25" t="s">
        <v>20</v>
      </c>
      <c r="B41" s="74">
        <f>'WA E '!B43</f>
        <v>9.9000000000000005E-2</v>
      </c>
      <c r="D41" s="63"/>
    </row>
    <row r="42" spans="1:8">
      <c r="A42" s="25" t="s">
        <v>17</v>
      </c>
      <c r="B42" s="74">
        <v>0.5</v>
      </c>
      <c r="D42" s="60"/>
    </row>
    <row r="43" spans="1:8">
      <c r="A43" s="25" t="s">
        <v>18</v>
      </c>
      <c r="B43" s="74">
        <f>'WA E '!B45</f>
        <v>5.62E-2</v>
      </c>
    </row>
    <row r="44" spans="1:8">
      <c r="A44" s="25" t="s">
        <v>19</v>
      </c>
      <c r="B44" s="74">
        <f>'WA E '!B46</f>
        <v>2.81E-2</v>
      </c>
    </row>
  </sheetData>
  <mergeCells count="4">
    <mergeCell ref="A1:H1"/>
    <mergeCell ref="A2:H2"/>
    <mergeCell ref="B3:D3"/>
    <mergeCell ref="F3:H3"/>
  </mergeCells>
  <pageMargins left="0.7" right="0.7" top="0.75" bottom="0.75" header="0.3" footer="0.3"/>
  <pageSetup scale="81" orientation="portrait" r:id="rId1"/>
  <headerFooter scaleWithDoc="0">
    <oddHeader>&amp;R&amp;"Times New Roman,Regular"&amp;12Exh. KKS-6</oddHeader>
    <oddFooter>&amp;R&amp;"Times New Roman,Regular"&amp;12Page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2017-12-01T08:00:00+00:00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5FC5687-E5F2-44AE-9387-A5ABE6D63EE5}"/>
</file>

<file path=customXml/itemProps2.xml><?xml version="1.0" encoding="utf-8"?>
<ds:datastoreItem xmlns:ds="http://schemas.openxmlformats.org/officeDocument/2006/customXml" ds:itemID="{23C09780-2CC4-4040-A163-E738F44676FE}"/>
</file>

<file path=customXml/itemProps3.xml><?xml version="1.0" encoding="utf-8"?>
<ds:datastoreItem xmlns:ds="http://schemas.openxmlformats.org/officeDocument/2006/customXml" ds:itemID="{309E740C-69C4-48C9-8EDA-B2309BFF0274}"/>
</file>

<file path=customXml/itemProps4.xml><?xml version="1.0" encoding="utf-8"?>
<ds:datastoreItem xmlns:ds="http://schemas.openxmlformats.org/officeDocument/2006/customXml" ds:itemID="{083DA62F-FA51-44BA-829C-31CBBEE1A6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WA E </vt:lpstr>
      <vt:lpstr>WA G</vt:lpstr>
      <vt:lpstr>'WA E '!Print_Area</vt:lpstr>
      <vt:lpstr>'WA G'!Print_Area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fzx7qm</dc:creator>
  <cp:lastModifiedBy>David Machado</cp:lastModifiedBy>
  <cp:lastPrinted>2017-11-22T00:14:18Z</cp:lastPrinted>
  <dcterms:created xsi:type="dcterms:W3CDTF">2017-10-04T18:34:00Z</dcterms:created>
  <dcterms:modified xsi:type="dcterms:W3CDTF">2017-11-29T16:53:09Z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