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240" windowHeight="11760"/>
  </bookViews>
  <sheets>
    <sheet name="Exhibit No.__(NCS-2) pg 1" sheetId="1" r:id="rId1"/>
    <sheet name="Exhibit No.__(NCS-2) pg 2-3" sheetId="2" r:id="rId2"/>
  </sheets>
  <externalReferences>
    <externalReference r:id="rId3"/>
    <externalReference r:id="rId4"/>
  </externalReferences>
  <definedNames>
    <definedName name="Common">[1]Variables!$AQ$27</definedName>
    <definedName name="Debt">[1]Variables!$AQ$25</definedName>
    <definedName name="DebtCost">[1]Variables!$AT$25</definedName>
    <definedName name="gross_up_factor">[2]Variables!$D$34</definedName>
    <definedName name="JurisNumber">[1]Variables!$AL$15</definedName>
    <definedName name="NetToGross">[1]Variables!$H$2</definedName>
    <definedName name="OpRevReturn">[1]Variables!$AY$14</definedName>
    <definedName name="Overall_ROR">[2]Variables!$E$11</definedName>
    <definedName name="Percent_common">[2]Variables!$C$10</definedName>
    <definedName name="Pref">[1]Variables!$AQ$26</definedName>
    <definedName name="PrefCost">[1]Variables!$AT$26</definedName>
    <definedName name="_xlnm.Print_Area" localSheetId="0">'Exhibit No.__(NCS-2) pg 1'!$A$1:$G$85</definedName>
    <definedName name="_xlnm.Print_Titles" localSheetId="1">'Exhibit No.__(NCS-2) pg 2-3'!$A:$B,'Exhibit No.__(NCS-2) pg 2-3'!$1:$4</definedName>
    <definedName name="RateBase">[1]Variables!$AZ$14</definedName>
    <definedName name="RateBaseType">[1]Variables!$AP$14</definedName>
    <definedName name="Restated_Op_revenue">[2]Summary!$F$37</definedName>
    <definedName name="Restated_rate_base">[2]Summary!$F$64</definedName>
    <definedName name="Restated_ROE">[2]Summary!$F$67</definedName>
    <definedName name="ROE">[1]Variables!$BA$14</definedName>
    <definedName name="Unadj_Op_revenue">[2]Summary!$B$37</definedName>
    <definedName name="Unadj_rate_base">[2]Summary!$B$64</definedName>
    <definedName name="Unadj_ROE">[2]Summary!$B$67</definedName>
    <definedName name="UnadjBegEnd">[1]UnadjData!$A$5:$J$79</definedName>
    <definedName name="UnadjYE">[1]UnadjData!$L$5:$U$253</definedName>
    <definedName name="uncollectible_perc">[2]Variables!$D$20</definedName>
    <definedName name="WA_rev_tax_perc">[2]Variables!$D$22</definedName>
    <definedName name="Weighted_cost_debt">[2]Variables!$E$8</definedName>
    <definedName name="Weighted_cost_pref">[2]Variables!$E$9</definedName>
    <definedName name="WUTC_reg_fee_perc">[2]Variables!$D$21</definedName>
  </definedNames>
  <calcPr calcId="145621" iterate="1"/>
</workbook>
</file>

<file path=xl/calcChain.xml><?xml version="1.0" encoding="utf-8"?>
<calcChain xmlns="http://schemas.openxmlformats.org/spreadsheetml/2006/main">
  <c r="E74" i="1" l="1"/>
  <c r="E75" i="1" s="1"/>
  <c r="D74" i="1"/>
  <c r="D75" i="1" s="1"/>
  <c r="E71" i="1"/>
  <c r="D71" i="1"/>
  <c r="F71" i="1" s="1"/>
  <c r="E70" i="1"/>
  <c r="D70" i="1"/>
  <c r="F70" i="1" s="1"/>
  <c r="C70" i="1"/>
  <c r="E69" i="1"/>
  <c r="D69" i="1"/>
  <c r="E68" i="1"/>
  <c r="D68" i="1"/>
  <c r="F68" i="1" s="1"/>
  <c r="E67" i="1"/>
  <c r="D67" i="1"/>
  <c r="E66" i="1"/>
  <c r="D66" i="1"/>
  <c r="F66" i="1" s="1"/>
  <c r="E65" i="1"/>
  <c r="D65" i="1"/>
  <c r="E64" i="1"/>
  <c r="D64" i="1"/>
  <c r="F64" i="1" s="1"/>
  <c r="E63" i="1"/>
  <c r="D63" i="1"/>
  <c r="E62" i="1"/>
  <c r="D62" i="1"/>
  <c r="F62" i="1" s="1"/>
  <c r="E61" i="1"/>
  <c r="D61" i="1"/>
  <c r="E60" i="1"/>
  <c r="D60" i="1"/>
  <c r="F60" i="1" s="1"/>
  <c r="E59" i="1"/>
  <c r="D59" i="1"/>
  <c r="E56" i="1"/>
  <c r="D56" i="1"/>
  <c r="E55" i="1"/>
  <c r="F55" i="1" s="1"/>
  <c r="D55" i="1"/>
  <c r="C55" i="1" a="1"/>
  <c r="C56" i="1" s="1"/>
  <c r="E54" i="1"/>
  <c r="D54" i="1"/>
  <c r="F54" i="1" s="1"/>
  <c r="E53" i="1"/>
  <c r="D53" i="1"/>
  <c r="E52" i="1"/>
  <c r="D52" i="1"/>
  <c r="F52" i="1" s="1"/>
  <c r="E51" i="1"/>
  <c r="D51" i="1"/>
  <c r="F51" i="1" s="1"/>
  <c r="E50" i="1"/>
  <c r="D50" i="1"/>
  <c r="F50" i="1" s="1"/>
  <c r="E49" i="1"/>
  <c r="D49" i="1"/>
  <c r="F49" i="1" s="1"/>
  <c r="C49" i="1" a="1"/>
  <c r="C52" i="1" s="1"/>
  <c r="E46" i="1"/>
  <c r="D46" i="1"/>
  <c r="F46" i="1" s="1"/>
  <c r="C46" i="1"/>
  <c r="E45" i="1"/>
  <c r="D45" i="1"/>
  <c r="C45" i="1"/>
  <c r="E44" i="1"/>
  <c r="D44" i="1"/>
  <c r="C44" i="1"/>
  <c r="E43" i="1"/>
  <c r="D43" i="1"/>
  <c r="F43" i="1" s="1"/>
  <c r="E40" i="1"/>
  <c r="D40" i="1"/>
  <c r="F40" i="1" s="1"/>
  <c r="E39" i="1"/>
  <c r="D39" i="1"/>
  <c r="F39" i="1" s="1"/>
  <c r="E38" i="1"/>
  <c r="D38" i="1"/>
  <c r="F38" i="1" s="1"/>
  <c r="E37" i="1"/>
  <c r="E41" i="1" s="1"/>
  <c r="D37" i="1"/>
  <c r="F37" i="1" s="1"/>
  <c r="C37" i="1" a="1"/>
  <c r="E34" i="1"/>
  <c r="D34" i="1"/>
  <c r="C34" i="1"/>
  <c r="E33" i="1"/>
  <c r="D33" i="1"/>
  <c r="F33" i="1" s="1"/>
  <c r="C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C22" i="1" a="1"/>
  <c r="C22" i="1" s="1"/>
  <c r="E19" i="1"/>
  <c r="D19" i="1"/>
  <c r="F19" i="1" s="1"/>
  <c r="E18" i="1"/>
  <c r="F18" i="1" s="1"/>
  <c r="D18" i="1"/>
  <c r="E17" i="1"/>
  <c r="F17" i="1" s="1"/>
  <c r="D17" i="1"/>
  <c r="E16" i="1"/>
  <c r="D16" i="1"/>
  <c r="E15" i="1"/>
  <c r="D15" i="1"/>
  <c r="F14" i="1"/>
  <c r="E14" i="1"/>
  <c r="D14" i="1"/>
  <c r="E13" i="1"/>
  <c r="D13" i="1"/>
  <c r="E12" i="1"/>
  <c r="D12" i="1"/>
  <c r="F12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E11" i="1"/>
  <c r="D11" i="1"/>
  <c r="C11" i="1" a="1"/>
  <c r="C15" i="1" s="1"/>
  <c r="E8" i="1"/>
  <c r="D8" i="1"/>
  <c r="F13" i="1" l="1"/>
  <c r="F15" i="1"/>
  <c r="F44" i="1"/>
  <c r="F53" i="1"/>
  <c r="D20" i="1"/>
  <c r="F16" i="1"/>
  <c r="F23" i="1"/>
  <c r="F25" i="1"/>
  <c r="F27" i="1"/>
  <c r="F29" i="1"/>
  <c r="F31" i="1"/>
  <c r="F34" i="1"/>
  <c r="C53" i="1"/>
  <c r="E72" i="1"/>
  <c r="F47" i="1"/>
  <c r="E20" i="1"/>
  <c r="C26" i="1"/>
  <c r="E47" i="1"/>
  <c r="C55" i="1"/>
  <c r="F11" i="1"/>
  <c r="F20" i="1" s="1"/>
  <c r="C49" i="1"/>
  <c r="E57" i="1"/>
  <c r="F56" i="1"/>
  <c r="E35" i="1"/>
  <c r="F45" i="1"/>
  <c r="F61" i="1"/>
  <c r="F63" i="1"/>
  <c r="F65" i="1"/>
  <c r="F67" i="1"/>
  <c r="F69" i="1"/>
  <c r="C39" i="1"/>
  <c r="C38" i="1"/>
  <c r="C29" i="1"/>
  <c r="C37" i="1"/>
  <c r="D47" i="1"/>
  <c r="C17" i="1"/>
  <c r="C13" i="1"/>
  <c r="C16" i="1"/>
  <c r="C12" i="1"/>
  <c r="C18" i="1"/>
  <c r="C32" i="1"/>
  <c r="C28" i="1"/>
  <c r="C24" i="1"/>
  <c r="C31" i="1"/>
  <c r="C27" i="1"/>
  <c r="C23" i="1"/>
  <c r="C11" i="1"/>
  <c r="C19" i="1"/>
  <c r="C30" i="1"/>
  <c r="C40" i="1"/>
  <c r="F8" i="1"/>
  <c r="C14" i="1"/>
  <c r="C25" i="1"/>
  <c r="D35" i="1"/>
  <c r="F22" i="1"/>
  <c r="F24" i="1"/>
  <c r="F26" i="1"/>
  <c r="F28" i="1"/>
  <c r="F30" i="1"/>
  <c r="F32" i="1"/>
  <c r="F41" i="1"/>
  <c r="D41" i="1"/>
  <c r="C54" i="1"/>
  <c r="C51" i="1"/>
  <c r="C50" i="1"/>
  <c r="D57" i="1"/>
  <c r="F59" i="1"/>
  <c r="D72" i="1"/>
  <c r="F74" i="1"/>
  <c r="F57" i="1" l="1"/>
  <c r="F72" i="1"/>
  <c r="E78" i="1"/>
  <c r="E80" i="1" s="1"/>
  <c r="D78" i="1"/>
  <c r="D80" i="1" s="1"/>
  <c r="F75" i="1"/>
  <c r="F35" i="1"/>
  <c r="F78" i="1" l="1"/>
  <c r="F80" i="1" l="1"/>
</calcChain>
</file>

<file path=xl/sharedStrings.xml><?xml version="1.0" encoding="utf-8"?>
<sst xmlns="http://schemas.openxmlformats.org/spreadsheetml/2006/main" count="216" uniqueCount="177">
  <si>
    <t>Revenue Requirement Adjustment Summary</t>
  </si>
  <si>
    <t>The table below presents the Company's restating and pro forma ratemaking adjustments and their impact on net operating income (NOI), rate base, and the Washington revenue requirement.</t>
  </si>
  <si>
    <t>A</t>
  </si>
  <si>
    <t>B</t>
  </si>
  <si>
    <t>C</t>
  </si>
  <si>
    <t>D</t>
  </si>
  <si>
    <t>E</t>
  </si>
  <si>
    <t>F</t>
  </si>
  <si>
    <t>NOI</t>
  </si>
  <si>
    <t>Rate Base</t>
  </si>
  <si>
    <t>Rev. Req.</t>
  </si>
  <si>
    <t>Reference</t>
  </si>
  <si>
    <t>Unadjusted Washington Allocated Data (Per Books)</t>
  </si>
  <si>
    <t>(NCS-3) Page 1.0</t>
  </si>
  <si>
    <t>Line No.</t>
  </si>
  <si>
    <t>Adj. No.</t>
  </si>
  <si>
    <t>(NCS-3), Page 3.0 Total</t>
  </si>
  <si>
    <t>(NCS-3), Page 3.1 Total</t>
  </si>
  <si>
    <t>3.8</t>
  </si>
  <si>
    <t>3.9</t>
  </si>
  <si>
    <t>Tab 3 - Revenue - Subtotal</t>
  </si>
  <si>
    <t>(NCS-3), Page 4.0 Total</t>
  </si>
  <si>
    <t>(NCS-3), Page 4.0.1 Total</t>
  </si>
  <si>
    <t>4.11 - 4.11.1</t>
  </si>
  <si>
    <t>4.13.1 - 4.13.5</t>
  </si>
  <si>
    <t>(NCS-3), Page 4.0.2 Total</t>
  </si>
  <si>
    <t>Tab 4 - O&amp;M - Subtotal</t>
  </si>
  <si>
    <t>(NCS-3), Page 5.0 Total</t>
  </si>
  <si>
    <t>5.1.1</t>
  </si>
  <si>
    <t>Tab 5 - NPC - Subtotal</t>
  </si>
  <si>
    <t>6.1</t>
  </si>
  <si>
    <t>Hydro Decomissioning</t>
  </si>
  <si>
    <t>(NCS-3), Page 6.0 Total</t>
  </si>
  <si>
    <t>6.2 - 6.2.2</t>
  </si>
  <si>
    <t>6.3 - 6.3.2</t>
  </si>
  <si>
    <t>(NCS-3), Page 6.0/6.0.1 Total</t>
  </si>
  <si>
    <t>6.4 - 6.4.2</t>
  </si>
  <si>
    <t>Tab 6 - Depreciation/Amortization - Subtotal</t>
  </si>
  <si>
    <t>7.1</t>
  </si>
  <si>
    <t>(NCS-3), Page 7.0 Total</t>
  </si>
  <si>
    <t>7.2</t>
  </si>
  <si>
    <t>7.3</t>
  </si>
  <si>
    <t>7.4</t>
  </si>
  <si>
    <t>7.5</t>
  </si>
  <si>
    <t>7.6/7.6.1</t>
  </si>
  <si>
    <t>(NCS-3), Page 7.0/7.0.1 Total</t>
  </si>
  <si>
    <t>7.7</t>
  </si>
  <si>
    <t>7.8</t>
  </si>
  <si>
    <t>Tab 7 - Tax- Subtotal</t>
  </si>
  <si>
    <t>8.1</t>
  </si>
  <si>
    <t>Jim Bridger Mine Rate Base</t>
  </si>
  <si>
    <t>(NCS-3), Page 8.0 Total</t>
  </si>
  <si>
    <t>8.2</t>
  </si>
  <si>
    <t>Environmental Remediation</t>
  </si>
  <si>
    <t>8.3</t>
  </si>
  <si>
    <t>Customer Advances for Construction</t>
  </si>
  <si>
    <t>8.4 - 8.4.1</t>
  </si>
  <si>
    <t>Pro Forma Major Plant Additions</t>
  </si>
  <si>
    <t>8.5 - 8.5.1</t>
  </si>
  <si>
    <t>Miscellaneous Rate Base</t>
  </si>
  <si>
    <t>(NCS-3), Page 8.0/8.0.1 Total</t>
  </si>
  <si>
    <t>8.6</t>
  </si>
  <si>
    <t>Powerdale Hydro Removal</t>
  </si>
  <si>
    <t>(NCS-3), Page 8.0.1 Total</t>
  </si>
  <si>
    <t>8.7</t>
  </si>
  <si>
    <t>Removal of Colstrip #4 AFUDC</t>
  </si>
  <si>
    <t>8.8</t>
  </si>
  <si>
    <t>Trojan Unrecovered Plant</t>
  </si>
  <si>
    <t>8.9</t>
  </si>
  <si>
    <t>Customer Service Deposits</t>
  </si>
  <si>
    <t>8.10</t>
  </si>
  <si>
    <t>Reg Asset Amortization</t>
  </si>
  <si>
    <t>8.11</t>
  </si>
  <si>
    <t>Misc. Asset Sales and Removals</t>
  </si>
  <si>
    <t>8.12 - 8.12.6</t>
  </si>
  <si>
    <t>(NCS-3), Page 8.0.2 Total</t>
  </si>
  <si>
    <t>Investor Supplied Working Capital</t>
  </si>
  <si>
    <t>(NCS-3), Page 8.0.3 Total</t>
  </si>
  <si>
    <t>Tab 8 - Rate Base- Subtotal</t>
  </si>
  <si>
    <t>9.1 - 9.1.1</t>
  </si>
  <si>
    <t>Production Factor</t>
  </si>
  <si>
    <t>(NCS-3), Page 9.0 Total</t>
  </si>
  <si>
    <t>Tab 9 - Production Factor- Subtotal</t>
  </si>
  <si>
    <t>Subtotal Normalizing Adjustments</t>
  </si>
  <si>
    <t>Total Adjusted Results</t>
  </si>
  <si>
    <t xml:space="preserve">Notes: </t>
  </si>
  <si>
    <t>(1) The revenue requirement column is calculated using the Company's proposed return on rate base of 7.67% and the NOI conversion factor of 61.940%.</t>
  </si>
  <si>
    <t>The development of these percentages can be found in Exhibit No.___(NCS-3) on pages 2.1 and 1.3 respectively.</t>
  </si>
  <si>
    <t>PacifiCorp</t>
  </si>
  <si>
    <t>Summary</t>
  </si>
  <si>
    <t>Washington Results of Operations</t>
  </si>
  <si>
    <t>12 Months Ended December 2013</t>
  </si>
  <si>
    <t>Exhibit No.___(NCS-3)</t>
  </si>
  <si>
    <t>Total</t>
  </si>
  <si>
    <t>pg 1.1 RAM</t>
  </si>
  <si>
    <t>Tab 3</t>
  </si>
  <si>
    <t>Tab 4</t>
  </si>
  <si>
    <t>Tab 5</t>
  </si>
  <si>
    <t>Tab 6</t>
  </si>
  <si>
    <t>Tab 7</t>
  </si>
  <si>
    <t>Tab 8</t>
  </si>
  <si>
    <t>Tab 9</t>
  </si>
  <si>
    <t>Tabs 3-9</t>
  </si>
  <si>
    <t>Total Normalized</t>
  </si>
  <si>
    <t>Washington Allocated Acutal Results December 2013</t>
  </si>
  <si>
    <t>Revenue Adjustments</t>
  </si>
  <si>
    <t>O&amp;M Adjustments</t>
  </si>
  <si>
    <t>Net Power Cost Adjustments</t>
  </si>
  <si>
    <t>Depreciation &amp; Amortization Adjustments</t>
  </si>
  <si>
    <t>Tax Adjustments</t>
  </si>
  <si>
    <t>Rate Base Adjustments</t>
  </si>
  <si>
    <t>Normalizing Adjustments</t>
  </si>
  <si>
    <t>Washington Normalized Results</t>
  </si>
  <si>
    <t>Results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</si>
  <si>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</si>
  <si>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</si>
  <si>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</si>
  <si>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</si>
  <si>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</si>
  <si>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</si>
  <si>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</si>
  <si>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</si>
  <si>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</si>
  <si>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</si>
  <si>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</si>
  <si>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</si>
  <si>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</si>
  <si>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</si>
  <si>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</si>
  <si>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</si>
  <si>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</si>
  <si>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</si>
  <si>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</si>
  <si>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</si>
  <si>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</si>
  <si>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</si>
  <si>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</si>
  <si>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</si>
  <si>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</si>
  <si>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</si>
  <si>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</si>
  <si>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</si>
  <si>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</si>
  <si>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</si>
  <si>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</si>
  <si>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</si>
  <si>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</si>
  <si>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</si>
  <si>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</si>
  <si>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</si>
  <si>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</si>
  <si>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</si>
  <si>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</si>
  <si>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</si>
  <si>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</si>
  <si>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</si>
  <si>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</si>
  <si>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</si>
  <si>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</si>
  <si>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</si>
  <si>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</si>
  <si>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Misc Rate Base Deductions</t>
  </si>
  <si>
    <t xml:space="preserve">     Total Rate Base Deductions</t>
  </si>
  <si>
    <t xml:space="preserve">   Total Rate Base:</t>
  </si>
  <si>
    <t>Return on Equity</t>
  </si>
  <si>
    <t>Price Change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</si>
  <si>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</si>
  <si>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</si>
  <si>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</si>
  <si>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</si>
  <si>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</si>
  <si>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</si>
  <si>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</si>
  <si>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</si>
  <si>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</si>
  <si>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</si>
  <si>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Federal Income Taxes +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</si>
</sst>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3" tint="0.39997558519241921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color theme="3" tint="0.3999755851924192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Continuous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/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164" fontId="6" fillId="0" borderId="0" xfId="1" applyNumberFormat="1" applyFont="1" applyFill="1"/>
    <xf numFmtId="164" fontId="3" fillId="0" borderId="0" xfId="1" applyNumberFormat="1" applyFont="1" applyFill="1"/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/>
    </xf>
    <xf numFmtId="43" fontId="3" fillId="0" borderId="0" xfId="0" applyNumberFormat="1" applyFont="1" applyFill="1"/>
    <xf numFmtId="164" fontId="3" fillId="0" borderId="0" xfId="1" applyNumberFormat="1" applyFont="1" applyFill="1" applyBorder="1"/>
    <xf numFmtId="0" fontId="3" fillId="0" borderId="0" xfId="0" quotePrefix="1" applyNumberFormat="1" applyFont="1" applyFill="1" applyAlignment="1">
      <alignment horizontal="center"/>
    </xf>
    <xf numFmtId="164" fontId="3" fillId="0" borderId="2" xfId="1" applyNumberFormat="1" applyFont="1" applyFill="1" applyBorder="1"/>
    <xf numFmtId="164" fontId="5" fillId="0" borderId="0" xfId="1" applyNumberFormat="1" applyFont="1" applyFill="1"/>
    <xf numFmtId="164" fontId="3" fillId="0" borderId="0" xfId="0" applyNumberFormat="1" applyFont="1" applyFill="1"/>
    <xf numFmtId="2" fontId="3" fillId="0" borderId="0" xfId="0" applyNumberFormat="1" applyFont="1" applyFill="1" applyAlignment="1">
      <alignment horizontal="center"/>
    </xf>
    <xf numFmtId="164" fontId="6" fillId="0" borderId="0" xfId="1" applyNumberFormat="1" applyFont="1" applyFill="1" applyBorder="1"/>
    <xf numFmtId="0" fontId="6" fillId="0" borderId="0" xfId="0" applyFont="1" applyFill="1" applyBorder="1"/>
    <xf numFmtId="0" fontId="3" fillId="0" borderId="0" xfId="0" applyFont="1"/>
    <xf numFmtId="164" fontId="6" fillId="0" borderId="1" xfId="0" applyNumberFormat="1" applyFont="1" applyBorder="1"/>
    <xf numFmtId="164" fontId="3" fillId="0" borderId="0" xfId="1" applyNumberFormat="1" applyFont="1"/>
    <xf numFmtId="0" fontId="7" fillId="0" borderId="0" xfId="3" applyFont="1"/>
    <xf numFmtId="0" fontId="8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9" fillId="0" borderId="0" xfId="3" applyFont="1"/>
    <xf numFmtId="0" fontId="7" fillId="0" borderId="0" xfId="3" quotePrefix="1" applyFont="1"/>
    <xf numFmtId="0" fontId="10" fillId="0" borderId="0" xfId="3" quotePrefix="1" applyFont="1"/>
    <xf numFmtId="0" fontId="6" fillId="0" borderId="0" xfId="3" applyFont="1"/>
    <xf numFmtId="0" fontId="11" fillId="0" borderId="2" xfId="3" applyFont="1" applyBorder="1" applyAlignment="1">
      <alignment horizontal="centerContinuous"/>
    </xf>
    <xf numFmtId="0" fontId="3" fillId="0" borderId="0" xfId="3" applyFont="1" applyAlignment="1">
      <alignment horizontal="center"/>
    </xf>
    <xf numFmtId="0" fontId="6" fillId="0" borderId="2" xfId="3" applyFont="1" applyBorder="1" applyAlignment="1">
      <alignment horizontal="centerContinuous"/>
    </xf>
    <xf numFmtId="0" fontId="3" fillId="0" borderId="2" xfId="3" applyFont="1" applyBorder="1" applyAlignment="1">
      <alignment horizontal="centerContinuous"/>
    </xf>
    <xf numFmtId="0" fontId="3" fillId="0" borderId="0" xfId="3" applyFont="1" applyBorder="1" applyAlignment="1">
      <alignment horizontal="centerContinuous"/>
    </xf>
    <xf numFmtId="0" fontId="3" fillId="0" borderId="2" xfId="3" applyFont="1" applyBorder="1"/>
    <xf numFmtId="0" fontId="11" fillId="0" borderId="0" xfId="3" applyFont="1" applyBorder="1" applyAlignment="1">
      <alignment horizontal="centerContinuous"/>
    </xf>
    <xf numFmtId="0" fontId="3" fillId="0" borderId="0" xfId="3" applyFont="1" applyBorder="1" applyAlignment="1">
      <alignment horizontal="center"/>
    </xf>
    <xf numFmtId="0" fontId="6" fillId="0" borderId="0" xfId="3" applyFont="1" applyBorder="1" applyAlignment="1">
      <alignment horizontal="centerContinuous"/>
    </xf>
    <xf numFmtId="0" fontId="6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17" fontId="6" fillId="0" borderId="2" xfId="3" applyNumberFormat="1" applyFont="1" applyBorder="1" applyAlignment="1">
      <alignment horizontal="center" wrapText="1"/>
    </xf>
    <xf numFmtId="17" fontId="3" fillId="0" borderId="0" xfId="3" applyNumberFormat="1" applyFont="1" applyAlignment="1">
      <alignment horizontal="center" wrapText="1"/>
    </xf>
    <xf numFmtId="17" fontId="12" fillId="0" borderId="2" xfId="3" applyNumberFormat="1" applyFont="1" applyBorder="1" applyAlignment="1">
      <alignment horizontal="center" wrapText="1"/>
    </xf>
    <xf numFmtId="0" fontId="3" fillId="0" borderId="0" xfId="3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3" fillId="0" borderId="0" xfId="3" applyNumberFormat="1" applyFont="1"/>
    <xf numFmtId="164" fontId="9" fillId="0" borderId="0" xfId="3" applyNumberFormat="1" applyFont="1"/>
    <xf numFmtId="164" fontId="3" fillId="0" borderId="1" xfId="1" applyNumberFormat="1" applyFont="1" applyBorder="1"/>
    <xf numFmtId="164" fontId="3" fillId="0" borderId="0" xfId="1" applyNumberFormat="1" applyFont="1" applyBorder="1" applyAlignment="1">
      <alignment vertical="center"/>
    </xf>
    <xf numFmtId="164" fontId="9" fillId="0" borderId="1" xfId="1" applyNumberFormat="1" applyFont="1" applyBorder="1"/>
    <xf numFmtId="0" fontId="1" fillId="0" borderId="0" xfId="3"/>
    <xf numFmtId="0" fontId="3" fillId="0" borderId="0" xfId="3" applyFont="1" applyAlignment="1">
      <alignment horizontal="right" vertical="center"/>
    </xf>
    <xf numFmtId="164" fontId="3" fillId="0" borderId="2" xfId="1" applyNumberFormat="1" applyFont="1" applyBorder="1"/>
    <xf numFmtId="164" fontId="3" fillId="0" borderId="3" xfId="3" applyNumberFormat="1" applyFont="1" applyBorder="1"/>
    <xf numFmtId="164" fontId="9" fillId="0" borderId="3" xfId="1" applyNumberFormat="1" applyFont="1" applyBorder="1" applyAlignment="1">
      <alignment vertical="center"/>
    </xf>
    <xf numFmtId="164" fontId="3" fillId="0" borderId="1" xfId="3" applyNumberFormat="1" applyFont="1" applyBorder="1"/>
    <xf numFmtId="164" fontId="9" fillId="0" borderId="1" xfId="1" applyNumberFormat="1" applyFont="1" applyBorder="1" applyAlignment="1">
      <alignment vertical="center"/>
    </xf>
    <xf numFmtId="164" fontId="9" fillId="0" borderId="0" xfId="1" applyNumberFormat="1" applyFont="1" applyAlignment="1">
      <alignment vertical="center"/>
    </xf>
    <xf numFmtId="0" fontId="3" fillId="0" borderId="0" xfId="3" applyFont="1" applyAlignment="1"/>
    <xf numFmtId="164" fontId="3" fillId="0" borderId="4" xfId="3" applyNumberFormat="1" applyFont="1" applyBorder="1"/>
    <xf numFmtId="164" fontId="3" fillId="0" borderId="0" xfId="1" applyNumberFormat="1" applyFont="1" applyBorder="1" applyAlignment="1"/>
    <xf numFmtId="164" fontId="9" fillId="0" borderId="4" xfId="1" applyNumberFormat="1" applyFont="1" applyBorder="1" applyAlignment="1"/>
    <xf numFmtId="164" fontId="9" fillId="0" borderId="4" xfId="1" applyNumberFormat="1" applyFont="1" applyBorder="1" applyAlignment="1">
      <alignment vertical="center"/>
    </xf>
    <xf numFmtId="0" fontId="3" fillId="0" borderId="0" xfId="3" applyFont="1" applyFill="1" applyAlignment="1">
      <alignment vertical="center"/>
    </xf>
    <xf numFmtId="10" fontId="3" fillId="0" borderId="0" xfId="2" applyNumberFormat="1" applyFont="1" applyFill="1"/>
    <xf numFmtId="10" fontId="3" fillId="0" borderId="0" xfId="2" applyNumberFormat="1" applyFont="1" applyFill="1" applyAlignment="1">
      <alignment vertical="center"/>
    </xf>
    <xf numFmtId="10" fontId="3" fillId="0" borderId="0" xfId="3" applyNumberFormat="1" applyFont="1" applyFill="1"/>
    <xf numFmtId="165" fontId="9" fillId="0" borderId="0" xfId="2" applyNumberFormat="1" applyFont="1" applyFill="1"/>
    <xf numFmtId="166" fontId="9" fillId="0" borderId="0" xfId="2" applyNumberFormat="1" applyFont="1" applyFill="1"/>
    <xf numFmtId="0" fontId="3" fillId="0" borderId="0" xfId="3" applyFont="1" applyFill="1"/>
    <xf numFmtId="165" fontId="3" fillId="0" borderId="0" xfId="2" applyNumberFormat="1" applyFont="1" applyAlignment="1">
      <alignment vertical="center"/>
    </xf>
    <xf numFmtId="165" fontId="9" fillId="0" borderId="0" xfId="2" applyNumberFormat="1" applyFont="1"/>
    <xf numFmtId="166" fontId="9" fillId="0" borderId="0" xfId="2" applyNumberFormat="1" applyFont="1"/>
    <xf numFmtId="164" fontId="3" fillId="0" borderId="0" xfId="1" quotePrefix="1" applyNumberFormat="1" applyFont="1"/>
    <xf numFmtId="0" fontId="3" fillId="0" borderId="0" xfId="3" quotePrefix="1" applyFont="1" applyAlignment="1">
      <alignment horizontal="left" vertical="center"/>
    </xf>
    <xf numFmtId="164" fontId="3" fillId="0" borderId="2" xfId="3" applyNumberFormat="1" applyFont="1" applyBorder="1"/>
    <xf numFmtId="164" fontId="3" fillId="0" borderId="3" xfId="1" applyNumberFormat="1" applyFont="1" applyBorder="1"/>
    <xf numFmtId="164" fontId="3" fillId="0" borderId="0" xfId="1" applyNumberFormat="1" applyFont="1" applyBorder="1"/>
    <xf numFmtId="164" fontId="3" fillId="0" borderId="3" xfId="1" applyNumberFormat="1" applyFont="1" applyBorder="1" applyAlignment="1">
      <alignment vertical="center"/>
    </xf>
    <xf numFmtId="164" fontId="3" fillId="0" borderId="0" xfId="3" applyNumberFormat="1" applyFont="1" applyBorder="1"/>
    <xf numFmtId="164" fontId="3" fillId="0" borderId="2" xfId="1" applyNumberFormat="1" applyFont="1" applyBorder="1" applyAlignment="1">
      <alignment vertical="center"/>
    </xf>
    <xf numFmtId="164" fontId="9" fillId="0" borderId="2" xfId="1" applyNumberFormat="1" applyFont="1" applyBorder="1" applyAlignment="1">
      <alignment vertical="center"/>
    </xf>
    <xf numFmtId="164" fontId="3" fillId="0" borderId="5" xfId="3" applyNumberFormat="1" applyFont="1" applyBorder="1"/>
    <xf numFmtId="0" fontId="3" fillId="0" borderId="5" xfId="3" applyFont="1" applyBorder="1"/>
    <xf numFmtId="164" fontId="3" fillId="0" borderId="5" xfId="1" applyNumberFormat="1" applyFont="1" applyBorder="1" applyAlignment="1">
      <alignment vertical="center"/>
    </xf>
    <xf numFmtId="164" fontId="9" fillId="0" borderId="5" xfId="1" applyNumberFormat="1" applyFont="1" applyBorder="1" applyAlignment="1">
      <alignment vertical="center"/>
    </xf>
    <xf numFmtId="164" fontId="9" fillId="0" borderId="5" xfId="3" applyNumberFormat="1" applyFont="1" applyBorder="1"/>
    <xf numFmtId="0" fontId="6" fillId="0" borderId="0" xfId="3" applyFont="1" applyAlignment="1">
      <alignment horizontal="right"/>
    </xf>
    <xf numFmtId="0" fontId="1" fillId="0" borderId="0" xfId="0" applyFont="1" applyFill="1" applyAlignment="1">
      <alignment horizontal="left" wrapText="1"/>
    </xf>
    <xf numFmtId="0" fontId="7" fillId="0" borderId="0" xfId="3" applyFont="1" applyAlignment="1">
      <alignment horizontal="left" wrapText="1"/>
    </xf>
    <xf numFmtId="0" fontId="8" fillId="0" borderId="0" xfId="3" applyFont="1" applyAlignment="1"/>
    <xf numFmtId="0" fontId="7" fillId="0" borderId="0" xfId="3" applyFont="1" applyAlignment="1">
      <alignment wrapText="1"/>
    </xf>
  </cellXfs>
  <cellStyles count="7">
    <cellStyle name="Comma" xfId="1" builtinId="3"/>
    <cellStyle name="Comma 2" xfId="4"/>
    <cellStyle name="Normal" xfId="0" builtinId="0"/>
    <cellStyle name="Normal 2" xfId="5"/>
    <cellStyle name="Normal 3" xfId="3"/>
    <cellStyle name="Percent" xfId="2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PSB1_GROUPS.PSB.OR.PPW/REGULATN/ER/06_08%20Washington%20GRC/Models/WA%20RAM%20JUNE%202008%20GR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DXCO/PSB1/REGULATN/ER/WA%20GRC%20Dec%202013%20Base/Models/Revenue%20Requirement%20Summary%20Model%20-%202014%20WA%20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H2">
            <v>0.61922900000000003</v>
          </cell>
        </row>
        <row r="14">
          <cell r="AP14">
            <v>1</v>
          </cell>
          <cell r="AY14">
            <v>25465376.277413309</v>
          </cell>
          <cell r="AZ14">
            <v>618101548.76720929</v>
          </cell>
          <cell r="BA14">
            <v>2.2313354634285645E-2</v>
          </cell>
        </row>
        <row r="15">
          <cell r="AL15">
            <v>3</v>
          </cell>
        </row>
        <row r="25">
          <cell r="AQ25">
            <v>0.495</v>
          </cell>
          <cell r="AT25">
            <v>6.021E-2</v>
          </cell>
        </row>
        <row r="26">
          <cell r="AQ26">
            <v>4.0000000000000001E-3</v>
          </cell>
          <cell r="AT26">
            <v>5.4100000000000002E-2</v>
          </cell>
        </row>
        <row r="27">
          <cell r="AQ27">
            <v>0.501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C5" t="str">
            <v>CALIFORNIA</v>
          </cell>
          <cell r="D5" t="str">
            <v>OREGON</v>
          </cell>
          <cell r="E5" t="str">
            <v>WASHINGTON</v>
          </cell>
          <cell r="F5" t="str">
            <v>WY-ALL</v>
          </cell>
          <cell r="G5" t="str">
            <v>WY-PPL</v>
          </cell>
          <cell r="H5" t="str">
            <v>UTAH</v>
          </cell>
          <cell r="I5" t="str">
            <v>IDAHO</v>
          </cell>
          <cell r="J5" t="str">
            <v>WY-UPL</v>
          </cell>
          <cell r="N5" t="str">
            <v>CALIFORNIA</v>
          </cell>
          <cell r="O5" t="str">
            <v>OREGON</v>
          </cell>
          <cell r="P5" t="str">
            <v>WASHINGTON</v>
          </cell>
          <cell r="Q5" t="str">
            <v>WY-ALL</v>
          </cell>
          <cell r="R5" t="str">
            <v>WY-PPL</v>
          </cell>
          <cell r="S5" t="str">
            <v>UTAH</v>
          </cell>
          <cell r="T5" t="str">
            <v>IDAHO</v>
          </cell>
          <cell r="U5" t="str">
            <v>WY-UPL</v>
          </cell>
        </row>
        <row r="6">
          <cell r="A6">
            <v>1</v>
          </cell>
          <cell r="B6" t="str">
            <v xml:space="preserve">   Operating Revenues:</v>
          </cell>
          <cell r="L6">
            <v>1</v>
          </cell>
          <cell r="M6" t="str">
            <v xml:space="preserve">   Operating Revenues:</v>
          </cell>
        </row>
        <row r="7">
          <cell r="A7">
            <v>2</v>
          </cell>
          <cell r="B7" t="str">
            <v>General Business Revenues</v>
          </cell>
          <cell r="C7">
            <v>83183125.009999812</v>
          </cell>
          <cell r="D7">
            <v>993373656.84000003</v>
          </cell>
          <cell r="E7">
            <v>246437321.489999</v>
          </cell>
          <cell r="F7">
            <v>445083073.21999991</v>
          </cell>
          <cell r="G7">
            <v>385095501.87999988</v>
          </cell>
          <cell r="H7">
            <v>1412248642.5399981</v>
          </cell>
          <cell r="I7">
            <v>193553940.7899999</v>
          </cell>
          <cell r="J7">
            <v>59987571.340000004</v>
          </cell>
          <cell r="L7">
            <v>2</v>
          </cell>
          <cell r="M7" t="str">
            <v>General Business Revenues</v>
          </cell>
          <cell r="N7">
            <v>83183125.009999812</v>
          </cell>
          <cell r="O7">
            <v>993373656.84000003</v>
          </cell>
          <cell r="P7">
            <v>246437321.489999</v>
          </cell>
          <cell r="Q7">
            <v>445083073.21999991</v>
          </cell>
          <cell r="R7">
            <v>385095501.87999988</v>
          </cell>
          <cell r="S7">
            <v>1412248642.5399981</v>
          </cell>
          <cell r="T7">
            <v>193553940.7899999</v>
          </cell>
          <cell r="U7">
            <v>59987571.340000004</v>
          </cell>
        </row>
        <row r="8">
          <cell r="A8">
            <v>3</v>
          </cell>
          <cell r="B8" t="str">
            <v>Interdepartmental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3</v>
          </cell>
          <cell r="M8" t="str">
            <v>Interdepartmental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4</v>
          </cell>
          <cell r="B9" t="str">
            <v>Special Sales</v>
          </cell>
          <cell r="C9">
            <v>39310397.865007512</v>
          </cell>
          <cell r="D9">
            <v>618124242.45340872</v>
          </cell>
          <cell r="E9">
            <v>178104375.22158393</v>
          </cell>
          <cell r="F9">
            <v>33164.879999999997</v>
          </cell>
          <cell r="G9">
            <v>33164.879999999997</v>
          </cell>
          <cell r="H9">
            <v>0</v>
          </cell>
          <cell r="I9">
            <v>0</v>
          </cell>
          <cell r="J9">
            <v>0</v>
          </cell>
          <cell r="L9">
            <v>4</v>
          </cell>
          <cell r="M9" t="str">
            <v>Special Sales</v>
          </cell>
          <cell r="N9">
            <v>39310397.865007512</v>
          </cell>
          <cell r="O9">
            <v>618124242.45340872</v>
          </cell>
          <cell r="P9">
            <v>178104375.22158393</v>
          </cell>
          <cell r="Q9">
            <v>33164.879999999997</v>
          </cell>
          <cell r="R9">
            <v>33164.879999999997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</v>
          </cell>
          <cell r="B10" t="str">
            <v>Other Operating Revenues</v>
          </cell>
          <cell r="C10">
            <v>3129374.6757320785</v>
          </cell>
          <cell r="D10">
            <v>44787304.309563234</v>
          </cell>
          <cell r="E10">
            <v>12074828.215974312</v>
          </cell>
          <cell r="F10">
            <v>17958596.636441998</v>
          </cell>
          <cell r="G10">
            <v>15442525.091809735</v>
          </cell>
          <cell r="H10">
            <v>57704226.787249103</v>
          </cell>
          <cell r="I10">
            <v>7527471.6761645917</v>
          </cell>
          <cell r="J10">
            <v>2516071.5446322616</v>
          </cell>
          <cell r="L10">
            <v>5</v>
          </cell>
          <cell r="M10" t="str">
            <v>Other Operating Revenues</v>
          </cell>
          <cell r="N10">
            <v>3129374.675892855</v>
          </cell>
          <cell r="O10">
            <v>44787304.307373337</v>
          </cell>
          <cell r="P10">
            <v>12074828.215200946</v>
          </cell>
          <cell r="Q10">
            <v>17958596.636718635</v>
          </cell>
          <cell r="R10">
            <v>15442525.092052221</v>
          </cell>
          <cell r="S10">
            <v>57704226.789684422</v>
          </cell>
          <cell r="T10">
            <v>7527471.6762563065</v>
          </cell>
          <cell r="U10">
            <v>2516071.5446664141</v>
          </cell>
        </row>
        <row r="11">
          <cell r="A11">
            <v>6</v>
          </cell>
          <cell r="B11" t="str">
            <v xml:space="preserve">   Total Operating Revenues</v>
          </cell>
          <cell r="C11">
            <v>125622897.55073941</v>
          </cell>
          <cell r="D11">
            <v>1656285203.602972</v>
          </cell>
          <cell r="E11">
            <v>436616524.92755723</v>
          </cell>
          <cell r="F11">
            <v>463074834.73644191</v>
          </cell>
          <cell r="G11">
            <v>400571191.85180962</v>
          </cell>
          <cell r="H11">
            <v>1469952869.3272471</v>
          </cell>
          <cell r="I11">
            <v>201081412.4661645</v>
          </cell>
          <cell r="J11">
            <v>62503642.884632267</v>
          </cell>
          <cell r="L11">
            <v>6</v>
          </cell>
          <cell r="M11" t="str">
            <v xml:space="preserve">   Total Operating Revenues</v>
          </cell>
          <cell r="N11">
            <v>125622897.55090019</v>
          </cell>
          <cell r="O11">
            <v>1656285203.6007822</v>
          </cell>
          <cell r="P11">
            <v>436616524.92678386</v>
          </cell>
          <cell r="Q11">
            <v>463074834.73671854</v>
          </cell>
          <cell r="R11">
            <v>400571191.85205209</v>
          </cell>
          <cell r="S11">
            <v>1469952869.3296826</v>
          </cell>
          <cell r="T11">
            <v>201081412.4662562</v>
          </cell>
          <cell r="U11">
            <v>62503642.884666421</v>
          </cell>
        </row>
        <row r="12">
          <cell r="A12">
            <v>7</v>
          </cell>
          <cell r="L12">
            <v>7</v>
          </cell>
        </row>
        <row r="13">
          <cell r="A13">
            <v>8</v>
          </cell>
          <cell r="B13" t="str">
            <v xml:space="preserve">   Operating Expenses:</v>
          </cell>
          <cell r="L13">
            <v>8</v>
          </cell>
          <cell r="M13" t="str">
            <v xml:space="preserve">   Operating Expenses:</v>
          </cell>
        </row>
        <row r="14">
          <cell r="A14">
            <v>9</v>
          </cell>
          <cell r="B14" t="str">
            <v>Steam Production</v>
          </cell>
          <cell r="C14">
            <v>9814202.4565289859</v>
          </cell>
          <cell r="D14">
            <v>149773307.47830266</v>
          </cell>
          <cell r="E14">
            <v>43298300.177284896</v>
          </cell>
          <cell r="F14">
            <v>47420059.191665381</v>
          </cell>
          <cell r="G14">
            <v>41134357.139952593</v>
          </cell>
          <cell r="H14">
            <v>138686736.549292</v>
          </cell>
          <cell r="I14">
            <v>19517757.106272735</v>
          </cell>
          <cell r="J14">
            <v>6285702.0517127905</v>
          </cell>
          <cell r="L14">
            <v>9</v>
          </cell>
          <cell r="M14" t="str">
            <v>Steam Production</v>
          </cell>
          <cell r="N14">
            <v>9814202.4565289859</v>
          </cell>
          <cell r="O14">
            <v>149773307.47830266</v>
          </cell>
          <cell r="P14">
            <v>43298300.177284896</v>
          </cell>
          <cell r="Q14">
            <v>47420059.191665381</v>
          </cell>
          <cell r="R14">
            <v>41134357.139952593</v>
          </cell>
          <cell r="S14">
            <v>138686736.549292</v>
          </cell>
          <cell r="T14">
            <v>19517757.106272735</v>
          </cell>
          <cell r="U14">
            <v>6285702.0517127905</v>
          </cell>
        </row>
        <row r="15">
          <cell r="A15">
            <v>10</v>
          </cell>
          <cell r="B15" t="str">
            <v>Nuclear Production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10</v>
          </cell>
          <cell r="M15" t="str">
            <v>Nuclear Production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11</v>
          </cell>
          <cell r="B16" t="str">
            <v>Hydro Production</v>
          </cell>
          <cell r="C16">
            <v>1022916.5897913858</v>
          </cell>
          <cell r="D16">
            <v>16059473.154595006</v>
          </cell>
          <cell r="E16">
            <v>4634547.8556136005</v>
          </cell>
          <cell r="F16">
            <v>2903149.8887448744</v>
          </cell>
          <cell r="G16">
            <v>2518335.4565604585</v>
          </cell>
          <cell r="H16">
            <v>8491039.9904328883</v>
          </cell>
          <cell r="I16">
            <v>1194932.3641294558</v>
          </cell>
          <cell r="J16">
            <v>384814.43218441569</v>
          </cell>
          <cell r="L16">
            <v>11</v>
          </cell>
          <cell r="M16" t="str">
            <v>Hydro Production</v>
          </cell>
          <cell r="N16">
            <v>1022916.5897913858</v>
          </cell>
          <cell r="O16">
            <v>16059473.154595006</v>
          </cell>
          <cell r="P16">
            <v>4634547.8556136005</v>
          </cell>
          <cell r="Q16">
            <v>2903149.8887448744</v>
          </cell>
          <cell r="R16">
            <v>2518335.4565604585</v>
          </cell>
          <cell r="S16">
            <v>8491039.9904328883</v>
          </cell>
          <cell r="T16">
            <v>1194932.3641294558</v>
          </cell>
          <cell r="U16">
            <v>384814.43218441569</v>
          </cell>
        </row>
        <row r="17">
          <cell r="A17">
            <v>12</v>
          </cell>
          <cell r="B17" t="str">
            <v>Other Power Supply</v>
          </cell>
          <cell r="C17">
            <v>55649044.286849491</v>
          </cell>
          <cell r="D17">
            <v>870656633.86181653</v>
          </cell>
          <cell r="E17">
            <v>253545147.16122916</v>
          </cell>
          <cell r="F17">
            <v>16047970.678930271</v>
          </cell>
          <cell r="G17">
            <v>13910330.552413058</v>
          </cell>
          <cell r="H17">
            <v>46730338.07257387</v>
          </cell>
          <cell r="I17">
            <v>6608344.8451751405</v>
          </cell>
          <cell r="J17">
            <v>2137640.1265172148</v>
          </cell>
          <cell r="L17">
            <v>12</v>
          </cell>
          <cell r="M17" t="str">
            <v>Other Power Supply</v>
          </cell>
          <cell r="N17">
            <v>55649044.286849491</v>
          </cell>
          <cell r="O17">
            <v>870656633.86181653</v>
          </cell>
          <cell r="P17">
            <v>253545147.16122916</v>
          </cell>
          <cell r="Q17">
            <v>16047970.678930271</v>
          </cell>
          <cell r="R17">
            <v>13910330.552413058</v>
          </cell>
          <cell r="S17">
            <v>46730338.07257387</v>
          </cell>
          <cell r="T17">
            <v>6608344.8451751405</v>
          </cell>
          <cell r="U17">
            <v>2137640.1265172148</v>
          </cell>
        </row>
        <row r="18">
          <cell r="A18">
            <v>13</v>
          </cell>
          <cell r="B18" t="str">
            <v>Transmission</v>
          </cell>
          <cell r="C18">
            <v>4593284.6759204203</v>
          </cell>
          <cell r="D18">
            <v>71981028.977797985</v>
          </cell>
          <cell r="E18">
            <v>20810063.863494288</v>
          </cell>
          <cell r="F18">
            <v>7164632.7587076072</v>
          </cell>
          <cell r="G18">
            <v>6209504.4067674922</v>
          </cell>
          <cell r="H18">
            <v>20847506.622740816</v>
          </cell>
          <cell r="I18">
            <v>2967693.4218012225</v>
          </cell>
          <cell r="J18">
            <v>955128.35194011475</v>
          </cell>
          <cell r="L18">
            <v>13</v>
          </cell>
          <cell r="M18" t="str">
            <v>Transmission</v>
          </cell>
          <cell r="N18">
            <v>4593284.6759204203</v>
          </cell>
          <cell r="O18">
            <v>71981028.977797985</v>
          </cell>
          <cell r="P18">
            <v>20810063.863494288</v>
          </cell>
          <cell r="Q18">
            <v>7164632.7587076072</v>
          </cell>
          <cell r="R18">
            <v>6209504.4067674922</v>
          </cell>
          <cell r="S18">
            <v>20847506.622740816</v>
          </cell>
          <cell r="T18">
            <v>2967693.4218012225</v>
          </cell>
          <cell r="U18">
            <v>955128.35194011475</v>
          </cell>
        </row>
        <row r="19">
          <cell r="A19">
            <v>14</v>
          </cell>
          <cell r="B19" t="str">
            <v>Distribution</v>
          </cell>
          <cell r="C19">
            <v>12075114.033972474</v>
          </cell>
          <cell r="D19">
            <v>71061447.641564712</v>
          </cell>
          <cell r="E19">
            <v>13877910.489037171</v>
          </cell>
          <cell r="F19">
            <v>19746061.040123675</v>
          </cell>
          <cell r="G19">
            <v>17144372.990740594</v>
          </cell>
          <cell r="H19">
            <v>91606105.768322304</v>
          </cell>
          <cell r="I19">
            <v>10353531.906979438</v>
          </cell>
          <cell r="J19">
            <v>2601688.049383081</v>
          </cell>
          <cell r="L19">
            <v>14</v>
          </cell>
          <cell r="M19" t="str">
            <v>Distribution</v>
          </cell>
          <cell r="N19">
            <v>12075114.033972474</v>
          </cell>
          <cell r="O19">
            <v>71061447.641564712</v>
          </cell>
          <cell r="P19">
            <v>13877910.489037171</v>
          </cell>
          <cell r="Q19">
            <v>19746061.040123675</v>
          </cell>
          <cell r="R19">
            <v>17144372.990740594</v>
          </cell>
          <cell r="S19">
            <v>91606105.768322304</v>
          </cell>
          <cell r="T19">
            <v>10353531.906979438</v>
          </cell>
          <cell r="U19">
            <v>2601688.049383081</v>
          </cell>
        </row>
        <row r="20">
          <cell r="A20">
            <v>15</v>
          </cell>
          <cell r="B20" t="str">
            <v>Customer Accounting</v>
          </cell>
          <cell r="C20">
            <v>2332027.9998118654</v>
          </cell>
          <cell r="D20">
            <v>32515929.91458204</v>
          </cell>
          <cell r="E20">
            <v>7667033.219568898</v>
          </cell>
          <cell r="F20">
            <v>7622445.2691864362</v>
          </cell>
          <cell r="G20">
            <v>6809721.5917297499</v>
          </cell>
          <cell r="H20">
            <v>38772856.521554686</v>
          </cell>
          <cell r="I20">
            <v>4294075.7952959491</v>
          </cell>
          <cell r="J20">
            <v>812723.67745668651</v>
          </cell>
          <cell r="L20">
            <v>15</v>
          </cell>
          <cell r="M20" t="str">
            <v>Customer Accounting</v>
          </cell>
          <cell r="N20">
            <v>2332027.9998118654</v>
          </cell>
          <cell r="O20">
            <v>32515929.91458204</v>
          </cell>
          <cell r="P20">
            <v>7667033.219568898</v>
          </cell>
          <cell r="Q20">
            <v>7622445.2691864362</v>
          </cell>
          <cell r="R20">
            <v>6809721.5917297499</v>
          </cell>
          <cell r="S20">
            <v>38772856.521554686</v>
          </cell>
          <cell r="T20">
            <v>4294075.7952959491</v>
          </cell>
          <cell r="U20">
            <v>812723.67745668651</v>
          </cell>
        </row>
        <row r="21">
          <cell r="A21">
            <v>16</v>
          </cell>
          <cell r="B21" t="str">
            <v>Customer Service &amp; Info</v>
          </cell>
          <cell r="C21">
            <v>444397.9727179184</v>
          </cell>
          <cell r="D21">
            <v>3815172.1110386685</v>
          </cell>
          <cell r="E21">
            <v>2721935.7823128244</v>
          </cell>
          <cell r="F21">
            <v>1367447.8864710606</v>
          </cell>
          <cell r="G21">
            <v>1298493.6568853322</v>
          </cell>
          <cell r="H21">
            <v>21895096.676711783</v>
          </cell>
          <cell r="I21">
            <v>2970759.4407476452</v>
          </cell>
          <cell r="J21">
            <v>68954.229585728492</v>
          </cell>
          <cell r="L21">
            <v>16</v>
          </cell>
          <cell r="M21" t="str">
            <v>Customer Service &amp; Info</v>
          </cell>
          <cell r="N21">
            <v>444397.9727179184</v>
          </cell>
          <cell r="O21">
            <v>3815172.1110386685</v>
          </cell>
          <cell r="P21">
            <v>2721935.7823128244</v>
          </cell>
          <cell r="Q21">
            <v>1367447.8864710606</v>
          </cell>
          <cell r="R21">
            <v>1298493.6568853322</v>
          </cell>
          <cell r="S21">
            <v>21895096.676711783</v>
          </cell>
          <cell r="T21">
            <v>2970759.4407476452</v>
          </cell>
          <cell r="U21">
            <v>68954.229585728492</v>
          </cell>
        </row>
        <row r="22">
          <cell r="A22">
            <v>17</v>
          </cell>
          <cell r="B22" t="str">
            <v>Sales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17</v>
          </cell>
          <cell r="M22" t="str">
            <v>Sales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18</v>
          </cell>
          <cell r="B23" t="str">
            <v>Administrative &amp; General</v>
          </cell>
          <cell r="C23">
            <v>3543244.511689743</v>
          </cell>
          <cell r="D23">
            <v>50836586.189107366</v>
          </cell>
          <cell r="E23">
            <v>11946954.066133363</v>
          </cell>
          <cell r="F23">
            <v>23097341.402147297</v>
          </cell>
          <cell r="G23">
            <v>20185964.23675796</v>
          </cell>
          <cell r="H23">
            <v>72011676.830063581</v>
          </cell>
          <cell r="I23">
            <v>9680711.3956312388</v>
          </cell>
          <cell r="J23">
            <v>2911377.1653893376</v>
          </cell>
          <cell r="L23">
            <v>18</v>
          </cell>
          <cell r="M23" t="str">
            <v>Administrative &amp; General</v>
          </cell>
          <cell r="N23">
            <v>3543244.5273854798</v>
          </cell>
          <cell r="O23">
            <v>50836585.975319989</v>
          </cell>
          <cell r="P23">
            <v>11946953.990633933</v>
          </cell>
          <cell r="Q23">
            <v>23097341.429153875</v>
          </cell>
          <cell r="R23">
            <v>20185964.260430437</v>
          </cell>
          <cell r="S23">
            <v>72011677.067809641</v>
          </cell>
          <cell r="T23">
            <v>9680711.4045848921</v>
          </cell>
          <cell r="U23">
            <v>2911377.1687234375</v>
          </cell>
        </row>
        <row r="24">
          <cell r="A24">
            <v>19</v>
          </cell>
          <cell r="B24" t="str">
            <v xml:space="preserve">   Total O&amp;M Expenses</v>
          </cell>
          <cell r="C24">
            <v>89474232.527282283</v>
          </cell>
          <cell r="D24">
            <v>1266699579.328805</v>
          </cell>
          <cell r="E24">
            <v>358501892.61467421</v>
          </cell>
          <cell r="F24">
            <v>125369108.1159766</v>
          </cell>
          <cell r="G24">
            <v>109211080.03180723</v>
          </cell>
          <cell r="H24">
            <v>439041357.03169197</v>
          </cell>
          <cell r="I24">
            <v>57587806.276032828</v>
          </cell>
          <cell r="J24">
            <v>16158028.084169369</v>
          </cell>
          <cell r="L24">
            <v>19</v>
          </cell>
          <cell r="M24" t="str">
            <v xml:space="preserve">   Total O&amp;M Expenses</v>
          </cell>
          <cell r="N24">
            <v>89474232.542978019</v>
          </cell>
          <cell r="O24">
            <v>1266699579.1150177</v>
          </cell>
          <cell r="P24">
            <v>358501892.53917474</v>
          </cell>
          <cell r="Q24">
            <v>125369108.14298317</v>
          </cell>
          <cell r="R24">
            <v>109211080.05547971</v>
          </cell>
          <cell r="S24">
            <v>439041357.26943803</v>
          </cell>
          <cell r="T24">
            <v>57587806.284986481</v>
          </cell>
          <cell r="U24">
            <v>16158028.087503469</v>
          </cell>
        </row>
        <row r="25">
          <cell r="A25">
            <v>20</v>
          </cell>
          <cell r="B25" t="str">
            <v>Depreciation</v>
          </cell>
          <cell r="C25">
            <v>11176666.61273925</v>
          </cell>
          <cell r="D25">
            <v>114931886.32403468</v>
          </cell>
          <cell r="E25">
            <v>31323517.206304189</v>
          </cell>
          <cell r="F25">
            <v>56012641.384772636</v>
          </cell>
          <cell r="G25">
            <v>48086727.18837323</v>
          </cell>
          <cell r="H25">
            <v>173950226.46281102</v>
          </cell>
          <cell r="I25">
            <v>23878070.231717888</v>
          </cell>
          <cell r="J25">
            <v>7925914.1963994084</v>
          </cell>
          <cell r="L25">
            <v>20</v>
          </cell>
          <cell r="M25" t="str">
            <v>Depreciation</v>
          </cell>
          <cell r="N25">
            <v>11176666.614527365</v>
          </cell>
          <cell r="O25">
            <v>114931886.29967923</v>
          </cell>
          <cell r="P25">
            <v>31323517.197703015</v>
          </cell>
          <cell r="Q25">
            <v>56012641.387849331</v>
          </cell>
          <cell r="R25">
            <v>48086727.191070087</v>
          </cell>
          <cell r="S25">
            <v>173950226.48989594</v>
          </cell>
          <cell r="T25">
            <v>23878070.232737921</v>
          </cell>
          <cell r="U25">
            <v>7925914.1967792409</v>
          </cell>
        </row>
        <row r="26">
          <cell r="A26">
            <v>21</v>
          </cell>
          <cell r="B26" t="str">
            <v xml:space="preserve">Amortization </v>
          </cell>
          <cell r="C26">
            <v>1199131.3829695871</v>
          </cell>
          <cell r="D26">
            <v>16060581.810398454</v>
          </cell>
          <cell r="E26">
            <v>3948170.7348690755</v>
          </cell>
          <cell r="F26">
            <v>6996362.1315277601</v>
          </cell>
          <cell r="G26">
            <v>6088254.5999687873</v>
          </cell>
          <cell r="H26">
            <v>21726141.791198239</v>
          </cell>
          <cell r="I26">
            <v>2905599.2145175068</v>
          </cell>
          <cell r="J26">
            <v>908107.53155897243</v>
          </cell>
          <cell r="L26">
            <v>21</v>
          </cell>
          <cell r="M26" t="str">
            <v xml:space="preserve">Amortization </v>
          </cell>
          <cell r="N26">
            <v>1199131.3858157741</v>
          </cell>
          <cell r="O26">
            <v>16060581.771631308</v>
          </cell>
          <cell r="P26">
            <v>3948170.7211783836</v>
          </cell>
          <cell r="Q26">
            <v>6996362.1364249969</v>
          </cell>
          <cell r="R26">
            <v>6088254.6042614356</v>
          </cell>
          <cell r="S26">
            <v>21726141.834309928</v>
          </cell>
          <cell r="T26">
            <v>2905599.2161411177</v>
          </cell>
          <cell r="U26">
            <v>908107.53216356155</v>
          </cell>
        </row>
        <row r="27">
          <cell r="A27">
            <v>22</v>
          </cell>
          <cell r="B27" t="str">
            <v>Taxes Other Than Income</v>
          </cell>
          <cell r="C27">
            <v>2744174.601187129</v>
          </cell>
          <cell r="D27">
            <v>41511915.862366401</v>
          </cell>
          <cell r="E27">
            <v>14275507.24940067</v>
          </cell>
          <cell r="F27">
            <v>11290505.298101205</v>
          </cell>
          <cell r="G27">
            <v>9888624.2848295234</v>
          </cell>
          <cell r="H27">
            <v>31915058.929111194</v>
          </cell>
          <cell r="I27">
            <v>4332830.2073689345</v>
          </cell>
          <cell r="J27">
            <v>1401881.0132716829</v>
          </cell>
          <cell r="L27">
            <v>22</v>
          </cell>
          <cell r="M27" t="str">
            <v>Taxes Other Than Income</v>
          </cell>
          <cell r="N27">
            <v>2744174.2459703428</v>
          </cell>
          <cell r="O27">
            <v>41511920.700678051</v>
          </cell>
          <cell r="P27">
            <v>14275508.958059788</v>
          </cell>
          <cell r="Q27">
            <v>11290504.686904153</v>
          </cell>
          <cell r="R27">
            <v>9888623.7490878738</v>
          </cell>
          <cell r="S27">
            <v>31915053.54858068</v>
          </cell>
          <cell r="T27">
            <v>4332830.0047350619</v>
          </cell>
          <cell r="U27">
            <v>1401880.9378162795</v>
          </cell>
        </row>
        <row r="28">
          <cell r="A28">
            <v>23</v>
          </cell>
          <cell r="B28" t="str">
            <v>Income Taxes - Federal</v>
          </cell>
          <cell r="C28">
            <v>1987639.8302503028</v>
          </cell>
          <cell r="D28">
            <v>4591935.55015855</v>
          </cell>
          <cell r="E28">
            <v>-10899821.455124436</v>
          </cell>
          <cell r="F28">
            <v>54239428.797799461</v>
          </cell>
          <cell r="G28">
            <v>45381142.976545826</v>
          </cell>
          <cell r="H28">
            <v>182394451.11082336</v>
          </cell>
          <cell r="I28">
            <v>26158785.102395564</v>
          </cell>
          <cell r="J28">
            <v>8858285.821253635</v>
          </cell>
          <cell r="L28">
            <v>23</v>
          </cell>
          <cell r="M28" t="str">
            <v>Income Taxes - Federal</v>
          </cell>
          <cell r="N28">
            <v>1987639.4722036484</v>
          </cell>
          <cell r="O28">
            <v>4591940.427015122</v>
          </cell>
          <cell r="P28">
            <v>-10899819.650943227</v>
          </cell>
          <cell r="Q28">
            <v>54239428.181733243</v>
          </cell>
          <cell r="R28">
            <v>45381142.436536133</v>
          </cell>
          <cell r="S28">
            <v>182394445.68742815</v>
          </cell>
          <cell r="T28">
            <v>26158784.898147378</v>
          </cell>
          <cell r="U28">
            <v>8858285.7451971099</v>
          </cell>
        </row>
        <row r="29">
          <cell r="A29">
            <v>24</v>
          </cell>
          <cell r="B29" t="str">
            <v>Income Taxes - State</v>
          </cell>
          <cell r="C29">
            <v>270087.24160714663</v>
          </cell>
          <cell r="D29">
            <v>623967.77701115864</v>
          </cell>
          <cell r="E29">
            <v>0</v>
          </cell>
          <cell r="F29">
            <v>7370237.5487716496</v>
          </cell>
          <cell r="G29">
            <v>6166543.6267552022</v>
          </cell>
          <cell r="H29">
            <v>24784376.64371429</v>
          </cell>
          <cell r="I29">
            <v>3554544.4423954948</v>
          </cell>
          <cell r="J29">
            <v>1203693.9220164469</v>
          </cell>
          <cell r="L29">
            <v>24</v>
          </cell>
          <cell r="M29" t="str">
            <v>Income Taxes - State</v>
          </cell>
          <cell r="N29">
            <v>270087.19295455288</v>
          </cell>
          <cell r="O29">
            <v>623968.4396949705</v>
          </cell>
          <cell r="P29">
            <v>0</v>
          </cell>
          <cell r="Q29">
            <v>7370237.4650584832</v>
          </cell>
          <cell r="R29">
            <v>6166543.5533768544</v>
          </cell>
          <cell r="S29">
            <v>24784375.906764958</v>
          </cell>
          <cell r="T29">
            <v>3554544.4146415587</v>
          </cell>
          <cell r="U29">
            <v>1203693.9116816283</v>
          </cell>
        </row>
        <row r="30">
          <cell r="A30">
            <v>25</v>
          </cell>
          <cell r="B30" t="str">
            <v>Income Taxes - Def Net</v>
          </cell>
          <cell r="C30">
            <v>4812346.2730059596</v>
          </cell>
          <cell r="D30">
            <v>57345591.631099194</v>
          </cell>
          <cell r="E30">
            <v>14681371.069543174</v>
          </cell>
          <cell r="F30">
            <v>34532959.646298386</v>
          </cell>
          <cell r="G30">
            <v>32069282.664572112</v>
          </cell>
          <cell r="H30">
            <v>59863822.9939439</v>
          </cell>
          <cell r="I30">
            <v>9453143.5240170863</v>
          </cell>
          <cell r="J30">
            <v>2463676.9817262772</v>
          </cell>
          <cell r="L30">
            <v>25</v>
          </cell>
          <cell r="M30" t="str">
            <v>Income Taxes - Def Net</v>
          </cell>
          <cell r="N30">
            <v>4812347.0805898057</v>
          </cell>
          <cell r="O30">
            <v>57345580.631218269</v>
          </cell>
          <cell r="P30">
            <v>14681371.397010637</v>
          </cell>
          <cell r="Q30">
            <v>34532961.035852268</v>
          </cell>
          <cell r="R30">
            <v>32069283.882578455</v>
          </cell>
          <cell r="S30">
            <v>59863835.226557069</v>
          </cell>
          <cell r="T30">
            <v>9453143.9847043306</v>
          </cell>
          <cell r="U30">
            <v>2463677.1532738139</v>
          </cell>
        </row>
        <row r="31">
          <cell r="A31">
            <v>26</v>
          </cell>
          <cell r="B31" t="str">
            <v>Investment Tax Credit Adj.</v>
          </cell>
          <cell r="C31">
            <v>0</v>
          </cell>
          <cell r="D31">
            <v>0</v>
          </cell>
          <cell r="E31">
            <v>0</v>
          </cell>
          <cell r="F31">
            <v>-897401.65566157573</v>
          </cell>
          <cell r="G31">
            <v>-778450.4744278494</v>
          </cell>
          <cell r="H31">
            <v>-2624691.6754950746</v>
          </cell>
          <cell r="I31">
            <v>-369369.24480911979</v>
          </cell>
          <cell r="J31">
            <v>-118951.18123372628</v>
          </cell>
          <cell r="L31">
            <v>26</v>
          </cell>
          <cell r="M31" t="str">
            <v>Investment Tax Credit Adj.</v>
          </cell>
          <cell r="N31">
            <v>0</v>
          </cell>
          <cell r="O31">
            <v>0</v>
          </cell>
          <cell r="P31">
            <v>0</v>
          </cell>
          <cell r="Q31">
            <v>-897401.65566157573</v>
          </cell>
          <cell r="R31">
            <v>-778450.4744278494</v>
          </cell>
          <cell r="S31">
            <v>-2624691.6754950746</v>
          </cell>
          <cell r="T31">
            <v>-369369.24480911979</v>
          </cell>
          <cell r="U31">
            <v>-118951.18123372628</v>
          </cell>
        </row>
        <row r="32">
          <cell r="A32">
            <v>27</v>
          </cell>
          <cell r="B32" t="str">
            <v>Misc Revenue &amp; Expense</v>
          </cell>
          <cell r="C32">
            <v>-104153.41588502293</v>
          </cell>
          <cell r="D32">
            <v>-1775820.0821072604</v>
          </cell>
          <cell r="E32">
            <v>-679488.76952298172</v>
          </cell>
          <cell r="F32">
            <v>-1080451.0177393486</v>
          </cell>
          <cell r="G32">
            <v>-928837.70212050446</v>
          </cell>
          <cell r="H32">
            <v>-2662999.4965363201</v>
          </cell>
          <cell r="I32">
            <v>-417891.18353987287</v>
          </cell>
          <cell r="J32">
            <v>-151613.31561884424</v>
          </cell>
          <cell r="L32">
            <v>27</v>
          </cell>
          <cell r="M32" t="str">
            <v>Misc Revenue &amp; Expense</v>
          </cell>
          <cell r="N32">
            <v>-104153.41565857115</v>
          </cell>
          <cell r="O32">
            <v>-1775820.0851916987</v>
          </cell>
          <cell r="P32">
            <v>-679488.77061225707</v>
          </cell>
          <cell r="Q32">
            <v>-1080451.0173497088</v>
          </cell>
          <cell r="R32">
            <v>-928837.70177896752</v>
          </cell>
          <cell r="S32">
            <v>-2662999.4931062153</v>
          </cell>
          <cell r="T32">
            <v>-417891.18341069319</v>
          </cell>
          <cell r="U32">
            <v>-151613.31557074119</v>
          </cell>
        </row>
        <row r="33">
          <cell r="A33">
            <v>28</v>
          </cell>
          <cell r="B33" t="str">
            <v xml:space="preserve">   Total Operating Expenses:</v>
          </cell>
          <cell r="C33">
            <v>111560125.05315664</v>
          </cell>
          <cell r="D33">
            <v>1499989638.201766</v>
          </cell>
          <cell r="E33">
            <v>411151148.65014392</v>
          </cell>
          <cell r="F33">
            <v>293833390.24984682</v>
          </cell>
          <cell r="G33">
            <v>255184367.19630358</v>
          </cell>
          <cell r="H33">
            <v>928387743.79126275</v>
          </cell>
          <cell r="I33">
            <v>127083518.57009631</v>
          </cell>
          <cell r="J33">
            <v>38649023.053543225</v>
          </cell>
          <cell r="L33">
            <v>28</v>
          </cell>
          <cell r="M33" t="str">
            <v xml:space="preserve">   Total Operating Expenses:</v>
          </cell>
          <cell r="N33">
            <v>111560125.11938091</v>
          </cell>
          <cell r="O33">
            <v>1499989637.2997427</v>
          </cell>
          <cell r="P33">
            <v>411151152.3915711</v>
          </cell>
          <cell r="Q33">
            <v>293833390.36379433</v>
          </cell>
          <cell r="R33">
            <v>255184367.29618371</v>
          </cell>
          <cell r="S33">
            <v>928387744.79437339</v>
          </cell>
          <cell r="T33">
            <v>127083518.60787404</v>
          </cell>
          <cell r="U33">
            <v>38649023.067610636</v>
          </cell>
        </row>
        <row r="34">
          <cell r="A34">
            <v>29</v>
          </cell>
          <cell r="L34">
            <v>29</v>
          </cell>
        </row>
        <row r="35">
          <cell r="A35">
            <v>30</v>
          </cell>
          <cell r="B35" t="str">
            <v xml:space="preserve">   Operating Rev For Return:</v>
          </cell>
          <cell r="C35">
            <v>14062772.497582763</v>
          </cell>
          <cell r="D35">
            <v>156295565.40120602</v>
          </cell>
          <cell r="E35">
            <v>25465376.277413309</v>
          </cell>
          <cell r="F35">
            <v>169241444.48659509</v>
          </cell>
          <cell r="G35">
            <v>145386824.65550604</v>
          </cell>
          <cell r="H35">
            <v>541565125.5359844</v>
          </cell>
          <cell r="I35">
            <v>73997893.896068186</v>
          </cell>
          <cell r="J35">
            <v>23854619.831089042</v>
          </cell>
          <cell r="L35">
            <v>30</v>
          </cell>
          <cell r="M35" t="str">
            <v xml:space="preserve">   Operating Rev For Return:</v>
          </cell>
          <cell r="N35">
            <v>14062772.431519285</v>
          </cell>
          <cell r="O35">
            <v>156295566.30103946</v>
          </cell>
          <cell r="P35">
            <v>25465372.535212755</v>
          </cell>
          <cell r="Q35">
            <v>169241444.37292418</v>
          </cell>
          <cell r="R35">
            <v>145386824.55586839</v>
          </cell>
          <cell r="S35">
            <v>541565124.5353092</v>
          </cell>
          <cell r="T35">
            <v>73997893.858382165</v>
          </cell>
          <cell r="U35">
            <v>23854619.817055784</v>
          </cell>
        </row>
        <row r="36">
          <cell r="A36">
            <v>31</v>
          </cell>
          <cell r="L36">
            <v>31</v>
          </cell>
        </row>
        <row r="37">
          <cell r="A37">
            <v>32</v>
          </cell>
          <cell r="B37" t="str">
            <v xml:space="preserve">   Rate Base:</v>
          </cell>
          <cell r="L37">
            <v>32</v>
          </cell>
          <cell r="M37" t="str">
            <v xml:space="preserve">   Rate Base:</v>
          </cell>
        </row>
        <row r="38">
          <cell r="A38">
            <v>33</v>
          </cell>
          <cell r="B38" t="str">
            <v>Electric Plant In Service</v>
          </cell>
          <cell r="C38">
            <v>381219212.2022748</v>
          </cell>
          <cell r="D38">
            <v>4360392345.1151505</v>
          </cell>
          <cell r="E38">
            <v>1165713304.3043392</v>
          </cell>
          <cell r="F38">
            <v>2232737348.3255143</v>
          </cell>
          <cell r="G38">
            <v>1918622533.3399415</v>
          </cell>
          <cell r="H38">
            <v>7157003220.9037676</v>
          </cell>
          <cell r="I38">
            <v>972387478.50520468</v>
          </cell>
          <cell r="J38">
            <v>314114814.98557293</v>
          </cell>
          <cell r="L38">
            <v>33</v>
          </cell>
          <cell r="M38" t="str">
            <v>Electric Plant In Service</v>
          </cell>
          <cell r="N38">
            <v>381219212.26865935</v>
          </cell>
          <cell r="O38">
            <v>4360392344.2109432</v>
          </cell>
          <cell r="P38">
            <v>1165713303.9850171</v>
          </cell>
          <cell r="Q38">
            <v>2232737348.4397378</v>
          </cell>
          <cell r="R38">
            <v>1918622533.4400635</v>
          </cell>
          <cell r="S38">
            <v>7157003221.9093065</v>
          </cell>
          <cell r="T38">
            <v>972387478.54307377</v>
          </cell>
          <cell r="U38">
            <v>314114814.99967444</v>
          </cell>
        </row>
        <row r="39">
          <cell r="A39">
            <v>34</v>
          </cell>
          <cell r="B39" t="str">
            <v>Plant Held for Future Use</v>
          </cell>
          <cell r="C39">
            <v>22671.644040263593</v>
          </cell>
          <cell r="D39">
            <v>635788.19251786673</v>
          </cell>
          <cell r="E39">
            <v>102718.85344186971</v>
          </cell>
          <cell r="F39">
            <v>1800017.7868809509</v>
          </cell>
          <cell r="G39">
            <v>1559138.9835814147</v>
          </cell>
          <cell r="H39">
            <v>6619846.9768716563</v>
          </cell>
          <cell r="I39">
            <v>736503.56102110702</v>
          </cell>
          <cell r="J39">
            <v>240878.80329953617</v>
          </cell>
          <cell r="L39">
            <v>34</v>
          </cell>
          <cell r="M39" t="str">
            <v>Plant Held for Future Use</v>
          </cell>
          <cell r="N39">
            <v>22671.644040263593</v>
          </cell>
          <cell r="O39">
            <v>635788.19251786673</v>
          </cell>
          <cell r="P39">
            <v>102718.85344186971</v>
          </cell>
          <cell r="Q39">
            <v>1800017.7868809509</v>
          </cell>
          <cell r="R39">
            <v>1559138.9835814147</v>
          </cell>
          <cell r="S39">
            <v>6619846.9768716563</v>
          </cell>
          <cell r="T39">
            <v>736503.56102110702</v>
          </cell>
          <cell r="U39">
            <v>240878.80329953617</v>
          </cell>
        </row>
        <row r="40">
          <cell r="A40">
            <v>35</v>
          </cell>
          <cell r="B40" t="str">
            <v>Misc Deferred Debits</v>
          </cell>
          <cell r="C40">
            <v>4800133.9472253881</v>
          </cell>
          <cell r="D40">
            <v>32488648.903170817</v>
          </cell>
          <cell r="E40">
            <v>8368048.5908725131</v>
          </cell>
          <cell r="F40">
            <v>10234366.313895602</v>
          </cell>
          <cell r="G40">
            <v>8851815.9544209987</v>
          </cell>
          <cell r="H40">
            <v>32763207.944892142</v>
          </cell>
          <cell r="I40">
            <v>3977597.3927184255</v>
          </cell>
          <cell r="J40">
            <v>1382550.3594746024</v>
          </cell>
          <cell r="L40">
            <v>35</v>
          </cell>
          <cell r="M40" t="str">
            <v>Misc Deferred Debits</v>
          </cell>
          <cell r="N40">
            <v>4800133.947975711</v>
          </cell>
          <cell r="O40">
            <v>32488648.892950866</v>
          </cell>
          <cell r="P40">
            <v>8368048.5872633168</v>
          </cell>
          <cell r="Q40">
            <v>10234366.315186631</v>
          </cell>
          <cell r="R40">
            <v>8851815.955552645</v>
          </cell>
          <cell r="S40">
            <v>32763207.956257425</v>
          </cell>
          <cell r="T40">
            <v>3977597.3931464492</v>
          </cell>
          <cell r="U40">
            <v>1382550.3596339866</v>
          </cell>
        </row>
        <row r="41">
          <cell r="A41">
            <v>36</v>
          </cell>
          <cell r="B41" t="str">
            <v>Elec Plant Acq Adj</v>
          </cell>
          <cell r="C41">
            <v>0</v>
          </cell>
          <cell r="D41">
            <v>0</v>
          </cell>
          <cell r="E41">
            <v>0</v>
          </cell>
          <cell r="F41">
            <v>16540197.978727881</v>
          </cell>
          <cell r="G41">
            <v>14347783.829504002</v>
          </cell>
          <cell r="H41">
            <v>48376242.312371247</v>
          </cell>
          <cell r="I41">
            <v>6807921.9576345561</v>
          </cell>
          <cell r="J41">
            <v>2192414.149223878</v>
          </cell>
          <cell r="L41">
            <v>36</v>
          </cell>
          <cell r="M41" t="str">
            <v>Elec Plant Acq Adj</v>
          </cell>
          <cell r="N41">
            <v>0</v>
          </cell>
          <cell r="O41">
            <v>0</v>
          </cell>
          <cell r="P41">
            <v>0</v>
          </cell>
          <cell r="Q41">
            <v>16540197.978727881</v>
          </cell>
          <cell r="R41">
            <v>14347783.829504002</v>
          </cell>
          <cell r="S41">
            <v>48376242.312371247</v>
          </cell>
          <cell r="T41">
            <v>6807921.9576345561</v>
          </cell>
          <cell r="U41">
            <v>2192414.149223878</v>
          </cell>
        </row>
        <row r="42">
          <cell r="A42">
            <v>37</v>
          </cell>
          <cell r="B42" t="str">
            <v>Nuclear Fuel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37</v>
          </cell>
          <cell r="M42" t="str">
            <v>Nuclear Fuel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38</v>
          </cell>
          <cell r="B43" t="str">
            <v>Prepayments</v>
          </cell>
          <cell r="C43">
            <v>805045.38622974581</v>
          </cell>
          <cell r="D43">
            <v>11254085.47298635</v>
          </cell>
          <cell r="E43">
            <v>2587030.9013679707</v>
          </cell>
          <cell r="F43">
            <v>4861623.1323852269</v>
          </cell>
          <cell r="G43">
            <v>4192265.0818970851</v>
          </cell>
          <cell r="H43">
            <v>17196758.442474011</v>
          </cell>
          <cell r="I43">
            <v>2217417.0248360462</v>
          </cell>
          <cell r="J43">
            <v>669358.05048814206</v>
          </cell>
          <cell r="L43">
            <v>38</v>
          </cell>
          <cell r="M43" t="str">
            <v>Prepayments</v>
          </cell>
          <cell r="N43">
            <v>805045.37281655683</v>
          </cell>
          <cell r="O43">
            <v>11254085.655683765</v>
          </cell>
          <cell r="P43">
            <v>2587030.9658879163</v>
          </cell>
          <cell r="Q43">
            <v>4861623.1093060775</v>
          </cell>
          <cell r="R43">
            <v>4192265.0616671746</v>
          </cell>
          <cell r="S43">
            <v>17196758.239302102</v>
          </cell>
          <cell r="T43">
            <v>2217417.017184475</v>
          </cell>
          <cell r="U43">
            <v>669358.04763890291</v>
          </cell>
        </row>
        <row r="44">
          <cell r="A44">
            <v>39</v>
          </cell>
          <cell r="B44" t="str">
            <v>Fuel Stock</v>
          </cell>
          <cell r="C44">
            <v>575838.12682024785</v>
          </cell>
          <cell r="D44">
            <v>8700195.8507311381</v>
          </cell>
          <cell r="E44">
            <v>2516743.8687479584</v>
          </cell>
          <cell r="F44">
            <v>17243905.931475069</v>
          </cell>
          <cell r="G44">
            <v>14795101.254695127</v>
          </cell>
          <cell r="H44">
            <v>43610400.749598995</v>
          </cell>
          <cell r="I44">
            <v>6784852.8414635612</v>
          </cell>
          <cell r="J44">
            <v>2448804.6767799417</v>
          </cell>
          <cell r="L44">
            <v>39</v>
          </cell>
          <cell r="M44" t="str">
            <v>Fuel Stock</v>
          </cell>
          <cell r="N44">
            <v>575838.12682024785</v>
          </cell>
          <cell r="O44">
            <v>8700195.8507311381</v>
          </cell>
          <cell r="P44">
            <v>2516743.8687479584</v>
          </cell>
          <cell r="Q44">
            <v>17243905.931475069</v>
          </cell>
          <cell r="R44">
            <v>14795101.254695127</v>
          </cell>
          <cell r="S44">
            <v>43610400.749598995</v>
          </cell>
          <cell r="T44">
            <v>6784852.8414635612</v>
          </cell>
          <cell r="U44">
            <v>2448804.6767799417</v>
          </cell>
        </row>
        <row r="45">
          <cell r="A45">
            <v>40</v>
          </cell>
          <cell r="B45" t="str">
            <v>Material &amp; Supplies</v>
          </cell>
          <cell r="C45">
            <v>1422984.2406823987</v>
          </cell>
          <cell r="D45">
            <v>31349694.812603019</v>
          </cell>
          <cell r="E45">
            <v>6381359.7166541256</v>
          </cell>
          <cell r="F45">
            <v>23837683.258490477</v>
          </cell>
          <cell r="G45">
            <v>20704701.182149883</v>
          </cell>
          <cell r="H45">
            <v>76108721.919313893</v>
          </cell>
          <cell r="I45">
            <v>11054792.260024125</v>
          </cell>
          <cell r="J45">
            <v>3132982.0763405925</v>
          </cell>
          <cell r="L45">
            <v>40</v>
          </cell>
          <cell r="M45" t="str">
            <v>Material &amp; Supplies</v>
          </cell>
          <cell r="N45">
            <v>1422984.2406841528</v>
          </cell>
          <cell r="O45">
            <v>31349694.812579129</v>
          </cell>
          <cell r="P45">
            <v>6381359.7166456878</v>
          </cell>
          <cell r="Q45">
            <v>23837683.258493494</v>
          </cell>
          <cell r="R45">
            <v>20704701.182152528</v>
          </cell>
          <cell r="S45">
            <v>76108721.919340476</v>
          </cell>
          <cell r="T45">
            <v>11054792.260025123</v>
          </cell>
          <cell r="U45">
            <v>3132982.076340965</v>
          </cell>
        </row>
        <row r="46">
          <cell r="A46">
            <v>41</v>
          </cell>
          <cell r="B46" t="str">
            <v>Working Capital</v>
          </cell>
          <cell r="C46">
            <v>4294579.2374047153</v>
          </cell>
          <cell r="D46">
            <v>47874674.220685929</v>
          </cell>
          <cell r="E46">
            <v>12445163.90265738</v>
          </cell>
          <cell r="F46">
            <v>18919612.31177371</v>
          </cell>
          <cell r="G46">
            <v>16441830.604929775</v>
          </cell>
          <cell r="H46">
            <v>66633439.256949611</v>
          </cell>
          <cell r="I46">
            <v>8662200.2236287463</v>
          </cell>
          <cell r="J46">
            <v>2477781.7068439336</v>
          </cell>
          <cell r="L46">
            <v>41</v>
          </cell>
          <cell r="M46" t="str">
            <v>Working Capital</v>
          </cell>
          <cell r="N46">
            <v>4294579.1596392496</v>
          </cell>
          <cell r="O46">
            <v>47874675.27990827</v>
          </cell>
          <cell r="P46">
            <v>12445164.2767238</v>
          </cell>
          <cell r="Q46">
            <v>18919612.177968025</v>
          </cell>
          <cell r="R46">
            <v>16441830.487643089</v>
          </cell>
          <cell r="S46">
            <v>66633438.079022579</v>
          </cell>
          <cell r="T46">
            <v>8662200.1792673357</v>
          </cell>
          <cell r="U46">
            <v>2477781.6903249379</v>
          </cell>
        </row>
        <row r="47">
          <cell r="A47">
            <v>42</v>
          </cell>
          <cell r="B47" t="str">
            <v>Weatherization</v>
          </cell>
          <cell r="C47">
            <v>408768.05909039249</v>
          </cell>
          <cell r="D47">
            <v>-659.5662392542107</v>
          </cell>
          <cell r="E47">
            <v>2100038.729370412</v>
          </cell>
          <cell r="F47">
            <v>416267.61062684224</v>
          </cell>
          <cell r="G47">
            <v>396339.43058786425</v>
          </cell>
          <cell r="H47">
            <v>6556322.3983415449</v>
          </cell>
          <cell r="I47">
            <v>5594051.5457947832</v>
          </cell>
          <cell r="J47">
            <v>19928.180038978011</v>
          </cell>
          <cell r="L47">
            <v>42</v>
          </cell>
          <cell r="M47" t="str">
            <v>Weatherization</v>
          </cell>
          <cell r="N47">
            <v>408768.05909013504</v>
          </cell>
          <cell r="O47">
            <v>-659.56623574720356</v>
          </cell>
          <cell r="P47">
            <v>2100038.7293716506</v>
          </cell>
          <cell r="Q47">
            <v>416267.61062639923</v>
          </cell>
          <cell r="R47">
            <v>396339.43058747589</v>
          </cell>
          <cell r="S47">
            <v>6556322.3983376445</v>
          </cell>
          <cell r="T47">
            <v>5594051.545794636</v>
          </cell>
          <cell r="U47">
            <v>19928.180038923318</v>
          </cell>
        </row>
        <row r="48">
          <cell r="A48">
            <v>43</v>
          </cell>
          <cell r="B48" t="str">
            <v xml:space="preserve">Misc Rate Base </v>
          </cell>
          <cell r="C48">
            <v>294257.54585847346</v>
          </cell>
          <cell r="D48">
            <v>4380157.0086926091</v>
          </cell>
          <cell r="E48">
            <v>474771.24544890749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43</v>
          </cell>
          <cell r="M48" t="str">
            <v xml:space="preserve">Misc Rate Base </v>
          </cell>
          <cell r="N48">
            <v>294257.54585847346</v>
          </cell>
          <cell r="O48">
            <v>4380157.0086926091</v>
          </cell>
          <cell r="P48">
            <v>474771.24544890749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44</v>
          </cell>
          <cell r="B49" t="str">
            <v xml:space="preserve">   Total Electric Plant:</v>
          </cell>
          <cell r="C49">
            <v>393843490.3896265</v>
          </cell>
          <cell r="D49">
            <v>4497074930.0102987</v>
          </cell>
          <cell r="E49">
            <v>1200689180.1129</v>
          </cell>
          <cell r="F49">
            <v>2326591022.6497698</v>
          </cell>
          <cell r="G49">
            <v>1999911509.6617074</v>
          </cell>
          <cell r="H49">
            <v>7454868160.9045801</v>
          </cell>
          <cell r="I49">
            <v>1018222815.312326</v>
          </cell>
          <cell r="J49">
            <v>326679512.9880625</v>
          </cell>
          <cell r="L49">
            <v>44</v>
          </cell>
          <cell r="M49" t="str">
            <v xml:space="preserve">   Total Electric Plant:</v>
          </cell>
          <cell r="N49">
            <v>393843490.36558419</v>
          </cell>
          <cell r="O49">
            <v>4497074930.3377714</v>
          </cell>
          <cell r="P49">
            <v>1200689180.2285483</v>
          </cell>
          <cell r="Q49">
            <v>2326591022.6084023</v>
          </cell>
          <cell r="R49">
            <v>1999911509.6254468</v>
          </cell>
          <cell r="S49">
            <v>7454868160.5404081</v>
          </cell>
          <cell r="T49">
            <v>1018222815.2986109</v>
          </cell>
          <cell r="U49">
            <v>326679512.98295552</v>
          </cell>
        </row>
        <row r="50">
          <cell r="A50">
            <v>45</v>
          </cell>
          <cell r="L50">
            <v>45</v>
          </cell>
        </row>
        <row r="51">
          <cell r="A51">
            <v>46</v>
          </cell>
          <cell r="B51" t="str">
            <v>Rate Base Deductions:</v>
          </cell>
          <cell r="L51">
            <v>46</v>
          </cell>
          <cell r="M51" t="str">
            <v>Rate Base Deductions:</v>
          </cell>
        </row>
        <row r="52">
          <cell r="A52">
            <v>47</v>
          </cell>
          <cell r="B52" t="str">
            <v>Accum Prov For Deprec</v>
          </cell>
          <cell r="C52">
            <v>-152826693.40285283</v>
          </cell>
          <cell r="D52">
            <v>-1691337276.8600812</v>
          </cell>
          <cell r="E52">
            <v>-455513070.3357898</v>
          </cell>
          <cell r="F52">
            <v>-879920227.28449357</v>
          </cell>
          <cell r="G52">
            <v>-756325611.01210451</v>
          </cell>
          <cell r="H52">
            <v>-2623054396.3166552</v>
          </cell>
          <cell r="I52">
            <v>-387558957.21141553</v>
          </cell>
          <cell r="J52">
            <v>-123594616.2723891</v>
          </cell>
          <cell r="L52">
            <v>47</v>
          </cell>
          <cell r="M52" t="str">
            <v>Accum Prov For Deprec</v>
          </cell>
          <cell r="N52">
            <v>-152826693.41288137</v>
          </cell>
          <cell r="O52">
            <v>-1691337276.7234855</v>
          </cell>
          <cell r="P52">
            <v>-455513070.28755075</v>
          </cell>
          <cell r="Q52">
            <v>-879920227.30174887</v>
          </cell>
          <cell r="R52">
            <v>-756325611.02722955</v>
          </cell>
          <cell r="S52">
            <v>-2623054396.4685593</v>
          </cell>
          <cell r="T52">
            <v>-387558957.21713632</v>
          </cell>
          <cell r="U52">
            <v>-123594616.27451937</v>
          </cell>
        </row>
        <row r="53">
          <cell r="A53">
            <v>48</v>
          </cell>
          <cell r="B53" t="str">
            <v>Accum Prov For Amort</v>
          </cell>
          <cell r="C53">
            <v>-10324749.558781337</v>
          </cell>
          <cell r="D53">
            <v>-126907044.23160407</v>
          </cell>
          <cell r="E53">
            <v>-32275734.382752582</v>
          </cell>
          <cell r="F53">
            <v>-51854664.250169158</v>
          </cell>
          <cell r="G53">
            <v>-45592413.291019194</v>
          </cell>
          <cell r="H53">
            <v>-161924813.91704053</v>
          </cell>
          <cell r="I53">
            <v>-21041538.180191319</v>
          </cell>
          <cell r="J53">
            <v>-6262250.9591499623</v>
          </cell>
          <cell r="L53">
            <v>48</v>
          </cell>
          <cell r="M53" t="str">
            <v>Accum Prov For Amort</v>
          </cell>
          <cell r="N53">
            <v>-10324749.58527774</v>
          </cell>
          <cell r="O53">
            <v>-126907043.87070373</v>
          </cell>
          <cell r="P53">
            <v>-32275734.255299926</v>
          </cell>
          <cell r="Q53">
            <v>-51854664.295759693</v>
          </cell>
          <cell r="R53">
            <v>-45592413.330981344</v>
          </cell>
          <cell r="S53">
            <v>-161924814.3183862</v>
          </cell>
          <cell r="T53">
            <v>-21041538.195306227</v>
          </cell>
          <cell r="U53">
            <v>-6262250.9647783469</v>
          </cell>
        </row>
        <row r="54">
          <cell r="A54">
            <v>49</v>
          </cell>
          <cell r="B54" t="str">
            <v>Accum Def Income Tax</v>
          </cell>
          <cell r="C54">
            <v>-34476087.710398182</v>
          </cell>
          <cell r="D54">
            <v>-371666371.24572831</v>
          </cell>
          <cell r="E54">
            <v>-88855751.974293724</v>
          </cell>
          <cell r="F54">
            <v>-155919475.5337016</v>
          </cell>
          <cell r="G54">
            <v>-130232952.77661256</v>
          </cell>
          <cell r="H54">
            <v>-565555973.71251786</v>
          </cell>
          <cell r="I54">
            <v>-80027600.830526143</v>
          </cell>
          <cell r="J54">
            <v>-25686522.757089026</v>
          </cell>
          <cell r="L54">
            <v>49</v>
          </cell>
          <cell r="M54" t="str">
            <v>Accum Def Income Tax</v>
          </cell>
          <cell r="N54">
            <v>-34476087.604964301</v>
          </cell>
          <cell r="O54">
            <v>-371666372.68181461</v>
          </cell>
          <cell r="P54">
            <v>-88855752.481450364</v>
          </cell>
          <cell r="Q54">
            <v>-155919475.35228878</v>
          </cell>
          <cell r="R54">
            <v>-130232952.61759609</v>
          </cell>
          <cell r="S54">
            <v>-565555972.11549258</v>
          </cell>
          <cell r="T54">
            <v>-80027600.770381257</v>
          </cell>
          <cell r="U54">
            <v>-25686522.734692682</v>
          </cell>
        </row>
        <row r="55">
          <cell r="A55">
            <v>50</v>
          </cell>
          <cell r="B55" t="str">
            <v>Unamortized ITC</v>
          </cell>
          <cell r="C55">
            <v>-485987.87262933265</v>
          </cell>
          <cell r="D55">
            <v>-7045038.4936113218</v>
          </cell>
          <cell r="E55">
            <v>-1439630.7646533309</v>
          </cell>
          <cell r="F55">
            <v>-1400533.0246153311</v>
          </cell>
          <cell r="G55">
            <v>-1349474.934647331</v>
          </cell>
          <cell r="H55">
            <v>-177010.35437666654</v>
          </cell>
          <cell r="I55">
            <v>-52729.176629999958</v>
          </cell>
          <cell r="J55">
            <v>-51058.089967999957</v>
          </cell>
          <cell r="L55">
            <v>50</v>
          </cell>
          <cell r="M55" t="str">
            <v>Unamortized ITC</v>
          </cell>
          <cell r="N55">
            <v>-485987.87262933265</v>
          </cell>
          <cell r="O55">
            <v>-7045038.4936113218</v>
          </cell>
          <cell r="P55">
            <v>-1439630.7646533309</v>
          </cell>
          <cell r="Q55">
            <v>-1400533.0246153311</v>
          </cell>
          <cell r="R55">
            <v>-1349474.934647331</v>
          </cell>
          <cell r="S55">
            <v>-177010.35437666654</v>
          </cell>
          <cell r="T55">
            <v>-52729.176629999958</v>
          </cell>
          <cell r="U55">
            <v>-51058.089967999957</v>
          </cell>
        </row>
        <row r="56">
          <cell r="A56">
            <v>51</v>
          </cell>
          <cell r="B56" t="str">
            <v>Customer Adv For Const</v>
          </cell>
          <cell r="C56">
            <v>72279.237831746432</v>
          </cell>
          <cell r="D56">
            <v>-77901.235620867694</v>
          </cell>
          <cell r="E56">
            <v>206261.66434642594</v>
          </cell>
          <cell r="F56">
            <v>-4383409.1810825616</v>
          </cell>
          <cell r="G56">
            <v>-3334655.9585801507</v>
          </cell>
          <cell r="H56">
            <v>-12435484.812841244</v>
          </cell>
          <cell r="I56">
            <v>-242622.92722368348</v>
          </cell>
          <cell r="J56">
            <v>-1048753.2225024106</v>
          </cell>
          <cell r="L56">
            <v>51</v>
          </cell>
          <cell r="M56" t="str">
            <v>Customer Adv For Const</v>
          </cell>
          <cell r="N56">
            <v>72279.237831746432</v>
          </cell>
          <cell r="O56">
            <v>-77901.235620867694</v>
          </cell>
          <cell r="P56">
            <v>206261.66434642594</v>
          </cell>
          <cell r="Q56">
            <v>-4383409.1810825616</v>
          </cell>
          <cell r="R56">
            <v>-3334655.9585801507</v>
          </cell>
          <cell r="S56">
            <v>-12435484.812841244</v>
          </cell>
          <cell r="T56">
            <v>-242622.92722368348</v>
          </cell>
          <cell r="U56">
            <v>-1048753.2225024106</v>
          </cell>
        </row>
        <row r="57">
          <cell r="A57">
            <v>52</v>
          </cell>
          <cell r="B57" t="str">
            <v>Customer Service Deposits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52</v>
          </cell>
          <cell r="M57" t="str">
            <v>Customer Service Deposits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53</v>
          </cell>
          <cell r="B58" t="str">
            <v>Misc Rate Base Deductions</v>
          </cell>
          <cell r="C58">
            <v>-1430169.9373617629</v>
          </cell>
          <cell r="D58">
            <v>-17743277.177475363</v>
          </cell>
          <cell r="E58">
            <v>-4709705.5525476784</v>
          </cell>
          <cell r="F58">
            <v>-8538060.2133495994</v>
          </cell>
          <cell r="G58">
            <v>-7377891.3918645233</v>
          </cell>
          <cell r="H58">
            <v>-25857754.228133671</v>
          </cell>
          <cell r="I58">
            <v>-3707991.0236406168</v>
          </cell>
          <cell r="J58">
            <v>-1160168.8214850761</v>
          </cell>
          <cell r="L58">
            <v>53</v>
          </cell>
          <cell r="M58" t="str">
            <v>Misc Rate Base Deductions</v>
          </cell>
          <cell r="N58">
            <v>-1430169.9403596641</v>
          </cell>
          <cell r="O58">
            <v>-17743277.136641763</v>
          </cell>
          <cell r="P58">
            <v>-4709705.5381272128</v>
          </cell>
          <cell r="Q58">
            <v>-8538060.2185078822</v>
          </cell>
          <cell r="R58">
            <v>-7377891.3963859901</v>
          </cell>
          <cell r="S58">
            <v>-25857754.273543406</v>
          </cell>
          <cell r="T58">
            <v>-3707991.0253507737</v>
          </cell>
          <cell r="U58">
            <v>-1160168.8221218926</v>
          </cell>
        </row>
        <row r="59">
          <cell r="A59">
            <v>54</v>
          </cell>
          <cell r="L59">
            <v>54</v>
          </cell>
        </row>
        <row r="60">
          <cell r="A60">
            <v>55</v>
          </cell>
          <cell r="B60" t="str">
            <v xml:space="preserve">     Total Rate Base Deductions</v>
          </cell>
          <cell r="C60">
            <v>-199471409.24419174</v>
          </cell>
          <cell r="D60">
            <v>-2214776909.2441216</v>
          </cell>
          <cell r="E60">
            <v>-582587631.34569073</v>
          </cell>
          <cell r="F60">
            <v>-1102016369.4874117</v>
          </cell>
          <cell r="G60">
            <v>-944212999.36482823</v>
          </cell>
          <cell r="H60">
            <v>-3389005433.3415651</v>
          </cell>
          <cell r="I60">
            <v>-492631439.34962738</v>
          </cell>
          <cell r="J60">
            <v>-157803370.12258357</v>
          </cell>
          <cell r="L60">
            <v>55</v>
          </cell>
          <cell r="M60" t="str">
            <v xml:space="preserve">     Total Rate Base Deductions</v>
          </cell>
          <cell r="N60">
            <v>-199471409.17828068</v>
          </cell>
          <cell r="O60">
            <v>-2214776910.1418781</v>
          </cell>
          <cell r="P60">
            <v>-582587631.6627351</v>
          </cell>
          <cell r="Q60">
            <v>-1102016369.3740032</v>
          </cell>
          <cell r="R60">
            <v>-944212999.26542044</v>
          </cell>
          <cell r="S60">
            <v>-3389005432.3431997</v>
          </cell>
          <cell r="T60">
            <v>-492631439.31202829</v>
          </cell>
          <cell r="U60">
            <v>-157803370.10858271</v>
          </cell>
        </row>
        <row r="61">
          <cell r="A61">
            <v>56</v>
          </cell>
          <cell r="L61">
            <v>56</v>
          </cell>
        </row>
        <row r="62">
          <cell r="A62">
            <v>57</v>
          </cell>
          <cell r="B62" t="str">
            <v xml:space="preserve">   Total Rate Base:</v>
          </cell>
          <cell r="C62">
            <v>194372081.14543477</v>
          </cell>
          <cell r="D62">
            <v>2282298020.7661772</v>
          </cell>
          <cell r="E62">
            <v>618101548.76720929</v>
          </cell>
          <cell r="F62">
            <v>1224574653.162358</v>
          </cell>
          <cell r="G62">
            <v>1055698510.2968792</v>
          </cell>
          <cell r="H62">
            <v>4065862727.563015</v>
          </cell>
          <cell r="I62">
            <v>525591375.96269858</v>
          </cell>
          <cell r="J62">
            <v>168876142.86547893</v>
          </cell>
          <cell r="L62">
            <v>57</v>
          </cell>
          <cell r="M62" t="str">
            <v xml:space="preserve">   Total Rate Base:</v>
          </cell>
          <cell r="N62">
            <v>194372081.18730351</v>
          </cell>
          <cell r="O62">
            <v>2282298020.1958933</v>
          </cell>
          <cell r="P62">
            <v>618101548.56581318</v>
          </cell>
          <cell r="Q62">
            <v>1224574653.2343991</v>
          </cell>
          <cell r="R62">
            <v>1055698510.3600264</v>
          </cell>
          <cell r="S62">
            <v>4065862728.1972084</v>
          </cell>
          <cell r="T62">
            <v>525591375.98658264</v>
          </cell>
          <cell r="U62">
            <v>168876142.87437281</v>
          </cell>
        </row>
        <row r="63">
          <cell r="A63">
            <v>58</v>
          </cell>
          <cell r="L63">
            <v>58</v>
          </cell>
        </row>
        <row r="64">
          <cell r="A64">
            <v>59</v>
          </cell>
          <cell r="B64" t="str">
            <v>Return on Rate Base</v>
          </cell>
          <cell r="L64">
            <v>59</v>
          </cell>
          <cell r="M64" t="str">
            <v>Return on Rate Base</v>
          </cell>
        </row>
        <row r="65">
          <cell r="A65">
            <v>60</v>
          </cell>
          <cell r="B65" t="str">
            <v>Return on Equity</v>
          </cell>
          <cell r="L65">
            <v>60</v>
          </cell>
          <cell r="M65" t="str">
            <v>Return on Equity</v>
          </cell>
        </row>
        <row r="66">
          <cell r="A66">
            <v>61</v>
          </cell>
          <cell r="L66">
            <v>61</v>
          </cell>
        </row>
        <row r="67">
          <cell r="A67">
            <v>62</v>
          </cell>
          <cell r="B67" t="str">
            <v>TAX CALCULATION:</v>
          </cell>
          <cell r="L67">
            <v>62</v>
          </cell>
          <cell r="M67" t="str">
            <v>TAX CALCULATION:</v>
          </cell>
        </row>
        <row r="68">
          <cell r="A68">
            <v>63</v>
          </cell>
          <cell r="B68" t="str">
            <v>Operating Revenue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63</v>
          </cell>
          <cell r="M68" t="str">
            <v>Operating Revenue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>
            <v>64</v>
          </cell>
          <cell r="B69" t="str">
            <v>Other Deductions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64</v>
          </cell>
          <cell r="M69" t="str">
            <v>Other Deductions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>
            <v>65</v>
          </cell>
          <cell r="B70" t="str">
            <v>Interest (AFUDC)</v>
          </cell>
          <cell r="C70">
            <v>-1010225.8338528962</v>
          </cell>
          <cell r="D70">
            <v>-11776814.227473551</v>
          </cell>
          <cell r="E70">
            <v>-3140568.8482446959</v>
          </cell>
          <cell r="F70">
            <v>0</v>
          </cell>
          <cell r="G70">
            <v>-5173271.3538428014</v>
          </cell>
          <cell r="H70">
            <v>-20253940.402032237</v>
          </cell>
          <cell r="I70">
            <v>-2611812.7273674929</v>
          </cell>
          <cell r="J70">
            <v>-853597.66627608298</v>
          </cell>
          <cell r="L70">
            <v>65</v>
          </cell>
          <cell r="M70" t="str">
            <v>Interest (AFUDC)</v>
          </cell>
          <cell r="N70">
            <v>-1010225.6662520111</v>
          </cell>
          <cell r="O70">
            <v>-11776816.51031982</v>
          </cell>
          <cell r="P70">
            <v>-3140569.6544362712</v>
          </cell>
          <cell r="Q70">
            <v>0</v>
          </cell>
          <cell r="R70">
            <v>-5173271.1010654038</v>
          </cell>
          <cell r="S70">
            <v>-20253937.863352448</v>
          </cell>
          <cell r="T70">
            <v>-2611812.631759353</v>
          </cell>
          <cell r="U70">
            <v>-853597.63067418325</v>
          </cell>
        </row>
        <row r="71">
          <cell r="A71">
            <v>66</v>
          </cell>
          <cell r="B71" t="str">
            <v>Interest</v>
          </cell>
          <cell r="C71">
            <v>6643947.660578521</v>
          </cell>
          <cell r="D71">
            <v>77452520.727245912</v>
          </cell>
          <cell r="E71">
            <v>20654564.903177373</v>
          </cell>
          <cell r="F71">
            <v>39636882.155463427</v>
          </cell>
          <cell r="G71">
            <v>34023030.254348725</v>
          </cell>
          <cell r="H71">
            <v>133203997.99949452</v>
          </cell>
          <cell r="I71">
            <v>17177096.920676526</v>
          </cell>
          <cell r="J71">
            <v>5613851.9011147013</v>
          </cell>
          <cell r="L71">
            <v>66</v>
          </cell>
          <cell r="M71" t="str">
            <v>Interest</v>
          </cell>
          <cell r="N71">
            <v>6643946.5583185395</v>
          </cell>
          <cell r="O71">
            <v>77452535.74083063</v>
          </cell>
          <cell r="P71">
            <v>20654570.205253847</v>
          </cell>
          <cell r="Q71">
            <v>39636880.258880608</v>
          </cell>
          <cell r="R71">
            <v>34023028.59190876</v>
          </cell>
          <cell r="S71">
            <v>133203981.30337067</v>
          </cell>
          <cell r="T71">
            <v>17177096.291890908</v>
          </cell>
          <cell r="U71">
            <v>5613851.6669718483</v>
          </cell>
        </row>
        <row r="72">
          <cell r="A72">
            <v>67</v>
          </cell>
          <cell r="B72" t="str">
            <v>Schedule "M" Additions</v>
          </cell>
          <cell r="C72">
            <v>22947151.732648492</v>
          </cell>
          <cell r="D72">
            <v>246882958.28201783</v>
          </cell>
          <cell r="E72">
            <v>64341037.979238182</v>
          </cell>
          <cell r="F72">
            <v>105406342.36138505</v>
          </cell>
          <cell r="G72">
            <v>89953732.030348033</v>
          </cell>
          <cell r="H72">
            <v>340376814.80604202</v>
          </cell>
          <cell r="I72">
            <v>44987118.898922272</v>
          </cell>
          <cell r="J72">
            <v>15452610.331037022</v>
          </cell>
          <cell r="L72">
            <v>67</v>
          </cell>
          <cell r="M72" t="str">
            <v>Schedule "M" Additions</v>
          </cell>
          <cell r="N72">
            <v>22947148.722242586</v>
          </cell>
          <cell r="O72">
            <v>246882999.28594142</v>
          </cell>
          <cell r="P72">
            <v>64341052.459853157</v>
          </cell>
          <cell r="Q72">
            <v>105406337.18158698</v>
          </cell>
          <cell r="R72">
            <v>89953727.490022525</v>
          </cell>
          <cell r="S72">
            <v>340376769.20689952</v>
          </cell>
          <cell r="T72">
            <v>44987117.181632355</v>
          </cell>
          <cell r="U72">
            <v>15452609.691564448</v>
          </cell>
        </row>
        <row r="73">
          <cell r="A73">
            <v>68</v>
          </cell>
          <cell r="B73" t="str">
            <v>Schedule "M" Deductions</v>
          </cell>
          <cell r="C73">
            <v>32497217.563189611</v>
          </cell>
          <cell r="D73">
            <v>386320528.50711328</v>
          </cell>
          <cell r="E73">
            <v>107216314.83077878</v>
          </cell>
          <cell r="F73">
            <v>173942963.93593055</v>
          </cell>
          <cell r="G73">
            <v>153502364.44762158</v>
          </cell>
          <cell r="H73">
            <v>487498462.00005543</v>
          </cell>
          <cell r="I73">
            <v>64922901.976440474</v>
          </cell>
          <cell r="J73">
            <v>20440599.488308955</v>
          </cell>
          <cell r="L73">
            <v>68</v>
          </cell>
          <cell r="M73" t="str">
            <v>Schedule "M" Deductions</v>
          </cell>
          <cell r="N73">
            <v>32497216.89390694</v>
          </cell>
          <cell r="O73">
            <v>386320537.62323135</v>
          </cell>
          <cell r="P73">
            <v>107216318.05015349</v>
          </cell>
          <cell r="Q73">
            <v>173942962.78434196</v>
          </cell>
          <cell r="R73">
            <v>153502363.4382025</v>
          </cell>
          <cell r="S73">
            <v>487498451.86231428</v>
          </cell>
          <cell r="T73">
            <v>64922901.594647318</v>
          </cell>
          <cell r="U73">
            <v>20440599.34613945</v>
          </cell>
        </row>
        <row r="74">
          <cell r="A74">
            <v>69</v>
          </cell>
          <cell r="B74" t="str">
            <v>Income Before Tax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69</v>
          </cell>
          <cell r="M74" t="str">
            <v>Income Before Tax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>
            <v>70</v>
          </cell>
          <cell r="L75">
            <v>70</v>
          </cell>
        </row>
        <row r="76">
          <cell r="A76">
            <v>71</v>
          </cell>
          <cell r="B76" t="str">
            <v>State Income Taxes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71</v>
          </cell>
          <cell r="M76" t="str">
            <v>State Income Taxes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>
            <v>72</v>
          </cell>
          <cell r="B77" t="str">
            <v>Taxable Income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72</v>
          </cell>
          <cell r="M77" t="str">
            <v>Taxable Income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>
            <v>73</v>
          </cell>
          <cell r="L78">
            <v>73</v>
          </cell>
        </row>
        <row r="79">
          <cell r="A79">
            <v>74</v>
          </cell>
          <cell r="B79" t="str">
            <v>Federal Income Taxes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74</v>
          </cell>
          <cell r="M79" t="str">
            <v>Federal Income Taxes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2">
          <cell r="U82" t="str">
            <v/>
          </cell>
        </row>
        <row r="83">
          <cell r="M83" t="str">
            <v>Unadjusted Results Input</v>
          </cell>
        </row>
        <row r="84">
          <cell r="M84" t="str">
            <v>Modified Accord</v>
          </cell>
        </row>
        <row r="85">
          <cell r="M85" t="str">
            <v>Year End Balance</v>
          </cell>
        </row>
        <row r="87">
          <cell r="N87" t="str">
            <v>CALIFORNIA</v>
          </cell>
          <cell r="O87" t="str">
            <v>OREGON</v>
          </cell>
          <cell r="P87" t="str">
            <v>WASHINGTON</v>
          </cell>
          <cell r="Q87" t="str">
            <v>WY-ALL</v>
          </cell>
          <cell r="R87" t="str">
            <v>WY-PPL</v>
          </cell>
          <cell r="S87" t="str">
            <v>UTAH</v>
          </cell>
          <cell r="T87" t="str">
            <v>IDAHO</v>
          </cell>
          <cell r="U87" t="str">
            <v>WY-UPL</v>
          </cell>
        </row>
        <row r="88">
          <cell r="L88">
            <v>1</v>
          </cell>
          <cell r="M88" t="str">
            <v xml:space="preserve">   Operating Revenues:</v>
          </cell>
        </row>
        <row r="89">
          <cell r="L89">
            <v>2</v>
          </cell>
          <cell r="M89" t="str">
            <v>General Business Revenues</v>
          </cell>
          <cell r="N89">
            <v>83183125.009999812</v>
          </cell>
          <cell r="O89">
            <v>993373656.84000003</v>
          </cell>
          <cell r="P89">
            <v>246437321.489999</v>
          </cell>
          <cell r="Q89">
            <v>445083073.21999991</v>
          </cell>
          <cell r="R89">
            <v>385095501.87999988</v>
          </cell>
          <cell r="S89">
            <v>1412248642.5399981</v>
          </cell>
          <cell r="T89">
            <v>193553940.7899999</v>
          </cell>
          <cell r="U89">
            <v>59987571.340000004</v>
          </cell>
        </row>
        <row r="90">
          <cell r="L90">
            <v>3</v>
          </cell>
          <cell r="M90" t="str">
            <v>Interdepartmental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L91">
            <v>4</v>
          </cell>
          <cell r="M91" t="str">
            <v>Special Sales</v>
          </cell>
          <cell r="N91">
            <v>10384933.169734715</v>
          </cell>
          <cell r="O91">
            <v>160233763.70778292</v>
          </cell>
          <cell r="P91">
            <v>44979709.331817433</v>
          </cell>
          <cell r="Q91">
            <v>84083829.765487134</v>
          </cell>
          <cell r="R91">
            <v>72264806.969171271</v>
          </cell>
          <cell r="S91">
            <v>240454977.79424739</v>
          </cell>
          <cell r="T91">
            <v>35013573.905771606</v>
          </cell>
          <cell r="U91">
            <v>11819022.796315864</v>
          </cell>
        </row>
        <row r="92">
          <cell r="L92">
            <v>5</v>
          </cell>
          <cell r="M92" t="str">
            <v>Other Operating Revenues</v>
          </cell>
          <cell r="N92">
            <v>2988016.6140542636</v>
          </cell>
          <cell r="O92">
            <v>41993157.580928877</v>
          </cell>
          <cell r="P92">
            <v>11074711.922040647</v>
          </cell>
          <cell r="Q92">
            <v>18978369.46775452</v>
          </cell>
          <cell r="R92">
            <v>16215863.242192483</v>
          </cell>
          <cell r="S92">
            <v>59874169.878358766</v>
          </cell>
          <cell r="T92">
            <v>8015862.2018711399</v>
          </cell>
          <cell r="U92">
            <v>2762506.2255620379</v>
          </cell>
        </row>
        <row r="93">
          <cell r="L93">
            <v>6</v>
          </cell>
          <cell r="M93" t="str">
            <v xml:space="preserve">   Total Operating Revenues</v>
          </cell>
          <cell r="N93">
            <v>96556074.793788791</v>
          </cell>
          <cell r="O93">
            <v>1195600578.1287117</v>
          </cell>
          <cell r="P93">
            <v>302491742.74385709</v>
          </cell>
          <cell r="Q93">
            <v>548145272.45324159</v>
          </cell>
          <cell r="R93">
            <v>473576172.09136367</v>
          </cell>
          <cell r="S93">
            <v>1712577790.2126043</v>
          </cell>
          <cell r="T93">
            <v>236583376.89764264</v>
          </cell>
          <cell r="U93">
            <v>74569100.361877903</v>
          </cell>
        </row>
        <row r="94">
          <cell r="L94">
            <v>7</v>
          </cell>
        </row>
        <row r="95">
          <cell r="L95">
            <v>8</v>
          </cell>
          <cell r="M95" t="str">
            <v xml:space="preserve">   Operating Expenses:</v>
          </cell>
        </row>
        <row r="96">
          <cell r="L96">
            <v>9</v>
          </cell>
          <cell r="M96" t="str">
            <v>Steam Production</v>
          </cell>
          <cell r="N96">
            <v>6769208.6266581584</v>
          </cell>
          <cell r="O96">
            <v>103346376.49525154</v>
          </cell>
          <cell r="P96">
            <v>29509827.428791579</v>
          </cell>
          <cell r="Q96">
            <v>60415790.341877945</v>
          </cell>
          <cell r="R96">
            <v>50041652.183942169</v>
          </cell>
          <cell r="S96">
            <v>195323102.07861701</v>
          </cell>
          <cell r="T96">
            <v>29674995.171134055</v>
          </cell>
          <cell r="U96">
            <v>10374138.157935776</v>
          </cell>
        </row>
        <row r="97">
          <cell r="L97">
            <v>10</v>
          </cell>
          <cell r="M97" t="str">
            <v>Nuclear Production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L98">
            <v>11</v>
          </cell>
          <cell r="M98" t="str">
            <v>Hydro Production</v>
          </cell>
          <cell r="N98">
            <v>957213.09645254002</v>
          </cell>
          <cell r="O98">
            <v>14680487.2614381</v>
          </cell>
          <cell r="P98">
            <v>4145926.2321034302</v>
          </cell>
          <cell r="Q98">
            <v>6979619.6575433761</v>
          </cell>
          <cell r="R98">
            <v>6657825.5878938362</v>
          </cell>
          <cell r="S98">
            <v>6546817.5504340352</v>
          </cell>
          <cell r="T98">
            <v>953307.27711476351</v>
          </cell>
          <cell r="U98">
            <v>321794.06964954012</v>
          </cell>
        </row>
        <row r="99">
          <cell r="L99">
            <v>12</v>
          </cell>
          <cell r="M99" t="str">
            <v>Other Power Supply</v>
          </cell>
          <cell r="N99">
            <v>18520947.396995224</v>
          </cell>
          <cell r="O99">
            <v>283340264.53644967</v>
          </cell>
          <cell r="P99">
            <v>82500074.171580359</v>
          </cell>
          <cell r="Q99">
            <v>154760051.65963107</v>
          </cell>
          <cell r="R99">
            <v>132943382.97072144</v>
          </cell>
          <cell r="S99">
            <v>429453621.72400331</v>
          </cell>
          <cell r="T99">
            <v>63630028.128937498</v>
          </cell>
          <cell r="U99">
            <v>21816668.688909635</v>
          </cell>
        </row>
        <row r="100">
          <cell r="L100">
            <v>13</v>
          </cell>
          <cell r="M100" t="str">
            <v>Transmission</v>
          </cell>
          <cell r="N100">
            <v>2695433.4824386421</v>
          </cell>
          <cell r="O100">
            <v>41070510.658809491</v>
          </cell>
          <cell r="P100">
            <v>11783338.635968046</v>
          </cell>
          <cell r="Q100">
            <v>23804917.540318865</v>
          </cell>
          <cell r="R100">
            <v>20435155.230287153</v>
          </cell>
          <cell r="S100">
            <v>62662621.776134141</v>
          </cell>
          <cell r="T100">
            <v>9586487.8786566649</v>
          </cell>
          <cell r="U100">
            <v>3369762.3100317121</v>
          </cell>
        </row>
        <row r="101">
          <cell r="L101">
            <v>14</v>
          </cell>
          <cell r="M101" t="str">
            <v>Distribution</v>
          </cell>
          <cell r="N101">
            <v>12127013.504121542</v>
          </cell>
          <cell r="O101">
            <v>71285822.738781095</v>
          </cell>
          <cell r="P101">
            <v>13923214.831215207</v>
          </cell>
          <cell r="Q101">
            <v>19696997.249053542</v>
          </cell>
          <cell r="R101">
            <v>17104073.881848413</v>
          </cell>
          <cell r="S101">
            <v>91375883.949406728</v>
          </cell>
          <cell r="T101">
            <v>10311238.607421678</v>
          </cell>
          <cell r="U101">
            <v>2592923.3672051281</v>
          </cell>
        </row>
        <row r="102">
          <cell r="L102">
            <v>15</v>
          </cell>
          <cell r="M102" t="str">
            <v>Customer Accounting</v>
          </cell>
          <cell r="N102">
            <v>2332027.9998118654</v>
          </cell>
          <cell r="O102">
            <v>32515929.91458204</v>
          </cell>
          <cell r="P102">
            <v>7667033.219568898</v>
          </cell>
          <cell r="Q102">
            <v>7622445.2691864362</v>
          </cell>
          <cell r="R102">
            <v>6809721.5917297499</v>
          </cell>
          <cell r="S102">
            <v>38772856.521554686</v>
          </cell>
          <cell r="T102">
            <v>4294075.7952959491</v>
          </cell>
          <cell r="U102">
            <v>812723.67745668651</v>
          </cell>
        </row>
        <row r="103">
          <cell r="L103">
            <v>16</v>
          </cell>
          <cell r="M103" t="str">
            <v>Customer Service &amp; Info</v>
          </cell>
          <cell r="N103">
            <v>444397.9727179184</v>
          </cell>
          <cell r="O103">
            <v>3815172.1110386685</v>
          </cell>
          <cell r="P103">
            <v>2721935.7823128244</v>
          </cell>
          <cell r="Q103">
            <v>1367447.8864710606</v>
          </cell>
          <cell r="R103">
            <v>1298493.6568853322</v>
          </cell>
          <cell r="S103">
            <v>21895096.676711783</v>
          </cell>
          <cell r="T103">
            <v>2970759.4407476452</v>
          </cell>
          <cell r="U103">
            <v>68954.229585728492</v>
          </cell>
        </row>
        <row r="104">
          <cell r="L104">
            <v>17</v>
          </cell>
          <cell r="M104" t="str">
            <v>Sales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L105">
            <v>18</v>
          </cell>
          <cell r="M105" t="str">
            <v>Administrative &amp; General</v>
          </cell>
          <cell r="N105">
            <v>3907427.4504125775</v>
          </cell>
          <cell r="O105">
            <v>55224368.88251505</v>
          </cell>
          <cell r="P105">
            <v>13025241.22933929</v>
          </cell>
          <cell r="Q105">
            <v>22393603.242087126</v>
          </cell>
          <cell r="R105">
            <v>19573749.626280259</v>
          </cell>
          <cell r="S105">
            <v>67172404.30241783</v>
          </cell>
          <cell r="T105">
            <v>9140112.939492682</v>
          </cell>
          <cell r="U105">
            <v>2819853.6158068674</v>
          </cell>
        </row>
        <row r="106">
          <cell r="L106">
            <v>19</v>
          </cell>
        </row>
        <row r="107">
          <cell r="L107">
            <v>20</v>
          </cell>
          <cell r="M107" t="str">
            <v xml:space="preserve">   Total O&amp;M Expenses</v>
          </cell>
          <cell r="N107">
            <v>47753669.529608466</v>
          </cell>
          <cell r="O107">
            <v>605278932.59886575</v>
          </cell>
          <cell r="P107">
            <v>165276591.53087965</v>
          </cell>
          <cell r="Q107">
            <v>297040872.84616941</v>
          </cell>
          <cell r="R107">
            <v>254864054.72958836</v>
          </cell>
          <cell r="S107">
            <v>913202404.57927954</v>
          </cell>
          <cell r="T107">
            <v>130561005.23880096</v>
          </cell>
          <cell r="U107">
            <v>42176818.116581075</v>
          </cell>
        </row>
        <row r="108">
          <cell r="L108">
            <v>21</v>
          </cell>
        </row>
        <row r="109">
          <cell r="L109">
            <v>22</v>
          </cell>
          <cell r="M109" t="str">
            <v>Depreciation</v>
          </cell>
          <cell r="N109">
            <v>11895413.385738336</v>
          </cell>
          <cell r="O109">
            <v>124425072.02720067</v>
          </cell>
          <cell r="P109">
            <v>33608398.56604559</v>
          </cell>
          <cell r="Q109">
            <v>54759552.228134394</v>
          </cell>
          <cell r="R109">
            <v>46932326.716299281</v>
          </cell>
          <cell r="S109">
            <v>163027672.58508852</v>
          </cell>
          <cell r="T109">
            <v>22841944.968738243</v>
          </cell>
          <cell r="U109">
            <v>7827225.511835115</v>
          </cell>
        </row>
        <row r="110">
          <cell r="L110">
            <v>23</v>
          </cell>
          <cell r="M110" t="str">
            <v xml:space="preserve">Amortization </v>
          </cell>
          <cell r="N110">
            <v>1235439.7528678398</v>
          </cell>
          <cell r="O110">
            <v>16302526.010884471</v>
          </cell>
          <cell r="P110">
            <v>3939101.6924889921</v>
          </cell>
          <cell r="Q110">
            <v>7310685.9466454675</v>
          </cell>
          <cell r="R110">
            <v>6381477.7397001265</v>
          </cell>
          <cell r="S110">
            <v>21097088.194500536</v>
          </cell>
          <cell r="T110">
            <v>2870617.944708759</v>
          </cell>
          <cell r="U110">
            <v>929208.20694534073</v>
          </cell>
        </row>
        <row r="111">
          <cell r="L111">
            <v>24</v>
          </cell>
          <cell r="M111" t="str">
            <v>Taxes Other Than Income</v>
          </cell>
          <cell r="N111">
            <v>2925301.6600781446</v>
          </cell>
          <cell r="O111">
            <v>43720385.044919506</v>
          </cell>
          <cell r="P111">
            <v>14824567.525832109</v>
          </cell>
          <cell r="Q111">
            <v>10914958.967417149</v>
          </cell>
          <cell r="R111">
            <v>9562714.0876962561</v>
          </cell>
          <cell r="S111">
            <v>29505497.366039582</v>
          </cell>
          <cell r="T111">
            <v>4059537.4674049593</v>
          </cell>
          <cell r="U111">
            <v>1352244.8797208923</v>
          </cell>
        </row>
        <row r="112">
          <cell r="L112">
            <v>25</v>
          </cell>
          <cell r="M112" t="str">
            <v>Income Taxes - Federal</v>
          </cell>
          <cell r="N112">
            <v>9250276.8362342324</v>
          </cell>
          <cell r="O112">
            <v>101292935.68248914</v>
          </cell>
          <cell r="P112">
            <v>1802568.1543045172</v>
          </cell>
          <cell r="Q112">
            <v>67838295.135842294</v>
          </cell>
          <cell r="R112">
            <v>48553565.400620922</v>
          </cell>
          <cell r="S112">
            <v>161701770.85074285</v>
          </cell>
          <cell r="T112">
            <v>190060398.8763189</v>
          </cell>
          <cell r="U112">
            <v>19284729.735221371</v>
          </cell>
        </row>
        <row r="113">
          <cell r="L113">
            <v>26</v>
          </cell>
          <cell r="M113" t="str">
            <v>Income Taxes - State</v>
          </cell>
          <cell r="N113">
            <v>1436742.5174018354</v>
          </cell>
          <cell r="O113">
            <v>15730625.419231487</v>
          </cell>
          <cell r="P113">
            <v>283476.16809933656</v>
          </cell>
          <cell r="Q113">
            <v>10535204.029209018</v>
          </cell>
          <cell r="R113">
            <v>7540667.1337487474</v>
          </cell>
          <cell r="S113">
            <v>25088566.368405588</v>
          </cell>
          <cell r="T113">
            <v>29518254.295964748</v>
          </cell>
          <cell r="U113">
            <v>2994536.8954602703</v>
          </cell>
        </row>
        <row r="114">
          <cell r="L114">
            <v>27</v>
          </cell>
          <cell r="M114" t="str">
            <v>Income Taxes - Def Net</v>
          </cell>
          <cell r="N114">
            <v>-876161.23317237303</v>
          </cell>
          <cell r="O114">
            <v>91399905.291789487</v>
          </cell>
          <cell r="P114">
            <v>30534835.31192496</v>
          </cell>
          <cell r="Q114">
            <v>56494676.43094606</v>
          </cell>
          <cell r="R114">
            <v>63646289.405324183</v>
          </cell>
          <cell r="S114">
            <v>82210275.789523512</v>
          </cell>
          <cell r="T114">
            <v>8151764.4144744426</v>
          </cell>
          <cell r="U114">
            <v>-7151612.9743781239</v>
          </cell>
        </row>
        <row r="115">
          <cell r="L115">
            <v>28</v>
          </cell>
          <cell r="M115" t="str">
            <v>Investment Tax Credit Adj.</v>
          </cell>
          <cell r="N115">
            <v>0</v>
          </cell>
          <cell r="O115">
            <v>0</v>
          </cell>
          <cell r="P115">
            <v>0</v>
          </cell>
          <cell r="Q115">
            <v>-159091.2202468568</v>
          </cell>
          <cell r="R115">
            <v>0</v>
          </cell>
          <cell r="S115">
            <v>-3236669.942259694</v>
          </cell>
          <cell r="T115">
            <v>-471303.95582357759</v>
          </cell>
          <cell r="U115">
            <v>-159091.2202468568</v>
          </cell>
        </row>
        <row r="116">
          <cell r="L116">
            <v>29</v>
          </cell>
          <cell r="M116" t="str">
            <v>Misc Revenue &amp; Expense</v>
          </cell>
          <cell r="N116">
            <v>-98125.795669174113</v>
          </cell>
          <cell r="O116">
            <v>-1697705.3571810017</v>
          </cell>
          <cell r="P116">
            <v>-656372.57084070041</v>
          </cell>
          <cell r="Q116">
            <v>-1096784.6938362089</v>
          </cell>
          <cell r="R116">
            <v>-940939.08277364704</v>
          </cell>
          <cell r="S116">
            <v>-2737017.7019309746</v>
          </cell>
          <cell r="T116">
            <v>-433069.28734627937</v>
          </cell>
          <cell r="U116">
            <v>-155845.61106256192</v>
          </cell>
        </row>
        <row r="117">
          <cell r="L117">
            <v>30</v>
          </cell>
        </row>
        <row r="118">
          <cell r="L118">
            <v>31</v>
          </cell>
          <cell r="M118" t="str">
            <v xml:space="preserve">   Total Operating Expenses:</v>
          </cell>
          <cell r="N118">
            <v>73522556.653087303</v>
          </cell>
          <cell r="O118">
            <v>996452676.71819973</v>
          </cell>
          <cell r="P118">
            <v>249613166.37873447</v>
          </cell>
          <cell r="Q118">
            <v>503638369.67028081</v>
          </cell>
          <cell r="R118">
            <v>436540156.13020426</v>
          </cell>
          <cell r="S118">
            <v>1389859588.0893893</v>
          </cell>
          <cell r="T118">
            <v>387159149.96324104</v>
          </cell>
          <cell r="U118">
            <v>67098213.540076531</v>
          </cell>
        </row>
        <row r="119">
          <cell r="L119">
            <v>32</v>
          </cell>
        </row>
        <row r="120">
          <cell r="L120">
            <v>33</v>
          </cell>
          <cell r="M120" t="str">
            <v xml:space="preserve">   Operating Rev For Return:</v>
          </cell>
          <cell r="N120">
            <v>23033518.140701488</v>
          </cell>
          <cell r="O120">
            <v>199147901.41051197</v>
          </cell>
          <cell r="P120">
            <v>52878576.365122616</v>
          </cell>
          <cell r="Q120">
            <v>44506902.78296078</v>
          </cell>
          <cell r="R120">
            <v>37036015.961159408</v>
          </cell>
          <cell r="S120">
            <v>322718202.12321496</v>
          </cell>
          <cell r="T120">
            <v>-150575773.0655984</v>
          </cell>
          <cell r="U120">
            <v>7470886.8218013719</v>
          </cell>
        </row>
        <row r="121">
          <cell r="L121">
            <v>34</v>
          </cell>
        </row>
        <row r="122">
          <cell r="L122">
            <v>35</v>
          </cell>
        </row>
        <row r="123">
          <cell r="L123">
            <v>36</v>
          </cell>
          <cell r="M123" t="str">
            <v xml:space="preserve">   Rate Base:</v>
          </cell>
        </row>
        <row r="124">
          <cell r="L124">
            <v>37</v>
          </cell>
          <cell r="M124" t="str">
            <v>Electric Plant In Service</v>
          </cell>
          <cell r="N124">
            <v>401581255.98865986</v>
          </cell>
          <cell r="O124">
            <v>4618302168.3146343</v>
          </cell>
          <cell r="P124">
            <v>1225289687.2345366</v>
          </cell>
          <cell r="Q124">
            <v>2053842622.5817668</v>
          </cell>
          <cell r="R124">
            <v>1764192748.9209111</v>
          </cell>
          <cell r="S124">
            <v>6317648384.7700195</v>
          </cell>
          <cell r="T124">
            <v>870323354.12187529</v>
          </cell>
          <cell r="U124">
            <v>289649873.66085577</v>
          </cell>
        </row>
        <row r="125">
          <cell r="L125">
            <v>38</v>
          </cell>
          <cell r="M125" t="str">
            <v>Plant Held for Future Use</v>
          </cell>
          <cell r="N125">
            <v>20547.331798199626</v>
          </cell>
          <cell r="O125">
            <v>302901.68470859702</v>
          </cell>
          <cell r="P125">
            <v>87266.504170015818</v>
          </cell>
          <cell r="Q125">
            <v>176255.70974186464</v>
          </cell>
          <cell r="R125">
            <v>150575.5969006079</v>
          </cell>
          <cell r="S125">
            <v>3195400.8132239608</v>
          </cell>
          <cell r="T125">
            <v>71368.919350704382</v>
          </cell>
          <cell r="U125">
            <v>25680.112841256763</v>
          </cell>
        </row>
        <row r="126">
          <cell r="L126">
            <v>39</v>
          </cell>
          <cell r="M126" t="str">
            <v>Misc Deferred Debits</v>
          </cell>
          <cell r="N126">
            <v>3615729.5778764524</v>
          </cell>
          <cell r="O126">
            <v>33760284.935231231</v>
          </cell>
          <cell r="P126">
            <v>7951987.0589400027</v>
          </cell>
          <cell r="Q126">
            <v>10265127.583698526</v>
          </cell>
          <cell r="R126">
            <v>8820100.9964857176</v>
          </cell>
          <cell r="S126">
            <v>34093966.075673029</v>
          </cell>
          <cell r="T126">
            <v>3960294.3864742434</v>
          </cell>
          <cell r="U126">
            <v>1445026.587212808</v>
          </cell>
        </row>
        <row r="127">
          <cell r="L127">
            <v>40</v>
          </cell>
          <cell r="M127" t="str">
            <v>Elec Plant Acq Adj</v>
          </cell>
          <cell r="N127">
            <v>1343492.4739906483</v>
          </cell>
          <cell r="O127">
            <v>20604737.04690434</v>
          </cell>
          <cell r="P127">
            <v>5818997.5786938407</v>
          </cell>
          <cell r="Q127">
            <v>10873583.282813422</v>
          </cell>
          <cell r="R127">
            <v>9344563.5079870913</v>
          </cell>
          <cell r="S127">
            <v>31107513.906939492</v>
          </cell>
          <cell r="T127">
            <v>4529684.7135243677</v>
          </cell>
          <cell r="U127">
            <v>1529019.7748263313</v>
          </cell>
        </row>
        <row r="128">
          <cell r="L128">
            <v>41</v>
          </cell>
          <cell r="M128" t="str">
            <v>Nuclear Fuel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L129">
            <v>42</v>
          </cell>
          <cell r="M129" t="str">
            <v>Prepayments</v>
          </cell>
          <cell r="N129">
            <v>844035.96648442757</v>
          </cell>
          <cell r="O129">
            <v>11683491.676999206</v>
          </cell>
          <cell r="P129">
            <v>2605582.9621024551</v>
          </cell>
          <cell r="Q129">
            <v>4361031.1832581842</v>
          </cell>
          <cell r="R129">
            <v>3746410.483978942</v>
          </cell>
          <cell r="S129">
            <v>17016377.536400147</v>
          </cell>
          <cell r="T129">
            <v>2025251.8817885662</v>
          </cell>
          <cell r="U129">
            <v>614620.69927924196</v>
          </cell>
        </row>
        <row r="130">
          <cell r="L130">
            <v>43</v>
          </cell>
          <cell r="M130" t="str">
            <v>Fuel Stock</v>
          </cell>
          <cell r="N130">
            <v>1398781.3471350542</v>
          </cell>
          <cell r="O130">
            <v>21242559.346699387</v>
          </cell>
          <cell r="P130">
            <v>6143563.5914632399</v>
          </cell>
          <cell r="Q130">
            <v>12877726.265436551</v>
          </cell>
          <cell r="R130">
            <v>11049386.888123896</v>
          </cell>
          <cell r="S130">
            <v>32584851.766852781</v>
          </cell>
          <cell r="T130">
            <v>5106270.3588159988</v>
          </cell>
          <cell r="U130">
            <v>1828339.3773126549</v>
          </cell>
        </row>
        <row r="131">
          <cell r="L131">
            <v>44</v>
          </cell>
          <cell r="M131" t="str">
            <v>Material &amp; Supplies</v>
          </cell>
          <cell r="N131">
            <v>2223061.9970098077</v>
          </cell>
          <cell r="O131">
            <v>42517829.683028325</v>
          </cell>
          <cell r="P131">
            <v>9623301.8700704481</v>
          </cell>
          <cell r="Q131">
            <v>18886695.958392911</v>
          </cell>
          <cell r="R131">
            <v>16441916.949006658</v>
          </cell>
          <cell r="S131">
            <v>62359173.279504694</v>
          </cell>
          <cell r="T131">
            <v>9082246.8670831565</v>
          </cell>
          <cell r="U131">
            <v>2444779.0093862512</v>
          </cell>
        </row>
        <row r="132">
          <cell r="L132">
            <v>45</v>
          </cell>
          <cell r="M132" t="str">
            <v>Working Capital</v>
          </cell>
          <cell r="N132">
            <v>1550522.6262029598</v>
          </cell>
          <cell r="O132">
            <v>19340085.577705681</v>
          </cell>
          <cell r="P132">
            <v>5253078.4654786699</v>
          </cell>
          <cell r="Q132">
            <v>6713081.5870866543</v>
          </cell>
          <cell r="R132">
            <v>5686246.6276979689</v>
          </cell>
          <cell r="S132">
            <v>30889979.417202611</v>
          </cell>
          <cell r="T132">
            <v>6082727.3801285494</v>
          </cell>
          <cell r="U132">
            <v>1026834.9593886852</v>
          </cell>
        </row>
        <row r="133">
          <cell r="L133">
            <v>46</v>
          </cell>
          <cell r="M133" t="str">
            <v>Weatherization</v>
          </cell>
          <cell r="N133">
            <v>425688.76669051923</v>
          </cell>
          <cell r="O133">
            <v>-732.55173672793501</v>
          </cell>
          <cell r="P133">
            <v>2114671.1003364646</v>
          </cell>
          <cell r="Q133">
            <v>435655.61537236022</v>
          </cell>
          <cell r="R133">
            <v>410255.28008704475</v>
          </cell>
          <cell r="S133">
            <v>6947294.7866472173</v>
          </cell>
          <cell r="T133">
            <v>6130536.5279048262</v>
          </cell>
          <cell r="U133">
            <v>25400.335285315479</v>
          </cell>
        </row>
        <row r="134">
          <cell r="L134">
            <v>47</v>
          </cell>
          <cell r="M134" t="str">
            <v xml:space="preserve">Misc Rate Base </v>
          </cell>
          <cell r="N134">
            <v>212302.64218375471</v>
          </cell>
          <cell r="O134">
            <v>3009326.2867616592</v>
          </cell>
          <cell r="P134">
            <v>-67330.842732923338</v>
          </cell>
          <cell r="Q134">
            <v>1554251.5626466076</v>
          </cell>
          <cell r="R134">
            <v>1496734.359663211</v>
          </cell>
          <cell r="S134">
            <v>1100028.7336455691</v>
          </cell>
          <cell r="T134">
            <v>165676.64708917835</v>
          </cell>
          <cell r="U134">
            <v>57517.202983396557</v>
          </cell>
        </row>
        <row r="135">
          <cell r="L135">
            <v>48</v>
          </cell>
        </row>
        <row r="136">
          <cell r="L136">
            <v>49</v>
          </cell>
          <cell r="M136" t="str">
            <v xml:space="preserve">   Total Electric Plant:</v>
          </cell>
          <cell r="N136">
            <v>413215418.71803164</v>
          </cell>
          <cell r="O136">
            <v>4770762652.0009356</v>
          </cell>
          <cell r="P136">
            <v>1264820805.5230589</v>
          </cell>
          <cell r="Q136">
            <v>2119986031.330214</v>
          </cell>
          <cell r="R136">
            <v>1821338939.6108422</v>
          </cell>
          <cell r="S136">
            <v>6536942971.0861082</v>
          </cell>
          <cell r="T136">
            <v>907477411.80403495</v>
          </cell>
          <cell r="U136">
            <v>298647091.71937168</v>
          </cell>
        </row>
        <row r="137">
          <cell r="L137">
            <v>50</v>
          </cell>
        </row>
        <row r="138">
          <cell r="L138">
            <v>51</v>
          </cell>
          <cell r="M138" t="str">
            <v>Rate Base Deductions:</v>
          </cell>
        </row>
        <row r="139">
          <cell r="L139">
            <v>52</v>
          </cell>
          <cell r="M139" t="str">
            <v>Accum Prov For Deprec</v>
          </cell>
          <cell r="N139">
            <v>-163845852.30708534</v>
          </cell>
          <cell r="O139">
            <v>-1858345450.4365263</v>
          </cell>
          <cell r="P139">
            <v>-497932984.59576213</v>
          </cell>
          <cell r="Q139">
            <v>-831137174.43873882</v>
          </cell>
          <cell r="R139">
            <v>-715313016.19122219</v>
          </cell>
          <cell r="S139">
            <v>-2356074390.2279129</v>
          </cell>
          <cell r="T139">
            <v>-354610961.17235363</v>
          </cell>
          <cell r="U139">
            <v>-115824158.24751669</v>
          </cell>
        </row>
        <row r="140">
          <cell r="L140">
            <v>53</v>
          </cell>
          <cell r="M140" t="str">
            <v>Accum Prov For Amort</v>
          </cell>
          <cell r="N140">
            <v>-9978667.089073075</v>
          </cell>
          <cell r="O140">
            <v>-120232308.51489189</v>
          </cell>
          <cell r="P140">
            <v>-30115997.053364202</v>
          </cell>
          <cell r="Q140">
            <v>-51704685.604418293</v>
          </cell>
          <cell r="R140">
            <v>-45412100.966754362</v>
          </cell>
          <cell r="S140">
            <v>-155704319.32401595</v>
          </cell>
          <cell r="T140">
            <v>-20544322.449913599</v>
          </cell>
          <cell r="U140">
            <v>-6292584.6376639334</v>
          </cell>
        </row>
        <row r="141">
          <cell r="L141">
            <v>54</v>
          </cell>
          <cell r="M141" t="str">
            <v>Accum Def Income Tax</v>
          </cell>
          <cell r="N141">
            <v>-32035615.186389167</v>
          </cell>
          <cell r="O141">
            <v>-352637184.03380418</v>
          </cell>
          <cell r="P141">
            <v>-81420857.407931209</v>
          </cell>
          <cell r="Q141">
            <v>-149792001.52761921</v>
          </cell>
          <cell r="R141">
            <v>-126361660.2964336</v>
          </cell>
          <cell r="S141">
            <v>-526633061.12041563</v>
          </cell>
          <cell r="T141">
            <v>-74804411.222944036</v>
          </cell>
          <cell r="U141">
            <v>-23430341.231185619</v>
          </cell>
        </row>
        <row r="142">
          <cell r="L142">
            <v>55</v>
          </cell>
          <cell r="M142" t="str">
            <v>Unamortized ITC</v>
          </cell>
          <cell r="N142">
            <v>-511968.497714</v>
          </cell>
          <cell r="O142">
            <v>-7435151.3652519993</v>
          </cell>
          <cell r="P142">
            <v>-1518612.2619079999</v>
          </cell>
          <cell r="Q142">
            <v>-1473498.4486219999</v>
          </cell>
          <cell r="R142">
            <v>-1420990.3057579999</v>
          </cell>
          <cell r="S142">
            <v>-182037.45933000001</v>
          </cell>
          <cell r="T142">
            <v>-54226.68849</v>
          </cell>
          <cell r="U142">
            <v>-52508.142864000001</v>
          </cell>
        </row>
        <row r="143">
          <cell r="L143">
            <v>56</v>
          </cell>
          <cell r="M143" t="str">
            <v>Customer Adv For Const</v>
          </cell>
          <cell r="N143">
            <v>-43289.234162741814</v>
          </cell>
          <cell r="O143">
            <v>-952907.69054787629</v>
          </cell>
          <cell r="P143">
            <v>-180641.76176943476</v>
          </cell>
          <cell r="Q143">
            <v>-2251330.0111730294</v>
          </cell>
          <cell r="R143">
            <v>-1571838.2282699586</v>
          </cell>
          <cell r="S143">
            <v>-8961854.477613965</v>
          </cell>
          <cell r="T143">
            <v>-152535.11640252912</v>
          </cell>
          <cell r="U143">
            <v>-679491.78290307068</v>
          </cell>
        </row>
        <row r="144">
          <cell r="L144">
            <v>57</v>
          </cell>
          <cell r="M144" t="str">
            <v>Customer Service Deposits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L145">
            <v>58</v>
          </cell>
          <cell r="M145" t="str">
            <v>Misc Rate Base Deductions</v>
          </cell>
          <cell r="N145">
            <v>-1449850.9307884783</v>
          </cell>
          <cell r="O145">
            <v>-18964525.992807724</v>
          </cell>
          <cell r="P145">
            <v>-5134994.8289773138</v>
          </cell>
          <cell r="Q145">
            <v>-8886366.0883483402</v>
          </cell>
          <cell r="R145">
            <v>-7763410.8232013173</v>
          </cell>
          <cell r="S145">
            <v>-23796258.37694316</v>
          </cell>
          <cell r="T145">
            <v>-3538138.540483742</v>
          </cell>
          <cell r="U145">
            <v>-1122955.2651470238</v>
          </cell>
        </row>
        <row r="146">
          <cell r="L146">
            <v>59</v>
          </cell>
        </row>
        <row r="147">
          <cell r="L147">
            <v>60</v>
          </cell>
          <cell r="M147" t="str">
            <v xml:space="preserve">     Total Rate Base Deductions</v>
          </cell>
          <cell r="N147">
            <v>-207865243.24521282</v>
          </cell>
          <cell r="O147">
            <v>-2358567528.0338302</v>
          </cell>
          <cell r="P147">
            <v>-616304087.90971243</v>
          </cell>
          <cell r="Q147">
            <v>-1045245056.1189196</v>
          </cell>
          <cell r="R147">
            <v>-897843016.81163931</v>
          </cell>
          <cell r="S147">
            <v>-3071351920.9862318</v>
          </cell>
          <cell r="T147">
            <v>-453704595.19058746</v>
          </cell>
          <cell r="U147">
            <v>-147402039.30728033</v>
          </cell>
        </row>
        <row r="148">
          <cell r="L148">
            <v>61</v>
          </cell>
        </row>
        <row r="149">
          <cell r="L149">
            <v>62</v>
          </cell>
          <cell r="M149" t="str">
            <v xml:space="preserve">   Total Rate Base:</v>
          </cell>
          <cell r="N149">
            <v>205350175.47281882</v>
          </cell>
          <cell r="O149">
            <v>2412195123.9671054</v>
          </cell>
          <cell r="P149">
            <v>648516717.61334646</v>
          </cell>
          <cell r="Q149">
            <v>1074740975.2112942</v>
          </cell>
          <cell r="R149">
            <v>923495922.79920292</v>
          </cell>
          <cell r="S149">
            <v>3465591050.0998764</v>
          </cell>
          <cell r="T149">
            <v>453772816.61344749</v>
          </cell>
          <cell r="U149">
            <v>151245052.41209134</v>
          </cell>
        </row>
        <row r="150">
          <cell r="L150">
            <v>63</v>
          </cell>
        </row>
        <row r="151">
          <cell r="L151">
            <v>64</v>
          </cell>
        </row>
        <row r="152">
          <cell r="L152">
            <v>65</v>
          </cell>
        </row>
        <row r="153">
          <cell r="L153">
            <v>66</v>
          </cell>
        </row>
        <row r="154">
          <cell r="L154">
            <v>67</v>
          </cell>
          <cell r="M154" t="str">
            <v>TAX CALCULATION:</v>
          </cell>
        </row>
        <row r="155">
          <cell r="L155">
            <v>68</v>
          </cell>
          <cell r="M155" t="str">
            <v>Operating Revenue</v>
          </cell>
        </row>
        <row r="156">
          <cell r="L156">
            <v>69</v>
          </cell>
          <cell r="M156" t="str">
            <v>Other Deductions</v>
          </cell>
        </row>
        <row r="157">
          <cell r="L157">
            <v>70</v>
          </cell>
          <cell r="M157" t="str">
            <v>Interest (AFUDC)</v>
          </cell>
        </row>
        <row r="158">
          <cell r="L158">
            <v>71</v>
          </cell>
          <cell r="M158" t="str">
            <v>Interest</v>
          </cell>
          <cell r="N158">
            <v>6345234.8412789628</v>
          </cell>
          <cell r="O158">
            <v>74231724.709248871</v>
          </cell>
          <cell r="P158">
            <v>19658722.305478308</v>
          </cell>
          <cell r="Q158">
            <v>32957704.835922886</v>
          </cell>
          <cell r="R158">
            <v>28425709.959654726</v>
          </cell>
          <cell r="S158">
            <v>102953856.27889845</v>
          </cell>
          <cell r="T158">
            <v>13394957.451136254</v>
          </cell>
          <cell r="U158">
            <v>4531994.8762681605</v>
          </cell>
        </row>
        <row r="159">
          <cell r="L159">
            <v>72</v>
          </cell>
          <cell r="M159" t="str">
            <v>Schedule "M" Addition</v>
          </cell>
          <cell r="N159">
            <v>5419450.9833342414</v>
          </cell>
          <cell r="O159">
            <v>59741766.390885524</v>
          </cell>
          <cell r="P159">
            <v>13862570.399922663</v>
          </cell>
          <cell r="Q159">
            <v>88663844.648804635</v>
          </cell>
          <cell r="R159">
            <v>44989788.735160053</v>
          </cell>
          <cell r="S159">
            <v>138083220.4580397</v>
          </cell>
          <cell r="T159">
            <v>519406528.07502437</v>
          </cell>
          <cell r="U159">
            <v>43674055.913644575</v>
          </cell>
        </row>
        <row r="160">
          <cell r="L160">
            <v>73</v>
          </cell>
          <cell r="M160" t="str">
            <v>Schedule "M" Deduction</v>
          </cell>
          <cell r="N160">
            <v>4232271.0233328938</v>
          </cell>
          <cell r="O160">
            <v>89908994.165886521</v>
          </cell>
          <cell r="P160">
            <v>74308170.292738914</v>
          </cell>
          <cell r="Q160">
            <v>31880328.953448478</v>
          </cell>
          <cell r="R160">
            <v>28018520.957520735</v>
          </cell>
          <cell r="S160">
            <v>139633864.72855154</v>
          </cell>
          <cell r="T160">
            <v>13839148.487362694</v>
          </cell>
          <cell r="U160">
            <v>3861807.9959277445</v>
          </cell>
        </row>
        <row r="161">
          <cell r="L161">
            <v>74</v>
          </cell>
          <cell r="M161" t="str">
            <v>Income Before Tax</v>
          </cell>
        </row>
        <row r="162">
          <cell r="L162">
            <v>75</v>
          </cell>
        </row>
        <row r="163">
          <cell r="L163">
            <v>76</v>
          </cell>
          <cell r="M163" t="str">
            <v>State Income Taxes</v>
          </cell>
        </row>
        <row r="164">
          <cell r="L164">
            <v>77</v>
          </cell>
          <cell r="M164" t="str">
            <v>Taxable Income</v>
          </cell>
        </row>
        <row r="165">
          <cell r="L165">
            <v>78</v>
          </cell>
        </row>
        <row r="166">
          <cell r="L166">
            <v>79</v>
          </cell>
          <cell r="M166" t="str">
            <v>Federal Income Taxes</v>
          </cell>
        </row>
        <row r="168">
          <cell r="M168" t="str">
            <v>Cash Working Capital</v>
          </cell>
          <cell r="N168">
            <v>780397.5760495764</v>
          </cell>
          <cell r="O168">
            <v>10709159.374646192</v>
          </cell>
          <cell r="P168">
            <v>2999273.534884125</v>
          </cell>
          <cell r="Q168">
            <v>3102352.584305211</v>
          </cell>
          <cell r="R168">
            <v>2573889.8839197443</v>
          </cell>
          <cell r="S168">
            <v>19190256.983265389</v>
          </cell>
          <cell r="T168">
            <v>4579354.8226917861</v>
          </cell>
          <cell r="U168">
            <v>528462.70038546692</v>
          </cell>
        </row>
        <row r="170">
          <cell r="M170" t="str">
            <v>Unadjusted Results Input</v>
          </cell>
        </row>
        <row r="171">
          <cell r="M171" t="str">
            <v>West Control Area Method</v>
          </cell>
        </row>
        <row r="172">
          <cell r="M172" t="str">
            <v>Year End Balance</v>
          </cell>
        </row>
        <row r="174">
          <cell r="N174" t="str">
            <v>CALIFORNIA</v>
          </cell>
          <cell r="O174" t="str">
            <v>OREGON</v>
          </cell>
          <cell r="P174" t="str">
            <v>WASHINGTON</v>
          </cell>
          <cell r="Q174" t="str">
            <v>WY-ALL</v>
          </cell>
          <cell r="R174" t="str">
            <v>WY-PPL</v>
          </cell>
          <cell r="S174" t="str">
            <v>UTAH</v>
          </cell>
          <cell r="T174" t="str">
            <v>IDAHO</v>
          </cell>
          <cell r="U174" t="str">
            <v>WY-UPL</v>
          </cell>
        </row>
        <row r="175">
          <cell r="L175">
            <v>1</v>
          </cell>
          <cell r="M175" t="str">
            <v xml:space="preserve">   Operating Revenues:</v>
          </cell>
        </row>
        <row r="176">
          <cell r="L176">
            <v>2</v>
          </cell>
          <cell r="M176" t="str">
            <v>General Business Revenues</v>
          </cell>
          <cell r="N176">
            <v>83183125.009999812</v>
          </cell>
          <cell r="O176">
            <v>993373656.84000003</v>
          </cell>
          <cell r="P176">
            <v>246437321.489999</v>
          </cell>
          <cell r="Q176">
            <v>445083073.21999991</v>
          </cell>
          <cell r="R176">
            <v>385095501.87999988</v>
          </cell>
          <cell r="S176">
            <v>1412248642.5399981</v>
          </cell>
          <cell r="T176">
            <v>193553940.7899999</v>
          </cell>
          <cell r="U176">
            <v>59987571.340000004</v>
          </cell>
        </row>
        <row r="177">
          <cell r="L177">
            <v>3</v>
          </cell>
          <cell r="M177" t="str">
            <v>Interdepartmental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L178">
            <v>4</v>
          </cell>
          <cell r="M178" t="str">
            <v>Special Sales</v>
          </cell>
          <cell r="N178">
            <v>39310397.865007512</v>
          </cell>
          <cell r="O178">
            <v>618124242.45340872</v>
          </cell>
          <cell r="P178">
            <v>178104375.22158393</v>
          </cell>
          <cell r="Q178">
            <v>33164.879999999997</v>
          </cell>
          <cell r="R178">
            <v>33164.879999999997</v>
          </cell>
          <cell r="S178">
            <v>0</v>
          </cell>
          <cell r="T178">
            <v>0</v>
          </cell>
          <cell r="U178">
            <v>0</v>
          </cell>
        </row>
        <row r="179">
          <cell r="L179">
            <v>5</v>
          </cell>
          <cell r="M179" t="str">
            <v>Other Operating Revenues</v>
          </cell>
          <cell r="N179">
            <v>3129374.675892855</v>
          </cell>
          <cell r="O179">
            <v>44787304.307373337</v>
          </cell>
          <cell r="P179">
            <v>12074828.215200946</v>
          </cell>
          <cell r="Q179">
            <v>17958596.636718635</v>
          </cell>
          <cell r="R179">
            <v>15442525.092052221</v>
          </cell>
          <cell r="S179">
            <v>57704226.789684422</v>
          </cell>
          <cell r="T179">
            <v>7527471.6762563065</v>
          </cell>
          <cell r="U179">
            <v>2516071.5446664141</v>
          </cell>
        </row>
        <row r="180">
          <cell r="L180">
            <v>6</v>
          </cell>
          <cell r="M180" t="str">
            <v xml:space="preserve">   Total Operating Revenues</v>
          </cell>
          <cell r="N180">
            <v>125622897.55090019</v>
          </cell>
          <cell r="O180">
            <v>1656285203.6007822</v>
          </cell>
          <cell r="P180">
            <v>436616524.92678386</v>
          </cell>
          <cell r="Q180">
            <v>463074834.73671854</v>
          </cell>
          <cell r="R180">
            <v>400571191.85205209</v>
          </cell>
          <cell r="S180">
            <v>1469952869.3296826</v>
          </cell>
          <cell r="T180">
            <v>201081412.4662562</v>
          </cell>
          <cell r="U180">
            <v>62503642.884666421</v>
          </cell>
        </row>
        <row r="181">
          <cell r="L181">
            <v>7</v>
          </cell>
        </row>
        <row r="182">
          <cell r="L182">
            <v>8</v>
          </cell>
          <cell r="M182" t="str">
            <v xml:space="preserve">   Operating Expenses:</v>
          </cell>
        </row>
        <row r="183">
          <cell r="L183">
            <v>9</v>
          </cell>
          <cell r="M183" t="str">
            <v>Steam Production</v>
          </cell>
          <cell r="N183">
            <v>9814202.4565289859</v>
          </cell>
          <cell r="O183">
            <v>149773307.47830266</v>
          </cell>
          <cell r="P183">
            <v>43298300.177284896</v>
          </cell>
          <cell r="Q183">
            <v>47420059.191665381</v>
          </cell>
          <cell r="R183">
            <v>41134357.139952593</v>
          </cell>
          <cell r="S183">
            <v>138686736.549292</v>
          </cell>
          <cell r="T183">
            <v>19517757.106272735</v>
          </cell>
          <cell r="U183">
            <v>6285702.0517127905</v>
          </cell>
        </row>
        <row r="184">
          <cell r="L184">
            <v>10</v>
          </cell>
          <cell r="M184" t="str">
            <v>Nuclear Production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L185">
            <v>11</v>
          </cell>
          <cell r="M185" t="str">
            <v>Hydro Production</v>
          </cell>
          <cell r="N185">
            <v>1022916.5897913858</v>
          </cell>
          <cell r="O185">
            <v>16059473.154595006</v>
          </cell>
          <cell r="P185">
            <v>4634547.8556136005</v>
          </cell>
          <cell r="Q185">
            <v>2903149.8887448744</v>
          </cell>
          <cell r="R185">
            <v>2518335.4565604585</v>
          </cell>
          <cell r="S185">
            <v>8491039.9904328883</v>
          </cell>
          <cell r="T185">
            <v>1194932.3641294558</v>
          </cell>
          <cell r="U185">
            <v>384814.43218441569</v>
          </cell>
        </row>
        <row r="186">
          <cell r="L186">
            <v>12</v>
          </cell>
          <cell r="M186" t="str">
            <v>Other Power Supply</v>
          </cell>
          <cell r="N186">
            <v>55649044.286849491</v>
          </cell>
          <cell r="O186">
            <v>870656633.86181653</v>
          </cell>
          <cell r="P186">
            <v>253545147.16122916</v>
          </cell>
          <cell r="Q186">
            <v>16047970.678930271</v>
          </cell>
          <cell r="R186">
            <v>13910330.552413058</v>
          </cell>
          <cell r="S186">
            <v>46730338.07257387</v>
          </cell>
          <cell r="T186">
            <v>6608344.8451751405</v>
          </cell>
          <cell r="U186">
            <v>2137640.1265172148</v>
          </cell>
        </row>
        <row r="187">
          <cell r="L187">
            <v>13</v>
          </cell>
          <cell r="M187" t="str">
            <v>Transmission</v>
          </cell>
          <cell r="N187">
            <v>4593284.6759204203</v>
          </cell>
          <cell r="O187">
            <v>71981028.977797985</v>
          </cell>
          <cell r="P187">
            <v>20810063.863494288</v>
          </cell>
          <cell r="Q187">
            <v>7164632.7587076072</v>
          </cell>
          <cell r="R187">
            <v>6209504.4067674922</v>
          </cell>
          <cell r="S187">
            <v>20847506.622740816</v>
          </cell>
          <cell r="T187">
            <v>2967693.4218012225</v>
          </cell>
          <cell r="U187">
            <v>955128.35194011475</v>
          </cell>
        </row>
        <row r="188">
          <cell r="L188">
            <v>14</v>
          </cell>
          <cell r="M188" t="str">
            <v>Distribution</v>
          </cell>
          <cell r="N188">
            <v>12075114.033972474</v>
          </cell>
          <cell r="O188">
            <v>71061447.641564712</v>
          </cell>
          <cell r="P188">
            <v>13877910.489037171</v>
          </cell>
          <cell r="Q188">
            <v>19746061.040123675</v>
          </cell>
          <cell r="R188">
            <v>17144372.990740594</v>
          </cell>
          <cell r="S188">
            <v>91606105.768322304</v>
          </cell>
          <cell r="T188">
            <v>10353531.906979438</v>
          </cell>
          <cell r="U188">
            <v>2601688.049383081</v>
          </cell>
        </row>
        <row r="189">
          <cell r="L189">
            <v>15</v>
          </cell>
          <cell r="M189" t="str">
            <v>Customer Accounting</v>
          </cell>
          <cell r="N189">
            <v>2332027.9998118654</v>
          </cell>
          <cell r="O189">
            <v>32515929.91458204</v>
          </cell>
          <cell r="P189">
            <v>7667033.219568898</v>
          </cell>
          <cell r="Q189">
            <v>7622445.2691864362</v>
          </cell>
          <cell r="R189">
            <v>6809721.5917297499</v>
          </cell>
          <cell r="S189">
            <v>38772856.521554686</v>
          </cell>
          <cell r="T189">
            <v>4294075.7952959491</v>
          </cell>
          <cell r="U189">
            <v>812723.67745668651</v>
          </cell>
        </row>
        <row r="190">
          <cell r="L190">
            <v>16</v>
          </cell>
          <cell r="M190" t="str">
            <v>Customer Service &amp; Info</v>
          </cell>
          <cell r="N190">
            <v>444397.9727179184</v>
          </cell>
          <cell r="O190">
            <v>3815172.1110386685</v>
          </cell>
          <cell r="P190">
            <v>2721935.7823128244</v>
          </cell>
          <cell r="Q190">
            <v>1367447.8864710606</v>
          </cell>
          <cell r="R190">
            <v>1298493.6568853322</v>
          </cell>
          <cell r="S190">
            <v>21895096.676711783</v>
          </cell>
          <cell r="T190">
            <v>2970759.4407476452</v>
          </cell>
          <cell r="U190">
            <v>68954.229585728492</v>
          </cell>
        </row>
        <row r="191">
          <cell r="L191">
            <v>17</v>
          </cell>
          <cell r="M191" t="str">
            <v>Sales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L192">
            <v>18</v>
          </cell>
          <cell r="M192" t="str">
            <v>Administrative &amp; General</v>
          </cell>
          <cell r="N192">
            <v>3543244.5273854798</v>
          </cell>
          <cell r="O192">
            <v>50836585.975319989</v>
          </cell>
          <cell r="P192">
            <v>11946953.990633933</v>
          </cell>
          <cell r="Q192">
            <v>23097341.429153875</v>
          </cell>
          <cell r="R192">
            <v>20185964.260430437</v>
          </cell>
          <cell r="S192">
            <v>72011677.067809641</v>
          </cell>
          <cell r="T192">
            <v>9680711.4045848921</v>
          </cell>
          <cell r="U192">
            <v>2911377.1687234375</v>
          </cell>
        </row>
        <row r="193">
          <cell r="L193">
            <v>19</v>
          </cell>
        </row>
        <row r="194">
          <cell r="L194">
            <v>20</v>
          </cell>
          <cell r="M194" t="str">
            <v xml:space="preserve">   Total O&amp;M Expenses</v>
          </cell>
          <cell r="N194">
            <v>89474232.542978019</v>
          </cell>
          <cell r="O194">
            <v>1266699579.1150177</v>
          </cell>
          <cell r="P194">
            <v>358501892.53917474</v>
          </cell>
          <cell r="Q194">
            <v>125369108.14298317</v>
          </cell>
          <cell r="R194">
            <v>109211080.05547971</v>
          </cell>
          <cell r="S194">
            <v>439041357.26943803</v>
          </cell>
          <cell r="T194">
            <v>57587806.284986481</v>
          </cell>
          <cell r="U194">
            <v>16158028.087503469</v>
          </cell>
        </row>
        <row r="195">
          <cell r="L195">
            <v>21</v>
          </cell>
        </row>
        <row r="196">
          <cell r="L196">
            <v>22</v>
          </cell>
          <cell r="M196" t="str">
            <v>Depreciation</v>
          </cell>
          <cell r="N196">
            <v>11176666.614527365</v>
          </cell>
          <cell r="O196">
            <v>114931886.29967923</v>
          </cell>
          <cell r="P196">
            <v>31323517.197703015</v>
          </cell>
          <cell r="Q196">
            <v>56012641.387849331</v>
          </cell>
          <cell r="R196">
            <v>48086727.191070087</v>
          </cell>
          <cell r="S196">
            <v>173950226.48989594</v>
          </cell>
          <cell r="T196">
            <v>23878070.232737921</v>
          </cell>
          <cell r="U196">
            <v>7925914.1967792409</v>
          </cell>
        </row>
        <row r="197">
          <cell r="L197">
            <v>23</v>
          </cell>
          <cell r="M197" t="str">
            <v xml:space="preserve">Amortization </v>
          </cell>
          <cell r="N197">
            <v>1199131.3858157741</v>
          </cell>
          <cell r="O197">
            <v>16060581.771631308</v>
          </cell>
          <cell r="P197">
            <v>3948170.7211783836</v>
          </cell>
          <cell r="Q197">
            <v>6996362.1364249969</v>
          </cell>
          <cell r="R197">
            <v>6088254.6042614356</v>
          </cell>
          <cell r="S197">
            <v>21726141.834309928</v>
          </cell>
          <cell r="T197">
            <v>2905599.2161411177</v>
          </cell>
          <cell r="U197">
            <v>908107.53216356155</v>
          </cell>
        </row>
        <row r="198">
          <cell r="L198">
            <v>24</v>
          </cell>
          <cell r="M198" t="str">
            <v>Taxes Other Than Income</v>
          </cell>
          <cell r="N198">
            <v>2744174.2459703428</v>
          </cell>
          <cell r="O198">
            <v>41511920.700678051</v>
          </cell>
          <cell r="P198">
            <v>14275508.958059788</v>
          </cell>
          <cell r="Q198">
            <v>11290504.686904153</v>
          </cell>
          <cell r="R198">
            <v>9888623.7490878738</v>
          </cell>
          <cell r="S198">
            <v>31915053.54858068</v>
          </cell>
          <cell r="T198">
            <v>4332830.0047350619</v>
          </cell>
          <cell r="U198">
            <v>1401880.9378162795</v>
          </cell>
        </row>
        <row r="199">
          <cell r="L199">
            <v>25</v>
          </cell>
          <cell r="M199" t="str">
            <v>Income Taxes - Federal</v>
          </cell>
          <cell r="N199">
            <v>1987639.4722036484</v>
          </cell>
          <cell r="O199">
            <v>4591940.427015122</v>
          </cell>
          <cell r="P199">
            <v>-10899819.650943227</v>
          </cell>
          <cell r="Q199">
            <v>54239428.181733243</v>
          </cell>
          <cell r="R199">
            <v>45381142.436536133</v>
          </cell>
          <cell r="S199">
            <v>182394445.68742815</v>
          </cell>
          <cell r="T199">
            <v>26158784.898147378</v>
          </cell>
          <cell r="U199">
            <v>8858285.7451971099</v>
          </cell>
        </row>
        <row r="200">
          <cell r="L200">
            <v>26</v>
          </cell>
          <cell r="M200" t="str">
            <v>Income Taxes - State</v>
          </cell>
          <cell r="N200">
            <v>270087.19295455288</v>
          </cell>
          <cell r="O200">
            <v>623968.4396949705</v>
          </cell>
          <cell r="P200">
            <v>0</v>
          </cell>
          <cell r="Q200">
            <v>7370237.4650584832</v>
          </cell>
          <cell r="R200">
            <v>6166543.5533768544</v>
          </cell>
          <cell r="S200">
            <v>24784375.906764958</v>
          </cell>
          <cell r="T200">
            <v>3554544.4146415587</v>
          </cell>
          <cell r="U200">
            <v>1203693.9116816283</v>
          </cell>
        </row>
        <row r="201">
          <cell r="L201">
            <v>27</v>
          </cell>
          <cell r="M201" t="str">
            <v>Income Taxes - Def Net</v>
          </cell>
          <cell r="N201">
            <v>4812347.0805898057</v>
          </cell>
          <cell r="O201">
            <v>57345580.631218269</v>
          </cell>
          <cell r="P201">
            <v>14681371.397010637</v>
          </cell>
          <cell r="Q201">
            <v>34532961.035852268</v>
          </cell>
          <cell r="R201">
            <v>32069283.882578455</v>
          </cell>
          <cell r="S201">
            <v>59863835.226557069</v>
          </cell>
          <cell r="T201">
            <v>9453143.9847043306</v>
          </cell>
          <cell r="U201">
            <v>2463677.1532738139</v>
          </cell>
        </row>
        <row r="202">
          <cell r="L202">
            <v>28</v>
          </cell>
          <cell r="M202" t="str">
            <v>Investment Tax Credit Adj.</v>
          </cell>
          <cell r="N202">
            <v>0</v>
          </cell>
          <cell r="O202">
            <v>0</v>
          </cell>
          <cell r="P202">
            <v>0</v>
          </cell>
          <cell r="Q202">
            <v>-897401.65566157573</v>
          </cell>
          <cell r="R202">
            <v>-778450.4744278494</v>
          </cell>
          <cell r="S202">
            <v>-2624691.6754950746</v>
          </cell>
          <cell r="T202">
            <v>-369369.24480911979</v>
          </cell>
          <cell r="U202">
            <v>-118951.18123372628</v>
          </cell>
        </row>
        <row r="203">
          <cell r="L203">
            <v>29</v>
          </cell>
          <cell r="M203" t="str">
            <v>Misc Revenue &amp; Expense</v>
          </cell>
          <cell r="N203">
            <v>-104153.41565857115</v>
          </cell>
          <cell r="O203">
            <v>-1775820.0851916987</v>
          </cell>
          <cell r="P203">
            <v>-679488.77061225707</v>
          </cell>
          <cell r="Q203">
            <v>-1080451.0173497088</v>
          </cell>
          <cell r="R203">
            <v>-928837.70177896752</v>
          </cell>
          <cell r="S203">
            <v>-2662999.4931062153</v>
          </cell>
          <cell r="T203">
            <v>-417891.18341069319</v>
          </cell>
          <cell r="U203">
            <v>-151613.31557074119</v>
          </cell>
        </row>
        <row r="204">
          <cell r="L204">
            <v>30</v>
          </cell>
        </row>
        <row r="205">
          <cell r="L205">
            <v>31</v>
          </cell>
          <cell r="M205" t="str">
            <v xml:space="preserve">   Total Operating Expenses:</v>
          </cell>
          <cell r="N205">
            <v>111560125.11938091</v>
          </cell>
          <cell r="O205">
            <v>1499989637.2997427</v>
          </cell>
          <cell r="P205">
            <v>411151152.3915711</v>
          </cell>
          <cell r="Q205">
            <v>293833390.36379433</v>
          </cell>
          <cell r="R205">
            <v>255184367.29618371</v>
          </cell>
          <cell r="S205">
            <v>928387744.79437339</v>
          </cell>
          <cell r="T205">
            <v>127083518.60787404</v>
          </cell>
          <cell r="U205">
            <v>38649023.067610636</v>
          </cell>
        </row>
        <row r="206">
          <cell r="L206">
            <v>32</v>
          </cell>
        </row>
        <row r="207">
          <cell r="L207">
            <v>33</v>
          </cell>
          <cell r="M207" t="str">
            <v xml:space="preserve">   Operating Rev For Return:</v>
          </cell>
          <cell r="N207">
            <v>14062772.431519285</v>
          </cell>
          <cell r="O207">
            <v>156295566.30103946</v>
          </cell>
          <cell r="P207">
            <v>25465372.535212755</v>
          </cell>
          <cell r="Q207">
            <v>169241444.37292418</v>
          </cell>
          <cell r="R207">
            <v>145386824.55586839</v>
          </cell>
          <cell r="S207">
            <v>541565124.5353092</v>
          </cell>
          <cell r="T207">
            <v>73997893.858382165</v>
          </cell>
          <cell r="U207">
            <v>23854619.817055784</v>
          </cell>
        </row>
        <row r="208">
          <cell r="L208">
            <v>34</v>
          </cell>
        </row>
        <row r="209">
          <cell r="L209">
            <v>35</v>
          </cell>
        </row>
        <row r="210">
          <cell r="L210">
            <v>36</v>
          </cell>
          <cell r="M210" t="str">
            <v xml:space="preserve">   Rate Base:</v>
          </cell>
        </row>
        <row r="211">
          <cell r="L211">
            <v>37</v>
          </cell>
          <cell r="M211" t="str">
            <v>Electric Plant In Service</v>
          </cell>
          <cell r="N211">
            <v>381219212.26865935</v>
          </cell>
          <cell r="O211">
            <v>4360392344.2109432</v>
          </cell>
          <cell r="P211">
            <v>1165713303.9850171</v>
          </cell>
          <cell r="Q211">
            <v>2232737348.4397378</v>
          </cell>
          <cell r="R211">
            <v>1918622533.4400635</v>
          </cell>
          <cell r="S211">
            <v>7157003221.9093065</v>
          </cell>
          <cell r="T211">
            <v>972387478.54307377</v>
          </cell>
          <cell r="U211">
            <v>314114814.99967444</v>
          </cell>
        </row>
        <row r="212">
          <cell r="L212">
            <v>38</v>
          </cell>
          <cell r="M212" t="str">
            <v>Plant Held for Future Use</v>
          </cell>
          <cell r="N212">
            <v>22671.644040263593</v>
          </cell>
          <cell r="O212">
            <v>635788.19251786673</v>
          </cell>
          <cell r="P212">
            <v>102718.85344186971</v>
          </cell>
          <cell r="Q212">
            <v>1800017.7868809509</v>
          </cell>
          <cell r="R212">
            <v>1559138.9835814147</v>
          </cell>
          <cell r="S212">
            <v>6619846.9768716563</v>
          </cell>
          <cell r="T212">
            <v>736503.56102110702</v>
          </cell>
          <cell r="U212">
            <v>240878.80329953617</v>
          </cell>
        </row>
        <row r="213">
          <cell r="L213">
            <v>39</v>
          </cell>
          <cell r="M213" t="str">
            <v>Misc Deferred Debits</v>
          </cell>
          <cell r="N213">
            <v>4800133.947975711</v>
          </cell>
          <cell r="O213">
            <v>32488648.892950866</v>
          </cell>
          <cell r="P213">
            <v>8368048.5872633168</v>
          </cell>
          <cell r="Q213">
            <v>10234366.315186631</v>
          </cell>
          <cell r="R213">
            <v>8851815.955552645</v>
          </cell>
          <cell r="S213">
            <v>32763207.956257425</v>
          </cell>
          <cell r="T213">
            <v>3977597.3931464492</v>
          </cell>
          <cell r="U213">
            <v>1382550.3596339866</v>
          </cell>
        </row>
        <row r="214">
          <cell r="L214">
            <v>40</v>
          </cell>
          <cell r="M214" t="str">
            <v>Elec Plant Acq Adj</v>
          </cell>
          <cell r="N214">
            <v>0</v>
          </cell>
          <cell r="O214">
            <v>0</v>
          </cell>
          <cell r="P214">
            <v>0</v>
          </cell>
          <cell r="Q214">
            <v>16540197.978727881</v>
          </cell>
          <cell r="R214">
            <v>14347783.829504002</v>
          </cell>
          <cell r="S214">
            <v>48376242.312371247</v>
          </cell>
          <cell r="T214">
            <v>6807921.9576345561</v>
          </cell>
          <cell r="U214">
            <v>2192414.149223878</v>
          </cell>
        </row>
        <row r="215">
          <cell r="L215">
            <v>41</v>
          </cell>
          <cell r="M215" t="str">
            <v>Nuclear Fuel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L216">
            <v>42</v>
          </cell>
          <cell r="M216" t="str">
            <v>Prepayments</v>
          </cell>
          <cell r="N216">
            <v>805045.37281655683</v>
          </cell>
          <cell r="O216">
            <v>11254085.655683765</v>
          </cell>
          <cell r="P216">
            <v>2587030.9658879163</v>
          </cell>
          <cell r="Q216">
            <v>4861623.1093060775</v>
          </cell>
          <cell r="R216">
            <v>4192265.0616671746</v>
          </cell>
          <cell r="S216">
            <v>17196758.239302102</v>
          </cell>
          <cell r="T216">
            <v>2217417.017184475</v>
          </cell>
          <cell r="U216">
            <v>669358.04763890291</v>
          </cell>
        </row>
        <row r="217">
          <cell r="L217">
            <v>43</v>
          </cell>
          <cell r="M217" t="str">
            <v>Fuel Stock</v>
          </cell>
          <cell r="N217">
            <v>575838.12682024785</v>
          </cell>
          <cell r="O217">
            <v>8700195.8507311381</v>
          </cell>
          <cell r="P217">
            <v>2516743.8687479584</v>
          </cell>
          <cell r="Q217">
            <v>17243905.931475069</v>
          </cell>
          <cell r="R217">
            <v>14795101.254695127</v>
          </cell>
          <cell r="S217">
            <v>43610400.749598995</v>
          </cell>
          <cell r="T217">
            <v>6784852.8414635612</v>
          </cell>
          <cell r="U217">
            <v>2448804.6767799417</v>
          </cell>
        </row>
        <row r="218">
          <cell r="L218">
            <v>44</v>
          </cell>
          <cell r="M218" t="str">
            <v>Material &amp; Supplies</v>
          </cell>
          <cell r="N218">
            <v>1422984.2406841528</v>
          </cell>
          <cell r="O218">
            <v>31349694.812579129</v>
          </cell>
          <cell r="P218">
            <v>6381359.7166456878</v>
          </cell>
          <cell r="Q218">
            <v>23837683.258493494</v>
          </cell>
          <cell r="R218">
            <v>20704701.182152528</v>
          </cell>
          <cell r="S218">
            <v>76108721.919340476</v>
          </cell>
          <cell r="T218">
            <v>11054792.260025123</v>
          </cell>
          <cell r="U218">
            <v>3132982.076340965</v>
          </cell>
        </row>
        <row r="219">
          <cell r="L219">
            <v>45</v>
          </cell>
          <cell r="M219" t="str">
            <v>Working Capital</v>
          </cell>
          <cell r="N219">
            <v>4294579.1596392496</v>
          </cell>
          <cell r="O219">
            <v>47874675.27990827</v>
          </cell>
          <cell r="P219">
            <v>12445164.2767238</v>
          </cell>
          <cell r="Q219">
            <v>18919612.177968025</v>
          </cell>
          <cell r="R219">
            <v>16441830.487643089</v>
          </cell>
          <cell r="S219">
            <v>66633438.079022579</v>
          </cell>
          <cell r="T219">
            <v>8662200.1792673357</v>
          </cell>
          <cell r="U219">
            <v>2477781.6903249379</v>
          </cell>
        </row>
        <row r="220">
          <cell r="L220">
            <v>46</v>
          </cell>
          <cell r="M220" t="str">
            <v>Weatherization</v>
          </cell>
          <cell r="N220">
            <v>408768.05909013504</v>
          </cell>
          <cell r="O220">
            <v>-659.56623574720356</v>
          </cell>
          <cell r="P220">
            <v>2100038.7293716506</v>
          </cell>
          <cell r="Q220">
            <v>416267.61062639923</v>
          </cell>
          <cell r="R220">
            <v>396339.43058747589</v>
          </cell>
          <cell r="S220">
            <v>6556322.3983376445</v>
          </cell>
          <cell r="T220">
            <v>5594051.545794636</v>
          </cell>
          <cell r="U220">
            <v>19928.180038923318</v>
          </cell>
        </row>
        <row r="221">
          <cell r="L221">
            <v>47</v>
          </cell>
          <cell r="M221" t="str">
            <v xml:space="preserve">Misc Rate Base </v>
          </cell>
          <cell r="N221">
            <v>294257.54585847346</v>
          </cell>
          <cell r="O221">
            <v>4380157.0086926091</v>
          </cell>
          <cell r="P221">
            <v>474771.24544890749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L222">
            <v>48</v>
          </cell>
        </row>
        <row r="223">
          <cell r="L223">
            <v>49</v>
          </cell>
          <cell r="M223" t="str">
            <v xml:space="preserve">   Total Electric Plant:</v>
          </cell>
          <cell r="N223">
            <v>393843490.36558419</v>
          </cell>
          <cell r="O223">
            <v>4497074930.3377714</v>
          </cell>
          <cell r="P223">
            <v>1200689180.2285483</v>
          </cell>
          <cell r="Q223">
            <v>2326591022.6084023</v>
          </cell>
          <cell r="R223">
            <v>1999911509.6254468</v>
          </cell>
          <cell r="S223">
            <v>7454868160.5404081</v>
          </cell>
          <cell r="T223">
            <v>1018222815.2986109</v>
          </cell>
          <cell r="U223">
            <v>326679512.98295552</v>
          </cell>
        </row>
        <row r="224">
          <cell r="L224">
            <v>50</v>
          </cell>
        </row>
        <row r="225">
          <cell r="L225">
            <v>51</v>
          </cell>
          <cell r="M225" t="str">
            <v>Rate Base Deductions:</v>
          </cell>
        </row>
        <row r="226">
          <cell r="L226">
            <v>52</v>
          </cell>
          <cell r="M226" t="str">
            <v>Accum Prov For Deprec</v>
          </cell>
          <cell r="N226">
            <v>-152826693.41288137</v>
          </cell>
          <cell r="O226">
            <v>-1691337276.7234855</v>
          </cell>
          <cell r="P226">
            <v>-455513070.28755075</v>
          </cell>
          <cell r="Q226">
            <v>-879920227.30174887</v>
          </cell>
          <cell r="R226">
            <v>-756325611.02722955</v>
          </cell>
          <cell r="S226">
            <v>-2623054396.4685593</v>
          </cell>
          <cell r="T226">
            <v>-387558957.21713632</v>
          </cell>
          <cell r="U226">
            <v>-123594616.27451937</v>
          </cell>
        </row>
        <row r="227">
          <cell r="L227">
            <v>53</v>
          </cell>
          <cell r="M227" t="str">
            <v>Accum Prov For Amort</v>
          </cell>
          <cell r="N227">
            <v>-10324749.58527774</v>
          </cell>
          <cell r="O227">
            <v>-126907043.87070373</v>
          </cell>
          <cell r="P227">
            <v>-32275734.255299926</v>
          </cell>
          <cell r="Q227">
            <v>-51854664.295759693</v>
          </cell>
          <cell r="R227">
            <v>-45592413.330981344</v>
          </cell>
          <cell r="S227">
            <v>-161924814.3183862</v>
          </cell>
          <cell r="T227">
            <v>-21041538.195306227</v>
          </cell>
          <cell r="U227">
            <v>-6262250.9647783469</v>
          </cell>
        </row>
        <row r="228">
          <cell r="L228">
            <v>54</v>
          </cell>
          <cell r="M228" t="str">
            <v>Accum Def Income Tax</v>
          </cell>
          <cell r="N228">
            <v>-34476087.604964301</v>
          </cell>
          <cell r="O228">
            <v>-371666372.68181461</v>
          </cell>
          <cell r="P228">
            <v>-88855752.481450364</v>
          </cell>
          <cell r="Q228">
            <v>-155919475.35228878</v>
          </cell>
          <cell r="R228">
            <v>-130232952.61759609</v>
          </cell>
          <cell r="S228">
            <v>-565555972.11549258</v>
          </cell>
          <cell r="T228">
            <v>-80027600.770381257</v>
          </cell>
          <cell r="U228">
            <v>-25686522.734692682</v>
          </cell>
        </row>
        <row r="229">
          <cell r="L229">
            <v>55</v>
          </cell>
          <cell r="M229" t="str">
            <v>Unamortized ITC</v>
          </cell>
          <cell r="N229">
            <v>-485987.87262933265</v>
          </cell>
          <cell r="O229">
            <v>-7045038.4936113218</v>
          </cell>
          <cell r="P229">
            <v>-1439630.7646533309</v>
          </cell>
          <cell r="Q229">
            <v>-1400533.0246153311</v>
          </cell>
          <cell r="R229">
            <v>-1349474.934647331</v>
          </cell>
          <cell r="S229">
            <v>-177010.35437666654</v>
          </cell>
          <cell r="T229">
            <v>-52729.176629999958</v>
          </cell>
          <cell r="U229">
            <v>-51058.089967999957</v>
          </cell>
        </row>
        <row r="230">
          <cell r="L230">
            <v>56</v>
          </cell>
          <cell r="M230" t="str">
            <v>Customer Adv For Const</v>
          </cell>
          <cell r="N230">
            <v>72279.237831746432</v>
          </cell>
          <cell r="O230">
            <v>-77901.235620867694</v>
          </cell>
          <cell r="P230">
            <v>206261.66434642594</v>
          </cell>
          <cell r="Q230">
            <v>-4383409.1810825616</v>
          </cell>
          <cell r="R230">
            <v>-3334655.9585801507</v>
          </cell>
          <cell r="S230">
            <v>-12435484.812841244</v>
          </cell>
          <cell r="T230">
            <v>-242622.92722368348</v>
          </cell>
          <cell r="U230">
            <v>-1048753.2225024106</v>
          </cell>
        </row>
        <row r="231">
          <cell r="L231">
            <v>57</v>
          </cell>
          <cell r="M231" t="str">
            <v>Customer Service Deposits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L232">
            <v>58</v>
          </cell>
          <cell r="M232" t="str">
            <v>Misc Rate Base Deductions</v>
          </cell>
          <cell r="N232">
            <v>-1430169.9403596641</v>
          </cell>
          <cell r="O232">
            <v>-17743277.136641763</v>
          </cell>
          <cell r="P232">
            <v>-4709705.5381272128</v>
          </cell>
          <cell r="Q232">
            <v>-8538060.2185078822</v>
          </cell>
          <cell r="R232">
            <v>-7377891.3963859901</v>
          </cell>
          <cell r="S232">
            <v>-25857754.273543406</v>
          </cell>
          <cell r="T232">
            <v>-3707991.0253507737</v>
          </cell>
          <cell r="U232">
            <v>-1160168.8221218926</v>
          </cell>
        </row>
        <row r="233">
          <cell r="L233">
            <v>59</v>
          </cell>
        </row>
        <row r="234">
          <cell r="L234">
            <v>60</v>
          </cell>
          <cell r="M234" t="str">
            <v xml:space="preserve">     Total Rate Base Deductions</v>
          </cell>
          <cell r="N234">
            <v>-199471409.17828068</v>
          </cell>
          <cell r="O234">
            <v>-2214776910.1418781</v>
          </cell>
          <cell r="P234">
            <v>-582587631.6627351</v>
          </cell>
          <cell r="Q234">
            <v>-1102016369.3740032</v>
          </cell>
          <cell r="R234">
            <v>-944212999.26542044</v>
          </cell>
          <cell r="S234">
            <v>-3389005432.3431997</v>
          </cell>
          <cell r="T234">
            <v>-492631439.31202829</v>
          </cell>
          <cell r="U234">
            <v>-157803370.10858271</v>
          </cell>
        </row>
        <row r="235">
          <cell r="L235">
            <v>61</v>
          </cell>
        </row>
        <row r="236">
          <cell r="L236">
            <v>62</v>
          </cell>
          <cell r="M236" t="str">
            <v xml:space="preserve">   Total Rate Base:</v>
          </cell>
          <cell r="N236">
            <v>194372081.18730351</v>
          </cell>
          <cell r="O236">
            <v>2282298020.1958933</v>
          </cell>
          <cell r="P236">
            <v>618101548.56581318</v>
          </cell>
          <cell r="Q236">
            <v>1224574653.2343991</v>
          </cell>
          <cell r="R236">
            <v>1055698510.3600264</v>
          </cell>
          <cell r="S236">
            <v>4065862728.1972084</v>
          </cell>
          <cell r="T236">
            <v>525591375.98658264</v>
          </cell>
          <cell r="U236">
            <v>168876142.87437281</v>
          </cell>
        </row>
        <row r="237">
          <cell r="L237">
            <v>63</v>
          </cell>
        </row>
        <row r="238">
          <cell r="L238">
            <v>64</v>
          </cell>
        </row>
        <row r="239">
          <cell r="L239">
            <v>65</v>
          </cell>
        </row>
        <row r="240">
          <cell r="L240">
            <v>66</v>
          </cell>
        </row>
        <row r="241">
          <cell r="L241">
            <v>67</v>
          </cell>
          <cell r="M241" t="str">
            <v>TAX CALCULATION:</v>
          </cell>
        </row>
        <row r="242">
          <cell r="L242">
            <v>68</v>
          </cell>
          <cell r="M242" t="str">
            <v>Operating Revenue</v>
          </cell>
        </row>
        <row r="243">
          <cell r="L243">
            <v>69</v>
          </cell>
          <cell r="M243" t="str">
            <v>Other Deductions</v>
          </cell>
        </row>
        <row r="244">
          <cell r="L244">
            <v>70</v>
          </cell>
          <cell r="M244" t="str">
            <v>Interest (AFUDC)</v>
          </cell>
          <cell r="N244">
            <v>-1010225.6662520111</v>
          </cell>
          <cell r="O244">
            <v>-11776816.51031982</v>
          </cell>
          <cell r="P244">
            <v>-3140569.6544362712</v>
          </cell>
          <cell r="R244">
            <v>-5173271.1010654038</v>
          </cell>
          <cell r="S244">
            <v>-20253937.863352448</v>
          </cell>
          <cell r="T244">
            <v>-2611812.631759353</v>
          </cell>
          <cell r="U244">
            <v>-853597.63067418325</v>
          </cell>
        </row>
        <row r="245">
          <cell r="L245">
            <v>71</v>
          </cell>
          <cell r="M245" t="str">
            <v>Interest</v>
          </cell>
          <cell r="N245">
            <v>6643946.5583185395</v>
          </cell>
          <cell r="O245">
            <v>77452535.74083063</v>
          </cell>
          <cell r="P245">
            <v>20654570.205253847</v>
          </cell>
          <cell r="Q245">
            <v>39636880.258880608</v>
          </cell>
          <cell r="R245">
            <v>34023028.59190876</v>
          </cell>
          <cell r="S245">
            <v>133203981.30337067</v>
          </cell>
          <cell r="T245">
            <v>17177096.291890908</v>
          </cell>
          <cell r="U245">
            <v>5613851.6669718483</v>
          </cell>
        </row>
        <row r="246">
          <cell r="L246">
            <v>72</v>
          </cell>
          <cell r="M246" t="str">
            <v>Schedule "M" Addition</v>
          </cell>
          <cell r="N246">
            <v>22947148.722242586</v>
          </cell>
          <cell r="O246">
            <v>246882999.28594142</v>
          </cell>
          <cell r="P246">
            <v>64341052.459853157</v>
          </cell>
          <cell r="Q246">
            <v>105406337.18158698</v>
          </cell>
          <cell r="R246">
            <v>89953727.490022525</v>
          </cell>
          <cell r="S246">
            <v>340376769.20689952</v>
          </cell>
          <cell r="T246">
            <v>44987117.181632355</v>
          </cell>
          <cell r="U246">
            <v>15452609.691564448</v>
          </cell>
        </row>
        <row r="247">
          <cell r="L247">
            <v>73</v>
          </cell>
          <cell r="M247" t="str">
            <v>Schedule "M" Deduction</v>
          </cell>
          <cell r="N247">
            <v>32497216.89390694</v>
          </cell>
          <cell r="O247">
            <v>386320537.62323135</v>
          </cell>
          <cell r="P247">
            <v>107216318.05015349</v>
          </cell>
          <cell r="Q247">
            <v>173942962.78434196</v>
          </cell>
          <cell r="R247">
            <v>153502363.4382025</v>
          </cell>
          <cell r="S247">
            <v>487498451.86231428</v>
          </cell>
          <cell r="T247">
            <v>64922901.594647318</v>
          </cell>
          <cell r="U247">
            <v>20440599.34613945</v>
          </cell>
        </row>
        <row r="248">
          <cell r="L248">
            <v>74</v>
          </cell>
          <cell r="M248" t="str">
            <v>Income Before Tax</v>
          </cell>
        </row>
        <row r="249">
          <cell r="L249">
            <v>75</v>
          </cell>
        </row>
        <row r="250">
          <cell r="L250">
            <v>76</v>
          </cell>
          <cell r="M250" t="str">
            <v>State Income Taxes</v>
          </cell>
        </row>
        <row r="251">
          <cell r="L251">
            <v>77</v>
          </cell>
          <cell r="M251" t="str">
            <v>Taxable Income</v>
          </cell>
        </row>
        <row r="252">
          <cell r="L252">
            <v>78</v>
          </cell>
        </row>
        <row r="253">
          <cell r="L253">
            <v>79</v>
          </cell>
          <cell r="M253" t="str">
            <v>Federal Income Taxes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otal Adj"/>
      <sheetName val="Restating Adj"/>
      <sheetName val="Pro Forma Adj"/>
      <sheetName val="Interest Calc"/>
      <sheetName val="Variables"/>
      <sheetName val="Check Sheet"/>
      <sheetName val="Exhibit No.__(NCS-2) pg 1"/>
      <sheetName val="Exhibit No.__(NCS-2) pg 2-3"/>
      <sheetName val="Page 1.4"/>
      <sheetName val="Page 1.5"/>
      <sheetName val="Page 1.6"/>
      <sheetName val="Sheet1"/>
    </sheetNames>
    <sheetDataSet>
      <sheetData sheetId="0">
        <row r="37">
          <cell r="B37">
            <v>40389777.94615829</v>
          </cell>
          <cell r="F37">
            <v>54457863.068584561</v>
          </cell>
        </row>
        <row r="64">
          <cell r="B64">
            <v>788256371.82205129</v>
          </cell>
          <cell r="F64">
            <v>812604389.17810583</v>
          </cell>
        </row>
        <row r="67">
          <cell r="B67">
            <v>5.0710212460143671E-2</v>
          </cell>
          <cell r="F67">
            <v>8.120907023447152E-2</v>
          </cell>
        </row>
      </sheetData>
      <sheetData sheetId="1">
        <row r="9">
          <cell r="C9" t="str">
            <v>Temperature Normalization</v>
          </cell>
          <cell r="D9" t="str">
            <v>Revenue Normalization</v>
          </cell>
          <cell r="E9" t="str">
            <v>Effective Price Change</v>
          </cell>
          <cell r="F9" t="str">
            <v>SO2 Emission Allowance Sales</v>
          </cell>
          <cell r="G9" t="str">
            <v>Renewable Energy Credit and Renewable Energy Attribute Revenue</v>
          </cell>
          <cell r="H9" t="str">
            <v>Wheeling Revenue</v>
          </cell>
          <cell r="I9" t="str">
            <v>Ancillary Revenue</v>
          </cell>
          <cell r="J9" t="str">
            <v>Schedule 300 Fee Change</v>
          </cell>
          <cell r="K9" t="str">
            <v>Wind Wake Loss Revenues</v>
          </cell>
          <cell r="L9" t="str">
            <v>Miscellan -eous Expense &amp; Revenue</v>
          </cell>
          <cell r="M9" t="str">
            <v>General Wage Increase - Restating</v>
          </cell>
          <cell r="N9" t="str">
            <v>General Wage Increase - Pro Forma</v>
          </cell>
          <cell r="O9" t="str">
            <v>Irrigation Load Control Program</v>
          </cell>
          <cell r="P9" t="str">
            <v>Remove Non-Recurring Entries</v>
          </cell>
          <cell r="Q9" t="str">
            <v>DSM Revenue and Expense Removal</v>
          </cell>
          <cell r="R9" t="str">
            <v>Insurance Expense</v>
          </cell>
          <cell r="S9" t="str">
            <v>Advertising</v>
          </cell>
          <cell r="T9" t="str">
            <v>Member -ships &amp; Subscript -ions</v>
          </cell>
          <cell r="U9" t="str">
            <v>Uncollect -ible Expense</v>
          </cell>
          <cell r="V9" t="str">
            <v>Legal Expenses</v>
          </cell>
          <cell r="X9" t="str">
            <v>Collection Agency Fees</v>
          </cell>
          <cell r="Y9" t="str">
            <v>IHS Global Insight Escalation</v>
          </cell>
          <cell r="AD9" t="str">
            <v>Net Power Costs - Restating</v>
          </cell>
          <cell r="AE9" t="str">
            <v>Net Power Costs - Pro Forma</v>
          </cell>
          <cell r="AF9" t="str">
            <v>James River Royalty Offset</v>
          </cell>
          <cell r="AG9" t="str">
            <v>Colstrip #3 Removal</v>
          </cell>
          <cell r="AI9" t="str">
            <v>Depreciation and Amortization Reserve to December 2013 Balance</v>
          </cell>
          <cell r="AL9" t="str">
            <v>Depreciation Study &amp; Annual Depreciation</v>
          </cell>
          <cell r="AO9" t="str">
            <v>Vehicle Depreciation -  Depreciation Study</v>
          </cell>
          <cell r="AR9" t="str">
            <v>Interest True Up</v>
          </cell>
          <cell r="AS9" t="str">
            <v>Property Tax Expense</v>
          </cell>
          <cell r="AT9" t="str">
            <v>Renewable Energy Tax Credit</v>
          </cell>
          <cell r="AU9" t="str">
            <v>PowerTax ADIT Balance</v>
          </cell>
          <cell r="AV9" t="str">
            <v>WA Low Income Tax Credit</v>
          </cell>
          <cell r="AW9" t="str">
            <v>Flow-Through Adjustment</v>
          </cell>
          <cell r="AY9" t="str">
            <v>Remove Deferred State Tax Expense &amp; Balance</v>
          </cell>
          <cell r="AZ9" t="str">
            <v>WA Public Utility Tax Adjustment</v>
          </cell>
          <cell r="BN9" t="str">
            <v>Adjust December 2013 AMA Plant Balances to December 2013 Balance</v>
          </cell>
        </row>
        <row r="40">
          <cell r="C40">
            <v>-3700294.8254999998</v>
          </cell>
          <cell r="D40">
            <v>-4827929.8803313505</v>
          </cell>
          <cell r="E40">
            <v>11066786.133521356</v>
          </cell>
          <cell r="F40">
            <v>481473.27761135239</v>
          </cell>
          <cell r="G40">
            <v>-1464670.435197121</v>
          </cell>
          <cell r="H40">
            <v>225695.19587542658</v>
          </cell>
          <cell r="I40">
            <v>26861.784592098978</v>
          </cell>
          <cell r="J40">
            <v>55085.333333333343</v>
          </cell>
          <cell r="K40">
            <v>16827.577914443347</v>
          </cell>
          <cell r="L40">
            <v>14374.098749112274</v>
          </cell>
          <cell r="M40">
            <v>30934.475661248049</v>
          </cell>
          <cell r="N40">
            <v>-801978.73670690763</v>
          </cell>
          <cell r="O40">
            <v>3471.4899197574941</v>
          </cell>
          <cell r="P40">
            <v>-101033.78529856091</v>
          </cell>
          <cell r="Q40">
            <v>6923689.1386707202</v>
          </cell>
          <cell r="R40">
            <v>1590631.9798476</v>
          </cell>
          <cell r="S40">
            <v>261.26530187496326</v>
          </cell>
          <cell r="T40">
            <v>-972.74282173129757</v>
          </cell>
          <cell r="U40">
            <v>-274576.25423230953</v>
          </cell>
          <cell r="V40">
            <v>-477325.32113622106</v>
          </cell>
          <cell r="W40">
            <v>337346.38445901958</v>
          </cell>
          <cell r="X40">
            <v>27338.768339999999</v>
          </cell>
          <cell r="Y40">
            <v>-252564.6768915646</v>
          </cell>
          <cell r="Z40">
            <v>-356705.54368123598</v>
          </cell>
          <cell r="AA40">
            <v>-51546.637108524432</v>
          </cell>
          <cell r="AB40">
            <v>-234656.02348316519</v>
          </cell>
          <cell r="AC40">
            <v>-40718.086814229893</v>
          </cell>
          <cell r="AD40">
            <v>7484567.7885333151</v>
          </cell>
          <cell r="AE40">
            <v>-5539982.6592533812</v>
          </cell>
          <cell r="AF40">
            <v>441933.97090947971</v>
          </cell>
          <cell r="AG40">
            <v>314398.52210624242</v>
          </cell>
          <cell r="AH40">
            <v>-3780.842571246576</v>
          </cell>
          <cell r="AI40">
            <v>0</v>
          </cell>
          <cell r="AJ40">
            <v>0</v>
          </cell>
          <cell r="AK40">
            <v>0</v>
          </cell>
          <cell r="AL40">
            <v>-1308590.3777142852</v>
          </cell>
          <cell r="AM40">
            <v>0</v>
          </cell>
          <cell r="AN40">
            <v>59410.003148228629</v>
          </cell>
          <cell r="AO40">
            <v>57686.792211548636</v>
          </cell>
          <cell r="AP40">
            <v>28215.846569819794</v>
          </cell>
          <cell r="AQ40">
            <v>-11178.80419450879</v>
          </cell>
          <cell r="AR40">
            <v>-87525.523705378524</v>
          </cell>
          <cell r="AS40">
            <v>-335268.7</v>
          </cell>
          <cell r="AT40">
            <v>661916.82775972039</v>
          </cell>
          <cell r="AU40">
            <v>0</v>
          </cell>
          <cell r="AV40">
            <v>-25872.6</v>
          </cell>
          <cell r="AW40">
            <v>0</v>
          </cell>
          <cell r="AX40">
            <v>407648.85953784268</v>
          </cell>
          <cell r="AY40">
            <v>493727</v>
          </cell>
          <cell r="AZ40">
            <v>524709</v>
          </cell>
          <cell r="BA40">
            <v>-138614.57201924626</v>
          </cell>
          <cell r="BB40">
            <v>-171516.53619326494</v>
          </cell>
          <cell r="BC40">
            <v>0</v>
          </cell>
          <cell r="BD40">
            <v>-484149.48912362522</v>
          </cell>
          <cell r="BE40">
            <v>-149339.30038484675</v>
          </cell>
          <cell r="BF40">
            <v>0</v>
          </cell>
          <cell r="BG40">
            <v>0</v>
          </cell>
          <cell r="BH40">
            <v>-58361.274086542442</v>
          </cell>
          <cell r="BI40">
            <v>17990.552800000001</v>
          </cell>
          <cell r="BJ40">
            <v>-99761.9</v>
          </cell>
          <cell r="BK40">
            <v>-2710.0887272727277</v>
          </cell>
          <cell r="BL40">
            <v>-1950000</v>
          </cell>
          <cell r="BM40">
            <v>236962.56847589646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0.21450000000000002</v>
          </cell>
          <cell r="BV40">
            <v>-657876.49468060513</v>
          </cell>
          <cell r="BW40">
            <v>7586.3339766349727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-249924.71937285986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-8567345.2846213318</v>
          </cell>
          <cell r="AH67">
            <v>-212765.11892330143</v>
          </cell>
          <cell r="AI67">
            <v>-327834.2358335061</v>
          </cell>
          <cell r="AJ67">
            <v>-5224302.8291667392</v>
          </cell>
          <cell r="AK67">
            <v>-974855.7125000027</v>
          </cell>
          <cell r="AL67">
            <v>0</v>
          </cell>
          <cell r="AM67">
            <v>-2013215.9657142847</v>
          </cell>
          <cell r="AN67">
            <v>764035.59114822827</v>
          </cell>
          <cell r="AQ67">
            <v>-143763.74042216278</v>
          </cell>
          <cell r="AR67">
            <v>0</v>
          </cell>
          <cell r="AS67">
            <v>0</v>
          </cell>
          <cell r="AT67">
            <v>0</v>
          </cell>
          <cell r="AU67">
            <v>-1637024.0885679396</v>
          </cell>
          <cell r="AV67">
            <v>0</v>
          </cell>
          <cell r="AW67">
            <v>-9662969.1539299972</v>
          </cell>
          <cell r="AX67">
            <v>0</v>
          </cell>
          <cell r="AY67">
            <v>246864</v>
          </cell>
          <cell r="AZ67">
            <v>0</v>
          </cell>
          <cell r="BA67">
            <v>26734872.303152114</v>
          </cell>
          <cell r="BB67">
            <v>-250034.33575255581</v>
          </cell>
          <cell r="BC67">
            <v>-481414.22831967159</v>
          </cell>
          <cell r="BD67">
            <v>39659141.183142669</v>
          </cell>
          <cell r="BE67">
            <v>-2559875.5288223396</v>
          </cell>
          <cell r="BF67">
            <v>-17820940.919662062</v>
          </cell>
          <cell r="BG67">
            <v>-5900423.0639445903</v>
          </cell>
          <cell r="BH67">
            <v>97700.229568832146</v>
          </cell>
          <cell r="BI67">
            <v>-360048.63899999904</v>
          </cell>
          <cell r="BJ67">
            <v>-83642.64791666661</v>
          </cell>
          <cell r="BK67">
            <v>-3361133.729166666</v>
          </cell>
          <cell r="BL67">
            <v>0</v>
          </cell>
          <cell r="BM67">
            <v>0</v>
          </cell>
          <cell r="BN67">
            <v>9325893.1252836585</v>
          </cell>
          <cell r="BO67">
            <v>3494471.7860977175</v>
          </cell>
          <cell r="BP67">
            <v>4197728.8716670349</v>
          </cell>
          <cell r="BQ67">
            <v>1473012.5750171274</v>
          </cell>
          <cell r="BR67">
            <v>190552.90801951577</v>
          </cell>
          <cell r="BS67">
            <v>895127.28883638768</v>
          </cell>
          <cell r="BT67">
            <v>2815924.3965096781</v>
          </cell>
          <cell r="BU67">
            <v>31018483.084840588</v>
          </cell>
          <cell r="BV67">
            <v>306565.161345692</v>
          </cell>
          <cell r="BW67">
            <v>-19787.837837796913</v>
          </cell>
        </row>
      </sheetData>
      <sheetData sheetId="2" refreshError="1"/>
      <sheetData sheetId="3" refreshError="1"/>
      <sheetData sheetId="4" refreshError="1"/>
      <sheetData sheetId="5">
        <row r="8">
          <cell r="E8">
            <v>2.4993500000000002E-2</v>
          </cell>
        </row>
        <row r="9">
          <cell r="E9">
            <v>1.3500000000000001E-5</v>
          </cell>
        </row>
        <row r="10">
          <cell r="C10">
            <v>0.51729999999999998</v>
          </cell>
        </row>
        <row r="11">
          <cell r="E11">
            <v>7.6700000000000004E-2</v>
          </cell>
        </row>
        <row r="20">
          <cell r="D20">
            <v>6.3400000000000001E-3</v>
          </cell>
        </row>
        <row r="21">
          <cell r="D21">
            <v>2E-3</v>
          </cell>
        </row>
        <row r="22">
          <cell r="D22">
            <v>3.8730000000000001E-2</v>
          </cell>
        </row>
        <row r="34">
          <cell r="D34">
            <v>0.61939999999999995</v>
          </cell>
        </row>
      </sheetData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zoomScaleNormal="100" zoomScaleSheetLayoutView="100" workbookViewId="0">
      <selection activeCell="G17" sqref="G17"/>
    </sheetView>
  </sheetViews>
  <sheetFormatPr defaultRowHeight="11.25" x14ac:dyDescent="0.2"/>
  <cols>
    <col min="1" max="1" width="4.28515625" style="4" customWidth="1"/>
    <col min="2" max="2" width="11.140625" style="2" customWidth="1"/>
    <col min="3" max="3" width="51.5703125" style="4" bestFit="1" customWidth="1"/>
    <col min="4" max="6" width="10.7109375" style="4" customWidth="1"/>
    <col min="7" max="7" width="22.7109375" style="6" customWidth="1"/>
    <col min="8" max="8" width="9.5703125" style="4" bestFit="1" customWidth="1"/>
    <col min="9" max="16384" width="9.140625" style="4"/>
  </cols>
  <sheetData>
    <row r="1" spans="1:8" ht="19.5" x14ac:dyDescent="0.3">
      <c r="A1" s="1" t="s">
        <v>0</v>
      </c>
      <c r="C1" s="3"/>
      <c r="D1" s="3"/>
      <c r="E1" s="3"/>
      <c r="F1" s="3"/>
      <c r="G1" s="97"/>
    </row>
    <row r="2" spans="1:8" ht="14.25" customHeight="1" x14ac:dyDescent="0.2">
      <c r="A2" s="5"/>
      <c r="G2" s="97"/>
    </row>
    <row r="3" spans="1:8" ht="12.75" customHeight="1" x14ac:dyDescent="0.2">
      <c r="A3" s="98" t="s">
        <v>1</v>
      </c>
      <c r="B3" s="98"/>
      <c r="C3" s="98"/>
      <c r="D3" s="98"/>
      <c r="E3" s="98"/>
      <c r="F3" s="98"/>
      <c r="G3" s="98"/>
    </row>
    <row r="4" spans="1:8" ht="12.75" customHeight="1" x14ac:dyDescent="0.2">
      <c r="A4" s="98"/>
      <c r="B4" s="98"/>
      <c r="C4" s="98"/>
      <c r="D4" s="98"/>
      <c r="E4" s="98"/>
      <c r="F4" s="98"/>
      <c r="G4" s="98"/>
    </row>
    <row r="5" spans="1:8" ht="12.75" x14ac:dyDescent="0.2">
      <c r="B5" s="7"/>
    </row>
    <row r="6" spans="1:8" x14ac:dyDescent="0.2"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</row>
    <row r="7" spans="1:8" x14ac:dyDescent="0.2">
      <c r="D7" s="9" t="s">
        <v>8</v>
      </c>
      <c r="E7" s="10" t="s">
        <v>9</v>
      </c>
      <c r="F7" s="9" t="s">
        <v>10</v>
      </c>
      <c r="G7" s="11" t="s">
        <v>11</v>
      </c>
    </row>
    <row r="8" spans="1:8" x14ac:dyDescent="0.2">
      <c r="C8" s="12" t="s">
        <v>12</v>
      </c>
      <c r="D8" s="13">
        <f>ROUND(Unadj_Op_revenue,0)</f>
        <v>40389778</v>
      </c>
      <c r="E8" s="13">
        <f>ROUND(Unadj_rate_base,0)</f>
        <v>788256372</v>
      </c>
      <c r="F8" s="13">
        <f>-(D8-(E8*Overall_ROR))/gross_up_factor</f>
        <v>32401494.563125607</v>
      </c>
      <c r="G8" s="14" t="s">
        <v>13</v>
      </c>
    </row>
    <row r="9" spans="1:8" x14ac:dyDescent="0.2">
      <c r="C9" s="12"/>
      <c r="D9" s="13"/>
      <c r="E9" s="13"/>
      <c r="F9" s="13"/>
      <c r="G9" s="14"/>
    </row>
    <row r="10" spans="1:8" s="17" customFormat="1" ht="24.75" customHeight="1" x14ac:dyDescent="0.2">
      <c r="A10" s="15" t="s">
        <v>14</v>
      </c>
      <c r="B10" s="15" t="s">
        <v>15</v>
      </c>
      <c r="C10" s="15"/>
      <c r="D10" s="15"/>
      <c r="E10" s="15"/>
      <c r="F10" s="16"/>
      <c r="G10" s="16"/>
    </row>
    <row r="11" spans="1:8" x14ac:dyDescent="0.2">
      <c r="A11" s="2">
        <v>1</v>
      </c>
      <c r="B11" s="18">
        <v>3.1</v>
      </c>
      <c r="C11" s="4" t="str">
        <f t="array" ref="C11:C19">TRANSPOSE('[2]Total Adj'!C9:K9)</f>
        <v>Temperature Normalization</v>
      </c>
      <c r="D11" s="14">
        <f>'[2]Total Adj'!$C$40</f>
        <v>-3700294.8254999998</v>
      </c>
      <c r="E11" s="14">
        <f>'[2]Total Adj'!C$67</f>
        <v>0</v>
      </c>
      <c r="F11" s="14">
        <f t="shared" ref="F11:F16" si="0">-(D11-(E11*Overall_ROR))/gross_up_factor</f>
        <v>5973998.7495963834</v>
      </c>
      <c r="G11" s="14" t="s">
        <v>16</v>
      </c>
      <c r="H11" s="19"/>
    </row>
    <row r="12" spans="1:8" x14ac:dyDescent="0.2">
      <c r="A12" s="2">
        <f>A11+1</f>
        <v>2</v>
      </c>
      <c r="B12" s="18">
        <v>3.2</v>
      </c>
      <c r="C12" s="4" t="str">
        <v>Revenue Normalization</v>
      </c>
      <c r="D12" s="14">
        <f>'[2]Total Adj'!D$40</f>
        <v>-4827929.8803313505</v>
      </c>
      <c r="E12" s="14">
        <f>'[2]Total Adj'!D$67</f>
        <v>0</v>
      </c>
      <c r="F12" s="14">
        <f t="shared" si="0"/>
        <v>7794526.7683747998</v>
      </c>
      <c r="G12" s="14" t="s">
        <v>16</v>
      </c>
    </row>
    <row r="13" spans="1:8" x14ac:dyDescent="0.2">
      <c r="A13" s="2">
        <f t="shared" ref="A13:A76" si="1">A12+1</f>
        <v>3</v>
      </c>
      <c r="B13" s="18">
        <v>3.3</v>
      </c>
      <c r="C13" s="4" t="str">
        <v>Effective Price Change</v>
      </c>
      <c r="D13" s="14">
        <f>'[2]Total Adj'!E$40</f>
        <v>11066786.133521356</v>
      </c>
      <c r="E13" s="14">
        <f>'[2]Total Adj'!E$67</f>
        <v>0</v>
      </c>
      <c r="F13" s="14">
        <f>-(D13-(E13*Overall_ROR))/gross_up_factor</f>
        <v>-17866945.646627959</v>
      </c>
      <c r="G13" s="14" t="s">
        <v>16</v>
      </c>
    </row>
    <row r="14" spans="1:8" x14ac:dyDescent="0.2">
      <c r="A14" s="2">
        <f t="shared" si="1"/>
        <v>4</v>
      </c>
      <c r="B14" s="18">
        <v>3.4</v>
      </c>
      <c r="C14" s="4" t="str">
        <v>SO2 Emission Allowance Sales</v>
      </c>
      <c r="D14" s="14">
        <f>'[2]Total Adj'!F$40</f>
        <v>481473.27761135239</v>
      </c>
      <c r="E14" s="14">
        <f>'[2]Total Adj'!F$67</f>
        <v>-249924.71937285986</v>
      </c>
      <c r="F14" s="14">
        <f t="shared" si="0"/>
        <v>-808270.10588836088</v>
      </c>
      <c r="G14" s="14" t="s">
        <v>16</v>
      </c>
    </row>
    <row r="15" spans="1:8" x14ac:dyDescent="0.2">
      <c r="A15" s="2">
        <f t="shared" si="1"/>
        <v>5</v>
      </c>
      <c r="B15" s="18">
        <v>3.5</v>
      </c>
      <c r="C15" s="4" t="str">
        <v>Renewable Energy Credit and Renewable Energy Attribute Revenue</v>
      </c>
      <c r="D15" s="14">
        <f>'[2]Total Adj'!G$40</f>
        <v>-1464670.435197121</v>
      </c>
      <c r="E15" s="14">
        <f>'[2]Total Adj'!G$67</f>
        <v>0</v>
      </c>
      <c r="F15" s="14">
        <f t="shared" si="0"/>
        <v>2364660.0503666792</v>
      </c>
      <c r="G15" s="14" t="s">
        <v>16</v>
      </c>
    </row>
    <row r="16" spans="1:8" x14ac:dyDescent="0.2">
      <c r="A16" s="2">
        <f t="shared" si="1"/>
        <v>6</v>
      </c>
      <c r="B16" s="18">
        <v>3.6</v>
      </c>
      <c r="C16" s="4" t="str">
        <v>Wheeling Revenue</v>
      </c>
      <c r="D16" s="14">
        <f>'[2]Total Adj'!H$40</f>
        <v>225695.19587542658</v>
      </c>
      <c r="E16" s="14">
        <f>'[2]Total Adj'!H$67</f>
        <v>0</v>
      </c>
      <c r="F16" s="14">
        <f t="shared" si="0"/>
        <v>-364377.13250795385</v>
      </c>
      <c r="G16" s="14" t="s">
        <v>16</v>
      </c>
    </row>
    <row r="17" spans="1:8" x14ac:dyDescent="0.2">
      <c r="A17" s="2">
        <f t="shared" si="1"/>
        <v>7</v>
      </c>
      <c r="B17" s="18">
        <v>3.7</v>
      </c>
      <c r="C17" s="4" t="str">
        <v>Ancillary Revenue</v>
      </c>
      <c r="D17" s="20">
        <f>'[2]Total Adj'!I$40</f>
        <v>26861.784592098978</v>
      </c>
      <c r="E17" s="20">
        <f>'[2]Total Adj'!I$67</f>
        <v>0</v>
      </c>
      <c r="F17" s="20">
        <f>-(D17-(E17*Overall_ROR))/gross_up_factor</f>
        <v>-43367.427497738099</v>
      </c>
      <c r="G17" s="14" t="s">
        <v>17</v>
      </c>
    </row>
    <row r="18" spans="1:8" x14ac:dyDescent="0.2">
      <c r="A18" s="2">
        <f t="shared" si="1"/>
        <v>8</v>
      </c>
      <c r="B18" s="21" t="s">
        <v>18</v>
      </c>
      <c r="C18" s="4" t="str">
        <v>Schedule 300 Fee Change</v>
      </c>
      <c r="D18" s="20">
        <f>'[2]Total Adj'!$J$40</f>
        <v>55085.333333333343</v>
      </c>
      <c r="E18" s="20">
        <f>'[2]Total Adj'!J$67</f>
        <v>0</v>
      </c>
      <c r="F18" s="20">
        <f>-(D18-(E18*Overall_ROR))/gross_up_factor</f>
        <v>-88933.376385749667</v>
      </c>
      <c r="G18" s="14" t="s">
        <v>17</v>
      </c>
    </row>
    <row r="19" spans="1:8" x14ac:dyDescent="0.2">
      <c r="A19" s="2">
        <f t="shared" si="1"/>
        <v>9</v>
      </c>
      <c r="B19" s="21" t="s">
        <v>19</v>
      </c>
      <c r="C19" s="4" t="str">
        <v>Wind Wake Loss Revenues</v>
      </c>
      <c r="D19" s="22">
        <f>'[2]Total Adj'!$K$40</f>
        <v>16827.577914443347</v>
      </c>
      <c r="E19" s="22">
        <f>'[2]Total Adj'!K67</f>
        <v>0</v>
      </c>
      <c r="F19" s="22">
        <f>-(D19-(E19*Overall_ROR))/gross_up_factor</f>
        <v>-27167.545874141666</v>
      </c>
      <c r="G19" s="14" t="s">
        <v>17</v>
      </c>
    </row>
    <row r="20" spans="1:8" x14ac:dyDescent="0.2">
      <c r="A20" s="2">
        <f t="shared" si="1"/>
        <v>10</v>
      </c>
      <c r="B20" s="18"/>
      <c r="C20" s="12" t="s">
        <v>20</v>
      </c>
      <c r="D20" s="13">
        <f>SUM(D11:D19)</f>
        <v>1879834.1618195386</v>
      </c>
      <c r="E20" s="13">
        <f>SUM(E11:E19)</f>
        <v>-249924.71937285986</v>
      </c>
      <c r="F20" s="13">
        <f>SUM(F11:F19)</f>
        <v>-3065875.6664440399</v>
      </c>
      <c r="G20" s="23"/>
    </row>
    <row r="21" spans="1:8" x14ac:dyDescent="0.2">
      <c r="A21" s="2">
        <f t="shared" si="1"/>
        <v>11</v>
      </c>
      <c r="D21" s="14"/>
      <c r="E21" s="14"/>
      <c r="F21" s="14"/>
      <c r="G21" s="23"/>
      <c r="H21" s="24"/>
    </row>
    <row r="22" spans="1:8" x14ac:dyDescent="0.2">
      <c r="A22" s="2">
        <f t="shared" si="1"/>
        <v>12</v>
      </c>
      <c r="B22" s="18">
        <v>4.0999999999999996</v>
      </c>
      <c r="C22" s="4" t="str">
        <f t="array" ref="C22:C32">TRANSPOSE('[2]Total Adj'!L9:V9)</f>
        <v>Miscellan -eous Expense &amp; Revenue</v>
      </c>
      <c r="D22" s="14">
        <f>'[2]Total Adj'!L$40</f>
        <v>14374.098749112274</v>
      </c>
      <c r="E22" s="14">
        <f>'[2]Total Adj'!L$67</f>
        <v>0</v>
      </c>
      <c r="F22" s="14">
        <f t="shared" ref="F22:F34" si="2">-(D22-(E22*Overall_ROR))/gross_up_factor</f>
        <v>-23206.488132244551</v>
      </c>
      <c r="G22" s="14" t="s">
        <v>21</v>
      </c>
    </row>
    <row r="23" spans="1:8" x14ac:dyDescent="0.2">
      <c r="A23" s="2">
        <f t="shared" si="1"/>
        <v>13</v>
      </c>
      <c r="B23" s="18">
        <v>4.2</v>
      </c>
      <c r="C23" s="4" t="str">
        <v>General Wage Increase - Restating</v>
      </c>
      <c r="D23" s="14">
        <f>'[2]Total Adj'!M$40</f>
        <v>30934.475661248049</v>
      </c>
      <c r="E23" s="14">
        <f>'[2]Total Adj'!M$67</f>
        <v>0</v>
      </c>
      <c r="F23" s="14">
        <f t="shared" si="2"/>
        <v>-49942.647176700113</v>
      </c>
      <c r="G23" s="14" t="s">
        <v>21</v>
      </c>
    </row>
    <row r="24" spans="1:8" x14ac:dyDescent="0.2">
      <c r="A24" s="2">
        <f t="shared" si="1"/>
        <v>14</v>
      </c>
      <c r="B24" s="18">
        <v>4.3</v>
      </c>
      <c r="C24" s="4" t="str">
        <v>General Wage Increase - Pro Forma</v>
      </c>
      <c r="D24" s="14">
        <f>'[2]Total Adj'!N$40</f>
        <v>-801978.73670690763</v>
      </c>
      <c r="E24" s="14">
        <f>'[2]Total Adj'!N$67</f>
        <v>0</v>
      </c>
      <c r="F24" s="14">
        <f>-(D24-(E24*Overall_ROR))/gross_up_factor</f>
        <v>1294767.0918742456</v>
      </c>
      <c r="G24" s="14" t="s">
        <v>21</v>
      </c>
    </row>
    <row r="25" spans="1:8" x14ac:dyDescent="0.2">
      <c r="A25" s="2">
        <f t="shared" si="1"/>
        <v>15</v>
      </c>
      <c r="B25" s="18">
        <v>4.4000000000000004</v>
      </c>
      <c r="C25" s="4" t="str">
        <v>Irrigation Load Control Program</v>
      </c>
      <c r="D25" s="14">
        <f>'[2]Total Adj'!O$40</f>
        <v>3471.4899197574941</v>
      </c>
      <c r="E25" s="14">
        <f>'[2]Total Adj'!O$67</f>
        <v>0</v>
      </c>
      <c r="F25" s="14">
        <f>-(D25-(E25*Overall_ROR))/gross_up_factor</f>
        <v>-5604.6010974450992</v>
      </c>
      <c r="G25" s="14" t="s">
        <v>21</v>
      </c>
    </row>
    <row r="26" spans="1:8" x14ac:dyDescent="0.2">
      <c r="A26" s="2">
        <f t="shared" si="1"/>
        <v>16</v>
      </c>
      <c r="B26" s="18">
        <v>4.5</v>
      </c>
      <c r="C26" s="4" t="str">
        <v>Remove Non-Recurring Entries</v>
      </c>
      <c r="D26" s="14">
        <f>'[2]Total Adj'!P$40</f>
        <v>-101033.78529856091</v>
      </c>
      <c r="E26" s="14">
        <f>'[2]Total Adj'!P$67</f>
        <v>0</v>
      </c>
      <c r="F26" s="14">
        <f t="shared" si="2"/>
        <v>163115.57200284294</v>
      </c>
      <c r="G26" s="14" t="s">
        <v>21</v>
      </c>
    </row>
    <row r="27" spans="1:8" x14ac:dyDescent="0.2">
      <c r="A27" s="2">
        <f t="shared" si="1"/>
        <v>17</v>
      </c>
      <c r="B27" s="18">
        <v>4.5999999999999996</v>
      </c>
      <c r="C27" s="4" t="str">
        <v>DSM Revenue and Expense Removal</v>
      </c>
      <c r="D27" s="14">
        <f>'[2]Total Adj'!Q$40</f>
        <v>6923689.1386707202</v>
      </c>
      <c r="E27" s="14">
        <f>'[2]Total Adj'!Q$67</f>
        <v>0</v>
      </c>
      <c r="F27" s="14">
        <f t="shared" si="2"/>
        <v>-11178058.021748016</v>
      </c>
      <c r="G27" s="14" t="s">
        <v>21</v>
      </c>
    </row>
    <row r="28" spans="1:8" x14ac:dyDescent="0.2">
      <c r="A28" s="2">
        <f t="shared" si="1"/>
        <v>18</v>
      </c>
      <c r="B28" s="18">
        <v>4.7</v>
      </c>
      <c r="C28" s="4" t="str">
        <v>Insurance Expense</v>
      </c>
      <c r="D28" s="14">
        <f>'[2]Total Adj'!R$40</f>
        <v>1590631.9798476</v>
      </c>
      <c r="E28" s="14">
        <f>'[2]Total Adj'!R$67</f>
        <v>0</v>
      </c>
      <c r="F28" s="14">
        <f t="shared" si="2"/>
        <v>-2568020.6326244753</v>
      </c>
      <c r="G28" s="14" t="s">
        <v>22</v>
      </c>
    </row>
    <row r="29" spans="1:8" x14ac:dyDescent="0.2">
      <c r="A29" s="2">
        <f t="shared" si="1"/>
        <v>19</v>
      </c>
      <c r="B29" s="18">
        <v>4.8</v>
      </c>
      <c r="C29" s="4" t="str">
        <v>Advertising</v>
      </c>
      <c r="D29" s="14">
        <f>'[2]Total Adj'!S$40</f>
        <v>261.26530187496326</v>
      </c>
      <c r="E29" s="14">
        <f>'[2]Total Adj'!S$67</f>
        <v>0</v>
      </c>
      <c r="F29" s="14">
        <f t="shared" si="2"/>
        <v>-421.80384545522003</v>
      </c>
      <c r="G29" s="14" t="s">
        <v>22</v>
      </c>
    </row>
    <row r="30" spans="1:8" x14ac:dyDescent="0.2">
      <c r="A30" s="2">
        <f t="shared" si="1"/>
        <v>20</v>
      </c>
      <c r="B30" s="18">
        <v>4.9000000000000004</v>
      </c>
      <c r="C30" s="4" t="str">
        <v>Member -ships &amp; Subscript -ions</v>
      </c>
      <c r="D30" s="14">
        <f>'[2]Total Adj'!T$40</f>
        <v>-972.74282173129757</v>
      </c>
      <c r="E30" s="14">
        <f>'[2]Total Adj'!T$67</f>
        <v>0</v>
      </c>
      <c r="F30" s="14">
        <f t="shared" si="2"/>
        <v>1570.4598348906968</v>
      </c>
      <c r="G30" s="14" t="s">
        <v>22</v>
      </c>
    </row>
    <row r="31" spans="1:8" x14ac:dyDescent="0.2">
      <c r="A31" s="2">
        <f t="shared" si="1"/>
        <v>21</v>
      </c>
      <c r="B31" s="25">
        <v>4.0999999999999996</v>
      </c>
      <c r="C31" s="4" t="str">
        <v>Uncollect -ible Expense</v>
      </c>
      <c r="D31" s="14">
        <f>'[2]Total Adj'!U$40</f>
        <v>-274576.25423230953</v>
      </c>
      <c r="E31" s="14">
        <f>'[2]Total Adj'!U$67</f>
        <v>0</v>
      </c>
      <c r="F31" s="14">
        <f t="shared" si="2"/>
        <v>443293.92029756145</v>
      </c>
      <c r="G31" s="14" t="s">
        <v>22</v>
      </c>
    </row>
    <row r="32" spans="1:8" x14ac:dyDescent="0.2">
      <c r="A32" s="2">
        <f t="shared" si="1"/>
        <v>22</v>
      </c>
      <c r="B32" s="18" t="s">
        <v>23</v>
      </c>
      <c r="C32" s="4" t="str">
        <v>Legal Expenses</v>
      </c>
      <c r="D32" s="14">
        <f>'[2]Total Adj'!V$40+'[2]Total Adj'!W40</f>
        <v>-139978.93667720148</v>
      </c>
      <c r="E32" s="14">
        <f>'[2]Total Adj'!V$67</f>
        <v>0</v>
      </c>
      <c r="F32" s="14">
        <f>-(D32-(E32*Overall_ROR))/gross_up_factor</f>
        <v>225991.17965321519</v>
      </c>
      <c r="G32" s="14" t="s">
        <v>22</v>
      </c>
    </row>
    <row r="33" spans="1:8" x14ac:dyDescent="0.2">
      <c r="A33" s="2">
        <f t="shared" si="1"/>
        <v>23</v>
      </c>
      <c r="B33" s="18">
        <v>4.12</v>
      </c>
      <c r="C33" s="4" t="str">
        <f>'[2]Total Adj'!X9</f>
        <v>Collection Agency Fees</v>
      </c>
      <c r="D33" s="14">
        <f>'[2]Total Adj'!X40</f>
        <v>27338.768339999999</v>
      </c>
      <c r="E33" s="14">
        <f>'[2]Total Adj'!W$67</f>
        <v>0</v>
      </c>
      <c r="F33" s="14">
        <f t="shared" si="2"/>
        <v>-44137.501356151115</v>
      </c>
      <c r="G33" s="14" t="s">
        <v>22</v>
      </c>
    </row>
    <row r="34" spans="1:8" x14ac:dyDescent="0.2">
      <c r="A34" s="2">
        <f t="shared" si="1"/>
        <v>24</v>
      </c>
      <c r="B34" s="21" t="s">
        <v>24</v>
      </c>
      <c r="C34" s="4" t="str">
        <f>'[2]Total Adj'!Y9</f>
        <v>IHS Global Insight Escalation</v>
      </c>
      <c r="D34" s="22">
        <f>'[2]Total Adj'!Y40+'[2]Total Adj'!Z40+'[2]Total Adj'!AA40+'[2]Total Adj'!AB40+'[2]Total Adj'!AC40</f>
        <v>-936190.96797872009</v>
      </c>
      <c r="E34" s="22">
        <f>'[2]Total Adj'!X$67</f>
        <v>0</v>
      </c>
      <c r="F34" s="22">
        <f t="shared" si="2"/>
        <v>1511448.1239566035</v>
      </c>
      <c r="G34" s="14" t="s">
        <v>25</v>
      </c>
    </row>
    <row r="35" spans="1:8" x14ac:dyDescent="0.2">
      <c r="A35" s="2">
        <f t="shared" si="1"/>
        <v>25</v>
      </c>
      <c r="B35" s="18"/>
      <c r="C35" s="12" t="s">
        <v>26</v>
      </c>
      <c r="D35" s="26">
        <f>SUM(D22:D34)</f>
        <v>6335969.7927748803</v>
      </c>
      <c r="E35" s="26">
        <f>SUM(E22:E34)</f>
        <v>0</v>
      </c>
      <c r="F35" s="26">
        <f>SUM(F22:F34)</f>
        <v>-10229205.348361129</v>
      </c>
      <c r="G35" s="23"/>
      <c r="H35" s="24"/>
    </row>
    <row r="36" spans="1:8" x14ac:dyDescent="0.2">
      <c r="A36" s="2">
        <f t="shared" si="1"/>
        <v>26</v>
      </c>
      <c r="D36" s="14"/>
      <c r="E36" s="14"/>
      <c r="F36" s="14"/>
      <c r="G36" s="23"/>
    </row>
    <row r="37" spans="1:8" x14ac:dyDescent="0.2">
      <c r="A37" s="2">
        <f t="shared" si="1"/>
        <v>27</v>
      </c>
      <c r="B37" s="18">
        <v>5.0999999999999996</v>
      </c>
      <c r="C37" s="4" t="str">
        <f t="array" ref="C37:C40">TRANSPOSE('[2]Total Adj'!AD9:AG9)</f>
        <v>Net Power Costs - Restating</v>
      </c>
      <c r="D37" s="14">
        <f>'[2]Total Adj'!AD$40</f>
        <v>7484567.7885333151</v>
      </c>
      <c r="E37" s="14">
        <f>'[2]Total Adj'!AD$67</f>
        <v>0</v>
      </c>
      <c r="F37" s="14">
        <f t="shared" ref="F37:F40" si="3">-(D37-(E37*Overall_ROR))/gross_up_factor</f>
        <v>-12083577.314390242</v>
      </c>
      <c r="G37" s="14" t="s">
        <v>27</v>
      </c>
    </row>
    <row r="38" spans="1:8" x14ac:dyDescent="0.2">
      <c r="A38" s="2">
        <f t="shared" si="1"/>
        <v>28</v>
      </c>
      <c r="B38" s="2" t="s">
        <v>28</v>
      </c>
      <c r="C38" s="4" t="str">
        <v>Net Power Costs - Pro Forma</v>
      </c>
      <c r="D38" s="14">
        <f>'[2]Total Adj'!AE$40</f>
        <v>-5539982.6592533812</v>
      </c>
      <c r="E38" s="14">
        <f>'[2]Total Adj'!AE$67</f>
        <v>0</v>
      </c>
      <c r="F38" s="14">
        <f t="shared" si="3"/>
        <v>8944111.4937897678</v>
      </c>
      <c r="G38" s="14" t="s">
        <v>27</v>
      </c>
    </row>
    <row r="39" spans="1:8" x14ac:dyDescent="0.2">
      <c r="A39" s="2">
        <f t="shared" si="1"/>
        <v>29</v>
      </c>
      <c r="B39" s="18">
        <v>5.2</v>
      </c>
      <c r="C39" s="4" t="str">
        <v>James River Royalty Offset</v>
      </c>
      <c r="D39" s="14">
        <f>'[2]Total Adj'!AF$40</f>
        <v>441933.97090947971</v>
      </c>
      <c r="E39" s="14">
        <f>'[2]Total Adj'!AF$67</f>
        <v>0</v>
      </c>
      <c r="F39" s="14">
        <f t="shared" si="3"/>
        <v>-713487.19875602156</v>
      </c>
      <c r="G39" s="14" t="s">
        <v>27</v>
      </c>
    </row>
    <row r="40" spans="1:8" x14ac:dyDescent="0.2">
      <c r="A40" s="2">
        <f t="shared" si="1"/>
        <v>30</v>
      </c>
      <c r="B40" s="18">
        <v>5.3</v>
      </c>
      <c r="C40" s="4" t="str">
        <v>Colstrip #3 Removal</v>
      </c>
      <c r="D40" s="22">
        <f>'[2]Total Adj'!AG$40</f>
        <v>314398.52210624242</v>
      </c>
      <c r="E40" s="22">
        <f>'[2]Total Adj'!AG$67</f>
        <v>-8567345.2846213318</v>
      </c>
      <c r="F40" s="22">
        <f t="shared" si="3"/>
        <v>-1568475.7917931848</v>
      </c>
      <c r="G40" s="14" t="s">
        <v>27</v>
      </c>
    </row>
    <row r="41" spans="1:8" x14ac:dyDescent="0.2">
      <c r="A41" s="2">
        <f t="shared" si="1"/>
        <v>31</v>
      </c>
      <c r="B41" s="18"/>
      <c r="C41" s="12" t="s">
        <v>29</v>
      </c>
      <c r="D41" s="13">
        <f>SUM(D37:D40)</f>
        <v>2700917.6222956558</v>
      </c>
      <c r="E41" s="13">
        <f>SUM(E37:E40)</f>
        <v>-8567345.2846213318</v>
      </c>
      <c r="F41" s="13">
        <f>SUM(F37:F40)</f>
        <v>-5421428.811149681</v>
      </c>
      <c r="G41" s="23"/>
      <c r="H41" s="24"/>
    </row>
    <row r="42" spans="1:8" x14ac:dyDescent="0.2">
      <c r="A42" s="2">
        <f t="shared" si="1"/>
        <v>32</v>
      </c>
      <c r="D42" s="14"/>
      <c r="E42" s="14"/>
      <c r="F42" s="14"/>
      <c r="G42" s="23"/>
    </row>
    <row r="43" spans="1:8" x14ac:dyDescent="0.2">
      <c r="A43" s="2">
        <f t="shared" si="1"/>
        <v>33</v>
      </c>
      <c r="B43" s="21" t="s">
        <v>30</v>
      </c>
      <c r="C43" s="4" t="s">
        <v>31</v>
      </c>
      <c r="D43" s="20">
        <f>'[2]Total Adj'!AH40</f>
        <v>-3780.842571246576</v>
      </c>
      <c r="E43" s="20">
        <f>'[2]Total Adj'!AH67</f>
        <v>-212765.11892330143</v>
      </c>
      <c r="F43" s="20">
        <f t="shared" ref="F43:F44" si="4">-(D43-(E43*Overall_ROR))/gross_up_factor</f>
        <v>-20242.560623459227</v>
      </c>
      <c r="G43" s="14" t="s">
        <v>32</v>
      </c>
    </row>
    <row r="44" spans="1:8" x14ac:dyDescent="0.2">
      <c r="A44" s="2">
        <f t="shared" si="1"/>
        <v>34</v>
      </c>
      <c r="B44" s="21" t="s">
        <v>33</v>
      </c>
      <c r="C44" s="4" t="str">
        <f>'[2]Total Adj'!AI9</f>
        <v>Depreciation and Amortization Reserve to December 2013 Balance</v>
      </c>
      <c r="D44" s="20">
        <f>SUM('[2]Total Adj'!AI40:AK40)</f>
        <v>0</v>
      </c>
      <c r="E44" s="20">
        <f>SUM('[2]Total Adj'!AI67:AK67)</f>
        <v>-6526992.7775002476</v>
      </c>
      <c r="F44" s="20">
        <f t="shared" si="4"/>
        <v>-808234.33328102855</v>
      </c>
      <c r="G44" s="14" t="s">
        <v>32</v>
      </c>
    </row>
    <row r="45" spans="1:8" x14ac:dyDescent="0.2">
      <c r="A45" s="2">
        <f t="shared" si="1"/>
        <v>35</v>
      </c>
      <c r="B45" s="21" t="s">
        <v>34</v>
      </c>
      <c r="C45" s="4" t="str">
        <f>'[2]Total Adj'!AL9</f>
        <v>Depreciation Study &amp; Annual Depreciation</v>
      </c>
      <c r="D45" s="20">
        <f>SUM('[2]Total Adj'!AL40:AN40)</f>
        <v>-1249180.3745660565</v>
      </c>
      <c r="E45" s="20">
        <f>SUM('[2]Total Adj'!AL67:AN67)</f>
        <v>-1249180.3745660563</v>
      </c>
      <c r="F45" s="20">
        <f t="shared" ref="F45:F46" si="5">-(D45-(E45*Overall_ROR))/gross_up_factor</f>
        <v>1862073.3610539879</v>
      </c>
      <c r="G45" s="14" t="s">
        <v>35</v>
      </c>
    </row>
    <row r="46" spans="1:8" x14ac:dyDescent="0.2">
      <c r="A46" s="2">
        <f t="shared" si="1"/>
        <v>36</v>
      </c>
      <c r="B46" s="21" t="s">
        <v>36</v>
      </c>
      <c r="C46" s="4" t="str">
        <f>'[2]Total Adj'!AO9</f>
        <v>Vehicle Depreciation -  Depreciation Study</v>
      </c>
      <c r="D46" s="22">
        <f>SUM('[2]Total Adj'!AO40:AQ40)</f>
        <v>74723.834586859637</v>
      </c>
      <c r="E46" s="22">
        <f>'[2]Total Adj'!AQ67</f>
        <v>-143763.74042216278</v>
      </c>
      <c r="F46" s="22">
        <f t="shared" si="5"/>
        <v>-138441.25521026723</v>
      </c>
      <c r="G46" s="14" t="s">
        <v>35</v>
      </c>
    </row>
    <row r="47" spans="1:8" x14ac:dyDescent="0.2">
      <c r="A47" s="2">
        <f t="shared" si="1"/>
        <v>37</v>
      </c>
      <c r="B47" s="18"/>
      <c r="C47" s="12" t="s">
        <v>37</v>
      </c>
      <c r="D47" s="13">
        <f>SUM(D43:D46)</f>
        <v>-1178237.3825504435</v>
      </c>
      <c r="E47" s="13">
        <f>SUM(E43:E46)</f>
        <v>-8132702.0114117693</v>
      </c>
      <c r="F47" s="13">
        <f>SUM(F43:F46)</f>
        <v>895155.21193923277</v>
      </c>
      <c r="G47" s="23"/>
      <c r="H47" s="24"/>
    </row>
    <row r="48" spans="1:8" x14ac:dyDescent="0.2">
      <c r="A48" s="2">
        <f t="shared" si="1"/>
        <v>38</v>
      </c>
      <c r="D48" s="14"/>
      <c r="E48" s="14"/>
      <c r="F48" s="14"/>
      <c r="G48" s="23"/>
    </row>
    <row r="49" spans="1:8" x14ac:dyDescent="0.2">
      <c r="A49" s="2">
        <f t="shared" si="1"/>
        <v>39</v>
      </c>
      <c r="B49" s="18" t="s">
        <v>38</v>
      </c>
      <c r="C49" s="4" t="str">
        <f t="array" ref="C49:C54">TRANSPOSE('[2]Total Adj'!AR9:AW9)</f>
        <v>Interest True Up</v>
      </c>
      <c r="D49" s="14">
        <f>'[2]Total Adj'!AR$40</f>
        <v>-87525.523705378524</v>
      </c>
      <c r="E49" s="14">
        <f>'[2]Total Adj'!AR$67</f>
        <v>0</v>
      </c>
      <c r="F49" s="14">
        <f t="shared" ref="F49:F54" si="6">-(D49-(E49*Overall_ROR))/gross_up_factor</f>
        <v>141306.94818433732</v>
      </c>
      <c r="G49" s="14" t="s">
        <v>39</v>
      </c>
    </row>
    <row r="50" spans="1:8" x14ac:dyDescent="0.2">
      <c r="A50" s="2">
        <f t="shared" si="1"/>
        <v>40</v>
      </c>
      <c r="B50" s="18" t="s">
        <v>40</v>
      </c>
      <c r="C50" s="4" t="str">
        <v>Property Tax Expense</v>
      </c>
      <c r="D50" s="14">
        <f>'[2]Total Adj'!AS$40</f>
        <v>-335268.7</v>
      </c>
      <c r="E50" s="14">
        <f>'[2]Total Adj'!AS$67</f>
        <v>0</v>
      </c>
      <c r="F50" s="14">
        <f t="shared" si="6"/>
        <v>541279.78689053934</v>
      </c>
      <c r="G50" s="14" t="s">
        <v>39</v>
      </c>
    </row>
    <row r="51" spans="1:8" x14ac:dyDescent="0.2">
      <c r="A51" s="2">
        <f t="shared" si="1"/>
        <v>41</v>
      </c>
      <c r="B51" s="18" t="s">
        <v>41</v>
      </c>
      <c r="C51" s="4" t="str">
        <v>Renewable Energy Tax Credit</v>
      </c>
      <c r="D51" s="14">
        <f>'[2]Total Adj'!AT$40</f>
        <v>661916.82775972039</v>
      </c>
      <c r="E51" s="14">
        <f>'[2]Total Adj'!AT$67</f>
        <v>0</v>
      </c>
      <c r="F51" s="14">
        <f t="shared" si="6"/>
        <v>-1068641.9563443984</v>
      </c>
      <c r="G51" s="14" t="s">
        <v>39</v>
      </c>
    </row>
    <row r="52" spans="1:8" x14ac:dyDescent="0.2">
      <c r="A52" s="2">
        <f t="shared" si="1"/>
        <v>42</v>
      </c>
      <c r="B52" s="18" t="s">
        <v>42</v>
      </c>
      <c r="C52" s="4" t="str">
        <v>PowerTax ADIT Balance</v>
      </c>
      <c r="D52" s="14">
        <f>'[2]Total Adj'!AU$40</f>
        <v>0</v>
      </c>
      <c r="E52" s="14">
        <f>'[2]Total Adj'!AU$67</f>
        <v>-1637024.0885679396</v>
      </c>
      <c r="F52" s="14">
        <f t="shared" si="6"/>
        <v>-202711.89472580072</v>
      </c>
      <c r="G52" s="14" t="s">
        <v>39</v>
      </c>
    </row>
    <row r="53" spans="1:8" x14ac:dyDescent="0.2">
      <c r="A53" s="2">
        <f t="shared" si="1"/>
        <v>43</v>
      </c>
      <c r="B53" s="18" t="s">
        <v>43</v>
      </c>
      <c r="C53" s="4" t="str">
        <v>WA Low Income Tax Credit</v>
      </c>
      <c r="D53" s="14">
        <f>'[2]Total Adj'!AV$40</f>
        <v>-25872.6</v>
      </c>
      <c r="E53" s="14">
        <f>'[2]Total Adj'!AV$67</f>
        <v>0</v>
      </c>
      <c r="F53" s="14">
        <f t="shared" si="6"/>
        <v>41770.422989990315</v>
      </c>
      <c r="G53" s="14" t="s">
        <v>39</v>
      </c>
    </row>
    <row r="54" spans="1:8" x14ac:dyDescent="0.2">
      <c r="A54" s="2">
        <f t="shared" si="1"/>
        <v>44</v>
      </c>
      <c r="B54" s="2" t="s">
        <v>44</v>
      </c>
      <c r="C54" s="4" t="str">
        <v>Flow-Through Adjustment</v>
      </c>
      <c r="D54" s="14">
        <f>SUM('[2]Total Adj'!AW40:AX40)</f>
        <v>407648.85953784268</v>
      </c>
      <c r="E54" s="14">
        <f>SUM('[2]Total Adj'!AW67:AX67)</f>
        <v>-9662969.1539299972</v>
      </c>
      <c r="F54" s="14">
        <f t="shared" si="6"/>
        <v>-1854695.8244176195</v>
      </c>
      <c r="G54" s="14" t="s">
        <v>45</v>
      </c>
    </row>
    <row r="55" spans="1:8" x14ac:dyDescent="0.2">
      <c r="A55" s="2">
        <f t="shared" si="1"/>
        <v>45</v>
      </c>
      <c r="B55" s="2" t="s">
        <v>46</v>
      </c>
      <c r="C55" s="4" t="str">
        <f t="array" ref="C55:C56">TRANSPOSE('[2]Total Adj'!AY9:AZ9)</f>
        <v>Remove Deferred State Tax Expense &amp; Balance</v>
      </c>
      <c r="D55" s="14">
        <f>'[2]Total Adj'!AY$40</f>
        <v>493727</v>
      </c>
      <c r="E55" s="14">
        <f>'[2]Total Adj'!AY$67</f>
        <v>246864</v>
      </c>
      <c r="F55" s="14">
        <f t="shared" ref="F55:F56" si="7">-(D55-(E55*Overall_ROR))/gross_up_factor</f>
        <v>-766536.21440103324</v>
      </c>
      <c r="G55" s="14" t="s">
        <v>45</v>
      </c>
    </row>
    <row r="56" spans="1:8" x14ac:dyDescent="0.2">
      <c r="A56" s="2">
        <f t="shared" si="1"/>
        <v>46</v>
      </c>
      <c r="B56" s="18" t="s">
        <v>47</v>
      </c>
      <c r="C56" s="4" t="str">
        <v>WA Public Utility Tax Adjustment</v>
      </c>
      <c r="D56" s="22">
        <f>'[2]Total Adj'!AZ$40</f>
        <v>524709</v>
      </c>
      <c r="E56" s="22">
        <f>'[2]Total Adj'!AZ$67</f>
        <v>0</v>
      </c>
      <c r="F56" s="22">
        <f t="shared" si="7"/>
        <v>-847124.6367452374</v>
      </c>
      <c r="G56" s="14" t="s">
        <v>45</v>
      </c>
    </row>
    <row r="57" spans="1:8" x14ac:dyDescent="0.2">
      <c r="A57" s="2">
        <f t="shared" si="1"/>
        <v>47</v>
      </c>
      <c r="B57" s="18"/>
      <c r="C57" s="12" t="s">
        <v>48</v>
      </c>
      <c r="D57" s="13">
        <f>SUM(D49:D56)</f>
        <v>1639334.8635921846</v>
      </c>
      <c r="E57" s="13">
        <f>SUM(E49:E56)</f>
        <v>-11053129.242497936</v>
      </c>
      <c r="F57" s="13">
        <f>SUM(F49:F56)</f>
        <v>-4015353.3685692223</v>
      </c>
      <c r="G57" s="23"/>
      <c r="H57" s="24"/>
    </row>
    <row r="58" spans="1:8" x14ac:dyDescent="0.2">
      <c r="A58" s="2">
        <f t="shared" si="1"/>
        <v>48</v>
      </c>
      <c r="D58" s="14"/>
      <c r="E58" s="14"/>
      <c r="F58" s="14"/>
      <c r="G58" s="23"/>
    </row>
    <row r="59" spans="1:8" x14ac:dyDescent="0.2">
      <c r="A59" s="2">
        <f t="shared" si="1"/>
        <v>49</v>
      </c>
      <c r="B59" s="18" t="s">
        <v>49</v>
      </c>
      <c r="C59" s="4" t="s">
        <v>50</v>
      </c>
      <c r="D59" s="14">
        <f>'[2]Total Adj'!BA$40</f>
        <v>-138614.57201924626</v>
      </c>
      <c r="E59" s="14">
        <f>'[2]Total Adj'!BA$67</f>
        <v>26734872.303152114</v>
      </c>
      <c r="F59" s="14">
        <f t="shared" ref="F59:F70" si="8">-(D59-(E59*Overall_ROR))/gross_up_factor</f>
        <v>3534354.6620455501</v>
      </c>
      <c r="G59" s="14" t="s">
        <v>51</v>
      </c>
    </row>
    <row r="60" spans="1:8" x14ac:dyDescent="0.2">
      <c r="A60" s="2">
        <f t="shared" si="1"/>
        <v>50</v>
      </c>
      <c r="B60" s="18" t="s">
        <v>52</v>
      </c>
      <c r="C60" s="4" t="s">
        <v>53</v>
      </c>
      <c r="D60" s="14">
        <f>'[2]Total Adj'!BB$40</f>
        <v>-171516.53619326494</v>
      </c>
      <c r="E60" s="14">
        <f>'[2]Total Adj'!BB$67</f>
        <v>-250034.33575255581</v>
      </c>
      <c r="F60" s="14">
        <f t="shared" si="8"/>
        <v>245945.91966587654</v>
      </c>
      <c r="G60" s="14" t="s">
        <v>51</v>
      </c>
    </row>
    <row r="61" spans="1:8" x14ac:dyDescent="0.2">
      <c r="A61" s="2">
        <f t="shared" si="1"/>
        <v>51</v>
      </c>
      <c r="B61" s="18" t="s">
        <v>54</v>
      </c>
      <c r="C61" s="4" t="s">
        <v>55</v>
      </c>
      <c r="D61" s="14">
        <f>'[2]Total Adj'!BC$40</f>
        <v>0</v>
      </c>
      <c r="E61" s="14">
        <f>'[2]Total Adj'!BC$67</f>
        <v>-481414.22831967159</v>
      </c>
      <c r="F61" s="14">
        <f t="shared" si="8"/>
        <v>-59613.289170356496</v>
      </c>
      <c r="G61" s="14" t="s">
        <v>51</v>
      </c>
    </row>
    <row r="62" spans="1:8" x14ac:dyDescent="0.2">
      <c r="A62" s="2">
        <f t="shared" si="1"/>
        <v>52</v>
      </c>
      <c r="B62" s="21" t="s">
        <v>56</v>
      </c>
      <c r="C62" s="4" t="s">
        <v>57</v>
      </c>
      <c r="D62" s="14">
        <f>'[2]Total Adj'!BD$40+'[2]Total Adj'!BE40</f>
        <v>-633488.78950847196</v>
      </c>
      <c r="E62" s="14">
        <f>'[2]Total Adj'!BD$67+'[2]Total Adj'!BE67</f>
        <v>37099265.654320329</v>
      </c>
      <c r="F62" s="14">
        <f t="shared" si="8"/>
        <v>5616729.8437114013</v>
      </c>
      <c r="G62" s="14" t="s">
        <v>51</v>
      </c>
    </row>
    <row r="63" spans="1:8" x14ac:dyDescent="0.2">
      <c r="A63" s="2">
        <f t="shared" si="1"/>
        <v>53</v>
      </c>
      <c r="B63" s="21" t="s">
        <v>58</v>
      </c>
      <c r="C63" s="4" t="s">
        <v>59</v>
      </c>
      <c r="D63" s="14">
        <f>SUM('[2]Total Adj'!BF40:BG40)</f>
        <v>0</v>
      </c>
      <c r="E63" s="14">
        <f>SUM('[2]Total Adj'!BF67:BG67)</f>
        <v>-23721363.983606651</v>
      </c>
      <c r="F63" s="14">
        <f t="shared" si="8"/>
        <v>-2937404.9362974339</v>
      </c>
      <c r="G63" s="14" t="s">
        <v>60</v>
      </c>
    </row>
    <row r="64" spans="1:8" x14ac:dyDescent="0.2">
      <c r="A64" s="2">
        <f t="shared" si="1"/>
        <v>54</v>
      </c>
      <c r="B64" s="2" t="s">
        <v>61</v>
      </c>
      <c r="C64" s="4" t="s">
        <v>62</v>
      </c>
      <c r="D64" s="14">
        <f>'[2]Total Adj'!BH$40</f>
        <v>-58361.274086542442</v>
      </c>
      <c r="E64" s="14">
        <f>'[2]Total Adj'!BH$67</f>
        <v>97700.229568832146</v>
      </c>
      <c r="F64" s="14">
        <f t="shared" si="8"/>
        <v>106320.44187031301</v>
      </c>
      <c r="G64" s="14" t="s">
        <v>63</v>
      </c>
    </row>
    <row r="65" spans="1:8" x14ac:dyDescent="0.2">
      <c r="A65" s="2">
        <f t="shared" si="1"/>
        <v>55</v>
      </c>
      <c r="B65" s="2" t="s">
        <v>64</v>
      </c>
      <c r="C65" s="4" t="s">
        <v>65</v>
      </c>
      <c r="D65" s="14">
        <f>'[2]Total Adj'!BI$40</f>
        <v>17990.552800000001</v>
      </c>
      <c r="E65" s="14">
        <f>'[2]Total Adj'!BI$67</f>
        <v>-360048.63899999904</v>
      </c>
      <c r="F65" s="14">
        <f t="shared" si="8"/>
        <v>-73629.776253309537</v>
      </c>
      <c r="G65" s="14" t="s">
        <v>63</v>
      </c>
    </row>
    <row r="66" spans="1:8" x14ac:dyDescent="0.2">
      <c r="A66" s="2">
        <f t="shared" si="1"/>
        <v>56</v>
      </c>
      <c r="B66" s="2" t="s">
        <v>66</v>
      </c>
      <c r="C66" s="4" t="s">
        <v>67</v>
      </c>
      <c r="D66" s="14">
        <f>'[2]Total Adj'!BJ$40</f>
        <v>-99761.9</v>
      </c>
      <c r="E66" s="14">
        <f>'[2]Total Adj'!BJ$67</f>
        <v>-83642.64791666661</v>
      </c>
      <c r="F66" s="14">
        <f t="shared" si="8"/>
        <v>150704.72861606666</v>
      </c>
      <c r="G66" s="14" t="s">
        <v>63</v>
      </c>
    </row>
    <row r="67" spans="1:8" x14ac:dyDescent="0.2">
      <c r="A67" s="2">
        <f t="shared" si="1"/>
        <v>57</v>
      </c>
      <c r="B67" s="18" t="s">
        <v>68</v>
      </c>
      <c r="C67" s="4" t="s">
        <v>69</v>
      </c>
      <c r="D67" s="14">
        <f>'[2]Total Adj'!BK$40</f>
        <v>-2710.0887272727277</v>
      </c>
      <c r="E67" s="14">
        <f>'[2]Total Adj'!BK$67</f>
        <v>-3361133.729166666</v>
      </c>
      <c r="F67" s="14">
        <f t="shared" si="8"/>
        <v>-411832.2058440597</v>
      </c>
      <c r="G67" s="14" t="s">
        <v>63</v>
      </c>
    </row>
    <row r="68" spans="1:8" x14ac:dyDescent="0.2">
      <c r="A68" s="2">
        <f t="shared" si="1"/>
        <v>58</v>
      </c>
      <c r="B68" s="18" t="s">
        <v>70</v>
      </c>
      <c r="C68" s="4" t="s">
        <v>71</v>
      </c>
      <c r="D68" s="14">
        <f>'[2]Total Adj'!BL$40</f>
        <v>-1950000</v>
      </c>
      <c r="E68" s="14">
        <f>'[2]Total Adj'!BL$67</f>
        <v>0</v>
      </c>
      <c r="F68" s="14">
        <f t="shared" si="8"/>
        <v>3148207.9431708106</v>
      </c>
      <c r="G68" s="14" t="s">
        <v>63</v>
      </c>
    </row>
    <row r="69" spans="1:8" x14ac:dyDescent="0.2">
      <c r="A69" s="2">
        <f t="shared" si="1"/>
        <v>59</v>
      </c>
      <c r="B69" s="18" t="s">
        <v>72</v>
      </c>
      <c r="C69" s="4" t="s">
        <v>73</v>
      </c>
      <c r="D69" s="14">
        <f>'[2]Total Adj'!BM$40</f>
        <v>236962.56847589646</v>
      </c>
      <c r="E69" s="14">
        <f>'[2]Total Adj'!BM$67</f>
        <v>0</v>
      </c>
      <c r="F69" s="14">
        <f t="shared" si="8"/>
        <v>-382567.91810767917</v>
      </c>
      <c r="G69" s="14" t="s">
        <v>63</v>
      </c>
    </row>
    <row r="70" spans="1:8" x14ac:dyDescent="0.2">
      <c r="A70" s="2">
        <f t="shared" si="1"/>
        <v>60</v>
      </c>
      <c r="B70" s="18" t="s">
        <v>74</v>
      </c>
      <c r="C70" s="4" t="str">
        <f>'[2]Total Adj'!BN9</f>
        <v>Adjust December 2013 AMA Plant Balances to December 2013 Balance</v>
      </c>
      <c r="D70" s="20">
        <f>SUM('[2]Total Adj'!BN40:BT40)</f>
        <v>0</v>
      </c>
      <c r="E70" s="20">
        <f>SUM('[2]Total Adj'!BN67:BT67)</f>
        <v>22392710.951431118</v>
      </c>
      <c r="F70" s="20">
        <f t="shared" si="8"/>
        <v>2772878.479132656</v>
      </c>
      <c r="G70" s="14" t="s">
        <v>75</v>
      </c>
    </row>
    <row r="71" spans="1:8" x14ac:dyDescent="0.2">
      <c r="A71" s="2">
        <f t="shared" si="1"/>
        <v>61</v>
      </c>
      <c r="B71" s="18">
        <v>8.1300000000000008</v>
      </c>
      <c r="C71" s="4" t="s">
        <v>76</v>
      </c>
      <c r="D71" s="22">
        <f>'[2]Total Adj'!BU40</f>
        <v>0.21450000000000002</v>
      </c>
      <c r="E71" s="22">
        <f>'[2]Total Adj'!BU67</f>
        <v>31018483.084840588</v>
      </c>
      <c r="F71" s="22">
        <f t="shared" ref="F71" si="9">-(D71-(E71*Overall_ROR))/gross_up_factor</f>
        <v>3841003.2904541069</v>
      </c>
      <c r="G71" s="14" t="s">
        <v>77</v>
      </c>
    </row>
    <row r="72" spans="1:8" x14ac:dyDescent="0.2">
      <c r="A72" s="2">
        <f t="shared" si="1"/>
        <v>62</v>
      </c>
      <c r="B72" s="18"/>
      <c r="C72" s="12" t="s">
        <v>78</v>
      </c>
      <c r="D72" s="13">
        <f>SUM(D59:D71)</f>
        <v>-2799499.8247589022</v>
      </c>
      <c r="E72" s="13">
        <f>SUM(E59:E71)</f>
        <v>89085394.659550786</v>
      </c>
      <c r="F72" s="13">
        <f>SUM(F59:F71)</f>
        <v>15551097.182993941</v>
      </c>
      <c r="G72" s="23"/>
      <c r="H72" s="24"/>
    </row>
    <row r="73" spans="1:8" x14ac:dyDescent="0.2">
      <c r="A73" s="2">
        <f t="shared" si="1"/>
        <v>63</v>
      </c>
      <c r="B73" s="18"/>
      <c r="C73" s="12"/>
      <c r="D73" s="13"/>
      <c r="E73" s="13"/>
      <c r="F73" s="13"/>
      <c r="G73" s="23"/>
      <c r="H73" s="24"/>
    </row>
    <row r="74" spans="1:8" x14ac:dyDescent="0.2">
      <c r="A74" s="2">
        <f t="shared" si="1"/>
        <v>64</v>
      </c>
      <c r="B74" s="21" t="s">
        <v>79</v>
      </c>
      <c r="C74" s="4" t="s">
        <v>80</v>
      </c>
      <c r="D74" s="22">
        <f>'[2]Total Adj'!BV40+'[2]Total Adj'!BW40</f>
        <v>-650290.16070397012</v>
      </c>
      <c r="E74" s="22">
        <f>'[2]Total Adj'!BV67+'[2]Total Adj'!BW67</f>
        <v>286777.32350789511</v>
      </c>
      <c r="F74" s="22">
        <f t="shared" ref="F74" si="10">-(D74-(E74*Overall_ROR))/gross_up_factor</f>
        <v>1085382.5983484432</v>
      </c>
      <c r="G74" s="14" t="s">
        <v>81</v>
      </c>
      <c r="H74" s="24"/>
    </row>
    <row r="75" spans="1:8" x14ac:dyDescent="0.2">
      <c r="A75" s="2">
        <f t="shared" si="1"/>
        <v>65</v>
      </c>
      <c r="B75" s="18"/>
      <c r="C75" s="12" t="s">
        <v>82</v>
      </c>
      <c r="D75" s="13">
        <f>SUM(D74)</f>
        <v>-650290.16070397012</v>
      </c>
      <c r="E75" s="13">
        <f>SUM(E74)</f>
        <v>286777.32350789511</v>
      </c>
      <c r="F75" s="13">
        <f>SUM(F74)</f>
        <v>1085382.5983484432</v>
      </c>
      <c r="G75" s="23"/>
      <c r="H75" s="24"/>
    </row>
    <row r="76" spans="1:8" x14ac:dyDescent="0.2">
      <c r="A76" s="2">
        <f t="shared" si="1"/>
        <v>66</v>
      </c>
      <c r="D76" s="14"/>
      <c r="E76" s="14"/>
      <c r="F76" s="14"/>
      <c r="G76" s="23"/>
    </row>
    <row r="77" spans="1:8" x14ac:dyDescent="0.2">
      <c r="A77" s="2">
        <f t="shared" ref="A77:A85" si="11">A76+1</f>
        <v>67</v>
      </c>
      <c r="D77" s="20"/>
      <c r="E77" s="20"/>
      <c r="F77" s="20"/>
      <c r="G77" s="23"/>
    </row>
    <row r="78" spans="1:8" x14ac:dyDescent="0.2">
      <c r="A78" s="2">
        <f t="shared" si="11"/>
        <v>68</v>
      </c>
      <c r="C78" s="27" t="s">
        <v>83</v>
      </c>
      <c r="D78" s="26">
        <f>D20+D35+D41+D47+D57+D72+D75</f>
        <v>7928029.072468942</v>
      </c>
      <c r="E78" s="26">
        <f>E20+E35+E41+E47+E57+E72+E75</f>
        <v>61369070.725154787</v>
      </c>
      <c r="F78" s="26">
        <f>F20+F35+F41+F47+F57+F72+F75</f>
        <v>-5200228.2012424497</v>
      </c>
      <c r="G78" s="23"/>
      <c r="H78" s="24"/>
    </row>
    <row r="79" spans="1:8" x14ac:dyDescent="0.2">
      <c r="A79" s="2">
        <f t="shared" si="11"/>
        <v>69</v>
      </c>
      <c r="C79" s="27"/>
      <c r="D79" s="26"/>
      <c r="E79" s="26"/>
      <c r="F79" s="26"/>
      <c r="G79" s="23"/>
    </row>
    <row r="80" spans="1:8" s="28" customFormat="1" x14ac:dyDescent="0.2">
      <c r="A80" s="2">
        <f t="shared" si="11"/>
        <v>70</v>
      </c>
      <c r="C80" s="29" t="s">
        <v>84</v>
      </c>
      <c r="D80" s="29">
        <f>D8+D78</f>
        <v>48317807.072468944</v>
      </c>
      <c r="E80" s="29">
        <f>E8+E78</f>
        <v>849625442.72515476</v>
      </c>
      <c r="F80" s="29">
        <f>F8+F78</f>
        <v>27201266.361883156</v>
      </c>
      <c r="G80" s="30" t="s">
        <v>13</v>
      </c>
    </row>
    <row r="81" spans="1:7" x14ac:dyDescent="0.2">
      <c r="A81" s="2">
        <f t="shared" si="11"/>
        <v>71</v>
      </c>
      <c r="C81" s="27"/>
      <c r="D81" s="26"/>
      <c r="E81" s="26"/>
      <c r="F81" s="26"/>
      <c r="G81" s="23"/>
    </row>
    <row r="82" spans="1:7" x14ac:dyDescent="0.2">
      <c r="A82" s="2">
        <f t="shared" si="11"/>
        <v>72</v>
      </c>
      <c r="C82" s="27"/>
      <c r="D82" s="26"/>
      <c r="E82" s="26"/>
      <c r="F82" s="26"/>
      <c r="G82" s="23"/>
    </row>
    <row r="83" spans="1:7" x14ac:dyDescent="0.2">
      <c r="A83" s="2">
        <f t="shared" si="11"/>
        <v>73</v>
      </c>
      <c r="B83" s="5" t="s">
        <v>85</v>
      </c>
    </row>
    <row r="84" spans="1:7" x14ac:dyDescent="0.2">
      <c r="A84" s="2">
        <f t="shared" si="11"/>
        <v>74</v>
      </c>
      <c r="B84" s="5" t="s">
        <v>86</v>
      </c>
    </row>
    <row r="85" spans="1:7" x14ac:dyDescent="0.2">
      <c r="A85" s="2">
        <f t="shared" si="11"/>
        <v>75</v>
      </c>
      <c r="B85" s="5" t="s">
        <v>87</v>
      </c>
    </row>
  </sheetData>
  <mergeCells count="1">
    <mergeCell ref="A3:G4"/>
  </mergeCells>
  <pageMargins left="1" right="0.5" top="0.75" bottom="0.75" header="0.3" footer="0.3"/>
  <pageSetup scale="71" orientation="portrait" r:id="rId1"/>
  <headerFooter>
    <oddHeader>&amp;RExhibit No.__(NCS-2)
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5"/>
  <sheetViews>
    <sheetView view="pageBreakPreview" zoomScaleNormal="100" zoomScaleSheetLayoutView="100" workbookViewId="0">
      <selection activeCell="K1" sqref="K1:O2"/>
    </sheetView>
  </sheetViews>
  <sheetFormatPr defaultRowHeight="11.25" x14ac:dyDescent="0.2"/>
  <cols>
    <col min="1" max="1" width="3.42578125" style="33" customWidth="1"/>
    <col min="2" max="2" width="22.5703125" style="33" customWidth="1"/>
    <col min="3" max="3" width="12.28515625" style="33" customWidth="1"/>
    <col min="4" max="4" width="3.28515625" style="33" customWidth="1"/>
    <col min="5" max="11" width="11.85546875" style="33" customWidth="1"/>
    <col min="12" max="12" width="3" style="33" customWidth="1"/>
    <col min="13" max="13" width="11.85546875" style="33" customWidth="1"/>
    <col min="14" max="14" width="3.140625" style="33" customWidth="1"/>
    <col min="15" max="15" width="11.85546875" style="33" customWidth="1"/>
    <col min="16" max="16" width="11.85546875" style="35" hidden="1" customWidth="1"/>
    <col min="17" max="17" width="0" style="35" hidden="1" customWidth="1"/>
    <col min="18" max="16384" width="9.140625" style="33"/>
  </cols>
  <sheetData>
    <row r="1" spans="1:17" ht="12" x14ac:dyDescent="0.2">
      <c r="A1" s="31" t="s">
        <v>88</v>
      </c>
      <c r="B1" s="32"/>
      <c r="E1" s="34"/>
      <c r="F1" s="34"/>
      <c r="G1" s="34"/>
      <c r="H1" s="34"/>
      <c r="I1" s="34"/>
      <c r="J1" s="97"/>
      <c r="K1" s="97"/>
      <c r="L1" s="34"/>
      <c r="M1" s="34"/>
      <c r="N1" s="97"/>
      <c r="O1" s="97"/>
    </row>
    <row r="2" spans="1:17" ht="12" x14ac:dyDescent="0.2">
      <c r="A2" s="99" t="s">
        <v>89</v>
      </c>
      <c r="B2" s="100"/>
      <c r="E2" s="34"/>
      <c r="F2" s="34"/>
      <c r="G2" s="34"/>
      <c r="H2" s="34"/>
      <c r="I2" s="34"/>
      <c r="J2" s="97"/>
      <c r="K2" s="97"/>
      <c r="L2" s="34"/>
      <c r="M2" s="34"/>
      <c r="N2" s="97"/>
      <c r="O2" s="97"/>
    </row>
    <row r="3" spans="1:17" ht="12" customHeight="1" x14ac:dyDescent="0.2">
      <c r="A3" s="101" t="s">
        <v>90</v>
      </c>
      <c r="B3" s="101"/>
      <c r="C3" s="101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7" ht="12" x14ac:dyDescent="0.2">
      <c r="A4" s="36" t="s">
        <v>91</v>
      </c>
      <c r="B4" s="32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7" ht="12.75" x14ac:dyDescent="0.2">
      <c r="A5" s="37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7" x14ac:dyDescent="0.2">
      <c r="A6" s="38"/>
      <c r="C6" s="39"/>
      <c r="D6" s="40"/>
      <c r="E6" s="41" t="s">
        <v>92</v>
      </c>
      <c r="F6" s="42"/>
      <c r="G6" s="42"/>
      <c r="H6" s="42"/>
      <c r="I6" s="42"/>
      <c r="J6" s="42"/>
      <c r="K6" s="42"/>
      <c r="L6" s="43"/>
      <c r="M6" s="42"/>
      <c r="O6" s="44"/>
      <c r="P6" s="33"/>
      <c r="Q6" s="33"/>
    </row>
    <row r="7" spans="1:17" x14ac:dyDescent="0.2">
      <c r="C7" s="45"/>
      <c r="D7" s="46"/>
      <c r="E7" s="47"/>
      <c r="F7" s="43"/>
      <c r="G7" s="43"/>
      <c r="H7" s="43"/>
      <c r="I7" s="43"/>
      <c r="J7" s="43"/>
      <c r="K7" s="43"/>
      <c r="M7" s="48" t="s">
        <v>93</v>
      </c>
      <c r="P7" s="49" t="s">
        <v>94</v>
      </c>
    </row>
    <row r="8" spans="1:17" x14ac:dyDescent="0.2">
      <c r="C8" s="48"/>
      <c r="D8" s="40"/>
      <c r="E8" s="48" t="s">
        <v>95</v>
      </c>
      <c r="F8" s="48" t="s">
        <v>96</v>
      </c>
      <c r="G8" s="48" t="s">
        <v>97</v>
      </c>
      <c r="H8" s="48" t="s">
        <v>98</v>
      </c>
      <c r="I8" s="48" t="s">
        <v>99</v>
      </c>
      <c r="J8" s="48" t="s">
        <v>100</v>
      </c>
      <c r="K8" s="48" t="s">
        <v>101</v>
      </c>
      <c r="L8" s="40"/>
      <c r="M8" s="48" t="s">
        <v>102</v>
      </c>
      <c r="P8" s="35" t="s">
        <v>103</v>
      </c>
    </row>
    <row r="9" spans="1:17" ht="56.25" x14ac:dyDescent="0.2">
      <c r="C9" s="50" t="s">
        <v>104</v>
      </c>
      <c r="D9" s="51"/>
      <c r="E9" s="50" t="s">
        <v>105</v>
      </c>
      <c r="F9" s="50" t="s">
        <v>106</v>
      </c>
      <c r="G9" s="50" t="s">
        <v>107</v>
      </c>
      <c r="H9" s="50" t="s">
        <v>108</v>
      </c>
      <c r="I9" s="50" t="s">
        <v>109</v>
      </c>
      <c r="J9" s="50" t="s">
        <v>110</v>
      </c>
      <c r="K9" s="50" t="s">
        <v>80</v>
      </c>
      <c r="L9" s="51"/>
      <c r="M9" s="50" t="s">
        <v>111</v>
      </c>
      <c r="O9" s="50" t="s">
        <v>112</v>
      </c>
      <c r="P9" s="52" t="s">
        <v>113</v>
      </c>
    </row>
    <row r="10" spans="1:17" x14ac:dyDescent="0.2">
      <c r="A10" s="53">
        <v>1</v>
      </c>
      <c r="B10" s="53" t="s">
        <v>114</v>
      </c>
    </row>
    <row r="11" spans="1:17" x14ac:dyDescent="0.2">
      <c r="A11" s="53">
        <v>2</v>
      </c>
      <c r="B11" s="53" t="s">
        <v>115</v>
      </c>
      <c r="C11" s="30">
        <v>317700179.76000005</v>
      </c>
      <c r="D11" s="54"/>
      <c r="E11" s="30">
        <v>3905479.1195230857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M11" s="30">
        <v>3905479.1195230857</v>
      </c>
      <c r="O11" s="55">
        <v>321605658.87952316</v>
      </c>
      <c r="P11" s="56">
        <v>271765424.50999999</v>
      </c>
      <c r="Q11" s="56">
        <v>49840234.369523168</v>
      </c>
    </row>
    <row r="12" spans="1:17" x14ac:dyDescent="0.2">
      <c r="A12" s="53">
        <v>3</v>
      </c>
      <c r="B12" s="53" t="s">
        <v>116</v>
      </c>
      <c r="C12" s="30">
        <v>0</v>
      </c>
      <c r="D12" s="54"/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M12" s="30">
        <v>0</v>
      </c>
      <c r="O12" s="55">
        <v>0</v>
      </c>
      <c r="P12" s="56">
        <v>0</v>
      </c>
      <c r="Q12" s="56">
        <v>0</v>
      </c>
    </row>
    <row r="13" spans="1:17" x14ac:dyDescent="0.2">
      <c r="A13" s="53">
        <v>4</v>
      </c>
      <c r="B13" s="53" t="s">
        <v>117</v>
      </c>
      <c r="C13" s="30">
        <v>18487997.238930419</v>
      </c>
      <c r="D13" s="54"/>
      <c r="E13" s="30">
        <v>0</v>
      </c>
      <c r="F13" s="30">
        <v>0</v>
      </c>
      <c r="G13" s="30">
        <v>2625166.2364891991</v>
      </c>
      <c r="H13" s="30">
        <v>0</v>
      </c>
      <c r="I13" s="30">
        <v>0</v>
      </c>
      <c r="J13" s="30">
        <v>0</v>
      </c>
      <c r="K13" s="30">
        <v>163204.75366499275</v>
      </c>
      <c r="M13" s="30">
        <v>2788370.9901541919</v>
      </c>
      <c r="O13" s="55">
        <v>21276368.229084611</v>
      </c>
      <c r="P13" s="56">
        <v>38970998.203098312</v>
      </c>
      <c r="Q13" s="56">
        <v>-17694629.974013701</v>
      </c>
    </row>
    <row r="14" spans="1:17" x14ac:dyDescent="0.2">
      <c r="A14" s="53">
        <v>5</v>
      </c>
      <c r="B14" s="53" t="s">
        <v>118</v>
      </c>
      <c r="C14" s="30">
        <v>11424455.922849471</v>
      </c>
      <c r="D14" s="54"/>
      <c r="E14" s="30">
        <v>-1866284.2491114733</v>
      </c>
      <c r="F14" s="30">
        <v>-158114.54708066303</v>
      </c>
      <c r="G14" s="30">
        <v>679898.4167838149</v>
      </c>
      <c r="H14" s="30">
        <v>0</v>
      </c>
      <c r="I14" s="30">
        <v>0</v>
      </c>
      <c r="J14" s="30">
        <v>-3000000</v>
      </c>
      <c r="K14" s="30">
        <v>5575.0633692726551</v>
      </c>
      <c r="M14" s="30">
        <v>-4338925.3160390491</v>
      </c>
      <c r="O14" s="55">
        <v>7085530.6068104217</v>
      </c>
      <c r="P14" s="56">
        <v>6612736.0503272489</v>
      </c>
      <c r="Q14" s="56">
        <v>472794.55648317281</v>
      </c>
    </row>
    <row r="15" spans="1:17" x14ac:dyDescent="0.2">
      <c r="A15" s="53">
        <v>6</v>
      </c>
      <c r="B15" s="53" t="s">
        <v>119</v>
      </c>
      <c r="C15" s="57">
        <v>347612632.92177993</v>
      </c>
      <c r="D15" s="58"/>
      <c r="E15" s="57">
        <v>2039194.8704116123</v>
      </c>
      <c r="F15" s="57">
        <v>-158114.54708066303</v>
      </c>
      <c r="G15" s="57">
        <v>3305064.6532730139</v>
      </c>
      <c r="H15" s="57">
        <v>0</v>
      </c>
      <c r="I15" s="57">
        <v>0</v>
      </c>
      <c r="J15" s="57">
        <v>-3000000</v>
      </c>
      <c r="K15" s="57">
        <v>168779.8170342654</v>
      </c>
      <c r="M15" s="57">
        <v>2354924.7936382284</v>
      </c>
      <c r="O15" s="57">
        <v>349967557.71541822</v>
      </c>
      <c r="P15" s="59">
        <v>317349158.76342553</v>
      </c>
      <c r="Q15" s="56">
        <v>32618398.951992691</v>
      </c>
    </row>
    <row r="16" spans="1:17" ht="12.75" x14ac:dyDescent="0.2">
      <c r="A16" s="53">
        <v>7</v>
      </c>
      <c r="B16" s="53"/>
      <c r="C16" s="60"/>
      <c r="D16" s="54"/>
      <c r="E16" s="60"/>
      <c r="F16" s="60"/>
      <c r="G16" s="60"/>
      <c r="H16" s="60"/>
      <c r="I16" s="60"/>
      <c r="J16" s="60"/>
      <c r="K16" s="60"/>
      <c r="M16" s="60"/>
      <c r="Q16" s="56">
        <v>0</v>
      </c>
    </row>
    <row r="17" spans="1:17" ht="12.75" x14ac:dyDescent="0.2">
      <c r="A17" s="53">
        <v>8</v>
      </c>
      <c r="B17" s="53" t="s">
        <v>120</v>
      </c>
      <c r="C17" s="60"/>
      <c r="D17" s="54"/>
      <c r="E17" s="60"/>
      <c r="F17" s="60"/>
      <c r="G17" s="60"/>
      <c r="H17" s="60"/>
      <c r="I17" s="60"/>
      <c r="J17" s="60"/>
      <c r="K17" s="60"/>
      <c r="M17" s="60"/>
      <c r="Q17" s="56">
        <v>0</v>
      </c>
    </row>
    <row r="18" spans="1:17" x14ac:dyDescent="0.2">
      <c r="A18" s="53">
        <v>9</v>
      </c>
      <c r="B18" s="53" t="s">
        <v>121</v>
      </c>
      <c r="C18" s="30">
        <v>59484321.530398287</v>
      </c>
      <c r="D18" s="54"/>
      <c r="E18" s="30">
        <v>0</v>
      </c>
      <c r="F18" s="30">
        <v>585584.39401820768</v>
      </c>
      <c r="G18" s="30">
        <v>6034729.6148958001</v>
      </c>
      <c r="H18" s="30">
        <v>-50321.66386051404</v>
      </c>
      <c r="I18" s="30">
        <v>0</v>
      </c>
      <c r="J18" s="30">
        <v>0</v>
      </c>
      <c r="K18" s="30">
        <v>390837.98233819008</v>
      </c>
      <c r="M18" s="30">
        <v>6960830.3273916841</v>
      </c>
      <c r="O18" s="55">
        <v>66445151.857789971</v>
      </c>
      <c r="P18" s="56">
        <v>51233952.117625967</v>
      </c>
      <c r="Q18" s="56">
        <v>15211199.740164004</v>
      </c>
    </row>
    <row r="19" spans="1:17" x14ac:dyDescent="0.2">
      <c r="A19" s="53">
        <v>10</v>
      </c>
      <c r="B19" s="53" t="s">
        <v>122</v>
      </c>
      <c r="C19" s="30">
        <v>0</v>
      </c>
      <c r="D19" s="54"/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M19" s="30">
        <v>0</v>
      </c>
      <c r="O19" s="55">
        <v>0</v>
      </c>
      <c r="P19" s="56">
        <v>0</v>
      </c>
      <c r="Q19" s="56">
        <v>0</v>
      </c>
    </row>
    <row r="20" spans="1:17" x14ac:dyDescent="0.2">
      <c r="A20" s="61">
        <v>11</v>
      </c>
      <c r="B20" s="53" t="s">
        <v>123</v>
      </c>
      <c r="C20" s="30">
        <v>7355375.5656367149</v>
      </c>
      <c r="D20" s="54"/>
      <c r="E20" s="30">
        <v>0</v>
      </c>
      <c r="F20" s="30">
        <v>294362.21241269796</v>
      </c>
      <c r="G20" s="30">
        <v>0</v>
      </c>
      <c r="H20" s="30">
        <v>-16832.982510151043</v>
      </c>
      <c r="I20" s="30">
        <v>0</v>
      </c>
      <c r="J20" s="30">
        <v>-6984.2305789677403</v>
      </c>
      <c r="K20" s="30">
        <v>0</v>
      </c>
      <c r="M20" s="30">
        <v>270544.99932357919</v>
      </c>
      <c r="O20" s="55">
        <v>7625920.5649602944</v>
      </c>
      <c r="P20" s="56">
        <v>6365130.4740653811</v>
      </c>
      <c r="Q20" s="56">
        <v>1260790.0908949133</v>
      </c>
    </row>
    <row r="21" spans="1:17" x14ac:dyDescent="0.2">
      <c r="A21" s="53">
        <v>12</v>
      </c>
      <c r="B21" s="53" t="s">
        <v>124</v>
      </c>
      <c r="C21" s="30">
        <v>94996038.854480177</v>
      </c>
      <c r="D21" s="54"/>
      <c r="E21" s="30">
        <v>0</v>
      </c>
      <c r="F21" s="30">
        <v>396793.0415021177</v>
      </c>
      <c r="G21" s="30">
        <v>-10201095.307468645</v>
      </c>
      <c r="H21" s="30">
        <v>-9066.7565976280148</v>
      </c>
      <c r="I21" s="30">
        <v>0</v>
      </c>
      <c r="J21" s="30">
        <v>0</v>
      </c>
      <c r="K21" s="30">
        <v>582139.27210729942</v>
      </c>
      <c r="M21" s="30">
        <v>-9231229.7504568566</v>
      </c>
      <c r="O21" s="55">
        <v>85764809.104023322</v>
      </c>
      <c r="P21" s="56">
        <v>113752064.68169239</v>
      </c>
      <c r="Q21" s="56">
        <v>-27987255.577669069</v>
      </c>
    </row>
    <row r="22" spans="1:17" x14ac:dyDescent="0.2">
      <c r="A22" s="53">
        <v>13</v>
      </c>
      <c r="B22" s="53" t="s">
        <v>125</v>
      </c>
      <c r="C22" s="30">
        <v>27085770.889695119</v>
      </c>
      <c r="D22" s="54"/>
      <c r="E22" s="30">
        <v>-112129.56683175203</v>
      </c>
      <c r="F22" s="30">
        <v>323680.56069238001</v>
      </c>
      <c r="G22" s="30">
        <v>3799862.4994006003</v>
      </c>
      <c r="H22" s="30">
        <v>-4683.855394548289</v>
      </c>
      <c r="I22" s="30">
        <v>0</v>
      </c>
      <c r="J22" s="30">
        <v>0</v>
      </c>
      <c r="K22" s="30">
        <v>196588.01864977926</v>
      </c>
      <c r="M22" s="30">
        <v>4203317.6565164588</v>
      </c>
      <c r="O22" s="55">
        <v>31289088.546211578</v>
      </c>
      <c r="P22" s="56">
        <v>28559841.28457519</v>
      </c>
      <c r="Q22" s="56">
        <v>2729247.2616363876</v>
      </c>
    </row>
    <row r="23" spans="1:17" x14ac:dyDescent="0.2">
      <c r="A23" s="53">
        <v>14</v>
      </c>
      <c r="B23" s="53" t="s">
        <v>126</v>
      </c>
      <c r="C23" s="30">
        <v>12193372.832732398</v>
      </c>
      <c r="D23" s="54"/>
      <c r="E23" s="30">
        <v>0</v>
      </c>
      <c r="F23" s="30">
        <v>77920.087274988007</v>
      </c>
      <c r="G23" s="30">
        <v>0</v>
      </c>
      <c r="H23" s="30">
        <v>-18634.019828897322</v>
      </c>
      <c r="I23" s="30">
        <v>0</v>
      </c>
      <c r="J23" s="30">
        <v>0</v>
      </c>
      <c r="K23" s="30">
        <v>0</v>
      </c>
      <c r="M23" s="30">
        <v>59286.067446090688</v>
      </c>
      <c r="O23" s="55">
        <v>12252658.900178488</v>
      </c>
      <c r="P23" s="56">
        <v>13720081.656609347</v>
      </c>
      <c r="Q23" s="56">
        <v>-1467422.7564308587</v>
      </c>
    </row>
    <row r="24" spans="1:17" x14ac:dyDescent="0.2">
      <c r="A24" s="53">
        <v>15</v>
      </c>
      <c r="B24" s="53" t="s">
        <v>127</v>
      </c>
      <c r="C24" s="30">
        <v>6347127.9129931955</v>
      </c>
      <c r="D24" s="54"/>
      <c r="E24" s="30">
        <v>0</v>
      </c>
      <c r="F24" s="30">
        <v>630359.68395388592</v>
      </c>
      <c r="G24" s="30">
        <v>0</v>
      </c>
      <c r="H24" s="30">
        <v>-10104.389324111222</v>
      </c>
      <c r="I24" s="30">
        <v>0</v>
      </c>
      <c r="J24" s="30">
        <v>0</v>
      </c>
      <c r="K24" s="30">
        <v>0</v>
      </c>
      <c r="M24" s="30">
        <v>620255.29462977475</v>
      </c>
      <c r="O24" s="55">
        <v>6967383.2076229705</v>
      </c>
      <c r="P24" s="56">
        <v>8088174.8739973465</v>
      </c>
      <c r="Q24" s="56">
        <v>-1120791.666374376</v>
      </c>
    </row>
    <row r="25" spans="1:17" x14ac:dyDescent="0.2">
      <c r="A25" s="53">
        <v>16</v>
      </c>
      <c r="B25" s="53" t="s">
        <v>128</v>
      </c>
      <c r="C25" s="30">
        <v>11445806.671783183</v>
      </c>
      <c r="D25" s="54"/>
      <c r="E25" s="30">
        <v>0</v>
      </c>
      <c r="F25" s="30">
        <v>-10653365.021893933</v>
      </c>
      <c r="G25" s="30">
        <v>0</v>
      </c>
      <c r="H25" s="30">
        <v>-1547.9632678918319</v>
      </c>
      <c r="I25" s="30">
        <v>0</v>
      </c>
      <c r="J25" s="30">
        <v>0</v>
      </c>
      <c r="K25" s="30">
        <v>0</v>
      </c>
      <c r="M25" s="30">
        <v>-10654912.985161826</v>
      </c>
      <c r="O25" s="55">
        <v>790893.68662135676</v>
      </c>
      <c r="P25" s="56">
        <v>567248.60477840831</v>
      </c>
      <c r="Q25" s="56">
        <v>223645.08184294845</v>
      </c>
    </row>
    <row r="26" spans="1:17" x14ac:dyDescent="0.2">
      <c r="A26" s="53">
        <v>17</v>
      </c>
      <c r="B26" s="53" t="s">
        <v>129</v>
      </c>
      <c r="C26" s="30">
        <v>0</v>
      </c>
      <c r="D26" s="54"/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M26" s="30">
        <v>0</v>
      </c>
      <c r="O26" s="55">
        <v>0</v>
      </c>
      <c r="P26" s="56">
        <v>0</v>
      </c>
      <c r="Q26" s="56">
        <v>0</v>
      </c>
    </row>
    <row r="27" spans="1:17" x14ac:dyDescent="0.2">
      <c r="A27" s="53">
        <v>18</v>
      </c>
      <c r="B27" s="53" t="s">
        <v>130</v>
      </c>
      <c r="C27" s="30">
        <v>13226426.289316572</v>
      </c>
      <c r="D27" s="54"/>
      <c r="E27" s="30">
        <v>0</v>
      </c>
      <c r="F27" s="30">
        <v>-903145.9811802326</v>
      </c>
      <c r="G27" s="30">
        <v>0</v>
      </c>
      <c r="H27" s="30">
        <v>-20966.275033748134</v>
      </c>
      <c r="I27" s="30">
        <v>0</v>
      </c>
      <c r="J27" s="30">
        <v>168765.87530265757</v>
      </c>
      <c r="K27" s="30">
        <v>0</v>
      </c>
      <c r="M27" s="62">
        <v>-755346.38091132313</v>
      </c>
      <c r="O27" s="55">
        <v>12471079.90840525</v>
      </c>
      <c r="P27" s="56">
        <v>10777818.836707022</v>
      </c>
      <c r="Q27" s="56">
        <v>1693261.0716982279</v>
      </c>
    </row>
    <row r="28" spans="1:17" x14ac:dyDescent="0.2">
      <c r="A28" s="53">
        <v>19</v>
      </c>
      <c r="B28" s="53" t="s">
        <v>131</v>
      </c>
      <c r="C28" s="63">
        <v>232134240.54703563</v>
      </c>
      <c r="D28" s="58"/>
      <c r="E28" s="63">
        <v>-112129.56683175203</v>
      </c>
      <c r="F28" s="63">
        <v>-9247811.023219889</v>
      </c>
      <c r="G28" s="63">
        <v>-366503.19317224482</v>
      </c>
      <c r="H28" s="63">
        <v>-132157.9058174899</v>
      </c>
      <c r="I28" s="63">
        <v>0</v>
      </c>
      <c r="J28" s="63">
        <v>161781.64472368982</v>
      </c>
      <c r="K28" s="63">
        <v>1169565.2730952688</v>
      </c>
      <c r="M28" s="55">
        <v>-8527254.7712224182</v>
      </c>
      <c r="O28" s="63">
        <v>223606985.77581322</v>
      </c>
      <c r="P28" s="64">
        <v>233064312.53005108</v>
      </c>
      <c r="Q28" s="56">
        <v>-9457326.7542378604</v>
      </c>
    </row>
    <row r="29" spans="1:17" x14ac:dyDescent="0.2">
      <c r="A29" s="53">
        <v>20</v>
      </c>
      <c r="B29" s="53" t="s">
        <v>132</v>
      </c>
      <c r="C29" s="30">
        <v>42465251.825127855</v>
      </c>
      <c r="D29" s="54"/>
      <c r="E29" s="30">
        <v>0</v>
      </c>
      <c r="F29" s="30">
        <v>0</v>
      </c>
      <c r="G29" s="30">
        <v>-428046.01728697837</v>
      </c>
      <c r="H29" s="30">
        <v>2013215.9657142847</v>
      </c>
      <c r="I29" s="30">
        <v>0</v>
      </c>
      <c r="J29" s="30">
        <v>369281.24800624268</v>
      </c>
      <c r="K29" s="30">
        <v>5757.6546937317326</v>
      </c>
      <c r="M29" s="30">
        <v>1960208.8511272806</v>
      </c>
      <c r="O29" s="55">
        <v>44425460.676255137</v>
      </c>
      <c r="P29" s="56">
        <v>36261383.29916583</v>
      </c>
      <c r="Q29" s="56">
        <v>8164077.3770893067</v>
      </c>
    </row>
    <row r="30" spans="1:17" x14ac:dyDescent="0.2">
      <c r="A30" s="53">
        <v>21</v>
      </c>
      <c r="B30" s="53" t="s">
        <v>133</v>
      </c>
      <c r="C30" s="30">
        <v>5034157.1996431584</v>
      </c>
      <c r="D30" s="54"/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82361.759263031505</v>
      </c>
      <c r="K30" s="30">
        <v>0</v>
      </c>
      <c r="M30" s="30">
        <v>82361.759263031505</v>
      </c>
      <c r="O30" s="55">
        <v>5116518.9589061895</v>
      </c>
      <c r="P30" s="56">
        <v>3665152.1851653727</v>
      </c>
      <c r="Q30" s="56">
        <v>1451366.7737408169</v>
      </c>
    </row>
    <row r="31" spans="1:17" x14ac:dyDescent="0.2">
      <c r="A31" s="53">
        <v>22</v>
      </c>
      <c r="B31" s="53" t="s">
        <v>134</v>
      </c>
      <c r="C31" s="30">
        <v>21700554.211273085</v>
      </c>
      <c r="D31" s="54"/>
      <c r="E31" s="30">
        <v>0</v>
      </c>
      <c r="F31" s="30">
        <v>0</v>
      </c>
      <c r="G31" s="30">
        <v>-41073.316515808037</v>
      </c>
      <c r="H31" s="30">
        <v>0</v>
      </c>
      <c r="I31" s="30">
        <v>-251643</v>
      </c>
      <c r="J31" s="30">
        <v>-0.33</v>
      </c>
      <c r="K31" s="30">
        <v>-0.98</v>
      </c>
      <c r="M31" s="30">
        <v>-292717.62651580805</v>
      </c>
      <c r="O31" s="55">
        <v>21407836.584757276</v>
      </c>
      <c r="P31" s="56">
        <v>17274071.254904289</v>
      </c>
      <c r="Q31" s="56">
        <v>4133765.3298529871</v>
      </c>
    </row>
    <row r="32" spans="1:17" x14ac:dyDescent="0.2">
      <c r="A32" s="53">
        <v>23</v>
      </c>
      <c r="B32" s="53" t="s">
        <v>135</v>
      </c>
      <c r="C32" s="30">
        <v>1000694.0075739436</v>
      </c>
      <c r="D32" s="54"/>
      <c r="E32" s="30">
        <v>752282.93502763996</v>
      </c>
      <c r="F32" s="30">
        <v>2761385.7081063963</v>
      </c>
      <c r="G32" s="30">
        <v>1326664.4554470652</v>
      </c>
      <c r="H32" s="30">
        <v>-131172.05956060352</v>
      </c>
      <c r="I32" s="30">
        <v>-486316.25405434181</v>
      </c>
      <c r="J32" s="30">
        <v>-2853158.3115392388</v>
      </c>
      <c r="K32" s="30">
        <v>-371097.83205569733</v>
      </c>
      <c r="M32" s="30">
        <v>998588.6413712207</v>
      </c>
      <c r="O32" s="55">
        <v>1999282.6489451644</v>
      </c>
      <c r="P32" s="56">
        <v>-27893216.135399766</v>
      </c>
      <c r="Q32" s="56">
        <v>29892498.78434493</v>
      </c>
    </row>
    <row r="33" spans="1:17" x14ac:dyDescent="0.2">
      <c r="A33" s="53">
        <v>24</v>
      </c>
      <c r="B33" s="53" t="s">
        <v>136</v>
      </c>
      <c r="C33" s="30">
        <v>0</v>
      </c>
      <c r="D33" s="54"/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M33" s="30">
        <v>0</v>
      </c>
      <c r="O33" s="55">
        <v>0</v>
      </c>
      <c r="P33" s="56">
        <v>0</v>
      </c>
      <c r="Q33" s="56">
        <v>0</v>
      </c>
    </row>
    <row r="34" spans="1:17" x14ac:dyDescent="0.2">
      <c r="A34" s="53">
        <v>25</v>
      </c>
      <c r="B34" s="53" t="s">
        <v>137</v>
      </c>
      <c r="C34" s="30">
        <v>4870544.7604143675</v>
      </c>
      <c r="D34" s="54"/>
      <c r="E34" s="30">
        <v>295256.29879283818</v>
      </c>
      <c r="F34" s="30">
        <v>0</v>
      </c>
      <c r="G34" s="30">
        <v>113105.10250531929</v>
      </c>
      <c r="H34" s="30">
        <v>-571648.61778574775</v>
      </c>
      <c r="I34" s="30">
        <v>-901375.85953784268</v>
      </c>
      <c r="J34" s="30">
        <v>2035064.4470324493</v>
      </c>
      <c r="K34" s="30">
        <v>14845.86200493232</v>
      </c>
      <c r="M34" s="30">
        <v>985247.23301194876</v>
      </c>
      <c r="O34" s="55">
        <v>5855791.9934263164</v>
      </c>
      <c r="P34" s="56">
        <v>26083695.336452752</v>
      </c>
      <c r="Q34" s="56">
        <v>-20227903.343026437</v>
      </c>
    </row>
    <row r="35" spans="1:17" x14ac:dyDescent="0.2">
      <c r="A35" s="53">
        <v>26</v>
      </c>
      <c r="B35" s="53" t="s">
        <v>138</v>
      </c>
      <c r="C35" s="30">
        <v>0</v>
      </c>
      <c r="D35" s="54"/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M35" s="30">
        <v>0</v>
      </c>
      <c r="O35" s="55">
        <v>0</v>
      </c>
      <c r="P35" s="56">
        <v>0</v>
      </c>
      <c r="Q35" s="56">
        <v>0</v>
      </c>
    </row>
    <row r="36" spans="1:17" x14ac:dyDescent="0.2">
      <c r="A36" s="53">
        <v>27</v>
      </c>
      <c r="B36" s="53" t="s">
        <v>139</v>
      </c>
      <c r="C36" s="30">
        <v>17412.424553640729</v>
      </c>
      <c r="D36" s="54"/>
      <c r="E36" s="30">
        <v>-776048.95839665306</v>
      </c>
      <c r="F36" s="30">
        <v>-7659.5617953912351</v>
      </c>
      <c r="G36" s="30">
        <v>0</v>
      </c>
      <c r="H36" s="30">
        <v>0</v>
      </c>
      <c r="I36" s="30">
        <v>0</v>
      </c>
      <c r="J36" s="30">
        <v>4169.3672727272733</v>
      </c>
      <c r="K36" s="30">
        <v>0</v>
      </c>
      <c r="M36" s="30">
        <v>-779539.15291931701</v>
      </c>
      <c r="O36" s="55">
        <v>-762126.72836567624</v>
      </c>
      <c r="P36" s="56">
        <v>-544240.93044569634</v>
      </c>
      <c r="Q36" s="56">
        <v>-217885.7979199799</v>
      </c>
    </row>
    <row r="37" spans="1:17" x14ac:dyDescent="0.2">
      <c r="A37" s="53">
        <v>28</v>
      </c>
      <c r="B37" s="53" t="s">
        <v>140</v>
      </c>
      <c r="C37" s="65">
        <v>307222854.97562164</v>
      </c>
      <c r="D37" s="58"/>
      <c r="E37" s="65">
        <v>159360.70859207294</v>
      </c>
      <c r="F37" s="65">
        <v>-6494084.8769088835</v>
      </c>
      <c r="G37" s="65">
        <v>604147.03097735322</v>
      </c>
      <c r="H37" s="65">
        <v>1178237.3825504435</v>
      </c>
      <c r="I37" s="65">
        <v>-1639335.1135921846</v>
      </c>
      <c r="J37" s="65">
        <v>-200500.17524109819</v>
      </c>
      <c r="K37" s="65">
        <v>819069.97773823561</v>
      </c>
      <c r="M37" s="65">
        <v>-5573105.0658840621</v>
      </c>
      <c r="O37" s="65">
        <v>301649749.90973765</v>
      </c>
      <c r="P37" s="66">
        <v>287911157.53989387</v>
      </c>
      <c r="Q37" s="56">
        <v>13738592.369843781</v>
      </c>
    </row>
    <row r="38" spans="1:17" ht="12.75" x14ac:dyDescent="0.2">
      <c r="A38" s="53">
        <v>29</v>
      </c>
      <c r="B38" s="53"/>
      <c r="C38" s="60"/>
      <c r="D38" s="54"/>
      <c r="E38" s="60"/>
      <c r="F38" s="60"/>
      <c r="G38" s="60"/>
      <c r="H38" s="60"/>
      <c r="I38" s="60"/>
      <c r="J38" s="60"/>
      <c r="K38" s="60"/>
      <c r="M38" s="60"/>
      <c r="O38" s="54"/>
      <c r="P38" s="67"/>
      <c r="Q38" s="56">
        <v>0</v>
      </c>
    </row>
    <row r="39" spans="1:17" ht="12" thickBot="1" x14ac:dyDescent="0.25">
      <c r="A39" s="53">
        <v>30</v>
      </c>
      <c r="B39" s="68" t="s">
        <v>141</v>
      </c>
      <c r="C39" s="69">
        <v>40389777.94615829</v>
      </c>
      <c r="D39" s="70"/>
      <c r="E39" s="69">
        <v>1879834.1618195395</v>
      </c>
      <c r="F39" s="69">
        <v>6335970.3298282204</v>
      </c>
      <c r="G39" s="69">
        <v>2700917.6222956609</v>
      </c>
      <c r="H39" s="69">
        <v>-1178237.3825504435</v>
      </c>
      <c r="I39" s="69">
        <v>1639335.1135921846</v>
      </c>
      <c r="J39" s="69">
        <v>-2799499.8247589017</v>
      </c>
      <c r="K39" s="69">
        <v>-650290.16070397024</v>
      </c>
      <c r="M39" s="69">
        <v>7928029.8595222905</v>
      </c>
      <c r="O39" s="69">
        <v>48317807.805680573</v>
      </c>
      <c r="P39" s="71">
        <v>29438001.223531663</v>
      </c>
      <c r="Q39" s="56">
        <v>18879806.58214891</v>
      </c>
    </row>
    <row r="40" spans="1:17" ht="13.5" thickTop="1" x14ac:dyDescent="0.2">
      <c r="A40" s="53">
        <v>31</v>
      </c>
      <c r="B40" s="53"/>
      <c r="C40" s="60"/>
      <c r="D40" s="54"/>
      <c r="E40" s="60"/>
      <c r="F40" s="60"/>
      <c r="G40" s="60"/>
      <c r="H40" s="60"/>
      <c r="I40" s="60"/>
      <c r="J40" s="60"/>
      <c r="K40" s="60"/>
      <c r="M40" s="60"/>
      <c r="Q40" s="56">
        <v>0</v>
      </c>
    </row>
    <row r="41" spans="1:17" ht="12.75" x14ac:dyDescent="0.2">
      <c r="A41" s="53">
        <v>32</v>
      </c>
      <c r="B41" s="53" t="s">
        <v>142</v>
      </c>
      <c r="C41" s="60"/>
      <c r="D41" s="54"/>
      <c r="E41" s="60"/>
      <c r="F41" s="60"/>
      <c r="G41" s="60"/>
      <c r="H41" s="60"/>
      <c r="I41" s="60"/>
      <c r="J41" s="60"/>
      <c r="K41" s="60"/>
      <c r="M41" s="60"/>
      <c r="Q41" s="56">
        <v>0</v>
      </c>
    </row>
    <row r="42" spans="1:17" x14ac:dyDescent="0.2">
      <c r="A42" s="53">
        <v>33</v>
      </c>
      <c r="B42" s="53" t="s">
        <v>143</v>
      </c>
      <c r="C42" s="30">
        <v>1647982661.0399942</v>
      </c>
      <c r="D42" s="54"/>
      <c r="E42" s="30">
        <v>0</v>
      </c>
      <c r="F42" s="30">
        <v>0</v>
      </c>
      <c r="G42" s="30">
        <v>-28327255.80891481</v>
      </c>
      <c r="H42" s="30">
        <v>0</v>
      </c>
      <c r="I42" s="30">
        <v>0</v>
      </c>
      <c r="J42" s="30">
        <v>131957797.10012239</v>
      </c>
      <c r="K42" s="30">
        <v>312482.0209778815</v>
      </c>
      <c r="M42" s="30">
        <v>103943023.31218547</v>
      </c>
      <c r="O42" s="55">
        <v>1751925684.3521798</v>
      </c>
      <c r="P42" s="56">
        <v>1405766403.7356484</v>
      </c>
      <c r="Q42" s="56">
        <v>346159280.61653137</v>
      </c>
    </row>
    <row r="43" spans="1:17" x14ac:dyDescent="0.2">
      <c r="A43" s="53">
        <v>34</v>
      </c>
      <c r="B43" s="53" t="s">
        <v>144</v>
      </c>
      <c r="C43" s="30">
        <v>234061.84233843297</v>
      </c>
      <c r="D43" s="54"/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M43" s="30">
        <v>0</v>
      </c>
      <c r="O43" s="55">
        <v>234061.84233843297</v>
      </c>
      <c r="P43" s="56">
        <v>37310.24459140328</v>
      </c>
      <c r="Q43" s="56">
        <v>196751.59774702968</v>
      </c>
    </row>
    <row r="44" spans="1:17" x14ac:dyDescent="0.2">
      <c r="A44" s="53">
        <v>35</v>
      </c>
      <c r="B44" s="53" t="s">
        <v>145</v>
      </c>
      <c r="C44" s="30">
        <v>13696535.688252786</v>
      </c>
      <c r="D44" s="54"/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-5671386.2543606469</v>
      </c>
      <c r="K44" s="30">
        <v>0</v>
      </c>
      <c r="M44" s="30">
        <v>-5671386.2543606469</v>
      </c>
      <c r="O44" s="55">
        <v>8025149.4338921392</v>
      </c>
      <c r="P44" s="56">
        <v>19149090.866463043</v>
      </c>
      <c r="Q44" s="56">
        <v>-11123941.432570904</v>
      </c>
    </row>
    <row r="45" spans="1:17" x14ac:dyDescent="0.2">
      <c r="A45" s="53">
        <v>36</v>
      </c>
      <c r="B45" s="53" t="s">
        <v>146</v>
      </c>
      <c r="C45" s="30">
        <v>0</v>
      </c>
      <c r="D45" s="54"/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M45" s="30">
        <v>0</v>
      </c>
      <c r="O45" s="55">
        <v>0</v>
      </c>
      <c r="P45" s="56">
        <v>0</v>
      </c>
      <c r="Q45" s="56">
        <v>0</v>
      </c>
    </row>
    <row r="46" spans="1:17" x14ac:dyDescent="0.2">
      <c r="A46" s="53">
        <v>37</v>
      </c>
      <c r="B46" s="53" t="s">
        <v>147</v>
      </c>
      <c r="C46" s="30">
        <v>0</v>
      </c>
      <c r="D46" s="54"/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M46" s="30">
        <v>0</v>
      </c>
      <c r="O46" s="55">
        <v>0</v>
      </c>
      <c r="P46" s="56">
        <v>0</v>
      </c>
      <c r="Q46" s="56">
        <v>0</v>
      </c>
    </row>
    <row r="47" spans="1:17" x14ac:dyDescent="0.2">
      <c r="A47" s="53">
        <v>38</v>
      </c>
      <c r="B47" s="53" t="s">
        <v>148</v>
      </c>
      <c r="C47" s="30">
        <v>1743278.7185106373</v>
      </c>
      <c r="D47" s="54"/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-1743278.7185106392</v>
      </c>
      <c r="K47" s="30">
        <v>0</v>
      </c>
      <c r="M47" s="30">
        <v>-1743278.7185106392</v>
      </c>
      <c r="O47" s="55">
        <v>-1.862645149230957E-9</v>
      </c>
      <c r="P47" s="56">
        <v>-1.8892287742346525E-2</v>
      </c>
      <c r="Q47" s="56">
        <v>1.8892285879701376E-2</v>
      </c>
    </row>
    <row r="48" spans="1:17" x14ac:dyDescent="0.2">
      <c r="A48" s="53">
        <v>39</v>
      </c>
      <c r="B48" s="53" t="s">
        <v>149</v>
      </c>
      <c r="C48" s="30">
        <v>6914148.5720945587</v>
      </c>
      <c r="D48" s="54"/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-6914148.5720945681</v>
      </c>
      <c r="K48" s="30">
        <v>0</v>
      </c>
      <c r="M48" s="30">
        <v>-6914148.5720945681</v>
      </c>
      <c r="O48" s="55">
        <v>-9.3132257461547852E-9</v>
      </c>
      <c r="P48" s="56">
        <v>3524551.0469494397</v>
      </c>
      <c r="Q48" s="56">
        <v>-3524551.046949449</v>
      </c>
    </row>
    <row r="49" spans="1:17" x14ac:dyDescent="0.2">
      <c r="A49" s="53">
        <v>40</v>
      </c>
      <c r="B49" s="53" t="s">
        <v>150</v>
      </c>
      <c r="C49" s="30">
        <v>6926884.9267722946</v>
      </c>
      <c r="D49" s="54"/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-6926884.9266495155</v>
      </c>
      <c r="K49" s="30">
        <v>0</v>
      </c>
      <c r="M49" s="30">
        <v>-6926884.9266495155</v>
      </c>
      <c r="O49" s="55">
        <v>1.2277904897928238E-4</v>
      </c>
      <c r="P49" s="56">
        <v>7775702.6726858066</v>
      </c>
      <c r="Q49" s="56">
        <v>-7775702.6725630276</v>
      </c>
    </row>
    <row r="50" spans="1:17" x14ac:dyDescent="0.2">
      <c r="A50" s="53">
        <v>41</v>
      </c>
      <c r="B50" s="53" t="s">
        <v>151</v>
      </c>
      <c r="C50" s="30">
        <v>2438703.9515725183</v>
      </c>
      <c r="D50" s="54"/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28579779.133268069</v>
      </c>
      <c r="K50" s="30">
        <v>0</v>
      </c>
      <c r="M50" s="30">
        <v>28579779.133268069</v>
      </c>
      <c r="O50" s="55">
        <v>31018483.084840588</v>
      </c>
      <c r="P50" s="56">
        <v>11145151.052284811</v>
      </c>
      <c r="Q50" s="56">
        <v>19873332.032555778</v>
      </c>
    </row>
    <row r="51" spans="1:17" x14ac:dyDescent="0.2">
      <c r="A51" s="53">
        <v>42</v>
      </c>
      <c r="B51" s="53" t="s">
        <v>152</v>
      </c>
      <c r="C51" s="30">
        <v>1932316.2836254868</v>
      </c>
      <c r="D51" s="54"/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M51" s="30">
        <v>0</v>
      </c>
      <c r="O51" s="55">
        <v>1932316.2836254868</v>
      </c>
      <c r="P51" s="56">
        <v>2046740.5986772478</v>
      </c>
      <c r="Q51" s="56">
        <v>-114424.31505176099</v>
      </c>
    </row>
    <row r="52" spans="1:17" x14ac:dyDescent="0.2">
      <c r="A52" s="53">
        <v>43</v>
      </c>
      <c r="B52" s="53" t="s">
        <v>153</v>
      </c>
      <c r="C52" s="30">
        <v>0</v>
      </c>
      <c r="D52" s="54"/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M52" s="30">
        <v>0</v>
      </c>
      <c r="O52" s="55">
        <v>0</v>
      </c>
      <c r="P52" s="56">
        <v>-40047.559964868124</v>
      </c>
      <c r="Q52" s="56">
        <v>40047.559964868124</v>
      </c>
    </row>
    <row r="53" spans="1:17" x14ac:dyDescent="0.2">
      <c r="A53" s="53">
        <v>44</v>
      </c>
      <c r="B53" s="53" t="s">
        <v>154</v>
      </c>
      <c r="C53" s="65">
        <v>1681868591.0231607</v>
      </c>
      <c r="D53" s="58"/>
      <c r="E53" s="65">
        <v>0</v>
      </c>
      <c r="F53" s="65">
        <v>0</v>
      </c>
      <c r="G53" s="65">
        <v>-28327255.80891481</v>
      </c>
      <c r="H53" s="65">
        <v>0</v>
      </c>
      <c r="I53" s="65">
        <v>0</v>
      </c>
      <c r="J53" s="65">
        <v>139281877.76177508</v>
      </c>
      <c r="K53" s="65">
        <v>312482.0209778815</v>
      </c>
      <c r="M53" s="65">
        <v>111267103.97383817</v>
      </c>
      <c r="O53" s="65">
        <v>1793135694.9969993</v>
      </c>
      <c r="P53" s="66">
        <v>1449404902.6384428</v>
      </c>
      <c r="Q53" s="56">
        <v>343730792.35855651</v>
      </c>
    </row>
    <row r="54" spans="1:17" ht="12.75" x14ac:dyDescent="0.2">
      <c r="A54" s="53">
        <v>45</v>
      </c>
      <c r="B54" s="53"/>
      <c r="C54" s="60"/>
      <c r="D54" s="54"/>
      <c r="E54" s="60"/>
      <c r="F54" s="60"/>
      <c r="G54" s="60"/>
      <c r="H54" s="60"/>
      <c r="I54" s="60"/>
      <c r="J54" s="60"/>
      <c r="K54" s="60"/>
      <c r="M54" s="60"/>
      <c r="Q54" s="56">
        <v>0</v>
      </c>
    </row>
    <row r="55" spans="1:17" ht="12.75" x14ac:dyDescent="0.2">
      <c r="A55" s="53">
        <v>46</v>
      </c>
      <c r="B55" s="53" t="s">
        <v>155</v>
      </c>
      <c r="C55" s="60"/>
      <c r="D55" s="54"/>
      <c r="E55" s="60"/>
      <c r="F55" s="60"/>
      <c r="G55" s="60"/>
      <c r="H55" s="60"/>
      <c r="I55" s="60"/>
      <c r="J55" s="60"/>
      <c r="K55" s="60"/>
      <c r="M55" s="60"/>
      <c r="Q55" s="56">
        <v>0</v>
      </c>
    </row>
    <row r="56" spans="1:17" x14ac:dyDescent="0.2">
      <c r="A56" s="53">
        <v>47</v>
      </c>
      <c r="B56" s="53" t="s">
        <v>156</v>
      </c>
      <c r="C56" s="30">
        <v>-609540662.46340728</v>
      </c>
      <c r="D56" s="54"/>
      <c r="E56" s="30">
        <v>0</v>
      </c>
      <c r="F56" s="30">
        <v>0</v>
      </c>
      <c r="G56" s="30">
        <v>18631294.304746002</v>
      </c>
      <c r="H56" s="30">
        <v>-8697591.7751927413</v>
      </c>
      <c r="I56" s="30">
        <v>0</v>
      </c>
      <c r="J56" s="30">
        <v>-40021039.680468753</v>
      </c>
      <c r="K56" s="30">
        <v>-5916.859632189482</v>
      </c>
      <c r="M56" s="30">
        <v>-30093254.010547683</v>
      </c>
      <c r="O56" s="55">
        <v>-639633916.47395492</v>
      </c>
      <c r="P56" s="56">
        <v>-487107988.62874055</v>
      </c>
      <c r="Q56" s="56">
        <v>-152525927.84521437</v>
      </c>
    </row>
    <row r="57" spans="1:17" x14ac:dyDescent="0.2">
      <c r="A57" s="53">
        <v>48</v>
      </c>
      <c r="B57" s="53" t="s">
        <v>157</v>
      </c>
      <c r="C57" s="30">
        <v>-46230330.034970716</v>
      </c>
      <c r="D57" s="54"/>
      <c r="E57" s="30">
        <v>0</v>
      </c>
      <c r="F57" s="30">
        <v>0</v>
      </c>
      <c r="G57" s="30">
        <v>0</v>
      </c>
      <c r="H57" s="30">
        <v>-38827.45374999987</v>
      </c>
      <c r="I57" s="30">
        <v>0</v>
      </c>
      <c r="J57" s="30">
        <v>0</v>
      </c>
      <c r="K57" s="30">
        <v>0</v>
      </c>
      <c r="M57" s="30">
        <v>-38827.45374999987</v>
      </c>
      <c r="O57" s="55">
        <v>-46269157.488720715</v>
      </c>
      <c r="P57" s="56">
        <v>-34606345.321051545</v>
      </c>
      <c r="Q57" s="56">
        <v>-11662812.16766917</v>
      </c>
    </row>
    <row r="58" spans="1:17" x14ac:dyDescent="0.2">
      <c r="A58" s="53">
        <v>49</v>
      </c>
      <c r="B58" s="53" t="s">
        <v>158</v>
      </c>
      <c r="C58" s="30">
        <v>-231233127.40146789</v>
      </c>
      <c r="D58" s="54"/>
      <c r="E58" s="30">
        <v>152820.8753697275</v>
      </c>
      <c r="F58" s="30">
        <v>0</v>
      </c>
      <c r="G58" s="30">
        <v>1126970.5347474767</v>
      </c>
      <c r="H58" s="30">
        <v>603717.21753097244</v>
      </c>
      <c r="I58" s="30">
        <v>-11053129.242497936</v>
      </c>
      <c r="J58" s="30">
        <v>-6249252.8163525639</v>
      </c>
      <c r="K58" s="30">
        <v>-19787.837837796913</v>
      </c>
      <c r="M58" s="30">
        <v>-15438661.269040119</v>
      </c>
      <c r="O58" s="55">
        <v>-246671788.670508</v>
      </c>
      <c r="P58" s="56">
        <v>-140589362.44854355</v>
      </c>
      <c r="Q58" s="56">
        <v>-106082426.22196445</v>
      </c>
    </row>
    <row r="59" spans="1:17" x14ac:dyDescent="0.2">
      <c r="A59" s="53">
        <v>50</v>
      </c>
      <c r="B59" s="53" t="s">
        <v>159</v>
      </c>
      <c r="C59" s="30">
        <v>-248420.79258380539</v>
      </c>
      <c r="D59" s="54"/>
      <c r="E59" s="30">
        <v>0</v>
      </c>
      <c r="F59" s="30">
        <v>0</v>
      </c>
      <c r="G59" s="30">
        <v>1645.6848</v>
      </c>
      <c r="H59" s="30">
        <v>0</v>
      </c>
      <c r="I59" s="30">
        <v>0</v>
      </c>
      <c r="J59" s="30">
        <v>0</v>
      </c>
      <c r="K59" s="30">
        <v>0</v>
      </c>
      <c r="M59" s="30">
        <v>1645.6848</v>
      </c>
      <c r="O59" s="55">
        <v>-246775.1077838054</v>
      </c>
      <c r="P59" s="56">
        <v>-952367.36036234268</v>
      </c>
      <c r="Q59" s="56">
        <v>705592.25257853721</v>
      </c>
    </row>
    <row r="60" spans="1:17" x14ac:dyDescent="0.2">
      <c r="A60" s="53">
        <v>51</v>
      </c>
      <c r="B60" s="53" t="s">
        <v>160</v>
      </c>
      <c r="C60" s="30">
        <v>-7410.1812785572438</v>
      </c>
      <c r="D60" s="54"/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-481414.22831967159</v>
      </c>
      <c r="K60" s="30">
        <v>0</v>
      </c>
      <c r="M60" s="30">
        <v>-481414.22831967159</v>
      </c>
      <c r="O60" s="55">
        <v>-488824.40959822881</v>
      </c>
      <c r="P60" s="56">
        <v>-311357.44954026421</v>
      </c>
      <c r="Q60" s="56">
        <v>-177466.96005796461</v>
      </c>
    </row>
    <row r="61" spans="1:17" x14ac:dyDescent="0.2">
      <c r="A61" s="53">
        <v>52</v>
      </c>
      <c r="B61" s="53" t="s">
        <v>69</v>
      </c>
      <c r="C61" s="30">
        <v>0</v>
      </c>
      <c r="D61" s="54"/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-3361133.729166666</v>
      </c>
      <c r="K61" s="30">
        <v>0</v>
      </c>
      <c r="M61" s="30">
        <v>-3361133.729166666</v>
      </c>
      <c r="O61" s="55">
        <v>-3361133.729166666</v>
      </c>
      <c r="P61" s="56">
        <v>-2980495.6783333328</v>
      </c>
      <c r="Q61" s="56">
        <v>-380638.05083333328</v>
      </c>
    </row>
    <row r="62" spans="1:17" x14ac:dyDescent="0.2">
      <c r="A62" s="53">
        <v>53</v>
      </c>
      <c r="B62" s="53" t="s">
        <v>161</v>
      </c>
      <c r="C62" s="30">
        <v>-6352268.3274010532</v>
      </c>
      <c r="D62" s="54"/>
      <c r="E62" s="30">
        <v>-402745.59474258736</v>
      </c>
      <c r="F62" s="30">
        <v>0</v>
      </c>
      <c r="G62" s="30">
        <v>0</v>
      </c>
      <c r="H62" s="30">
        <v>0</v>
      </c>
      <c r="I62" s="30">
        <v>0</v>
      </c>
      <c r="J62" s="30">
        <v>-83642.64791666661</v>
      </c>
      <c r="K62" s="30">
        <v>0</v>
      </c>
      <c r="M62" s="30">
        <v>-486388.242659254</v>
      </c>
      <c r="O62" s="55">
        <v>-6838656.5700603072</v>
      </c>
      <c r="P62" s="56">
        <v>-8104429.6797070894</v>
      </c>
      <c r="Q62" s="56">
        <v>1265773.1096467823</v>
      </c>
    </row>
    <row r="63" spans="1:17" ht="12.75" x14ac:dyDescent="0.2">
      <c r="A63" s="53">
        <v>54</v>
      </c>
      <c r="B63" s="53"/>
      <c r="C63" s="60"/>
      <c r="D63" s="54"/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M63" s="60"/>
      <c r="O63" s="55">
        <v>0</v>
      </c>
      <c r="P63" s="56"/>
      <c r="Q63" s="56">
        <v>0</v>
      </c>
    </row>
    <row r="64" spans="1:17" x14ac:dyDescent="0.2">
      <c r="A64" s="53">
        <v>55</v>
      </c>
      <c r="B64" s="53" t="s">
        <v>162</v>
      </c>
      <c r="C64" s="65">
        <v>-893612219.20110941</v>
      </c>
      <c r="D64" s="58"/>
      <c r="E64" s="65">
        <v>-249924.71937285986</v>
      </c>
      <c r="F64" s="65">
        <v>0</v>
      </c>
      <c r="G64" s="65">
        <v>19759910.524293479</v>
      </c>
      <c r="H64" s="65">
        <v>-8132702.0114117684</v>
      </c>
      <c r="I64" s="65">
        <v>-11053129.242497936</v>
      </c>
      <c r="J64" s="65">
        <v>-50196483.10222432</v>
      </c>
      <c r="K64" s="65">
        <v>-25704.697469986393</v>
      </c>
      <c r="M64" s="65">
        <v>-49898033.2486834</v>
      </c>
      <c r="O64" s="65">
        <v>-943510252.4497925</v>
      </c>
      <c r="P64" s="66">
        <v>-674652346.56627858</v>
      </c>
      <c r="Q64" s="56">
        <v>-268857905.88351393</v>
      </c>
    </row>
    <row r="65" spans="1:17" ht="12.75" x14ac:dyDescent="0.2">
      <c r="A65" s="53">
        <v>56</v>
      </c>
      <c r="B65" s="53"/>
      <c r="C65" s="60"/>
      <c r="D65" s="54"/>
      <c r="E65" s="60"/>
      <c r="F65" s="60"/>
      <c r="G65" s="60"/>
      <c r="H65" s="60"/>
      <c r="I65" s="60"/>
      <c r="J65" s="60"/>
      <c r="K65" s="60"/>
      <c r="M65" s="60"/>
      <c r="O65" s="54"/>
      <c r="P65" s="67"/>
      <c r="Q65" s="56">
        <v>0</v>
      </c>
    </row>
    <row r="66" spans="1:17" ht="12" thickBot="1" x14ac:dyDescent="0.25">
      <c r="A66" s="53">
        <v>57</v>
      </c>
      <c r="B66" s="53" t="s">
        <v>163</v>
      </c>
      <c r="C66" s="69">
        <v>788256371.82205129</v>
      </c>
      <c r="D66" s="58"/>
      <c r="E66" s="69">
        <v>-249924.71937285986</v>
      </c>
      <c r="F66" s="69">
        <v>0</v>
      </c>
      <c r="G66" s="69">
        <v>-8567345.2846213318</v>
      </c>
      <c r="H66" s="69">
        <v>-8132702.0114117684</v>
      </c>
      <c r="I66" s="69">
        <v>-11053129.242497936</v>
      </c>
      <c r="J66" s="69">
        <v>89085394.659550756</v>
      </c>
      <c r="K66" s="69">
        <v>286777.32350789511</v>
      </c>
      <c r="M66" s="69">
        <v>61369070.725154765</v>
      </c>
      <c r="O66" s="69">
        <v>849625442.54720676</v>
      </c>
      <c r="P66" s="72">
        <v>774752556.07216418</v>
      </c>
      <c r="Q66" s="56">
        <v>74872886.475042582</v>
      </c>
    </row>
    <row r="67" spans="1:17" ht="13.5" thickTop="1" x14ac:dyDescent="0.2">
      <c r="A67" s="53">
        <v>58</v>
      </c>
      <c r="B67" s="53"/>
      <c r="C67" s="60"/>
      <c r="D67" s="54"/>
      <c r="E67" s="60"/>
      <c r="F67" s="60"/>
      <c r="G67" s="60"/>
      <c r="H67" s="60"/>
      <c r="I67" s="60"/>
      <c r="J67" s="60"/>
      <c r="K67" s="60"/>
      <c r="M67" s="60"/>
      <c r="Q67" s="56"/>
    </row>
    <row r="68" spans="1:17" s="79" customFormat="1" x14ac:dyDescent="0.2">
      <c r="A68" s="73">
        <v>59</v>
      </c>
      <c r="B68" s="73" t="s">
        <v>164</v>
      </c>
      <c r="C68" s="74">
        <v>5.0710212460143671E-2</v>
      </c>
      <c r="D68" s="75"/>
      <c r="E68" s="74">
        <v>4.6429691751927044E-3</v>
      </c>
      <c r="F68" s="74">
        <v>1.5538287987673531E-2</v>
      </c>
      <c r="G68" s="74">
        <v>7.7848878092594553E-3</v>
      </c>
      <c r="H68" s="74">
        <v>-1.887021734482193E-3</v>
      </c>
      <c r="I68" s="74">
        <v>5.4861482447282894E-3</v>
      </c>
      <c r="J68" s="74">
        <v>-1.6226064295864283E-2</v>
      </c>
      <c r="K68" s="74">
        <v>-1.6302100000865627E-3</v>
      </c>
      <c r="L68" s="76"/>
      <c r="M68" s="74"/>
      <c r="N68" s="76"/>
      <c r="O68" s="74">
        <v>5.0710212460143671E-2</v>
      </c>
      <c r="P68" s="77">
        <v>1.8806044860868055E-2</v>
      </c>
      <c r="Q68" s="78">
        <v>3.1904167599275612E-2</v>
      </c>
    </row>
    <row r="69" spans="1:17" x14ac:dyDescent="0.2">
      <c r="A69" s="53">
        <v>60</v>
      </c>
      <c r="B69" s="33" t="s">
        <v>165</v>
      </c>
      <c r="C69" s="30">
        <v>32401494.628015894</v>
      </c>
      <c r="D69" s="80"/>
      <c r="E69" s="30">
        <v>-3065875.6664440394</v>
      </c>
      <c r="F69" s="30">
        <v>-10229206.215415275</v>
      </c>
      <c r="G69" s="30">
        <v>-5421428.8111496884</v>
      </c>
      <c r="H69" s="30">
        <v>895155.21193923289</v>
      </c>
      <c r="I69" s="30">
        <v>-4015353.7721856255</v>
      </c>
      <c r="J69" s="30">
        <v>15551097.182993939</v>
      </c>
      <c r="K69" s="30">
        <v>1085382.5983484434</v>
      </c>
      <c r="M69" s="30">
        <v>-5200229.4719130127</v>
      </c>
      <c r="O69" s="30">
        <v>27201265.156102985</v>
      </c>
      <c r="P69" s="81"/>
      <c r="Q69" s="82"/>
    </row>
    <row r="70" spans="1:17" x14ac:dyDescent="0.2">
      <c r="A70" s="53">
        <v>61</v>
      </c>
      <c r="B70" s="53"/>
      <c r="C70" s="83"/>
      <c r="D70" s="54"/>
      <c r="E70" s="83"/>
      <c r="F70" s="83"/>
      <c r="G70" s="83"/>
      <c r="H70" s="83"/>
      <c r="I70" s="83"/>
      <c r="J70" s="83"/>
      <c r="K70" s="83"/>
      <c r="M70" s="83"/>
      <c r="Q70" s="56"/>
    </row>
    <row r="71" spans="1:17" ht="12.75" x14ac:dyDescent="0.2">
      <c r="A71" s="53">
        <v>62</v>
      </c>
      <c r="B71" s="53" t="s">
        <v>166</v>
      </c>
      <c r="C71" s="60"/>
      <c r="D71" s="54"/>
      <c r="E71" s="60"/>
      <c r="F71" s="60"/>
      <c r="G71" s="60"/>
      <c r="H71" s="60"/>
      <c r="I71" s="60"/>
      <c r="J71" s="60"/>
      <c r="K71" s="60"/>
      <c r="M71" s="60"/>
      <c r="P71" s="56"/>
      <c r="Q71" s="56"/>
    </row>
    <row r="72" spans="1:17" x14ac:dyDescent="0.2">
      <c r="A72" s="53">
        <v>63</v>
      </c>
      <c r="B72" s="53" t="s">
        <v>167</v>
      </c>
      <c r="C72" s="55">
        <v>46261016.714146547</v>
      </c>
      <c r="D72" s="55"/>
      <c r="E72" s="55">
        <v>2927373.3956400175</v>
      </c>
      <c r="F72" s="55">
        <v>9097356.0379346162</v>
      </c>
      <c r="G72" s="55">
        <v>4140687.1802480449</v>
      </c>
      <c r="H72" s="55">
        <v>-1881058.0598967948</v>
      </c>
      <c r="I72" s="55">
        <v>251643</v>
      </c>
      <c r="J72" s="55">
        <v>-3617593.6892656912</v>
      </c>
      <c r="K72" s="55">
        <v>-1006542.1307547351</v>
      </c>
      <c r="M72" s="55">
        <v>9911865.733905457</v>
      </c>
      <c r="O72" s="55">
        <v>56172882.448052071</v>
      </c>
      <c r="P72" s="56">
        <v>27628480.42458465</v>
      </c>
      <c r="Q72" s="56">
        <v>28544402.023467422</v>
      </c>
    </row>
    <row r="73" spans="1:17" x14ac:dyDescent="0.2">
      <c r="A73" s="53">
        <v>64</v>
      </c>
      <c r="B73" s="53" t="s">
        <v>168</v>
      </c>
      <c r="C73" s="55">
        <v>0</v>
      </c>
      <c r="D73" s="54"/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Q73" s="56">
        <v>0</v>
      </c>
    </row>
    <row r="74" spans="1:17" x14ac:dyDescent="0.2">
      <c r="A74" s="53">
        <v>65</v>
      </c>
      <c r="B74" s="53" t="s">
        <v>169</v>
      </c>
      <c r="C74" s="55">
        <v>-3560991.667928237</v>
      </c>
      <c r="D74" s="54"/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M74" s="55">
        <v>0</v>
      </c>
      <c r="O74" s="55">
        <v>-3560991.667928237</v>
      </c>
      <c r="P74" s="56">
        <v>-4382780.070768076</v>
      </c>
      <c r="Q74" s="56">
        <v>821788.40283983899</v>
      </c>
    </row>
    <row r="75" spans="1:17" x14ac:dyDescent="0.2">
      <c r="A75" s="53">
        <v>66</v>
      </c>
      <c r="B75" s="53" t="s">
        <v>170</v>
      </c>
      <c r="C75" s="55">
        <v>21485186.423176125</v>
      </c>
      <c r="D75" s="54"/>
      <c r="E75" s="55">
        <v>0</v>
      </c>
      <c r="F75" s="55">
        <v>0</v>
      </c>
      <c r="G75" s="55">
        <v>0</v>
      </c>
      <c r="H75" s="55">
        <v>0</v>
      </c>
      <c r="I75" s="55">
        <v>-250072.92487251014</v>
      </c>
      <c r="J75" s="55">
        <v>0</v>
      </c>
      <c r="K75" s="55">
        <v>0</v>
      </c>
      <c r="M75" s="55">
        <v>-250072.92487251014</v>
      </c>
      <c r="O75" s="55">
        <v>21235113.498303615</v>
      </c>
      <c r="P75" s="56">
        <v>21721272.563061625</v>
      </c>
      <c r="Q75" s="56">
        <v>-486159.06475801021</v>
      </c>
    </row>
    <row r="76" spans="1:17" x14ac:dyDescent="0.2">
      <c r="A76" s="53">
        <v>67</v>
      </c>
      <c r="B76" s="84" t="s">
        <v>171</v>
      </c>
      <c r="C76" s="55">
        <v>62962240.07826855</v>
      </c>
      <c r="D76" s="58"/>
      <c r="E76" s="55">
        <v>58.417828750555501</v>
      </c>
      <c r="F76" s="55">
        <v>47838.41379794394</v>
      </c>
      <c r="G76" s="55">
        <v>-52188</v>
      </c>
      <c r="H76" s="55">
        <v>1634401.8622067021</v>
      </c>
      <c r="I76" s="55">
        <v>0</v>
      </c>
      <c r="J76" s="55">
        <v>220667.855966056</v>
      </c>
      <c r="K76" s="55">
        <v>5757.6546937317507</v>
      </c>
      <c r="M76" s="55">
        <v>1856536.2044931843</v>
      </c>
      <c r="O76" s="55">
        <v>64818776.282761738</v>
      </c>
      <c r="P76" s="56">
        <v>63975663.74036815</v>
      </c>
      <c r="Q76" s="56">
        <v>843112.54239358753</v>
      </c>
    </row>
    <row r="77" spans="1:17" x14ac:dyDescent="0.2">
      <c r="A77" s="53">
        <v>68</v>
      </c>
      <c r="B77" s="84" t="s">
        <v>172</v>
      </c>
      <c r="C77" s="55">
        <v>72669281.761237845</v>
      </c>
      <c r="D77" s="58"/>
      <c r="E77" s="55">
        <v>778051.99910408224</v>
      </c>
      <c r="F77" s="55">
        <v>1255521</v>
      </c>
      <c r="G77" s="55">
        <v>298029.30754214432</v>
      </c>
      <c r="H77" s="55">
        <v>128121.11534020312</v>
      </c>
      <c r="I77" s="55">
        <v>0</v>
      </c>
      <c r="J77" s="55">
        <v>4754955.0568124764</v>
      </c>
      <c r="K77" s="55">
        <v>44876.138159324073</v>
      </c>
      <c r="M77" s="85">
        <v>7259554.6169582298</v>
      </c>
      <c r="O77" s="55">
        <v>79928836.378196076</v>
      </c>
      <c r="P77" s="56">
        <v>137849879.86923069</v>
      </c>
      <c r="Q77" s="56">
        <v>-57921043.491034612</v>
      </c>
    </row>
    <row r="78" spans="1:17" x14ac:dyDescent="0.2">
      <c r="A78" s="53">
        <v>69</v>
      </c>
      <c r="B78" s="53" t="s">
        <v>173</v>
      </c>
      <c r="C78" s="86">
        <v>18629780.275929362</v>
      </c>
      <c r="D78" s="54"/>
      <c r="E78" s="86">
        <v>2149379.8143646857</v>
      </c>
      <c r="F78" s="86">
        <v>7889673.451732561</v>
      </c>
      <c r="G78" s="86">
        <v>3790469.8727059006</v>
      </c>
      <c r="H78" s="86">
        <v>-374777.31303029583</v>
      </c>
      <c r="I78" s="86">
        <v>501715.92487251014</v>
      </c>
      <c r="J78" s="86">
        <v>-8151880.8901121113</v>
      </c>
      <c r="K78" s="86">
        <v>-1045660.6142203273</v>
      </c>
      <c r="M78" s="87">
        <v>4758920.2463129247</v>
      </c>
      <c r="O78" s="88">
        <v>23388700.522242285</v>
      </c>
      <c r="P78" s="64">
        <v>-63584228.196571395</v>
      </c>
      <c r="Q78" s="56">
        <v>86972928.718813688</v>
      </c>
    </row>
    <row r="79" spans="1:17" x14ac:dyDescent="0.2">
      <c r="A79" s="53">
        <v>70</v>
      </c>
      <c r="B79" s="53"/>
      <c r="C79" s="89"/>
      <c r="D79" s="54"/>
      <c r="E79" s="89"/>
      <c r="F79" s="89"/>
      <c r="G79" s="89"/>
      <c r="H79" s="89"/>
      <c r="I79" s="89"/>
      <c r="J79" s="89"/>
      <c r="K79" s="89"/>
      <c r="M79" s="89"/>
      <c r="Q79" s="56">
        <v>0</v>
      </c>
    </row>
    <row r="80" spans="1:17" x14ac:dyDescent="0.2">
      <c r="A80" s="53">
        <v>71</v>
      </c>
      <c r="B80" s="53" t="s">
        <v>174</v>
      </c>
      <c r="C80" s="55">
        <v>0</v>
      </c>
      <c r="D80" s="58"/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M80" s="55">
        <v>0</v>
      </c>
      <c r="O80" s="90">
        <v>0</v>
      </c>
      <c r="P80" s="91">
        <v>0</v>
      </c>
      <c r="Q80" s="56">
        <v>0</v>
      </c>
    </row>
    <row r="81" spans="1:17" ht="12" thickBot="1" x14ac:dyDescent="0.25">
      <c r="A81" s="53">
        <v>72</v>
      </c>
      <c r="B81" s="53" t="s">
        <v>175</v>
      </c>
      <c r="C81" s="92">
        <v>18629780.275929362</v>
      </c>
      <c r="D81" s="58"/>
      <c r="E81" s="92">
        <v>2149379.8143646857</v>
      </c>
      <c r="F81" s="92">
        <v>7889673.451732561</v>
      </c>
      <c r="G81" s="92">
        <v>3790469.8727059006</v>
      </c>
      <c r="H81" s="92">
        <v>-374777.31303029583</v>
      </c>
      <c r="I81" s="92">
        <v>501715.92487251014</v>
      </c>
      <c r="J81" s="92">
        <v>-8151880.8901121113</v>
      </c>
      <c r="K81" s="92">
        <v>-1045660.6142203273</v>
      </c>
      <c r="L81" s="93"/>
      <c r="M81" s="92">
        <v>4758920.2463129247</v>
      </c>
      <c r="O81" s="94">
        <v>23388700.522242285</v>
      </c>
      <c r="P81" s="95">
        <v>-63584228.196571395</v>
      </c>
      <c r="Q81" s="56">
        <v>86972928.718813688</v>
      </c>
    </row>
    <row r="82" spans="1:17" ht="13.5" thickTop="1" x14ac:dyDescent="0.2">
      <c r="A82" s="53">
        <v>73</v>
      </c>
      <c r="B82" s="53"/>
      <c r="C82" s="60"/>
      <c r="D82" s="54"/>
      <c r="E82" s="60"/>
      <c r="F82" s="60"/>
      <c r="G82" s="60"/>
      <c r="H82" s="60"/>
      <c r="I82" s="60"/>
      <c r="J82" s="60"/>
      <c r="K82" s="60"/>
      <c r="M82" s="60"/>
      <c r="Q82" s="56">
        <v>0</v>
      </c>
    </row>
    <row r="83" spans="1:17" ht="12" thickBot="1" x14ac:dyDescent="0.25">
      <c r="A83" s="53">
        <v>74</v>
      </c>
      <c r="B83" s="84" t="s">
        <v>176</v>
      </c>
      <c r="C83" s="92">
        <v>1000694.0075739436</v>
      </c>
      <c r="D83" s="58"/>
      <c r="E83" s="92">
        <v>752282.93502763996</v>
      </c>
      <c r="F83" s="92">
        <v>2761385.7081063963</v>
      </c>
      <c r="G83" s="92">
        <v>1326664.4554470652</v>
      </c>
      <c r="H83" s="92">
        <v>-131172.05956060352</v>
      </c>
      <c r="I83" s="92">
        <v>-486316.25405434181</v>
      </c>
      <c r="J83" s="92">
        <v>-2853158.3115392388</v>
      </c>
      <c r="K83" s="92">
        <v>-371097.83205569733</v>
      </c>
      <c r="M83" s="92">
        <v>998588.6413712207</v>
      </c>
      <c r="O83" s="92">
        <v>1999282.6489451644</v>
      </c>
      <c r="P83" s="96">
        <v>-27893216.135399766</v>
      </c>
      <c r="Q83" s="56">
        <v>29892498.78434493</v>
      </c>
    </row>
    <row r="84" spans="1:17" ht="12" thickTop="1" x14ac:dyDescent="0.2"/>
    <row r="85" spans="1:17" x14ac:dyDescent="0.2">
      <c r="O85" s="55"/>
    </row>
  </sheetData>
  <mergeCells count="2">
    <mergeCell ref="A2:B2"/>
    <mergeCell ref="A3:C3"/>
  </mergeCells>
  <pageMargins left="1" right="0.77" top="0.5" bottom="0.52" header="0.39" footer="0.28000000000000003"/>
  <pageSetup scale="68" firstPageNumber="2" fitToWidth="2" orientation="portrait" useFirstPageNumber="1" r:id="rId1"/>
  <headerFooter alignWithMargins="0">
    <oddHeader>&amp;RExhibit No.__(NCS-2)
Page &amp;P</oddHeader>
  </headerFooter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2014-05-01T07:00:00+00:00</OpenedDate>
    <Date1 xmlns="dc463f71-b30c-4ab2-9473-d307f9d35888">2014-05-01T07:00:00+00:00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C9818BA-6D38-4221-A827-7CB1B1BF0A69}"/>
</file>

<file path=customXml/itemProps2.xml><?xml version="1.0" encoding="utf-8"?>
<ds:datastoreItem xmlns:ds="http://schemas.openxmlformats.org/officeDocument/2006/customXml" ds:itemID="{24C59DAA-D5BC-464D-9958-F07E2284B056}"/>
</file>

<file path=customXml/itemProps3.xml><?xml version="1.0" encoding="utf-8"?>
<ds:datastoreItem xmlns:ds="http://schemas.openxmlformats.org/officeDocument/2006/customXml" ds:itemID="{BCA3392D-D025-4148-89C1-039B94E2612F}"/>
</file>

<file path=customXml/itemProps4.xml><?xml version="1.0" encoding="utf-8"?>
<ds:datastoreItem xmlns:ds="http://schemas.openxmlformats.org/officeDocument/2006/customXml" ds:itemID="{7D039A77-28E1-4772-B5D6-046934215D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Exhibit No.__(NCS-2) pg 1</vt:lpstr>
      <vt:lpstr>Exhibit No.__(NCS-2) pg 2-3</vt:lpstr>
      <vt:lpstr>'Exhibit No.__(NCS-2) pg 1'!Print_Area</vt:lpstr>
      <vt:lpstr>'Exhibit No.__(NCS-2) pg 2-3'!Print_Titles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Siores, Natasha</dc:creator>
  <cp:lastModifiedBy>Wallace, Sarah</cp:lastModifiedBy>
  <cp:lastPrinted>2014-04-29T04:21:21Z</cp:lastPrinted>
  <dcterms:created xsi:type="dcterms:W3CDTF">2014-04-29T04:05:34Z</dcterms:created>
  <dcterms:modified xsi:type="dcterms:W3CDTF">2014-04-30T20:40:36Z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