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600" windowHeight="11760"/>
  </bookViews>
  <sheets>
    <sheet name="Exhibit No. EJK-7" sheetId="6" r:id="rId1"/>
    <sheet name="Page 4" sheetId="1" r:id="rId2"/>
    <sheet name="Page 5" sheetId="2" r:id="rId3"/>
    <sheet name="Page 6" sheetId="3" r:id="rId4"/>
  </sheets>
  <definedNames>
    <definedName name="_xlnm.Print_Area" localSheetId="0">'Exhibit No. EJK-7'!$A$2:$J$140</definedName>
    <definedName name="_xlnm.Print_Area" localSheetId="2">'Page 5'!$A$1:$V$26</definedName>
    <definedName name="_xlnm.Print_Area" localSheetId="3">'Page 6'!$A$1:$V$26</definedName>
  </definedNames>
  <calcPr calcId="145621"/>
</workbook>
</file>

<file path=xl/calcChain.xml><?xml version="1.0" encoding="utf-8"?>
<calcChain xmlns="http://schemas.openxmlformats.org/spreadsheetml/2006/main">
  <c r="C8" i="3" l="1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7" i="3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7" i="2"/>
  <c r="H36" i="1"/>
  <c r="H35" i="1"/>
  <c r="H37" i="1" s="1"/>
  <c r="H39" i="1" s="1"/>
  <c r="H10" i="1" s="1"/>
  <c r="E31" i="1"/>
  <c r="E32" i="1" s="1"/>
  <c r="D31" i="1"/>
  <c r="D32" i="1" s="1"/>
  <c r="F29" i="1"/>
  <c r="B29" i="1"/>
  <c r="F28" i="1"/>
  <c r="B28" i="1"/>
  <c r="F27" i="1"/>
  <c r="B27" i="1"/>
  <c r="F26" i="1"/>
  <c r="B26" i="1"/>
  <c r="F25" i="1"/>
  <c r="B25" i="1"/>
  <c r="F24" i="1"/>
  <c r="B24" i="1"/>
  <c r="F23" i="1"/>
  <c r="B23" i="1"/>
  <c r="F22" i="1"/>
  <c r="B22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F10" i="1"/>
  <c r="B10" i="1"/>
  <c r="F31" i="1"/>
  <c r="F32" i="1" s="1"/>
  <c r="Q26" i="3"/>
  <c r="R26" i="3" s="1"/>
  <c r="N26" i="3"/>
  <c r="M26" i="3"/>
  <c r="Q25" i="3"/>
  <c r="R25" i="3" s="1"/>
  <c r="N25" i="3"/>
  <c r="M25" i="3"/>
  <c r="Q24" i="3"/>
  <c r="R24" i="3" s="1"/>
  <c r="N24" i="3"/>
  <c r="M24" i="3"/>
  <c r="Q23" i="3"/>
  <c r="R23" i="3" s="1"/>
  <c r="N23" i="3"/>
  <c r="M23" i="3"/>
  <c r="Q22" i="3"/>
  <c r="R22" i="3" s="1"/>
  <c r="N22" i="3"/>
  <c r="M22" i="3"/>
  <c r="T22" i="3" s="1"/>
  <c r="Q21" i="3"/>
  <c r="R21" i="3" s="1"/>
  <c r="N21" i="3"/>
  <c r="M21" i="3"/>
  <c r="Q20" i="3"/>
  <c r="R20" i="3" s="1"/>
  <c r="N20" i="3"/>
  <c r="M20" i="3"/>
  <c r="Q19" i="3"/>
  <c r="R19" i="3" s="1"/>
  <c r="N19" i="3"/>
  <c r="M19" i="3"/>
  <c r="Q18" i="3"/>
  <c r="R18" i="3" s="1"/>
  <c r="N18" i="3"/>
  <c r="M18" i="3"/>
  <c r="Q17" i="3"/>
  <c r="R17" i="3" s="1"/>
  <c r="N17" i="3"/>
  <c r="U17" i="3" s="1"/>
  <c r="M17" i="3"/>
  <c r="Q16" i="3"/>
  <c r="R16" i="3" s="1"/>
  <c r="N16" i="3"/>
  <c r="M16" i="3"/>
  <c r="Q15" i="3"/>
  <c r="R15" i="3"/>
  <c r="N15" i="3"/>
  <c r="U15" i="3"/>
  <c r="M15" i="3"/>
  <c r="T15" i="3"/>
  <c r="Q14" i="3"/>
  <c r="R14" i="3"/>
  <c r="U14" i="3" s="1"/>
  <c r="N14" i="3"/>
  <c r="M14" i="3"/>
  <c r="T14" i="3" s="1"/>
  <c r="Q13" i="3"/>
  <c r="R13" i="3"/>
  <c r="U13" i="3" s="1"/>
  <c r="N13" i="3"/>
  <c r="M13" i="3"/>
  <c r="Q12" i="3"/>
  <c r="R12" i="3" s="1"/>
  <c r="N12" i="3"/>
  <c r="U12" i="3" s="1"/>
  <c r="M12" i="3"/>
  <c r="Q11" i="3"/>
  <c r="R11" i="3" s="1"/>
  <c r="N11" i="3"/>
  <c r="M11" i="3"/>
  <c r="Q10" i="3"/>
  <c r="R10" i="3" s="1"/>
  <c r="N10" i="3"/>
  <c r="M10" i="3"/>
  <c r="Q9" i="3"/>
  <c r="R9" i="3" s="1"/>
  <c r="N9" i="3"/>
  <c r="M9" i="3"/>
  <c r="Q8" i="3"/>
  <c r="R8" i="3"/>
  <c r="N8" i="3"/>
  <c r="M8" i="3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Q7" i="3"/>
  <c r="R7" i="3" s="1"/>
  <c r="N7" i="3"/>
  <c r="M7" i="3"/>
  <c r="Q8" i="2"/>
  <c r="Q9" i="2"/>
  <c r="R9" i="2" s="1"/>
  <c r="T9" i="2" s="1"/>
  <c r="Q10" i="2"/>
  <c r="R10" i="2" s="1"/>
  <c r="Q11" i="2"/>
  <c r="Q12" i="2"/>
  <c r="Q13" i="2"/>
  <c r="R13" i="2" s="1"/>
  <c r="T13" i="2" s="1"/>
  <c r="Q14" i="2"/>
  <c r="R14" i="2" s="1"/>
  <c r="Q15" i="2"/>
  <c r="Q16" i="2"/>
  <c r="Q17" i="2"/>
  <c r="R17" i="2" s="1"/>
  <c r="Q18" i="2"/>
  <c r="R18" i="2" s="1"/>
  <c r="Q19" i="2"/>
  <c r="Q20" i="2"/>
  <c r="Q21" i="2"/>
  <c r="R21" i="2" s="1"/>
  <c r="Q22" i="2"/>
  <c r="R22" i="2" s="1"/>
  <c r="Q23" i="2"/>
  <c r="Q24" i="2"/>
  <c r="Q25" i="2"/>
  <c r="R25" i="2" s="1"/>
  <c r="Q26" i="2"/>
  <c r="R26" i="2" s="1"/>
  <c r="Q7" i="2"/>
  <c r="R8" i="2"/>
  <c r="R11" i="2"/>
  <c r="R12" i="2"/>
  <c r="R15" i="2"/>
  <c r="R16" i="2"/>
  <c r="R19" i="2"/>
  <c r="R20" i="2"/>
  <c r="R23" i="2"/>
  <c r="R24" i="2"/>
  <c r="R7" i="2"/>
  <c r="U8" i="3"/>
  <c r="T17" i="3"/>
  <c r="T18" i="3"/>
  <c r="T13" i="3"/>
  <c r="T8" i="3"/>
  <c r="M8" i="2"/>
  <c r="T8" i="2" s="1"/>
  <c r="N8" i="2"/>
  <c r="U8" i="2" s="1"/>
  <c r="M9" i="2"/>
  <c r="N9" i="2"/>
  <c r="U9" i="2" s="1"/>
  <c r="M10" i="2"/>
  <c r="T10" i="2" s="1"/>
  <c r="N10" i="2"/>
  <c r="M11" i="2"/>
  <c r="N11" i="2"/>
  <c r="U11" i="2" s="1"/>
  <c r="M12" i="2"/>
  <c r="T12" i="2" s="1"/>
  <c r="N12" i="2"/>
  <c r="U12" i="2" s="1"/>
  <c r="M13" i="2"/>
  <c r="N13" i="2"/>
  <c r="U13" i="2" s="1"/>
  <c r="M14" i="2"/>
  <c r="T14" i="2" s="1"/>
  <c r="N14" i="2"/>
  <c r="M15" i="2"/>
  <c r="N15" i="2"/>
  <c r="U15" i="2" s="1"/>
  <c r="M16" i="2"/>
  <c r="T16" i="2" s="1"/>
  <c r="N16" i="2"/>
  <c r="U16" i="2" s="1"/>
  <c r="M17" i="2"/>
  <c r="N17" i="2"/>
  <c r="U17" i="2" s="1"/>
  <c r="M18" i="2"/>
  <c r="T18" i="2" s="1"/>
  <c r="N18" i="2"/>
  <c r="M19" i="2"/>
  <c r="N19" i="2"/>
  <c r="U19" i="2" s="1"/>
  <c r="M20" i="2"/>
  <c r="T20" i="2" s="1"/>
  <c r="N20" i="2"/>
  <c r="U20" i="2" s="1"/>
  <c r="M21" i="2"/>
  <c r="N21" i="2"/>
  <c r="U21" i="2" s="1"/>
  <c r="M22" i="2"/>
  <c r="T22" i="2" s="1"/>
  <c r="N22" i="2"/>
  <c r="M23" i="2"/>
  <c r="N23" i="2"/>
  <c r="U23" i="2" s="1"/>
  <c r="M24" i="2"/>
  <c r="T24" i="2" s="1"/>
  <c r="N24" i="2"/>
  <c r="U24" i="2" s="1"/>
  <c r="M25" i="2"/>
  <c r="N25" i="2"/>
  <c r="U25" i="2" s="1"/>
  <c r="M26" i="2"/>
  <c r="T26" i="2" s="1"/>
  <c r="N26" i="2"/>
  <c r="N7" i="2"/>
  <c r="M7" i="2"/>
  <c r="T7" i="2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T11" i="3" l="1"/>
  <c r="T16" i="3"/>
  <c r="U19" i="3"/>
  <c r="T10" i="3"/>
  <c r="U11" i="3"/>
  <c r="T19" i="3"/>
  <c r="U20" i="3"/>
  <c r="U10" i="3"/>
  <c r="U16" i="3"/>
  <c r="U18" i="3"/>
  <c r="H11" i="1"/>
  <c r="J10" i="1"/>
  <c r="U7" i="2"/>
  <c r="T25" i="2"/>
  <c r="T23" i="2"/>
  <c r="T21" i="2"/>
  <c r="T19" i="2"/>
  <c r="T17" i="2"/>
  <c r="T15" i="2"/>
  <c r="T11" i="2"/>
  <c r="T12" i="3"/>
  <c r="T20" i="3"/>
  <c r="U7" i="3"/>
  <c r="T7" i="3"/>
  <c r="T9" i="3"/>
  <c r="U9" i="3"/>
  <c r="U21" i="3"/>
  <c r="T21" i="3"/>
  <c r="T23" i="3"/>
  <c r="U23" i="3"/>
  <c r="T25" i="3"/>
  <c r="U25" i="3"/>
  <c r="U22" i="3"/>
  <c r="T24" i="3"/>
  <c r="U24" i="3"/>
  <c r="U26" i="3"/>
  <c r="T26" i="3"/>
  <c r="U26" i="2"/>
  <c r="U22" i="2"/>
  <c r="U18" i="2"/>
  <c r="U14" i="2"/>
  <c r="U10" i="2"/>
  <c r="H12" i="1" l="1"/>
  <c r="J11" i="1"/>
  <c r="L11" i="1"/>
  <c r="L10" i="1"/>
  <c r="H13" i="1" l="1"/>
  <c r="J12" i="1"/>
  <c r="J13" i="1" l="1"/>
  <c r="H14" i="1"/>
  <c r="L12" i="1"/>
  <c r="L13" i="1"/>
  <c r="J14" i="1" l="1"/>
  <c r="H15" i="1"/>
  <c r="J15" i="1" l="1"/>
  <c r="H16" i="1"/>
  <c r="L14" i="1"/>
  <c r="L15" i="1"/>
  <c r="J16" i="1" l="1"/>
  <c r="H17" i="1"/>
  <c r="H18" i="1" l="1"/>
  <c r="J17" i="1"/>
  <c r="L17" i="1" s="1"/>
  <c r="L16" i="1"/>
  <c r="H19" i="1" l="1"/>
  <c r="J18" i="1"/>
  <c r="L18" i="1" l="1"/>
  <c r="H20" i="1"/>
  <c r="J19" i="1"/>
  <c r="L19" i="1" s="1"/>
  <c r="H21" i="1" l="1"/>
  <c r="J20" i="1"/>
  <c r="L20" i="1" s="1"/>
  <c r="H22" i="1" l="1"/>
  <c r="J21" i="1"/>
  <c r="L21" i="1" s="1"/>
  <c r="J22" i="1" l="1"/>
  <c r="L22" i="1" s="1"/>
  <c r="H23" i="1"/>
  <c r="H24" i="1" l="1"/>
  <c r="J23" i="1"/>
  <c r="L23" i="1" s="1"/>
  <c r="J24" i="1" l="1"/>
  <c r="L24" i="1" s="1"/>
  <c r="H25" i="1"/>
  <c r="H26" i="1" l="1"/>
  <c r="J25" i="1"/>
  <c r="L25" i="1" s="1"/>
  <c r="J26" i="1" l="1"/>
  <c r="L26" i="1" s="1"/>
  <c r="H27" i="1"/>
  <c r="H28" i="1" l="1"/>
  <c r="J27" i="1"/>
  <c r="L27" i="1" s="1"/>
  <c r="J28" i="1" l="1"/>
  <c r="L28" i="1" s="1"/>
  <c r="H29" i="1"/>
  <c r="J29" i="1" l="1"/>
  <c r="H31" i="1"/>
  <c r="H32" i="1" s="1"/>
  <c r="J31" i="1" l="1"/>
  <c r="J32" i="1" s="1"/>
  <c r="L29" i="1"/>
</calcChain>
</file>

<file path=xl/sharedStrings.xml><?xml version="1.0" encoding="utf-8"?>
<sst xmlns="http://schemas.openxmlformats.org/spreadsheetml/2006/main" count="117" uniqueCount="63">
  <si>
    <t>Incremental Power Costs (Excl. Existing Plant)</t>
  </si>
  <si>
    <t>Row</t>
  </si>
  <si>
    <t>Year</t>
  </si>
  <si>
    <t>With JeffCo</t>
  </si>
  <si>
    <t>Without JeffCo</t>
  </si>
  <si>
    <t>Avoided</t>
  </si>
  <si>
    <t>(a)</t>
  </si>
  <si>
    <t>(b)</t>
  </si>
  <si>
    <t>(c)=(a)-(b)</t>
  </si>
  <si>
    <t>Exhibit No.___(JAP-7)</t>
  </si>
  <si>
    <t>Cost of Power Purchase</t>
  </si>
  <si>
    <t>REC Revenue</t>
  </si>
  <si>
    <t>Variable</t>
  </si>
  <si>
    <t>Fixed</t>
  </si>
  <si>
    <t xml:space="preserve"> Generic Revenue Requirement</t>
  </si>
  <si>
    <t>Cost of Existing Fleet</t>
  </si>
  <si>
    <t>Generic Revenue Requirement</t>
  </si>
  <si>
    <t>Average Incremental Fixed Costs ($/MWh)</t>
  </si>
  <si>
    <t>Average Incremental Variable Costs ($/MWh)</t>
  </si>
  <si>
    <t>Annual Expected Incremental Cost</t>
  </si>
  <si>
    <t>Incremental Variable Cost</t>
  </si>
  <si>
    <t>Incremental Fixed Cost</t>
  </si>
  <si>
    <t>(d)</t>
  </si>
  <si>
    <t>(f)</t>
  </si>
  <si>
    <t>(g)</t>
  </si>
  <si>
    <t>(h)</t>
  </si>
  <si>
    <t>(i)                                          (d) + (f)</t>
  </si>
  <si>
    <t>(k)</t>
  </si>
  <si>
    <t>(c)</t>
  </si>
  <si>
    <t>(e)</t>
  </si>
  <si>
    <t>(j)  (b)+(c)+(e)+(g)+(h)</t>
  </si>
  <si>
    <t>Load Forecast (MWh)</t>
  </si>
  <si>
    <t>PPA  Rev. Req. (Colstrip and Transmission Renewal)</t>
  </si>
  <si>
    <t>(l)</t>
  </si>
  <si>
    <t>(m) = (k) - (l)</t>
  </si>
  <si>
    <t>(n) =  (i)/(m)</t>
  </si>
  <si>
    <t>(o) = (j)/(m)</t>
  </si>
  <si>
    <t>Losses            (MWh)</t>
  </si>
  <si>
    <t>Sales                                    (MWh)</t>
  </si>
  <si>
    <t>Page 1 of 1</t>
  </si>
  <si>
    <t>Cumulative</t>
  </si>
  <si>
    <t>Lost JeffCo</t>
  </si>
  <si>
    <t>Net</t>
  </si>
  <si>
    <t>NPV of Net</t>
  </si>
  <si>
    <t>JeffCo</t>
  </si>
  <si>
    <t>Growth Rates</t>
  </si>
  <si>
    <t>PCA Revenue</t>
  </si>
  <si>
    <t>Benefit</t>
  </si>
  <si>
    <t>Loads</t>
  </si>
  <si>
    <t>JeffCo Load</t>
  </si>
  <si>
    <t>PCA Rates</t>
  </si>
  <si>
    <t>(e)=(c)-(d)</t>
  </si>
  <si>
    <t>(f)=NPV(e)</t>
  </si>
  <si>
    <t>(i)</t>
  </si>
  <si>
    <t>NPV</t>
  </si>
  <si>
    <t>Levelized</t>
  </si>
  <si>
    <t>JeffCo PCA Revenue (12M Ending 06/30/12)</t>
  </si>
  <si>
    <t>JeffCo MWh (12M Ending 06/30/12)</t>
  </si>
  <si>
    <t>Average Effective PCA Rate ($/MWh)</t>
  </si>
  <si>
    <t>2013 PCORC % Rate Change (RY Beginning 11/1/13)</t>
  </si>
  <si>
    <t>Adjusted Effective PCA Rate ($/MWh)</t>
  </si>
  <si>
    <t>Note: All revenue figures in $000's.</t>
  </si>
  <si>
    <t>All Revenues in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</si>
</sst>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3" fillId="0" borderId="0" xfId="2" applyNumberFormat="1" applyFont="1"/>
    <xf numFmtId="164" fontId="3" fillId="0" borderId="0" xfId="0" applyNumberFormat="1" applyFont="1"/>
    <xf numFmtId="164" fontId="2" fillId="0" borderId="0" xfId="2" applyNumberFormat="1" applyFont="1"/>
    <xf numFmtId="0" fontId="1" fillId="0" borderId="0" xfId="0" applyNumberFormat="1" applyFont="1" applyFill="1" applyAlignment="1">
      <alignment horizontal="left"/>
    </xf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2" fillId="0" borderId="4" xfId="2" applyNumberFormat="1" applyFont="1" applyBorder="1"/>
    <xf numFmtId="164" fontId="2" fillId="0" borderId="5" xfId="2" applyNumberFormat="1" applyFont="1" applyBorder="1"/>
    <xf numFmtId="164" fontId="2" fillId="0" borderId="6" xfId="2" applyNumberFormat="1" applyFont="1" applyBorder="1"/>
    <xf numFmtId="164" fontId="2" fillId="0" borderId="7" xfId="2" applyNumberFormat="1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164" fontId="2" fillId="0" borderId="9" xfId="2" applyNumberFormat="1" applyFont="1" applyBorder="1"/>
    <xf numFmtId="164" fontId="2" fillId="0" borderId="10" xfId="2" applyNumberFormat="1" applyFont="1" applyBorder="1"/>
    <xf numFmtId="0" fontId="0" fillId="0" borderId="9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2" fillId="0" borderId="0" xfId="2" applyNumberFormat="1" applyFont="1" applyBorder="1"/>
    <xf numFmtId="165" fontId="2" fillId="0" borderId="0" xfId="1" applyNumberFormat="1" applyFont="1"/>
    <xf numFmtId="10" fontId="0" fillId="0" borderId="0" xfId="0" applyNumberFormat="1"/>
    <xf numFmtId="44" fontId="2" fillId="0" borderId="0" xfId="2" applyNumberFormat="1" applyFont="1"/>
    <xf numFmtId="166" fontId="2" fillId="0" borderId="0" xfId="3" applyNumberFormat="1" applyFont="1"/>
    <xf numFmtId="0" fontId="1" fillId="0" borderId="0" xfId="0" applyNumberFormat="1" applyFont="1" applyFill="1" applyAlignment="1">
      <alignment horizontal="right"/>
    </xf>
    <xf numFmtId="0" fontId="0" fillId="0" borderId="1" xfId="0" applyBorder="1"/>
    <xf numFmtId="0" fontId="0" fillId="0" borderId="0" xfId="0" applyFill="1" applyBorder="1" applyAlignment="1">
      <alignment horizontal="center"/>
    </xf>
    <xf numFmtId="14" fontId="3" fillId="0" borderId="0" xfId="0" applyNumberFormat="1" applyFont="1"/>
    <xf numFmtId="0" fontId="3" fillId="0" borderId="0" xfId="0" applyFont="1"/>
    <xf numFmtId="165" fontId="2" fillId="0" borderId="0" xfId="1" applyNumberFormat="1" applyFont="1"/>
    <xf numFmtId="14" fontId="0" fillId="0" borderId="0" xfId="0" applyNumberFormat="1"/>
    <xf numFmtId="164" fontId="2" fillId="0" borderId="0" xfId="2" applyNumberFormat="1" applyFont="1"/>
    <xf numFmtId="166" fontId="2" fillId="0" borderId="0" xfId="3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3" applyNumberFormat="1" applyFont="1" applyAlignment="1">
      <alignment horizontal="center"/>
    </xf>
    <xf numFmtId="6" fontId="0" fillId="0" borderId="0" xfId="0" applyNumberFormat="1"/>
    <xf numFmtId="6" fontId="0" fillId="0" borderId="0" xfId="0" applyNumberFormat="1" applyBorder="1" applyAlignment="1">
      <alignment horizontal="center"/>
    </xf>
    <xf numFmtId="8" fontId="0" fillId="0" borderId="0" xfId="0" applyNumberFormat="1"/>
    <xf numFmtId="0" fontId="0" fillId="0" borderId="14" xfId="0" applyBorder="1"/>
    <xf numFmtId="0" fontId="0" fillId="0" borderId="15" xfId="0" applyBorder="1"/>
    <xf numFmtId="164" fontId="2" fillId="0" borderId="13" xfId="2" applyNumberFormat="1" applyFont="1" applyBorder="1"/>
    <xf numFmtId="165" fontId="4" fillId="0" borderId="5" xfId="1" applyNumberFormat="1" applyFont="1" applyBorder="1"/>
    <xf numFmtId="44" fontId="2" fillId="0" borderId="5" xfId="2" applyFont="1" applyBorder="1"/>
    <xf numFmtId="167" fontId="5" fillId="0" borderId="5" xfId="3" applyNumberFormat="1" applyFont="1" applyBorder="1"/>
    <xf numFmtId="0" fontId="0" fillId="0" borderId="6" xfId="0" applyBorder="1"/>
    <xf numFmtId="0" fontId="0" fillId="0" borderId="11" xfId="0" applyBorder="1"/>
    <xf numFmtId="44" fontId="0" fillId="0" borderId="7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</xdr:row>
      <xdr:rowOff>45720</xdr:rowOff>
    </xdr:from>
    <xdr:to>
      <xdr:col>9</xdr:col>
      <xdr:colOff>487680</xdr:colOff>
      <xdr:row>42</xdr:row>
      <xdr:rowOff>167640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30777"/>
          <a:ext cx="6245134" cy="7785463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2539</xdr:colOff>
      <xdr:row>43</xdr:row>
      <xdr:rowOff>38100</xdr:rowOff>
    </xdr:from>
    <xdr:to>
      <xdr:col>9</xdr:col>
      <xdr:colOff>541020</xdr:colOff>
      <xdr:row>85</xdr:row>
      <xdr:rowOff>38100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" y="7810500"/>
          <a:ext cx="6299201" cy="768096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0</xdr:colOff>
      <xdr:row>86</xdr:row>
      <xdr:rowOff>68580</xdr:rowOff>
    </xdr:from>
    <xdr:to>
      <xdr:col>9</xdr:col>
      <xdr:colOff>586740</xdr:colOff>
      <xdr:row>90</xdr:row>
      <xdr:rowOff>175260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59694"/>
          <a:ext cx="6367054" cy="846909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254000</xdr:colOff>
      <xdr:row>135</xdr:row>
      <xdr:rowOff>65314</xdr:rowOff>
    </xdr:from>
    <xdr:to>
      <xdr:col>8</xdr:col>
      <xdr:colOff>330200</xdr:colOff>
      <xdr:row>139</xdr:row>
      <xdr:rowOff>65313</xdr:rowOff>
    </xdr:to>
    <xdr:pic>
      <xdr:nvPicPr>
        <xdr:cNvPr id="7" name="Picture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752"/>
        <a:stretch/>
      </xdr:blipFill>
      <xdr:spPr bwMode="auto">
        <a:xfrm>
          <a:off x="254000" y="24220714"/>
          <a:ext cx="4953000" cy="711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5"/>
  <sheetViews>
    <sheetView tabSelected="1" view="pageBreakPreview" zoomScale="60" zoomScaleNormal="100" zoomScalePageLayoutView="70" workbookViewId="0">
      <selection activeCell="F132" sqref="F132"/>
    </sheetView>
  </sheetViews>
  <sheetFormatPr defaultRowHeight="15" x14ac:dyDescent="0.25"/>
  <sheetData>
    <row r="2" ht="15.6" customHeight="1" x14ac:dyDescent="0.3"/>
    <row r="6" ht="15.6" customHeight="1" x14ac:dyDescent="0.3"/>
    <row r="7" ht="15.6" customHeight="1" x14ac:dyDescent="0.3"/>
    <row r="13" ht="15.6" customHeight="1" x14ac:dyDescent="0.3"/>
    <row r="16" ht="14.45" customHeight="1" x14ac:dyDescent="0.3"/>
    <row r="21" ht="15" customHeight="1" x14ac:dyDescent="0.3"/>
    <row r="23" ht="15" customHeight="1" x14ac:dyDescent="0.3"/>
    <row r="25" ht="15.6" customHeight="1" x14ac:dyDescent="0.3"/>
  </sheetData>
  <pageMargins left="0.7" right="0.7" top="0.75" bottom="0.75" header="0.3" footer="0.3"/>
  <pageSetup scale="87" fitToHeight="0" orientation="portrait" r:id="rId1"/>
  <headerFooter>
    <oddFooter>&amp;LTestimony of Edward J. Keating
Docket UE-132027&amp;RExhibit No. ___ (EJK-7)
Page &amp;P</oddFooter>
  </headerFooter>
  <rowBreaks count="2" manualBreakCount="2">
    <brk id="43" max="16383" man="1"/>
    <brk id="8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view="pageLayout" zoomScale="55" zoomScaleNormal="100" zoomScalePageLayoutView="55" workbookViewId="0">
      <selection activeCell="F3" sqref="F3"/>
    </sheetView>
  </sheetViews>
  <sheetFormatPr defaultRowHeight="15" x14ac:dyDescent="0.25"/>
  <cols>
    <col min="1" max="1" width="4.85546875" bestFit="1" customWidth="1"/>
    <col min="2" max="2" width="10.85546875" customWidth="1"/>
    <col min="3" max="3" width="10.85546875" hidden="1" customWidth="1"/>
    <col min="4" max="4" width="14.42578125" bestFit="1" customWidth="1"/>
    <col min="5" max="5" width="14.42578125" customWidth="1"/>
    <col min="6" max="6" width="13" customWidth="1"/>
    <col min="7" max="7" width="3.5703125" customWidth="1"/>
    <col min="8" max="8" width="12.85546875" bestFit="1" customWidth="1"/>
    <col min="9" max="9" width="3" customWidth="1"/>
    <col min="10" max="10" width="9.7109375" bestFit="1" customWidth="1"/>
    <col min="11" max="11" width="3.42578125" customWidth="1"/>
    <col min="12" max="12" width="11.7109375" customWidth="1"/>
    <col min="13" max="13" width="2.5703125" customWidth="1"/>
    <col min="14" max="14" width="9" bestFit="1" customWidth="1"/>
    <col min="15" max="15" width="3.42578125" customWidth="1"/>
    <col min="16" max="16" width="11.140625" bestFit="1" customWidth="1"/>
    <col min="17" max="17" width="9.85546875" bestFit="1" customWidth="1"/>
    <col min="19" max="19" width="15.28515625" bestFit="1" customWidth="1"/>
  </cols>
  <sheetData>
    <row r="2" spans="1:17" ht="14.45" x14ac:dyDescent="0.3">
      <c r="Q2" s="36" t="s">
        <v>9</v>
      </c>
    </row>
    <row r="3" spans="1:17" ht="14.45" x14ac:dyDescent="0.3">
      <c r="Q3" s="36" t="s">
        <v>39</v>
      </c>
    </row>
    <row r="5" spans="1:17" ht="14.45" x14ac:dyDescent="0.3">
      <c r="L5" s="2" t="s">
        <v>40</v>
      </c>
    </row>
    <row r="6" spans="1:17" ht="14.45" x14ac:dyDescent="0.3">
      <c r="D6" s="59" t="s">
        <v>0</v>
      </c>
      <c r="E6" s="59"/>
      <c r="F6" s="59"/>
      <c r="H6" s="2" t="s">
        <v>41</v>
      </c>
      <c r="I6" s="2"/>
      <c r="J6" s="2" t="s">
        <v>42</v>
      </c>
      <c r="L6" s="2" t="s">
        <v>43</v>
      </c>
      <c r="N6" s="2" t="s">
        <v>44</v>
      </c>
      <c r="P6" s="59" t="s">
        <v>45</v>
      </c>
      <c r="Q6" s="59"/>
    </row>
    <row r="7" spans="1:17" thickBot="1" x14ac:dyDescent="0.35">
      <c r="A7" s="1" t="s">
        <v>1</v>
      </c>
      <c r="B7" s="1" t="s">
        <v>2</v>
      </c>
      <c r="C7" s="1"/>
      <c r="D7" s="1" t="s">
        <v>3</v>
      </c>
      <c r="E7" s="1" t="s">
        <v>4</v>
      </c>
      <c r="F7" s="1" t="s">
        <v>5</v>
      </c>
      <c r="G7" s="37"/>
      <c r="H7" s="1" t="s">
        <v>46</v>
      </c>
      <c r="I7" s="1"/>
      <c r="J7" s="1" t="s">
        <v>47</v>
      </c>
      <c r="K7" s="37"/>
      <c r="L7" s="1" t="s">
        <v>47</v>
      </c>
      <c r="M7" s="37"/>
      <c r="N7" s="1" t="s">
        <v>48</v>
      </c>
      <c r="O7" s="37"/>
      <c r="P7" s="1" t="s">
        <v>49</v>
      </c>
      <c r="Q7" s="37" t="s">
        <v>50</v>
      </c>
    </row>
    <row r="8" spans="1:17" ht="14.45" x14ac:dyDescent="0.3">
      <c r="A8" s="2"/>
      <c r="B8" s="3"/>
      <c r="C8" s="3"/>
      <c r="D8" s="4" t="s">
        <v>6</v>
      </c>
      <c r="E8" s="4" t="s">
        <v>7</v>
      </c>
      <c r="F8" s="4" t="s">
        <v>8</v>
      </c>
      <c r="G8" s="3"/>
      <c r="H8" s="4" t="s">
        <v>22</v>
      </c>
      <c r="I8" s="4"/>
      <c r="J8" s="4" t="s">
        <v>51</v>
      </c>
      <c r="K8" s="3"/>
      <c r="L8" s="4" t="s">
        <v>52</v>
      </c>
      <c r="M8" s="3"/>
      <c r="N8" s="4" t="s">
        <v>24</v>
      </c>
      <c r="O8" s="3"/>
      <c r="P8" s="38" t="s">
        <v>25</v>
      </c>
      <c r="Q8" s="38" t="s">
        <v>53</v>
      </c>
    </row>
    <row r="9" spans="1:17" ht="9" customHeight="1" x14ac:dyDescent="0.3">
      <c r="A9" s="2"/>
      <c r="C9" s="39">
        <v>41640</v>
      </c>
      <c r="D9" s="5">
        <v>0</v>
      </c>
      <c r="E9" s="5">
        <v>0</v>
      </c>
      <c r="F9" s="6">
        <v>0</v>
      </c>
      <c r="G9" s="40"/>
      <c r="H9" s="5">
        <v>0</v>
      </c>
      <c r="I9" s="6"/>
      <c r="J9" s="6">
        <v>0</v>
      </c>
      <c r="N9" s="41"/>
    </row>
    <row r="10" spans="1:17" ht="14.45" x14ac:dyDescent="0.3">
      <c r="A10" s="2">
        <v>1</v>
      </c>
      <c r="B10" s="2">
        <f>YEAR(C10)</f>
        <v>2014</v>
      </c>
      <c r="C10" s="42">
        <v>41820</v>
      </c>
      <c r="D10" s="43">
        <v>508614.31482761551</v>
      </c>
      <c r="E10" s="43">
        <v>499016.21278530551</v>
      </c>
      <c r="F10" s="43">
        <f t="shared" ref="F10:F29" si="0">D10-E10</f>
        <v>9598.1020423099981</v>
      </c>
      <c r="H10" s="43">
        <f>N10*H39*(1+Q10)/1000</f>
        <v>21736.797472117985</v>
      </c>
      <c r="I10" s="9"/>
      <c r="J10" s="9">
        <f>F10-H10</f>
        <v>-12138.695429807987</v>
      </c>
      <c r="L10" s="9">
        <f>XNPV(0.0777,J$9:J10,$C$9:$C10)</f>
        <v>-11698.91704695039</v>
      </c>
      <c r="N10" s="41">
        <v>323181.39669860899</v>
      </c>
      <c r="P10" s="44">
        <v>0.104997503794521</v>
      </c>
      <c r="Q10" s="45"/>
    </row>
    <row r="11" spans="1:17" ht="14.45" x14ac:dyDescent="0.3">
      <c r="A11" s="2">
        <f>A10+1</f>
        <v>2</v>
      </c>
      <c r="B11" s="2">
        <f t="shared" ref="B11:B29" si="1">YEAR(C11)</f>
        <v>2015</v>
      </c>
      <c r="C11" s="42">
        <v>42185</v>
      </c>
      <c r="D11" s="43">
        <v>490660.60690225469</v>
      </c>
      <c r="E11" s="43">
        <v>480451.37147991022</v>
      </c>
      <c r="F11" s="43">
        <f t="shared" si="0"/>
        <v>10209.235422344471</v>
      </c>
      <c r="H11" s="9">
        <f t="shared" ref="H11:H29" si="2">H10*(1+P11+Q11)</f>
        <v>21822.463290766951</v>
      </c>
      <c r="I11" s="9"/>
      <c r="J11" s="9">
        <f t="shared" ref="J11:J29" si="3">F11-H11</f>
        <v>-11613.22786842248</v>
      </c>
      <c r="L11" s="9">
        <f>XNPV(0.0777,J$9:J11,$C$9:$C11)</f>
        <v>-22084.448170326385</v>
      </c>
      <c r="N11" s="41">
        <v>327286.52169134468</v>
      </c>
      <c r="P11" s="46">
        <v>1.270223173323326E-2</v>
      </c>
      <c r="Q11" s="45">
        <v>-8.7611811364812775E-3</v>
      </c>
    </row>
    <row r="12" spans="1:17" ht="14.45" x14ac:dyDescent="0.3">
      <c r="A12" s="2">
        <f t="shared" ref="A12:A41" si="4">A11+1</f>
        <v>3</v>
      </c>
      <c r="B12" s="2">
        <f t="shared" si="1"/>
        <v>2016</v>
      </c>
      <c r="C12" s="42">
        <v>42551</v>
      </c>
      <c r="D12" s="43">
        <v>493187.64577691111</v>
      </c>
      <c r="E12" s="43">
        <v>482280.9355936838</v>
      </c>
      <c r="F12" s="43">
        <f t="shared" si="0"/>
        <v>10906.710183227318</v>
      </c>
      <c r="H12" s="9">
        <f t="shared" si="2"/>
        <v>22531.739857146997</v>
      </c>
      <c r="I12" s="9"/>
      <c r="J12" s="9">
        <f t="shared" si="3"/>
        <v>-11625.029673919678</v>
      </c>
      <c r="L12" s="9">
        <f>XNPV(0.0777,J$9:J12,$C$9:$C12)</f>
        <v>-31729.019200863251</v>
      </c>
      <c r="N12" s="41">
        <v>333868.7738099657</v>
      </c>
      <c r="P12" s="46">
        <v>2.0111589333423829E-2</v>
      </c>
      <c r="Q12" s="45">
        <v>1.2390541930563215E-2</v>
      </c>
    </row>
    <row r="13" spans="1:17" ht="14.45" x14ac:dyDescent="0.3">
      <c r="A13" s="2">
        <f t="shared" si="4"/>
        <v>4</v>
      </c>
      <c r="B13" s="2">
        <f t="shared" si="1"/>
        <v>2017</v>
      </c>
      <c r="C13" s="42">
        <v>42916</v>
      </c>
      <c r="D13" s="43">
        <v>516691.41749508405</v>
      </c>
      <c r="E13" s="43">
        <v>504121.10597047117</v>
      </c>
      <c r="F13" s="43">
        <f t="shared" si="0"/>
        <v>12570.311524612887</v>
      </c>
      <c r="H13" s="9">
        <f t="shared" si="2"/>
        <v>23649.571303751803</v>
      </c>
      <c r="I13" s="9"/>
      <c r="J13" s="9">
        <f t="shared" si="3"/>
        <v>-11079.259779138916</v>
      </c>
      <c r="L13" s="9">
        <f>XNPV(0.0777,J$9:J13,$C$9:$C13)</f>
        <v>-40258.089784238466</v>
      </c>
      <c r="N13" s="41">
        <v>338559.40422973409</v>
      </c>
      <c r="P13" s="46">
        <v>1.404932352984356E-2</v>
      </c>
      <c r="Q13" s="45">
        <v>3.5562089245732009E-2</v>
      </c>
    </row>
    <row r="14" spans="1:17" ht="14.45" x14ac:dyDescent="0.3">
      <c r="A14" s="2">
        <f t="shared" si="4"/>
        <v>5</v>
      </c>
      <c r="B14" s="2">
        <f t="shared" si="1"/>
        <v>2018</v>
      </c>
      <c r="C14" s="42">
        <v>43281</v>
      </c>
      <c r="D14" s="43">
        <v>623066.48366406176</v>
      </c>
      <c r="E14" s="43">
        <v>566399.55241298978</v>
      </c>
      <c r="F14" s="43">
        <f t="shared" si="0"/>
        <v>56666.931251071976</v>
      </c>
      <c r="H14" s="9">
        <f t="shared" si="2"/>
        <v>24835.288342023105</v>
      </c>
      <c r="I14" s="9"/>
      <c r="J14" s="9">
        <f t="shared" si="3"/>
        <v>31831.642909048871</v>
      </c>
      <c r="L14" s="9">
        <f>XNPV(0.0777,J$9:J14,$C$9:$C14)</f>
        <v>-17520.096478498723</v>
      </c>
      <c r="N14" s="41">
        <v>343226.70932959393</v>
      </c>
      <c r="P14" s="46">
        <v>1.3785778925499148E-2</v>
      </c>
      <c r="Q14" s="45">
        <v>3.6351156879472324E-2</v>
      </c>
    </row>
    <row r="15" spans="1:17" ht="14.45" x14ac:dyDescent="0.3">
      <c r="A15" s="2">
        <f t="shared" si="4"/>
        <v>6</v>
      </c>
      <c r="B15" s="2">
        <f t="shared" si="1"/>
        <v>2019</v>
      </c>
      <c r="C15" s="42">
        <v>43646</v>
      </c>
      <c r="D15" s="43">
        <v>665088.35633861029</v>
      </c>
      <c r="E15" s="43">
        <v>607479.5424332181</v>
      </c>
      <c r="F15" s="43">
        <f t="shared" si="0"/>
        <v>57608.813905392191</v>
      </c>
      <c r="H15" s="9">
        <f t="shared" si="2"/>
        <v>25963.783552367484</v>
      </c>
      <c r="I15" s="9"/>
      <c r="J15" s="9">
        <f t="shared" si="3"/>
        <v>31645.030353024707</v>
      </c>
      <c r="L15" s="9">
        <f>XNPV(0.0777,J$9:J15,$C$9:$C15)</f>
        <v>3454.8428755030691</v>
      </c>
      <c r="N15" s="41">
        <v>346736.05760733783</v>
      </c>
      <c r="P15" s="46">
        <v>1.0224578048131816E-2</v>
      </c>
      <c r="Q15" s="45">
        <v>3.5214604892010781E-2</v>
      </c>
    </row>
    <row r="16" spans="1:17" ht="14.45" x14ac:dyDescent="0.3">
      <c r="A16" s="2">
        <f t="shared" si="4"/>
        <v>7</v>
      </c>
      <c r="B16" s="2">
        <f t="shared" si="1"/>
        <v>2020</v>
      </c>
      <c r="C16" s="42">
        <v>44012</v>
      </c>
      <c r="D16" s="43">
        <v>678690.73145190906</v>
      </c>
      <c r="E16" s="43">
        <v>621384.87851813482</v>
      </c>
      <c r="F16" s="43">
        <f t="shared" si="0"/>
        <v>57305.852933774237</v>
      </c>
      <c r="H16" s="9">
        <f t="shared" si="2"/>
        <v>26440.303512733924</v>
      </c>
      <c r="I16" s="9"/>
      <c r="J16" s="9">
        <f t="shared" si="3"/>
        <v>30865.549421040312</v>
      </c>
      <c r="L16" s="9">
        <f>XNPV(0.0777,J$9:J16,$C$9:$C16)</f>
        <v>22434.234669675185</v>
      </c>
      <c r="N16" s="41">
        <v>350188.77407231554</v>
      </c>
      <c r="P16" s="46">
        <v>9.9577658256926327E-3</v>
      </c>
      <c r="Q16" s="45">
        <v>8.3954899471159194E-3</v>
      </c>
    </row>
    <row r="17" spans="1:17" ht="14.45" x14ac:dyDescent="0.3">
      <c r="A17" s="2">
        <f t="shared" si="4"/>
        <v>8</v>
      </c>
      <c r="B17" s="2">
        <f t="shared" si="1"/>
        <v>2021</v>
      </c>
      <c r="C17" s="42">
        <v>44377</v>
      </c>
      <c r="D17" s="43">
        <v>698862.33807532699</v>
      </c>
      <c r="E17" s="43">
        <v>686072.55792215071</v>
      </c>
      <c r="F17" s="43">
        <f t="shared" si="0"/>
        <v>12789.780153176282</v>
      </c>
      <c r="H17" s="9">
        <f t="shared" si="2"/>
        <v>26969.506275791631</v>
      </c>
      <c r="I17" s="9"/>
      <c r="J17" s="9">
        <f t="shared" si="3"/>
        <v>-14179.72612261535</v>
      </c>
      <c r="L17" s="9">
        <f>XNPV(0.0777,J$9:J17,$C$9:$C17)</f>
        <v>14343.681080178729</v>
      </c>
      <c r="N17" s="41">
        <v>349678.29832665622</v>
      </c>
      <c r="P17" s="46">
        <v>-1.4577159048333455E-3</v>
      </c>
      <c r="Q17" s="45">
        <v>2.1472719242553673E-2</v>
      </c>
    </row>
    <row r="18" spans="1:17" ht="14.45" x14ac:dyDescent="0.3">
      <c r="A18" s="2">
        <f t="shared" si="4"/>
        <v>9</v>
      </c>
      <c r="B18" s="2">
        <f t="shared" si="1"/>
        <v>2022</v>
      </c>
      <c r="C18" s="42">
        <v>44742</v>
      </c>
      <c r="D18" s="43">
        <v>867721.18460152275</v>
      </c>
      <c r="E18" s="43">
        <v>808453.97487105464</v>
      </c>
      <c r="F18" s="43">
        <f t="shared" si="0"/>
        <v>59267.209730468108</v>
      </c>
      <c r="H18" s="9">
        <f t="shared" si="2"/>
        <v>27263.563195718165</v>
      </c>
      <c r="I18" s="9"/>
      <c r="J18" s="9">
        <f t="shared" si="3"/>
        <v>32003.646534749943</v>
      </c>
      <c r="L18" s="9">
        <f>XNPV(0.0777,J$9:J18,$C$9:$C18)</f>
        <v>31287.526416999604</v>
      </c>
      <c r="N18" s="41">
        <v>352148.8479844369</v>
      </c>
      <c r="P18" s="46">
        <v>7.06520727652582E-3</v>
      </c>
      <c r="Q18" s="45">
        <v>3.8381039268566841E-3</v>
      </c>
    </row>
    <row r="19" spans="1:17" ht="14.45" x14ac:dyDescent="0.3">
      <c r="A19" s="2">
        <f t="shared" si="4"/>
        <v>10</v>
      </c>
      <c r="B19" s="2">
        <f t="shared" si="1"/>
        <v>2023</v>
      </c>
      <c r="C19" s="42">
        <v>45107</v>
      </c>
      <c r="D19" s="43">
        <v>932313.53691137093</v>
      </c>
      <c r="E19" s="43">
        <v>872641.42617472587</v>
      </c>
      <c r="F19" s="43">
        <f t="shared" si="0"/>
        <v>59672.11073664506</v>
      </c>
      <c r="H19" s="9">
        <f t="shared" si="2"/>
        <v>27928.117339532404</v>
      </c>
      <c r="I19" s="9"/>
      <c r="J19" s="9">
        <f t="shared" si="3"/>
        <v>31743.993397112656</v>
      </c>
      <c r="L19" s="9">
        <f>XNPV(0.0777,J$9:J19,$C$9:$C19)</f>
        <v>46882.196474179378</v>
      </c>
      <c r="N19" s="41">
        <v>354865.01775281504</v>
      </c>
      <c r="P19" s="46">
        <v>7.7131297856700698E-3</v>
      </c>
      <c r="Q19" s="45">
        <v>1.6662045940392334E-2</v>
      </c>
    </row>
    <row r="20" spans="1:17" ht="14.45" x14ac:dyDescent="0.3">
      <c r="A20" s="2">
        <f t="shared" si="4"/>
        <v>11</v>
      </c>
      <c r="B20" s="2">
        <f t="shared" si="1"/>
        <v>2024</v>
      </c>
      <c r="C20" s="42">
        <v>45473</v>
      </c>
      <c r="D20" s="43">
        <v>961399.36797656026</v>
      </c>
      <c r="E20" s="43">
        <v>950571.74093786592</v>
      </c>
      <c r="F20" s="43">
        <f t="shared" si="0"/>
        <v>10827.627038694336</v>
      </c>
      <c r="H20" s="9">
        <f t="shared" si="2"/>
        <v>28598.932444565711</v>
      </c>
      <c r="I20" s="9"/>
      <c r="J20" s="9">
        <f t="shared" si="3"/>
        <v>-17771.305405871375</v>
      </c>
      <c r="L20" s="9">
        <f>XNPV(0.0777,J$9:J20,$C$9:$C20)</f>
        <v>38782.904732965268</v>
      </c>
      <c r="N20" s="41">
        <v>360598.47192756832</v>
      </c>
      <c r="P20" s="46">
        <v>1.6156718436380224E-2</v>
      </c>
      <c r="Q20" s="45">
        <v>7.8626272602151381E-3</v>
      </c>
    </row>
    <row r="21" spans="1:17" ht="14.45" x14ac:dyDescent="0.3">
      <c r="A21" s="2">
        <f t="shared" si="4"/>
        <v>12</v>
      </c>
      <c r="B21" s="2">
        <f t="shared" si="1"/>
        <v>2025</v>
      </c>
      <c r="C21" s="42">
        <v>45838</v>
      </c>
      <c r="D21" s="43">
        <v>1092643.3226616185</v>
      </c>
      <c r="E21" s="43">
        <v>1030479.8024939192</v>
      </c>
      <c r="F21" s="43">
        <f t="shared" si="0"/>
        <v>62163.520167699317</v>
      </c>
      <c r="H21" s="9">
        <f t="shared" si="2"/>
        <v>29480.587012821146</v>
      </c>
      <c r="I21" s="9"/>
      <c r="J21" s="9">
        <f t="shared" si="3"/>
        <v>32682.93315487817</v>
      </c>
      <c r="L21" s="9">
        <f>XNPV(0.0777,J$9:J21,$C$9:$C21)</f>
        <v>52604.267156871312</v>
      </c>
      <c r="N21" s="41">
        <v>366574.70238672569</v>
      </c>
      <c r="P21" s="46">
        <v>1.6573088696720362E-2</v>
      </c>
      <c r="Q21" s="45">
        <v>1.4255144838373202E-2</v>
      </c>
    </row>
    <row r="22" spans="1:17" ht="14.45" x14ac:dyDescent="0.3">
      <c r="A22" s="2">
        <f t="shared" si="4"/>
        <v>13</v>
      </c>
      <c r="B22" s="2">
        <f t="shared" si="1"/>
        <v>2026</v>
      </c>
      <c r="C22" s="42">
        <v>46203</v>
      </c>
      <c r="D22" s="43">
        <v>1377278.1554963561</v>
      </c>
      <c r="E22" s="43">
        <v>1365456.2939300321</v>
      </c>
      <c r="F22" s="43">
        <f t="shared" si="0"/>
        <v>11821.86156632402</v>
      </c>
      <c r="H22" s="9">
        <f t="shared" si="2"/>
        <v>30597.762236407503</v>
      </c>
      <c r="I22" s="9"/>
      <c r="J22" s="9">
        <f t="shared" si="3"/>
        <v>-18775.900670083483</v>
      </c>
      <c r="L22" s="9">
        <f>XNPV(0.0777,J$9:J22,$C$9:$C22)</f>
        <v>45236.553723087578</v>
      </c>
      <c r="N22" s="41">
        <v>374319.23771846294</v>
      </c>
      <c r="P22" s="46">
        <v>2.11267588333659E-2</v>
      </c>
      <c r="Q22" s="45">
        <v>1.6768525378596966E-2</v>
      </c>
    </row>
    <row r="23" spans="1:17" ht="14.45" x14ac:dyDescent="0.3">
      <c r="A23" s="2">
        <f t="shared" si="4"/>
        <v>14</v>
      </c>
      <c r="B23" s="2">
        <f t="shared" si="1"/>
        <v>2027</v>
      </c>
      <c r="C23" s="42">
        <v>46568</v>
      </c>
      <c r="D23" s="43">
        <v>1504547.5502141349</v>
      </c>
      <c r="E23" s="43">
        <v>1439298.3649081727</v>
      </c>
      <c r="F23" s="43">
        <f t="shared" si="0"/>
        <v>65249.185305962106</v>
      </c>
      <c r="H23" s="9">
        <f t="shared" si="2"/>
        <v>31556.944358489494</v>
      </c>
      <c r="I23" s="9"/>
      <c r="J23" s="9">
        <f t="shared" si="3"/>
        <v>33692.240947472616</v>
      </c>
      <c r="L23" s="9">
        <f>XNPV(0.0777,J$9:J23,$C$9:$C23)</f>
        <v>57504.27673439122</v>
      </c>
      <c r="N23" s="41">
        <v>382112.46336494386</v>
      </c>
      <c r="P23" s="46">
        <v>2.0819730489893828E-2</v>
      </c>
      <c r="Q23" s="45">
        <v>1.0528382965955041E-2</v>
      </c>
    </row>
    <row r="24" spans="1:17" ht="14.45" x14ac:dyDescent="0.3">
      <c r="A24" s="2">
        <f t="shared" si="4"/>
        <v>15</v>
      </c>
      <c r="B24" s="2">
        <f t="shared" si="1"/>
        <v>2028</v>
      </c>
      <c r="C24" s="42">
        <v>46934</v>
      </c>
      <c r="D24" s="43">
        <v>1569418.4909172601</v>
      </c>
      <c r="E24" s="43">
        <v>1556777.3636845474</v>
      </c>
      <c r="F24" s="43">
        <f t="shared" si="0"/>
        <v>12641.127232712694</v>
      </c>
      <c r="H24" s="9">
        <f t="shared" si="2"/>
        <v>32732.98129708858</v>
      </c>
      <c r="I24" s="9"/>
      <c r="J24" s="9">
        <f t="shared" si="3"/>
        <v>-20091.854064375886</v>
      </c>
      <c r="L24" s="9">
        <f>XNPV(0.0777,J$9:J24,$C$9:$C24)</f>
        <v>50717.443768859412</v>
      </c>
      <c r="N24" s="41">
        <v>391235.28326448053</v>
      </c>
      <c r="P24" s="46">
        <v>2.3874698614119172E-2</v>
      </c>
      <c r="Q24" s="45">
        <v>1.339243743172891E-2</v>
      </c>
    </row>
    <row r="25" spans="1:17" ht="14.45" x14ac:dyDescent="0.3">
      <c r="A25" s="2">
        <f t="shared" si="4"/>
        <v>16</v>
      </c>
      <c r="B25" s="2">
        <f t="shared" si="1"/>
        <v>2029</v>
      </c>
      <c r="C25" s="42">
        <v>47299</v>
      </c>
      <c r="D25" s="43">
        <v>1659933.6978159691</v>
      </c>
      <c r="E25" s="43">
        <v>1590947.5186301477</v>
      </c>
      <c r="F25" s="43">
        <f t="shared" si="0"/>
        <v>68986.179185821442</v>
      </c>
      <c r="H25" s="9">
        <f t="shared" si="2"/>
        <v>33634.993279525879</v>
      </c>
      <c r="I25" s="9"/>
      <c r="J25" s="9">
        <f t="shared" si="3"/>
        <v>35351.185906295563</v>
      </c>
      <c r="L25" s="9">
        <f>XNPV(0.0777,J$9:J25,$C$9:$C25)</f>
        <v>61797.787934359498</v>
      </c>
      <c r="N25" s="41">
        <v>397299.89312899113</v>
      </c>
      <c r="P25" s="46">
        <v>1.550118336441253E-2</v>
      </c>
      <c r="Q25" s="45">
        <v>1.2055487207403903E-2</v>
      </c>
    </row>
    <row r="26" spans="1:17" ht="14.45" x14ac:dyDescent="0.3">
      <c r="A26" s="2">
        <f t="shared" si="4"/>
        <v>17</v>
      </c>
      <c r="B26" s="2">
        <f t="shared" si="1"/>
        <v>2030</v>
      </c>
      <c r="C26" s="42">
        <v>47664</v>
      </c>
      <c r="D26" s="43">
        <v>1812113.4160977167</v>
      </c>
      <c r="E26" s="43">
        <v>1742507.6342384988</v>
      </c>
      <c r="F26" s="43">
        <f t="shared" si="0"/>
        <v>69605.78185921791</v>
      </c>
      <c r="H26" s="9">
        <f t="shared" si="2"/>
        <v>34694.336438866681</v>
      </c>
      <c r="I26" s="9"/>
      <c r="J26" s="9">
        <f t="shared" si="3"/>
        <v>34911.445420351229</v>
      </c>
      <c r="L26" s="9">
        <f>XNPV(0.0777,J$9:J26,$C$9:$C26)</f>
        <v>71951.36828501361</v>
      </c>
      <c r="N26" s="41">
        <v>405188.78617013991</v>
      </c>
      <c r="P26" s="46">
        <v>1.9856267715097298E-2</v>
      </c>
      <c r="Q26" s="45">
        <v>1.1639001231058321E-2</v>
      </c>
    </row>
    <row r="27" spans="1:17" ht="14.45" x14ac:dyDescent="0.3">
      <c r="A27" s="2">
        <f t="shared" si="4"/>
        <v>18</v>
      </c>
      <c r="B27" s="2">
        <f t="shared" si="1"/>
        <v>2031</v>
      </c>
      <c r="C27" s="42">
        <v>48029</v>
      </c>
      <c r="D27" s="43">
        <v>1897453.0651429603</v>
      </c>
      <c r="E27" s="43">
        <v>1885187.2624323135</v>
      </c>
      <c r="F27" s="43">
        <f t="shared" si="0"/>
        <v>12265.802710646763</v>
      </c>
      <c r="H27" s="9">
        <f t="shared" si="2"/>
        <v>36067.870962953355</v>
      </c>
      <c r="I27" s="9"/>
      <c r="J27" s="9">
        <f t="shared" si="3"/>
        <v>-23802.068252306592</v>
      </c>
      <c r="L27" s="9">
        <f>XNPV(0.0777,J$9:J27,$C$9:$C27)</f>
        <v>65527.920572784475</v>
      </c>
      <c r="N27" s="41">
        <v>413841.31669213623</v>
      </c>
      <c r="P27" s="46">
        <v>2.1354318819581275E-2</v>
      </c>
      <c r="Q27" s="45">
        <v>1.8235270291221184E-2</v>
      </c>
    </row>
    <row r="28" spans="1:17" ht="14.45" x14ac:dyDescent="0.3">
      <c r="A28" s="2">
        <f t="shared" si="4"/>
        <v>19</v>
      </c>
      <c r="B28" s="2">
        <f t="shared" si="1"/>
        <v>2032</v>
      </c>
      <c r="C28" s="42">
        <v>48395</v>
      </c>
      <c r="D28" s="43">
        <v>1994502.3325659712</v>
      </c>
      <c r="E28" s="43">
        <v>1920708.0057208205</v>
      </c>
      <c r="F28" s="43">
        <f t="shared" si="0"/>
        <v>73794.326845150674</v>
      </c>
      <c r="H28" s="9">
        <f t="shared" si="2"/>
        <v>37184.443540916924</v>
      </c>
      <c r="I28" s="9"/>
      <c r="J28" s="9">
        <f t="shared" si="3"/>
        <v>36609.88330423375</v>
      </c>
      <c r="L28" s="9">
        <f>XNPV(0.0777,J$9:J28,$C$9:$C28)</f>
        <v>74693.605484665168</v>
      </c>
      <c r="N28" s="41">
        <v>422679.02796782926</v>
      </c>
      <c r="P28" s="46">
        <v>2.1355314027931005E-2</v>
      </c>
      <c r="Q28" s="45">
        <v>9.6022265241697546E-3</v>
      </c>
    </row>
    <row r="29" spans="1:17" ht="14.45" x14ac:dyDescent="0.3">
      <c r="A29" s="2">
        <f t="shared" si="4"/>
        <v>20</v>
      </c>
      <c r="B29" s="2">
        <f t="shared" si="1"/>
        <v>2033</v>
      </c>
      <c r="C29" s="42">
        <v>48760</v>
      </c>
      <c r="D29" s="43">
        <v>2125287.1187494332</v>
      </c>
      <c r="E29" s="43">
        <v>2050222.0911429389</v>
      </c>
      <c r="F29" s="43">
        <f t="shared" si="0"/>
        <v>75065.027606494259</v>
      </c>
      <c r="H29" s="9">
        <f t="shared" si="2"/>
        <v>38481.621972448054</v>
      </c>
      <c r="I29" s="9"/>
      <c r="J29" s="9">
        <f t="shared" si="3"/>
        <v>36583.405634046205</v>
      </c>
      <c r="L29" s="9">
        <f>XNPV(0.0777,J$9:J29,$C$9:$C29)</f>
        <v>83192.311931172255</v>
      </c>
      <c r="N29" s="41">
        <v>431705.89207190275</v>
      </c>
      <c r="P29" s="46">
        <v>2.1356309413961716E-2</v>
      </c>
      <c r="Q29" s="45">
        <v>1.3528666882745455E-2</v>
      </c>
    </row>
    <row r="30" spans="1:17" ht="14.45" x14ac:dyDescent="0.3">
      <c r="A30" s="2">
        <f t="shared" si="4"/>
        <v>21</v>
      </c>
      <c r="F30" s="43"/>
    </row>
    <row r="31" spans="1:17" ht="14.45" x14ac:dyDescent="0.3">
      <c r="A31" s="2">
        <f t="shared" si="4"/>
        <v>22</v>
      </c>
      <c r="B31" t="s">
        <v>54</v>
      </c>
      <c r="D31" s="43">
        <f>XNPV(0.0777,D9:D29,$C9:$C29)</f>
        <v>9426389.3245125376</v>
      </c>
      <c r="E31" s="43">
        <f>XNPV(0.0777,E9:E29,$C9:$C29)</f>
        <v>9062412.1581548844</v>
      </c>
      <c r="F31" s="43">
        <f>XNPV(0.0777,F9:F29,$C9:$C29)</f>
        <v>363977.16635765409</v>
      </c>
      <c r="H31" s="9">
        <f>XNPV(0.0777,H9:H29,$C9:$C29)</f>
        <v>280784.85442648176</v>
      </c>
      <c r="I31" s="9"/>
      <c r="J31" s="9">
        <f>XNPV(0.0777,J9:J29,$C9:$C29)</f>
        <v>83192.311931172255</v>
      </c>
    </row>
    <row r="32" spans="1:17" ht="14.45" x14ac:dyDescent="0.3">
      <c r="A32" s="2">
        <f t="shared" si="4"/>
        <v>23</v>
      </c>
      <c r="B32" t="s">
        <v>55</v>
      </c>
      <c r="D32" s="43">
        <f>-PMT(0.0777,20,D31)</f>
        <v>943724.69197458832</v>
      </c>
      <c r="E32" s="43">
        <f>-PMT(0.0777,20,E31)</f>
        <v>907285.05136761349</v>
      </c>
      <c r="F32" s="43">
        <f>-PMT(0.0777,20,F31)</f>
        <v>36439.640606974775</v>
      </c>
      <c r="H32" s="9">
        <f>-PMT(0.0777,20,H31)</f>
        <v>28110.82707624789</v>
      </c>
      <c r="I32" s="9"/>
      <c r="J32" s="9">
        <f>-PMT(0.0777,20,J31)</f>
        <v>8328.8135307268767</v>
      </c>
    </row>
    <row r="33" spans="1:8" ht="14.45" x14ac:dyDescent="0.3">
      <c r="A33" s="2">
        <f t="shared" si="4"/>
        <v>24</v>
      </c>
      <c r="F33" s="47"/>
    </row>
    <row r="34" spans="1:8" ht="14.45" x14ac:dyDescent="0.3">
      <c r="A34" s="2">
        <f t="shared" si="4"/>
        <v>25</v>
      </c>
      <c r="B34" s="3"/>
      <c r="C34" s="3"/>
      <c r="D34" s="48"/>
      <c r="E34" s="48"/>
      <c r="F34" s="49"/>
    </row>
    <row r="35" spans="1:8" ht="14.45" x14ac:dyDescent="0.3">
      <c r="A35" s="2">
        <f t="shared" si="4"/>
        <v>26</v>
      </c>
      <c r="B35" s="50" t="s">
        <v>56</v>
      </c>
      <c r="C35" s="51"/>
      <c r="D35" s="51"/>
      <c r="E35" s="51"/>
      <c r="F35" s="51"/>
      <c r="G35" s="51"/>
      <c r="H35" s="52">
        <f>19773350.3736979/1000</f>
        <v>19773.3503736979</v>
      </c>
    </row>
    <row r="36" spans="1:8" ht="16.149999999999999" x14ac:dyDescent="0.45">
      <c r="A36" s="2">
        <f t="shared" si="4"/>
        <v>27</v>
      </c>
      <c r="B36" s="12" t="s">
        <v>57</v>
      </c>
      <c r="C36" s="3"/>
      <c r="D36" s="3"/>
      <c r="E36" s="3"/>
      <c r="F36" s="3"/>
      <c r="G36" s="3"/>
      <c r="H36" s="53">
        <f>292472512.914116/1000</f>
        <v>292472.51291411603</v>
      </c>
    </row>
    <row r="37" spans="1:8" ht="14.45" x14ac:dyDescent="0.3">
      <c r="A37" s="2">
        <f t="shared" si="4"/>
        <v>28</v>
      </c>
      <c r="B37" s="12" t="s">
        <v>58</v>
      </c>
      <c r="C37" s="3"/>
      <c r="D37" s="3"/>
      <c r="E37" s="3"/>
      <c r="F37" s="3"/>
      <c r="G37" s="3"/>
      <c r="H37" s="54">
        <f>H35*1000/H36</f>
        <v>67.607551139358876</v>
      </c>
    </row>
    <row r="38" spans="1:8" ht="14.45" x14ac:dyDescent="0.3">
      <c r="A38" s="2">
        <f t="shared" si="4"/>
        <v>29</v>
      </c>
      <c r="B38" s="12" t="s">
        <v>59</v>
      </c>
      <c r="C38" s="3"/>
      <c r="D38" s="3"/>
      <c r="E38" s="3"/>
      <c r="F38" s="3"/>
      <c r="G38" s="3"/>
      <c r="H38" s="55">
        <v>-5.1582561617362051E-3</v>
      </c>
    </row>
    <row r="39" spans="1:8" ht="14.45" x14ac:dyDescent="0.3">
      <c r="A39" s="2">
        <f t="shared" si="4"/>
        <v>30</v>
      </c>
      <c r="B39" s="56" t="s">
        <v>60</v>
      </c>
      <c r="C39" s="57"/>
      <c r="D39" s="57"/>
      <c r="E39" s="57"/>
      <c r="F39" s="57"/>
      <c r="G39" s="57"/>
      <c r="H39" s="58">
        <f>H37*(1+H38)</f>
        <v>67.25881407211439</v>
      </c>
    </row>
    <row r="40" spans="1:8" ht="14.45" x14ac:dyDescent="0.3">
      <c r="A40" s="2">
        <f t="shared" si="4"/>
        <v>31</v>
      </c>
    </row>
    <row r="41" spans="1:8" ht="14.45" x14ac:dyDescent="0.3">
      <c r="A41" s="2">
        <f t="shared" si="4"/>
        <v>32</v>
      </c>
      <c r="B41" t="s">
        <v>61</v>
      </c>
    </row>
  </sheetData>
  <mergeCells count="2">
    <mergeCell ref="D6:F6"/>
    <mergeCell ref="P6:Q6"/>
  </mergeCells>
  <pageMargins left="0.7" right="0.7" top="0.75" bottom="0.75" header="0.3" footer="0.3"/>
  <pageSetup scale="78" fitToHeight="2" orientation="landscape" r:id="rId1"/>
  <headerFooter>
    <oddHeader xml:space="preserve">&amp;CPUBLIC COUNSEL DATA REQUEST NO. 031               
Attachment A               
Original Tab Name "JAP-7"               
</oddHeader>
    <oddFooter>&amp;LTestimony of Edward J. Keating
Docket UE-132027&amp;RExhibit No. ___ (EJK-7)
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view="pageLayout" topLeftCell="G1" zoomScale="55" zoomScaleNormal="100" zoomScalePageLayoutView="55" workbookViewId="0">
      <selection activeCell="R10" sqref="R10"/>
    </sheetView>
  </sheetViews>
  <sheetFormatPr defaultRowHeight="15" x14ac:dyDescent="0.25"/>
  <cols>
    <col min="1" max="1" width="5.140625" customWidth="1"/>
    <col min="2" max="2" width="5.85546875" bestFit="1" customWidth="1"/>
    <col min="3" max="3" width="14.42578125" bestFit="1" customWidth="1"/>
    <col min="4" max="4" width="3.140625" customWidth="1"/>
    <col min="5" max="11" width="11.7109375" customWidth="1"/>
    <col min="12" max="12" width="3.7109375" customWidth="1"/>
    <col min="13" max="13" width="11.7109375" customWidth="1"/>
    <col min="14" max="14" width="15.42578125" bestFit="1" customWidth="1"/>
    <col min="15" max="15" width="3.7109375" customWidth="1"/>
    <col min="16" max="16" width="14.28515625" customWidth="1"/>
    <col min="17" max="17" width="12.5703125" customWidth="1"/>
    <col min="18" max="18" width="14.7109375" customWidth="1"/>
    <col min="19" max="19" width="4.28515625" customWidth="1"/>
    <col min="20" max="20" width="10.7109375" bestFit="1" customWidth="1"/>
    <col min="21" max="21" width="12.5703125" bestFit="1" customWidth="1"/>
    <col min="22" max="22" width="3.140625" customWidth="1"/>
    <col min="23" max="23" width="9.7109375" bestFit="1" customWidth="1"/>
  </cols>
  <sheetData>
    <row r="1" spans="1:23" ht="14.45" x14ac:dyDescent="0.3">
      <c r="A1" t="s">
        <v>62</v>
      </c>
    </row>
    <row r="2" spans="1:23" x14ac:dyDescent="0.25">
      <c r="B2" s="8"/>
      <c r="C2" s="64" t="s">
        <v>19</v>
      </c>
      <c r="E2" s="60" t="s">
        <v>10</v>
      </c>
      <c r="F2" s="66" t="s">
        <v>32</v>
      </c>
      <c r="G2" s="62"/>
      <c r="H2" s="66" t="s">
        <v>16</v>
      </c>
      <c r="I2" s="62"/>
      <c r="J2" s="60" t="s">
        <v>11</v>
      </c>
      <c r="K2" s="62" t="s">
        <v>15</v>
      </c>
      <c r="L2" s="30"/>
    </row>
    <row r="3" spans="1:23" ht="46.15" customHeight="1" x14ac:dyDescent="0.25">
      <c r="C3" s="65"/>
      <c r="E3" s="61"/>
      <c r="F3" s="67"/>
      <c r="G3" s="63"/>
      <c r="H3" s="67" t="s">
        <v>14</v>
      </c>
      <c r="I3" s="63"/>
      <c r="J3" s="61"/>
      <c r="K3" s="63"/>
      <c r="L3" s="30"/>
      <c r="Q3" s="33"/>
    </row>
    <row r="4" spans="1:23" ht="62.25" customHeight="1" thickBot="1" x14ac:dyDescent="0.35">
      <c r="A4" s="1" t="s">
        <v>1</v>
      </c>
      <c r="B4" s="1" t="s">
        <v>2</v>
      </c>
      <c r="C4" s="1" t="s">
        <v>3</v>
      </c>
      <c r="E4" s="18" t="s">
        <v>12</v>
      </c>
      <c r="F4" s="10" t="s">
        <v>12</v>
      </c>
      <c r="G4" s="11" t="s">
        <v>13</v>
      </c>
      <c r="H4" s="10" t="s">
        <v>12</v>
      </c>
      <c r="I4" s="11" t="s">
        <v>13</v>
      </c>
      <c r="J4" s="18" t="s">
        <v>12</v>
      </c>
      <c r="K4" s="11" t="s">
        <v>12</v>
      </c>
      <c r="L4" s="1"/>
      <c r="M4" s="27" t="s">
        <v>21</v>
      </c>
      <c r="N4" s="27" t="s">
        <v>20</v>
      </c>
      <c r="O4" s="1"/>
      <c r="P4" s="27" t="s">
        <v>31</v>
      </c>
      <c r="Q4" s="27" t="s">
        <v>37</v>
      </c>
      <c r="R4" s="27" t="s">
        <v>38</v>
      </c>
      <c r="S4" s="1"/>
      <c r="T4" s="27" t="s">
        <v>17</v>
      </c>
      <c r="U4" s="27" t="s">
        <v>18</v>
      </c>
    </row>
    <row r="5" spans="1:23" ht="35.25" customHeight="1" x14ac:dyDescent="0.3">
      <c r="A5" s="2"/>
      <c r="B5" s="3"/>
      <c r="C5" s="4" t="s">
        <v>6</v>
      </c>
      <c r="E5" s="23" t="s">
        <v>7</v>
      </c>
      <c r="F5" s="24" t="s">
        <v>28</v>
      </c>
      <c r="G5" s="25" t="s">
        <v>22</v>
      </c>
      <c r="H5" s="24" t="s">
        <v>29</v>
      </c>
      <c r="I5" s="25" t="s">
        <v>23</v>
      </c>
      <c r="J5" s="22" t="s">
        <v>24</v>
      </c>
      <c r="K5" s="25" t="s">
        <v>25</v>
      </c>
      <c r="L5" s="4"/>
      <c r="M5" s="26" t="s">
        <v>26</v>
      </c>
      <c r="N5" s="26" t="s">
        <v>30</v>
      </c>
      <c r="O5" s="2"/>
      <c r="P5" s="2" t="s">
        <v>27</v>
      </c>
      <c r="Q5" s="2" t="s">
        <v>33</v>
      </c>
      <c r="R5" s="2" t="s">
        <v>34</v>
      </c>
      <c r="S5" s="2"/>
      <c r="T5" s="26" t="s">
        <v>35</v>
      </c>
      <c r="U5" s="26" t="s">
        <v>36</v>
      </c>
    </row>
    <row r="6" spans="1:23" ht="14.45" x14ac:dyDescent="0.3">
      <c r="A6" s="2"/>
      <c r="C6" s="5"/>
      <c r="E6" s="19"/>
      <c r="F6" s="12"/>
      <c r="G6" s="13"/>
      <c r="H6" s="12"/>
      <c r="I6" s="13"/>
      <c r="J6" s="19"/>
      <c r="K6" s="13"/>
      <c r="L6" s="3"/>
      <c r="N6" s="9"/>
      <c r="O6" s="9"/>
      <c r="P6" s="9"/>
      <c r="Q6" s="35">
        <v>6.9000000000000006E-2</v>
      </c>
      <c r="R6" s="9"/>
      <c r="S6" s="9"/>
      <c r="T6" s="9"/>
      <c r="U6" s="9"/>
    </row>
    <row r="7" spans="1:23" ht="14.45" x14ac:dyDescent="0.3">
      <c r="A7" s="2">
        <v>1</v>
      </c>
      <c r="B7" s="2">
        <v>2014</v>
      </c>
      <c r="C7" s="7">
        <f>'Page 4'!D10</f>
        <v>508614.31482761551</v>
      </c>
      <c r="E7" s="20">
        <v>216581.35867636107</v>
      </c>
      <c r="F7" s="14">
        <v>103649.5109291077</v>
      </c>
      <c r="G7" s="15">
        <v>74578.051870415526</v>
      </c>
      <c r="H7" s="14">
        <v>0</v>
      </c>
      <c r="I7" s="15">
        <v>0</v>
      </c>
      <c r="J7" s="20">
        <v>-5148.4477989102234</v>
      </c>
      <c r="K7" s="15">
        <v>118953.84115064144</v>
      </c>
      <c r="L7" s="31"/>
      <c r="M7" s="7">
        <f>G7+I7</f>
        <v>74578.051870415526</v>
      </c>
      <c r="N7" s="7">
        <f>E7+F7+H7+J7+K7</f>
        <v>434036.2629572</v>
      </c>
      <c r="O7" s="7"/>
      <c r="P7" s="32">
        <v>23248860</v>
      </c>
      <c r="Q7" s="32">
        <f>P7*$Q$6</f>
        <v>1604171.34</v>
      </c>
      <c r="R7" s="32">
        <f>P7-Q7</f>
        <v>21644688.66</v>
      </c>
      <c r="S7" s="7"/>
      <c r="T7" s="34">
        <f>M7*1000/R7</f>
        <v>3.4455590025759015</v>
      </c>
      <c r="U7" s="34">
        <f>N7*1000/R7</f>
        <v>20.052783838804359</v>
      </c>
      <c r="W7" s="9"/>
    </row>
    <row r="8" spans="1:23" ht="14.45" x14ac:dyDescent="0.3">
      <c r="A8" s="2">
        <f>A7+1</f>
        <v>2</v>
      </c>
      <c r="B8" s="2">
        <f>B7+1</f>
        <v>2015</v>
      </c>
      <c r="C8" s="7">
        <f>'Page 4'!D11</f>
        <v>490660.60690225469</v>
      </c>
      <c r="E8" s="20">
        <v>191865.53673892212</v>
      </c>
      <c r="F8" s="14">
        <v>108492.95212173462</v>
      </c>
      <c r="G8" s="15">
        <v>80480.391593276683</v>
      </c>
      <c r="H8" s="14">
        <v>0</v>
      </c>
      <c r="I8" s="15">
        <v>0</v>
      </c>
      <c r="J8" s="20">
        <v>-1220.7722042561236</v>
      </c>
      <c r="K8" s="15">
        <v>111042.4986525774</v>
      </c>
      <c r="L8" s="31"/>
      <c r="M8" s="7">
        <f t="shared" ref="M8:M26" si="0">G8+I8</f>
        <v>80480.391593276683</v>
      </c>
      <c r="N8" s="7">
        <f t="shared" ref="N8:N26" si="1">E8+F8+H8+J8+K8</f>
        <v>410180.21530897799</v>
      </c>
      <c r="O8" s="7"/>
      <c r="P8" s="32">
        <v>23431918</v>
      </c>
      <c r="Q8" s="32">
        <f t="shared" ref="Q8:Q26" si="2">P8*$Q$6</f>
        <v>1616802.3420000002</v>
      </c>
      <c r="R8" s="32">
        <f t="shared" ref="R8:R26" si="3">P8-Q8</f>
        <v>21815115.658</v>
      </c>
      <c r="S8" s="7"/>
      <c r="T8" s="34">
        <f t="shared" ref="T8:T26" si="4">M8*1000/R8</f>
        <v>3.6892030670377425</v>
      </c>
      <c r="U8" s="34">
        <f t="shared" ref="U8:U26" si="5">N8*1000/R8</f>
        <v>18.802568904032256</v>
      </c>
      <c r="W8" s="9"/>
    </row>
    <row r="9" spans="1:23" ht="14.45" x14ac:dyDescent="0.3">
      <c r="A9" s="2">
        <f t="shared" ref="A9:B24" si="6">A8+1</f>
        <v>3</v>
      </c>
      <c r="B9" s="2">
        <f t="shared" si="6"/>
        <v>2016</v>
      </c>
      <c r="C9" s="7">
        <f>'Page 4'!D12</f>
        <v>493187.64577691111</v>
      </c>
      <c r="E9" s="20">
        <v>169195.01154335029</v>
      </c>
      <c r="F9" s="14">
        <v>117192.90069050435</v>
      </c>
      <c r="G9" s="15">
        <v>93921.87512312294</v>
      </c>
      <c r="H9" s="14">
        <v>0</v>
      </c>
      <c r="I9" s="15">
        <v>0</v>
      </c>
      <c r="J9" s="20">
        <v>-4929.9735603544968</v>
      </c>
      <c r="K9" s="15">
        <v>117807.83198028804</v>
      </c>
      <c r="L9" s="31"/>
      <c r="M9" s="7">
        <f t="shared" si="0"/>
        <v>93921.87512312294</v>
      </c>
      <c r="N9" s="7">
        <f t="shared" si="1"/>
        <v>399265.77065378817</v>
      </c>
      <c r="O9" s="7"/>
      <c r="P9" s="32">
        <v>23697850</v>
      </c>
      <c r="Q9" s="32">
        <f t="shared" si="2"/>
        <v>1635151.6500000001</v>
      </c>
      <c r="R9" s="32">
        <f t="shared" si="3"/>
        <v>22062698.350000001</v>
      </c>
      <c r="S9" s="7"/>
      <c r="T9" s="34">
        <f t="shared" si="4"/>
        <v>4.2570438861628608</v>
      </c>
      <c r="U9" s="34">
        <f t="shared" si="5"/>
        <v>18.096869400101649</v>
      </c>
      <c r="W9" s="9"/>
    </row>
    <row r="10" spans="1:23" ht="14.45" x14ac:dyDescent="0.3">
      <c r="A10" s="2">
        <f t="shared" si="6"/>
        <v>4</v>
      </c>
      <c r="B10" s="2">
        <f t="shared" si="6"/>
        <v>2017</v>
      </c>
      <c r="C10" s="7">
        <f>'Page 4'!D13</f>
        <v>516691.41749508405</v>
      </c>
      <c r="E10" s="20">
        <v>124972.60882951354</v>
      </c>
      <c r="F10" s="14">
        <v>152030.68630269365</v>
      </c>
      <c r="G10" s="15">
        <v>106408.02138179826</v>
      </c>
      <c r="H10" s="14">
        <v>0</v>
      </c>
      <c r="I10" s="15">
        <v>0</v>
      </c>
      <c r="J10" s="20">
        <v>-3022.1699926038218</v>
      </c>
      <c r="K10" s="15">
        <v>136302.2709736824</v>
      </c>
      <c r="L10" s="31"/>
      <c r="M10" s="7">
        <f t="shared" si="0"/>
        <v>106408.02138179826</v>
      </c>
      <c r="N10" s="7">
        <f t="shared" si="1"/>
        <v>410283.39611328579</v>
      </c>
      <c r="O10" s="7"/>
      <c r="P10" s="32">
        <v>23756382</v>
      </c>
      <c r="Q10" s="32">
        <f t="shared" si="2"/>
        <v>1639190.3580000002</v>
      </c>
      <c r="R10" s="32">
        <f t="shared" si="3"/>
        <v>22117191.642000001</v>
      </c>
      <c r="S10" s="7"/>
      <c r="T10" s="34">
        <f t="shared" si="4"/>
        <v>4.8111000304275544</v>
      </c>
      <c r="U10" s="34">
        <f t="shared" si="5"/>
        <v>18.550429130168936</v>
      </c>
      <c r="W10" s="9"/>
    </row>
    <row r="11" spans="1:23" ht="14.45" x14ac:dyDescent="0.3">
      <c r="A11" s="2">
        <f t="shared" si="6"/>
        <v>5</v>
      </c>
      <c r="B11" s="2">
        <f t="shared" si="6"/>
        <v>2018</v>
      </c>
      <c r="C11" s="7">
        <f>'Page 4'!D14</f>
        <v>623066.48366406176</v>
      </c>
      <c r="E11" s="20">
        <v>97078.130321891746</v>
      </c>
      <c r="F11" s="14">
        <v>188388.45468622711</v>
      </c>
      <c r="G11" s="15">
        <v>120939.54728481054</v>
      </c>
      <c r="H11" s="14">
        <v>37298.927283653844</v>
      </c>
      <c r="I11" s="15">
        <v>29515.189514293143</v>
      </c>
      <c r="J11" s="20">
        <v>0</v>
      </c>
      <c r="K11" s="15">
        <v>149846.23457318544</v>
      </c>
      <c r="L11" s="31"/>
      <c r="M11" s="7">
        <f t="shared" si="0"/>
        <v>150454.73679910367</v>
      </c>
      <c r="N11" s="7">
        <f t="shared" si="1"/>
        <v>472611.7468649582</v>
      </c>
      <c r="O11" s="7"/>
      <c r="P11" s="32">
        <v>23824694</v>
      </c>
      <c r="Q11" s="32">
        <f t="shared" si="2"/>
        <v>1643903.8860000002</v>
      </c>
      <c r="R11" s="32">
        <f t="shared" si="3"/>
        <v>22180790.114</v>
      </c>
      <c r="S11" s="7"/>
      <c r="T11" s="34">
        <f t="shared" si="4"/>
        <v>6.7831098903974629</v>
      </c>
      <c r="U11" s="34">
        <f t="shared" si="5"/>
        <v>21.307254810848992</v>
      </c>
      <c r="W11" s="9"/>
    </row>
    <row r="12" spans="1:23" ht="14.45" x14ac:dyDescent="0.3">
      <c r="A12" s="2">
        <f t="shared" si="6"/>
        <v>6</v>
      </c>
      <c r="B12" s="2">
        <f t="shared" si="6"/>
        <v>2019</v>
      </c>
      <c r="C12" s="7">
        <f>'Page 4'!D15</f>
        <v>665088.35633861029</v>
      </c>
      <c r="E12" s="20">
        <v>88017.572583709611</v>
      </c>
      <c r="F12" s="14">
        <v>199378.09627606694</v>
      </c>
      <c r="G12" s="15">
        <v>131059.34632911213</v>
      </c>
      <c r="H12" s="14">
        <v>43953.671875</v>
      </c>
      <c r="I12" s="15">
        <v>26426.85687414221</v>
      </c>
      <c r="J12" s="20">
        <v>0</v>
      </c>
      <c r="K12" s="15">
        <v>176252.81240057945</v>
      </c>
      <c r="L12" s="31"/>
      <c r="M12" s="7">
        <f t="shared" si="0"/>
        <v>157486.20320325435</v>
      </c>
      <c r="N12" s="7">
        <f t="shared" si="1"/>
        <v>507602.15313535603</v>
      </c>
      <c r="O12" s="7"/>
      <c r="P12" s="32">
        <v>23859948</v>
      </c>
      <c r="Q12" s="32">
        <f t="shared" si="2"/>
        <v>1646336.4120000002</v>
      </c>
      <c r="R12" s="32">
        <f t="shared" si="3"/>
        <v>22213611.588</v>
      </c>
      <c r="S12" s="7"/>
      <c r="T12" s="34">
        <f t="shared" si="4"/>
        <v>7.0896262221641555</v>
      </c>
      <c r="U12" s="34">
        <f t="shared" si="5"/>
        <v>22.850951144278017</v>
      </c>
      <c r="W12" s="9"/>
    </row>
    <row r="13" spans="1:23" ht="14.45" x14ac:dyDescent="0.3">
      <c r="A13" s="2">
        <f t="shared" si="6"/>
        <v>7</v>
      </c>
      <c r="B13" s="2">
        <f t="shared" si="6"/>
        <v>2020</v>
      </c>
      <c r="C13" s="7">
        <f>'Page 4'!D16</f>
        <v>678690.73145190906</v>
      </c>
      <c r="E13" s="20">
        <v>120239.46785760508</v>
      </c>
      <c r="F13" s="14">
        <v>207896.41400046149</v>
      </c>
      <c r="G13" s="15">
        <v>130420.42875052964</v>
      </c>
      <c r="H13" s="14">
        <v>40155.673076923078</v>
      </c>
      <c r="I13" s="15">
        <v>26855.08024747606</v>
      </c>
      <c r="J13" s="20">
        <v>0</v>
      </c>
      <c r="K13" s="15">
        <v>153123.66751891375</v>
      </c>
      <c r="L13" s="31"/>
      <c r="M13" s="7">
        <f t="shared" si="0"/>
        <v>157275.50899800571</v>
      </c>
      <c r="N13" s="7">
        <f t="shared" si="1"/>
        <v>521415.22245390335</v>
      </c>
      <c r="O13" s="7"/>
      <c r="P13" s="32">
        <v>23945682</v>
      </c>
      <c r="Q13" s="32">
        <f t="shared" si="2"/>
        <v>1652252.0580000002</v>
      </c>
      <c r="R13" s="32">
        <f t="shared" si="3"/>
        <v>22293429.942000002</v>
      </c>
      <c r="S13" s="7"/>
      <c r="T13" s="34">
        <f t="shared" si="4"/>
        <v>7.054791900895629</v>
      </c>
      <c r="U13" s="34">
        <f t="shared" si="5"/>
        <v>23.388739364487662</v>
      </c>
      <c r="W13" s="9"/>
    </row>
    <row r="14" spans="1:23" ht="14.45" x14ac:dyDescent="0.3">
      <c r="A14" s="2">
        <f t="shared" si="6"/>
        <v>8</v>
      </c>
      <c r="B14" s="2">
        <f t="shared" si="6"/>
        <v>2021</v>
      </c>
      <c r="C14" s="7">
        <f>'Page 4'!D17</f>
        <v>698862.33807532699</v>
      </c>
      <c r="E14" s="20">
        <v>95731.933939819224</v>
      </c>
      <c r="F14" s="14">
        <v>217159.9108686441</v>
      </c>
      <c r="G14" s="15">
        <v>136206.30913966088</v>
      </c>
      <c r="H14" s="14">
        <v>48129.564302884617</v>
      </c>
      <c r="I14" s="15">
        <v>23248.345759700773</v>
      </c>
      <c r="J14" s="20">
        <v>-908.66180257301914</v>
      </c>
      <c r="K14" s="15">
        <v>179294.93586719036</v>
      </c>
      <c r="L14" s="31"/>
      <c r="M14" s="7">
        <f t="shared" si="0"/>
        <v>159454.65489936166</v>
      </c>
      <c r="N14" s="7">
        <f t="shared" si="1"/>
        <v>539407.68317596533</v>
      </c>
      <c r="O14" s="7"/>
      <c r="P14" s="32">
        <v>23851154</v>
      </c>
      <c r="Q14" s="32">
        <f t="shared" si="2"/>
        <v>1645729.6260000002</v>
      </c>
      <c r="R14" s="32">
        <f t="shared" si="3"/>
        <v>22205424.373999998</v>
      </c>
      <c r="S14" s="7"/>
      <c r="T14" s="34">
        <f t="shared" si="4"/>
        <v>7.1808875261156802</v>
      </c>
      <c r="U14" s="34">
        <f t="shared" si="5"/>
        <v>24.291707921941352</v>
      </c>
      <c r="W14" s="9"/>
    </row>
    <row r="15" spans="1:23" ht="14.45" x14ac:dyDescent="0.3">
      <c r="A15" s="2">
        <f t="shared" si="6"/>
        <v>9</v>
      </c>
      <c r="B15" s="2">
        <f t="shared" si="6"/>
        <v>2022</v>
      </c>
      <c r="C15" s="7">
        <f>'Page 4'!D18</f>
        <v>867721.18460152275</v>
      </c>
      <c r="E15" s="20">
        <v>44722.018760437029</v>
      </c>
      <c r="F15" s="14">
        <v>219128.85382080078</v>
      </c>
      <c r="G15" s="15">
        <v>143282.14708023157</v>
      </c>
      <c r="H15" s="14">
        <v>139191.75118160193</v>
      </c>
      <c r="I15" s="15">
        <v>150093.27827282244</v>
      </c>
      <c r="J15" s="20">
        <v>-1340.5856199465834</v>
      </c>
      <c r="K15" s="15">
        <v>172643.72110557556</v>
      </c>
      <c r="L15" s="31"/>
      <c r="M15" s="7">
        <f t="shared" si="0"/>
        <v>293375.42535305402</v>
      </c>
      <c r="N15" s="7">
        <f t="shared" si="1"/>
        <v>574345.75924846868</v>
      </c>
      <c r="O15" s="7"/>
      <c r="P15" s="32">
        <v>23997380</v>
      </c>
      <c r="Q15" s="32">
        <f t="shared" si="2"/>
        <v>1655819.2200000002</v>
      </c>
      <c r="R15" s="32">
        <f t="shared" si="3"/>
        <v>22341560.780000001</v>
      </c>
      <c r="S15" s="7"/>
      <c r="T15" s="34">
        <f t="shared" si="4"/>
        <v>13.131375566906744</v>
      </c>
      <c r="U15" s="34">
        <f t="shared" si="5"/>
        <v>25.707503826797037</v>
      </c>
      <c r="W15" s="9"/>
    </row>
    <row r="16" spans="1:23" ht="14.45" x14ac:dyDescent="0.3">
      <c r="A16" s="2">
        <f t="shared" si="6"/>
        <v>10</v>
      </c>
      <c r="B16" s="2">
        <f t="shared" si="6"/>
        <v>2023</v>
      </c>
      <c r="C16" s="7">
        <f>'Page 4'!D19</f>
        <v>932313.53691137093</v>
      </c>
      <c r="E16" s="20">
        <v>19739.434363357606</v>
      </c>
      <c r="F16" s="14">
        <v>227642.51428222662</v>
      </c>
      <c r="G16" s="15">
        <v>143856.62378248561</v>
      </c>
      <c r="H16" s="14">
        <v>193760.48323310955</v>
      </c>
      <c r="I16" s="15">
        <v>168591.19707319999</v>
      </c>
      <c r="J16" s="20">
        <v>-1343.493667020279</v>
      </c>
      <c r="K16" s="15">
        <v>180066.77784401178</v>
      </c>
      <c r="L16" s="31"/>
      <c r="M16" s="7">
        <f t="shared" si="0"/>
        <v>312447.82085568563</v>
      </c>
      <c r="N16" s="7">
        <f t="shared" si="1"/>
        <v>619865.71605568519</v>
      </c>
      <c r="O16" s="7"/>
      <c r="P16" s="32">
        <v>24283640</v>
      </c>
      <c r="Q16" s="32">
        <f t="shared" si="2"/>
        <v>1675571.1600000001</v>
      </c>
      <c r="R16" s="32">
        <f t="shared" si="3"/>
        <v>22608068.84</v>
      </c>
      <c r="S16" s="7"/>
      <c r="T16" s="34">
        <f t="shared" si="4"/>
        <v>13.820190617204688</v>
      </c>
      <c r="U16" s="34">
        <f t="shared" si="5"/>
        <v>27.417897585262534</v>
      </c>
      <c r="W16" s="9"/>
    </row>
    <row r="17" spans="1:23" ht="14.45" x14ac:dyDescent="0.3">
      <c r="A17" s="2">
        <f t="shared" si="6"/>
        <v>11</v>
      </c>
      <c r="B17" s="2">
        <f t="shared" si="6"/>
        <v>2024</v>
      </c>
      <c r="C17" s="7">
        <f>'Page 4'!D20</f>
        <v>961399.36797656026</v>
      </c>
      <c r="E17" s="20">
        <v>27979.431729751639</v>
      </c>
      <c r="F17" s="14">
        <v>236582.0829467774</v>
      </c>
      <c r="G17" s="15">
        <v>153504.551824211</v>
      </c>
      <c r="H17" s="14">
        <v>203658.19312796288</v>
      </c>
      <c r="I17" s="15">
        <v>153558.26978084503</v>
      </c>
      <c r="J17" s="20">
        <v>-1194.5263015689341</v>
      </c>
      <c r="K17" s="15">
        <v>187311.3648685813</v>
      </c>
      <c r="L17" s="31"/>
      <c r="M17" s="7">
        <f t="shared" si="0"/>
        <v>307062.82160505606</v>
      </c>
      <c r="N17" s="7">
        <f t="shared" si="1"/>
        <v>654336.5463715042</v>
      </c>
      <c r="O17" s="7"/>
      <c r="P17" s="32">
        <v>24697898</v>
      </c>
      <c r="Q17" s="32">
        <f t="shared" si="2"/>
        <v>1704154.9620000001</v>
      </c>
      <c r="R17" s="32">
        <f t="shared" si="3"/>
        <v>22993743.037999999</v>
      </c>
      <c r="S17" s="7"/>
      <c r="T17" s="34">
        <f t="shared" si="4"/>
        <v>13.354190359420684</v>
      </c>
      <c r="U17" s="34">
        <f t="shared" si="5"/>
        <v>28.457156596476366</v>
      </c>
      <c r="W17" s="9"/>
    </row>
    <row r="18" spans="1:23" ht="14.45" x14ac:dyDescent="0.3">
      <c r="A18" s="2">
        <f t="shared" si="6"/>
        <v>12</v>
      </c>
      <c r="B18" s="2">
        <f t="shared" si="6"/>
        <v>2025</v>
      </c>
      <c r="C18" s="7">
        <f>'Page 4'!D21</f>
        <v>1092643.3226616185</v>
      </c>
      <c r="E18" s="20">
        <v>55116.230939514819</v>
      </c>
      <c r="F18" s="14">
        <v>240369.97022247248</v>
      </c>
      <c r="G18" s="15">
        <v>165730.47615007858</v>
      </c>
      <c r="H18" s="14">
        <v>268956.76859855396</v>
      </c>
      <c r="I18" s="15">
        <v>172789.42879524932</v>
      </c>
      <c r="J18" s="20">
        <v>-693.64144758204111</v>
      </c>
      <c r="K18" s="15">
        <v>190374.08940333128</v>
      </c>
      <c r="L18" s="31"/>
      <c r="M18" s="7">
        <f t="shared" si="0"/>
        <v>338519.9049453279</v>
      </c>
      <c r="N18" s="7">
        <f t="shared" si="1"/>
        <v>754123.41771629045</v>
      </c>
      <c r="O18" s="7"/>
      <c r="P18" s="32">
        <v>24976488</v>
      </c>
      <c r="Q18" s="32">
        <f t="shared" si="2"/>
        <v>1723377.6720000003</v>
      </c>
      <c r="R18" s="32">
        <f t="shared" si="3"/>
        <v>23253110.328000002</v>
      </c>
      <c r="S18" s="7"/>
      <c r="T18" s="34">
        <f t="shared" si="4"/>
        <v>14.558048371606549</v>
      </c>
      <c r="U18" s="34">
        <f t="shared" si="5"/>
        <v>32.431077265746261</v>
      </c>
      <c r="W18" s="9"/>
    </row>
    <row r="19" spans="1:23" ht="14.45" x14ac:dyDescent="0.3">
      <c r="A19" s="2">
        <f t="shared" si="6"/>
        <v>13</v>
      </c>
      <c r="B19" s="2">
        <f t="shared" si="6"/>
        <v>2026</v>
      </c>
      <c r="C19" s="7">
        <f>'Page 4'!D22</f>
        <v>1377278.1554963561</v>
      </c>
      <c r="E19" s="20">
        <v>114452.30853070086</v>
      </c>
      <c r="F19" s="14">
        <v>253959.14866638175</v>
      </c>
      <c r="G19" s="15">
        <v>166095.78292246678</v>
      </c>
      <c r="H19" s="14">
        <v>416273.121215155</v>
      </c>
      <c r="I19" s="15">
        <v>217211.57695697871</v>
      </c>
      <c r="J19" s="20">
        <v>-190.48957063444709</v>
      </c>
      <c r="K19" s="15">
        <v>209476.70677530766</v>
      </c>
      <c r="L19" s="31"/>
      <c r="M19" s="7">
        <f t="shared" si="0"/>
        <v>383307.35987944552</v>
      </c>
      <c r="N19" s="7">
        <f t="shared" si="1"/>
        <v>993970.79561691079</v>
      </c>
      <c r="O19" s="7"/>
      <c r="P19" s="32">
        <v>25351802</v>
      </c>
      <c r="Q19" s="32">
        <f t="shared" si="2"/>
        <v>1749274.3380000002</v>
      </c>
      <c r="R19" s="32">
        <f t="shared" si="3"/>
        <v>23602527.662</v>
      </c>
      <c r="S19" s="7"/>
      <c r="T19" s="34">
        <f t="shared" si="4"/>
        <v>16.240097898352182</v>
      </c>
      <c r="U19" s="34">
        <f t="shared" si="5"/>
        <v>42.112896120748999</v>
      </c>
      <c r="W19" s="9"/>
    </row>
    <row r="20" spans="1:23" ht="14.45" x14ac:dyDescent="0.3">
      <c r="A20" s="2">
        <f t="shared" si="6"/>
        <v>14</v>
      </c>
      <c r="B20" s="2">
        <f t="shared" si="6"/>
        <v>2027</v>
      </c>
      <c r="C20" s="7">
        <f>'Page 4'!D23</f>
        <v>1504547.5502141349</v>
      </c>
      <c r="E20" s="20">
        <v>78150.707037414424</v>
      </c>
      <c r="F20" s="14">
        <v>261764.83977508574</v>
      </c>
      <c r="G20" s="15">
        <v>175432.29221526883</v>
      </c>
      <c r="H20" s="14">
        <v>512332.01456215495</v>
      </c>
      <c r="I20" s="15">
        <v>270102.57286810491</v>
      </c>
      <c r="J20" s="20">
        <v>-1350.5908266352003</v>
      </c>
      <c r="K20" s="15">
        <v>208115.71458274126</v>
      </c>
      <c r="L20" s="31"/>
      <c r="M20" s="7">
        <f t="shared" si="0"/>
        <v>445534.86508337373</v>
      </c>
      <c r="N20" s="7">
        <f t="shared" si="1"/>
        <v>1059012.685130761</v>
      </c>
      <c r="O20" s="7"/>
      <c r="P20" s="32">
        <v>25724676</v>
      </c>
      <c r="Q20" s="32">
        <f t="shared" si="2"/>
        <v>1775002.6440000001</v>
      </c>
      <c r="R20" s="32">
        <f t="shared" si="3"/>
        <v>23949673.355999999</v>
      </c>
      <c r="S20" s="7"/>
      <c r="T20" s="34">
        <f t="shared" si="4"/>
        <v>18.602962072205298</v>
      </c>
      <c r="U20" s="34">
        <f t="shared" si="5"/>
        <v>44.218251722646215</v>
      </c>
      <c r="W20" s="9"/>
    </row>
    <row r="21" spans="1:23" ht="14.45" x14ac:dyDescent="0.3">
      <c r="A21" s="2">
        <f t="shared" si="6"/>
        <v>15</v>
      </c>
      <c r="B21" s="2">
        <f t="shared" si="6"/>
        <v>2028</v>
      </c>
      <c r="C21" s="7">
        <f>'Page 4'!D24</f>
        <v>1569418.4909172601</v>
      </c>
      <c r="E21" s="20">
        <v>108717.54098461941</v>
      </c>
      <c r="F21" s="14">
        <v>266331.06697845436</v>
      </c>
      <c r="G21" s="15">
        <v>187154.66916404222</v>
      </c>
      <c r="H21" s="14">
        <v>538932.56760931772</v>
      </c>
      <c r="I21" s="15">
        <v>248525.43275857417</v>
      </c>
      <c r="J21" s="20">
        <v>-965.24004762026846</v>
      </c>
      <c r="K21" s="15">
        <v>220722.45346987247</v>
      </c>
      <c r="L21" s="31"/>
      <c r="M21" s="7">
        <f t="shared" si="0"/>
        <v>435680.10192261636</v>
      </c>
      <c r="N21" s="7">
        <f t="shared" si="1"/>
        <v>1133738.3889946437</v>
      </c>
      <c r="O21" s="7"/>
      <c r="P21" s="32">
        <v>26239962</v>
      </c>
      <c r="Q21" s="32">
        <f t="shared" si="2"/>
        <v>1810557.3780000003</v>
      </c>
      <c r="R21" s="32">
        <f t="shared" si="3"/>
        <v>24429404.622000001</v>
      </c>
      <c r="S21" s="7"/>
      <c r="T21" s="34">
        <f t="shared" si="4"/>
        <v>17.834249694741345</v>
      </c>
      <c r="U21" s="34">
        <f t="shared" si="5"/>
        <v>46.40876053007247</v>
      </c>
      <c r="W21" s="9"/>
    </row>
    <row r="22" spans="1:23" ht="14.45" x14ac:dyDescent="0.3">
      <c r="A22" s="2">
        <f t="shared" si="6"/>
        <v>16</v>
      </c>
      <c r="B22" s="2">
        <f t="shared" si="6"/>
        <v>2029</v>
      </c>
      <c r="C22" s="7">
        <f>'Page 4'!D25</f>
        <v>1659933.6978159691</v>
      </c>
      <c r="E22" s="20">
        <v>115199.66916719079</v>
      </c>
      <c r="F22" s="14">
        <v>275880.16230773902</v>
      </c>
      <c r="G22" s="15">
        <v>185540.10440433212</v>
      </c>
      <c r="H22" s="14">
        <v>603888.55422923097</v>
      </c>
      <c r="I22" s="15">
        <v>270874.04889242054</v>
      </c>
      <c r="J22" s="20">
        <v>-278.92304059912499</v>
      </c>
      <c r="K22" s="15">
        <v>208830.08185565472</v>
      </c>
      <c r="L22" s="31"/>
      <c r="M22" s="7">
        <f t="shared" si="0"/>
        <v>456414.15329675266</v>
      </c>
      <c r="N22" s="7">
        <f t="shared" si="1"/>
        <v>1203519.5445192163</v>
      </c>
      <c r="O22" s="7"/>
      <c r="P22" s="32">
        <v>26584614</v>
      </c>
      <c r="Q22" s="32">
        <f t="shared" si="2"/>
        <v>1834338.3660000002</v>
      </c>
      <c r="R22" s="32">
        <f t="shared" si="3"/>
        <v>24750275.634</v>
      </c>
      <c r="S22" s="7"/>
      <c r="T22" s="34">
        <f t="shared" si="4"/>
        <v>18.440770520945893</v>
      </c>
      <c r="U22" s="34">
        <f t="shared" si="5"/>
        <v>48.626510763618121</v>
      </c>
      <c r="W22" s="9"/>
    </row>
    <row r="23" spans="1:23" ht="14.45" x14ac:dyDescent="0.3">
      <c r="A23" s="2">
        <f t="shared" si="6"/>
        <v>17</v>
      </c>
      <c r="B23" s="2">
        <f t="shared" si="6"/>
        <v>2030</v>
      </c>
      <c r="C23" s="7">
        <f>'Page 4'!D26</f>
        <v>1812113.4160977167</v>
      </c>
      <c r="E23" s="20">
        <v>114003.11634109518</v>
      </c>
      <c r="F23" s="14">
        <v>282713.73738861061</v>
      </c>
      <c r="G23" s="15">
        <v>192730.26957221841</v>
      </c>
      <c r="H23" s="14">
        <v>688794.07222408243</v>
      </c>
      <c r="I23" s="15">
        <v>333889.41697701119</v>
      </c>
      <c r="J23" s="20">
        <v>-2893.7625444030609</v>
      </c>
      <c r="K23" s="15">
        <v>202876.56613910198</v>
      </c>
      <c r="L23" s="31"/>
      <c r="M23" s="7">
        <f t="shared" si="0"/>
        <v>526619.68654922955</v>
      </c>
      <c r="N23" s="7">
        <f t="shared" si="1"/>
        <v>1285493.7295484871</v>
      </c>
      <c r="O23" s="7"/>
      <c r="P23" s="32">
        <v>27049752</v>
      </c>
      <c r="Q23" s="32">
        <f t="shared" si="2"/>
        <v>1866432.8880000003</v>
      </c>
      <c r="R23" s="32">
        <f t="shared" si="3"/>
        <v>25183319.112</v>
      </c>
      <c r="S23" s="7"/>
      <c r="T23" s="34">
        <f t="shared" si="4"/>
        <v>20.911448733471044</v>
      </c>
      <c r="U23" s="34">
        <f t="shared" si="5"/>
        <v>51.045444956298148</v>
      </c>
      <c r="W23" s="9"/>
    </row>
    <row r="24" spans="1:23" ht="14.45" x14ac:dyDescent="0.3">
      <c r="A24" s="2">
        <f t="shared" si="6"/>
        <v>18</v>
      </c>
      <c r="B24" s="2">
        <f t="shared" si="6"/>
        <v>2031</v>
      </c>
      <c r="C24" s="7">
        <f>'Page 4'!D27</f>
        <v>1897453.0651429603</v>
      </c>
      <c r="E24" s="20">
        <v>162859.0537395475</v>
      </c>
      <c r="F24" s="14">
        <v>309505.35893249541</v>
      </c>
      <c r="G24" s="15">
        <v>207256.15313372295</v>
      </c>
      <c r="H24" s="14">
        <v>713087.65252666385</v>
      </c>
      <c r="I24" s="15">
        <v>310553.63408996962</v>
      </c>
      <c r="J24" s="20">
        <v>-2380.9647614481637</v>
      </c>
      <c r="K24" s="15">
        <v>196572.17748200893</v>
      </c>
      <c r="L24" s="31"/>
      <c r="M24" s="7">
        <f t="shared" si="0"/>
        <v>517809.78722369258</v>
      </c>
      <c r="N24" s="7">
        <f t="shared" si="1"/>
        <v>1379643.2779192675</v>
      </c>
      <c r="O24" s="7"/>
      <c r="P24" s="32">
        <v>27516590</v>
      </c>
      <c r="Q24" s="32">
        <f t="shared" si="2"/>
        <v>1898644.7100000002</v>
      </c>
      <c r="R24" s="32">
        <f t="shared" si="3"/>
        <v>25617945.289999999</v>
      </c>
      <c r="S24" s="7"/>
      <c r="T24" s="34">
        <f t="shared" si="4"/>
        <v>20.212775902282075</v>
      </c>
      <c r="U24" s="34">
        <f t="shared" si="5"/>
        <v>53.854564146399881</v>
      </c>
      <c r="W24" s="9"/>
    </row>
    <row r="25" spans="1:23" ht="14.45" x14ac:dyDescent="0.3">
      <c r="A25" s="2">
        <f>A24+1</f>
        <v>19</v>
      </c>
      <c r="B25" s="2">
        <f>B24+1</f>
        <v>2032</v>
      </c>
      <c r="C25" s="7">
        <f>'Page 4'!D28</f>
        <v>1994502.3325659712</v>
      </c>
      <c r="E25" s="20">
        <v>164423.03212734987</v>
      </c>
      <c r="F25" s="14">
        <v>323651.25952148438</v>
      </c>
      <c r="G25" s="15">
        <v>205400.89894051035</v>
      </c>
      <c r="H25" s="14">
        <v>772524.33907229523</v>
      </c>
      <c r="I25" s="15">
        <v>336313.83714994282</v>
      </c>
      <c r="J25" s="20">
        <v>-1875.3006166231078</v>
      </c>
      <c r="K25" s="15">
        <v>194064.26637101173</v>
      </c>
      <c r="L25" s="31"/>
      <c r="M25" s="7">
        <f t="shared" si="0"/>
        <v>541714.73609045311</v>
      </c>
      <c r="N25" s="7">
        <f t="shared" si="1"/>
        <v>1452787.5964755181</v>
      </c>
      <c r="O25" s="7"/>
      <c r="P25" s="32">
        <v>27995118</v>
      </c>
      <c r="Q25" s="32">
        <f t="shared" si="2"/>
        <v>1931663.1420000002</v>
      </c>
      <c r="R25" s="32">
        <f t="shared" si="3"/>
        <v>26063454.857999999</v>
      </c>
      <c r="S25" s="7"/>
      <c r="T25" s="34">
        <f t="shared" si="4"/>
        <v>20.784456206663542</v>
      </c>
      <c r="U25" s="34">
        <f t="shared" si="5"/>
        <v>55.740407570318517</v>
      </c>
      <c r="W25" s="9"/>
    </row>
    <row r="26" spans="1:23" ht="14.45" x14ac:dyDescent="0.3">
      <c r="A26" s="2">
        <f>A25+1</f>
        <v>20</v>
      </c>
      <c r="B26" s="2">
        <f>B25+1</f>
        <v>2033</v>
      </c>
      <c r="C26" s="7">
        <f>'Page 4'!D29</f>
        <v>2125287.1187494332</v>
      </c>
      <c r="E26" s="21">
        <v>164527.12930421415</v>
      </c>
      <c r="F26" s="16">
        <v>329361.52839660691</v>
      </c>
      <c r="G26" s="17">
        <v>213137.06644805719</v>
      </c>
      <c r="H26" s="16">
        <v>865936.70827116864</v>
      </c>
      <c r="I26" s="17">
        <v>352929.75824020628</v>
      </c>
      <c r="J26" s="21">
        <v>-1098.9711296175617</v>
      </c>
      <c r="K26" s="17">
        <v>200493.89921879768</v>
      </c>
      <c r="L26" s="31"/>
      <c r="M26" s="7">
        <f t="shared" si="0"/>
        <v>566066.82468826347</v>
      </c>
      <c r="N26" s="7">
        <f t="shared" si="1"/>
        <v>1559220.2940611697</v>
      </c>
      <c r="O26" s="7"/>
      <c r="P26" s="32">
        <v>28497918</v>
      </c>
      <c r="Q26" s="32">
        <f t="shared" si="2"/>
        <v>1966356.3420000002</v>
      </c>
      <c r="R26" s="32">
        <f t="shared" si="3"/>
        <v>26531561.658</v>
      </c>
      <c r="S26" s="7"/>
      <c r="T26" s="34">
        <f t="shared" si="4"/>
        <v>21.335601423882963</v>
      </c>
      <c r="U26" s="34">
        <f t="shared" si="5"/>
        <v>58.768508019241359</v>
      </c>
      <c r="W26" s="9"/>
    </row>
  </sheetData>
  <mergeCells count="6">
    <mergeCell ref="J2:J3"/>
    <mergeCell ref="K2:K3"/>
    <mergeCell ref="C2:C3"/>
    <mergeCell ref="F2:G3"/>
    <mergeCell ref="E2:E3"/>
    <mergeCell ref="H2:I3"/>
  </mergeCells>
  <pageMargins left="0.25" right="0.25" top="0.75" bottom="0.75" header="0.3" footer="0.3"/>
  <pageSetup scale="59" orientation="landscape" r:id="rId1"/>
  <headerFooter>
    <oddHeader>&amp;CPUBLIC COUNSEL DATA REQUEST NO. 031
Attachment A
Original Tab Name "with JeffCo"</oddHeader>
    <oddFooter>&amp;LTestimony of Edward J. Keating
Docket UE-132027&amp;RExhibit No. ___ (EJK-7)
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view="pageBreakPreview" topLeftCell="I1" zoomScale="60" zoomScaleNormal="100" zoomScalePageLayoutView="70" workbookViewId="0">
      <selection activeCell="U38" sqref="U38"/>
    </sheetView>
  </sheetViews>
  <sheetFormatPr defaultRowHeight="15" x14ac:dyDescent="0.25"/>
  <cols>
    <col min="1" max="1" width="5.140625" customWidth="1"/>
    <col min="2" max="2" width="5.85546875" bestFit="1" customWidth="1"/>
    <col min="3" max="3" width="14.42578125" bestFit="1" customWidth="1"/>
    <col min="4" max="4" width="3.140625" customWidth="1"/>
    <col min="5" max="11" width="11.7109375" customWidth="1"/>
    <col min="12" max="12" width="3.7109375" customWidth="1"/>
    <col min="13" max="13" width="12" bestFit="1" customWidth="1"/>
    <col min="14" max="14" width="15.5703125" bestFit="1" customWidth="1"/>
    <col min="15" max="15" width="3.7109375" customWidth="1"/>
    <col min="16" max="16" width="13.42578125" bestFit="1" customWidth="1"/>
    <col min="17" max="17" width="11.85546875" bestFit="1" customWidth="1"/>
    <col min="18" max="18" width="13.42578125" bestFit="1" customWidth="1"/>
    <col min="19" max="19" width="4.28515625" customWidth="1"/>
    <col min="20" max="20" width="10.85546875" bestFit="1" customWidth="1"/>
    <col min="21" max="21" width="12.7109375" bestFit="1" customWidth="1"/>
    <col min="22" max="22" width="5.85546875" customWidth="1"/>
    <col min="23" max="23" width="9.7109375" bestFit="1" customWidth="1"/>
  </cols>
  <sheetData>
    <row r="1" spans="1:23" ht="14.45" x14ac:dyDescent="0.3">
      <c r="A1" t="s">
        <v>62</v>
      </c>
    </row>
    <row r="2" spans="1:23" x14ac:dyDescent="0.25">
      <c r="B2" s="8"/>
      <c r="C2" s="64" t="s">
        <v>19</v>
      </c>
      <c r="E2" s="60" t="s">
        <v>10</v>
      </c>
      <c r="F2" s="66" t="s">
        <v>32</v>
      </c>
      <c r="G2" s="62"/>
      <c r="H2" s="66" t="s">
        <v>16</v>
      </c>
      <c r="I2" s="62"/>
      <c r="J2" s="60" t="s">
        <v>11</v>
      </c>
      <c r="K2" s="62" t="s">
        <v>15</v>
      </c>
      <c r="L2" s="30"/>
    </row>
    <row r="3" spans="1:23" ht="46.5" customHeight="1" x14ac:dyDescent="0.25">
      <c r="C3" s="65"/>
      <c r="E3" s="61"/>
      <c r="F3" s="67"/>
      <c r="G3" s="63"/>
      <c r="H3" s="67" t="s">
        <v>14</v>
      </c>
      <c r="I3" s="63"/>
      <c r="J3" s="61"/>
      <c r="K3" s="63"/>
      <c r="L3" s="30"/>
      <c r="Q3" s="33"/>
    </row>
    <row r="4" spans="1:23" ht="62.25" customHeight="1" thickBot="1" x14ac:dyDescent="0.35">
      <c r="A4" s="1" t="s">
        <v>1</v>
      </c>
      <c r="B4" s="1" t="s">
        <v>2</v>
      </c>
      <c r="C4" s="1" t="s">
        <v>4</v>
      </c>
      <c r="E4" s="18" t="s">
        <v>12</v>
      </c>
      <c r="F4" s="10" t="s">
        <v>12</v>
      </c>
      <c r="G4" s="11" t="s">
        <v>13</v>
      </c>
      <c r="H4" s="10" t="s">
        <v>12</v>
      </c>
      <c r="I4" s="11" t="s">
        <v>13</v>
      </c>
      <c r="J4" s="18" t="s">
        <v>12</v>
      </c>
      <c r="K4" s="11" t="s">
        <v>12</v>
      </c>
      <c r="L4" s="1"/>
      <c r="M4" s="29" t="s">
        <v>21</v>
      </c>
      <c r="N4" s="29" t="s">
        <v>20</v>
      </c>
      <c r="O4" s="1"/>
      <c r="P4" s="29" t="s">
        <v>31</v>
      </c>
      <c r="Q4" s="29" t="s">
        <v>37</v>
      </c>
      <c r="R4" s="29" t="s">
        <v>38</v>
      </c>
      <c r="S4" s="1"/>
      <c r="T4" s="29" t="s">
        <v>17</v>
      </c>
      <c r="U4" s="29" t="s">
        <v>18</v>
      </c>
    </row>
    <row r="5" spans="1:23" ht="35.25" customHeight="1" x14ac:dyDescent="0.3">
      <c r="A5" s="2"/>
      <c r="B5" s="3"/>
      <c r="C5" s="4" t="s">
        <v>6</v>
      </c>
      <c r="E5" s="23" t="s">
        <v>7</v>
      </c>
      <c r="F5" s="24" t="s">
        <v>28</v>
      </c>
      <c r="G5" s="25" t="s">
        <v>22</v>
      </c>
      <c r="H5" s="24" t="s">
        <v>29</v>
      </c>
      <c r="I5" s="25" t="s">
        <v>23</v>
      </c>
      <c r="J5" s="22" t="s">
        <v>24</v>
      </c>
      <c r="K5" s="25" t="s">
        <v>25</v>
      </c>
      <c r="L5" s="4"/>
      <c r="M5" s="28" t="s">
        <v>26</v>
      </c>
      <c r="N5" s="28" t="s">
        <v>30</v>
      </c>
      <c r="O5" s="2"/>
      <c r="P5" s="2" t="s">
        <v>27</v>
      </c>
      <c r="Q5" s="2" t="s">
        <v>33</v>
      </c>
      <c r="R5" s="2" t="s">
        <v>34</v>
      </c>
      <c r="S5" s="2"/>
      <c r="T5" s="28" t="s">
        <v>35</v>
      </c>
      <c r="U5" s="28" t="s">
        <v>36</v>
      </c>
    </row>
    <row r="6" spans="1:23" ht="14.45" x14ac:dyDescent="0.3">
      <c r="A6" s="2"/>
      <c r="C6" s="5"/>
      <c r="E6" s="19"/>
      <c r="F6" s="12"/>
      <c r="G6" s="13"/>
      <c r="H6" s="12"/>
      <c r="I6" s="13"/>
      <c r="J6" s="19"/>
      <c r="K6" s="13"/>
      <c r="L6" s="3"/>
      <c r="N6" s="9"/>
      <c r="O6" s="9"/>
      <c r="P6" s="9"/>
      <c r="Q6" s="35">
        <v>6.9000000000000006E-2</v>
      </c>
      <c r="R6" s="9"/>
      <c r="S6" s="9"/>
      <c r="T6" s="9"/>
      <c r="U6" s="9"/>
    </row>
    <row r="7" spans="1:23" ht="14.45" x14ac:dyDescent="0.3">
      <c r="A7" s="2">
        <v>1</v>
      </c>
      <c r="B7" s="2">
        <v>2014</v>
      </c>
      <c r="C7" s="7">
        <f>'Page 4'!E10</f>
        <v>499016.21278530551</v>
      </c>
      <c r="E7" s="20">
        <v>206996.79617636107</v>
      </c>
      <c r="F7" s="14">
        <v>103649.5109291077</v>
      </c>
      <c r="G7" s="15">
        <v>74578.051870415526</v>
      </c>
      <c r="H7" s="14">
        <v>0</v>
      </c>
      <c r="I7" s="15">
        <v>0</v>
      </c>
      <c r="J7" s="20">
        <v>-5161.9873412202223</v>
      </c>
      <c r="K7" s="15">
        <v>118953.84115064144</v>
      </c>
      <c r="L7" s="31"/>
      <c r="M7" s="7">
        <f>G7+I7</f>
        <v>74578.051870415526</v>
      </c>
      <c r="N7" s="7">
        <f>E7+F7+H7+J7+K7</f>
        <v>424438.16091489</v>
      </c>
      <c r="O7" s="7"/>
      <c r="P7" s="32">
        <v>22925682</v>
      </c>
      <c r="Q7" s="32">
        <f>P7*$Q$6</f>
        <v>1581872.0580000002</v>
      </c>
      <c r="R7" s="32">
        <f>P7-Q7</f>
        <v>21343809.942000002</v>
      </c>
      <c r="S7" s="7"/>
      <c r="T7" s="34">
        <f>M7*1000/R7</f>
        <v>3.4941302454001919</v>
      </c>
      <c r="U7" s="34">
        <f>N7*1000/R7</f>
        <v>19.885773068082258</v>
      </c>
      <c r="W7" s="9"/>
    </row>
    <row r="8" spans="1:23" ht="14.45" x14ac:dyDescent="0.3">
      <c r="A8" s="2">
        <f>A7+1</f>
        <v>2</v>
      </c>
      <c r="B8" s="2">
        <f>B7+1</f>
        <v>2015</v>
      </c>
      <c r="C8" s="7">
        <f>'Page 4'!E11</f>
        <v>480451.37147991022</v>
      </c>
      <c r="E8" s="20">
        <v>181740.09923892212</v>
      </c>
      <c r="F8" s="14">
        <v>108492.95212173462</v>
      </c>
      <c r="G8" s="15">
        <v>80480.391593276683</v>
      </c>
      <c r="H8" s="14">
        <v>0</v>
      </c>
      <c r="I8" s="15">
        <v>0</v>
      </c>
      <c r="J8" s="20">
        <v>-1304.5701266006242</v>
      </c>
      <c r="K8" s="15">
        <v>111042.4986525774</v>
      </c>
      <c r="L8" s="31"/>
      <c r="M8" s="7">
        <f t="shared" ref="M8:M26" si="0">G8+I8</f>
        <v>80480.391593276683</v>
      </c>
      <c r="N8" s="7">
        <f t="shared" ref="N8:N26" si="1">E8+F8+H8+J8+K8</f>
        <v>399970.97988663352</v>
      </c>
      <c r="O8" s="7"/>
      <c r="P8" s="32">
        <v>23104628</v>
      </c>
      <c r="Q8" s="32">
        <f t="shared" ref="Q8:Q26" si="2">P8*$Q$6</f>
        <v>1594219.3320000002</v>
      </c>
      <c r="R8" s="32">
        <f t="shared" ref="R8:R26" si="3">P8-Q8</f>
        <v>21510408.668000001</v>
      </c>
      <c r="S8" s="7"/>
      <c r="T8" s="34">
        <f t="shared" ref="T8:T26" si="4">M8*1000/R8</f>
        <v>3.7414626953602923</v>
      </c>
      <c r="U8" s="34">
        <f t="shared" ref="U8:U26" si="5">N8*1000/R8</f>
        <v>18.594299441723351</v>
      </c>
      <c r="W8" s="9"/>
    </row>
    <row r="9" spans="1:23" ht="14.45" x14ac:dyDescent="0.3">
      <c r="A9" s="2">
        <f t="shared" ref="A9:B24" si="6">A8+1</f>
        <v>3</v>
      </c>
      <c r="B9" s="2">
        <f t="shared" si="6"/>
        <v>2016</v>
      </c>
      <c r="C9" s="7">
        <f>'Page 4'!E12</f>
        <v>482280.9355936838</v>
      </c>
      <c r="E9" s="20">
        <v>158375.60529335029</v>
      </c>
      <c r="F9" s="14">
        <v>117192.90069050435</v>
      </c>
      <c r="G9" s="15">
        <v>93921.87512312294</v>
      </c>
      <c r="H9" s="14">
        <v>0</v>
      </c>
      <c r="I9" s="15">
        <v>0</v>
      </c>
      <c r="J9" s="20">
        <v>-5017.2774935818024</v>
      </c>
      <c r="K9" s="15">
        <v>117807.83198028804</v>
      </c>
      <c r="L9" s="31"/>
      <c r="M9" s="7">
        <f t="shared" si="0"/>
        <v>93921.87512312294</v>
      </c>
      <c r="N9" s="7">
        <f t="shared" si="1"/>
        <v>388359.06047056086</v>
      </c>
      <c r="O9" s="7"/>
      <c r="P9" s="32">
        <v>23363986</v>
      </c>
      <c r="Q9" s="32">
        <f t="shared" si="2"/>
        <v>1612115.0340000002</v>
      </c>
      <c r="R9" s="32">
        <f t="shared" si="3"/>
        <v>21751870.965999998</v>
      </c>
      <c r="S9" s="7"/>
      <c r="T9" s="34">
        <f t="shared" si="4"/>
        <v>4.3178757022754839</v>
      </c>
      <c r="U9" s="34">
        <f t="shared" si="5"/>
        <v>17.854053156052583</v>
      </c>
      <c r="W9" s="9"/>
    </row>
    <row r="10" spans="1:23" ht="14.45" x14ac:dyDescent="0.3">
      <c r="A10" s="2">
        <f t="shared" si="6"/>
        <v>4</v>
      </c>
      <c r="B10" s="2">
        <f t="shared" si="6"/>
        <v>2017</v>
      </c>
      <c r="C10" s="7">
        <f>'Page 4'!E13</f>
        <v>504121.10597047117</v>
      </c>
      <c r="E10" s="20">
        <v>112553.98382951354</v>
      </c>
      <c r="F10" s="14">
        <v>152030.68630269365</v>
      </c>
      <c r="G10" s="15">
        <v>106408.02138179826</v>
      </c>
      <c r="H10" s="14">
        <v>0</v>
      </c>
      <c r="I10" s="15">
        <v>0</v>
      </c>
      <c r="J10" s="20">
        <v>-3173.8565172167173</v>
      </c>
      <c r="K10" s="15">
        <v>136302.2709736824</v>
      </c>
      <c r="L10" s="31"/>
      <c r="M10" s="7">
        <f t="shared" si="0"/>
        <v>106408.02138179826</v>
      </c>
      <c r="N10" s="7">
        <f t="shared" si="1"/>
        <v>397713.08458867291</v>
      </c>
      <c r="O10" s="7"/>
      <c r="P10" s="32">
        <v>23417822</v>
      </c>
      <c r="Q10" s="32">
        <f t="shared" si="2"/>
        <v>1615829.7180000001</v>
      </c>
      <c r="R10" s="32">
        <f t="shared" si="3"/>
        <v>21801992.282000002</v>
      </c>
      <c r="S10" s="7"/>
      <c r="T10" s="34">
        <f t="shared" si="4"/>
        <v>4.8806558595862839</v>
      </c>
      <c r="U10" s="34">
        <f t="shared" si="5"/>
        <v>18.242052352115998</v>
      </c>
      <c r="W10" s="9"/>
    </row>
    <row r="11" spans="1:23" ht="14.45" x14ac:dyDescent="0.3">
      <c r="A11" s="2">
        <f t="shared" si="6"/>
        <v>5</v>
      </c>
      <c r="B11" s="2">
        <f t="shared" si="6"/>
        <v>2018</v>
      </c>
      <c r="C11" s="7">
        <f>'Page 4'!E14</f>
        <v>566399.55241298978</v>
      </c>
      <c r="E11" s="20">
        <v>107225.31586876675</v>
      </c>
      <c r="F11" s="14">
        <v>188388.45468622711</v>
      </c>
      <c r="G11" s="15">
        <v>120939.54728481054</v>
      </c>
      <c r="H11" s="14">
        <v>0</v>
      </c>
      <c r="I11" s="15">
        <v>0</v>
      </c>
      <c r="J11" s="20">
        <v>0</v>
      </c>
      <c r="K11" s="15">
        <v>149846.23457318544</v>
      </c>
      <c r="L11" s="31"/>
      <c r="M11" s="7">
        <f t="shared" si="0"/>
        <v>120939.54728481054</v>
      </c>
      <c r="N11" s="7">
        <f t="shared" si="1"/>
        <v>445460.00512817933</v>
      </c>
      <c r="O11" s="7"/>
      <c r="P11" s="32">
        <v>23481456</v>
      </c>
      <c r="Q11" s="32">
        <f t="shared" si="2"/>
        <v>1620220.4640000002</v>
      </c>
      <c r="R11" s="32">
        <f t="shared" si="3"/>
        <v>21861235.535999998</v>
      </c>
      <c r="S11" s="7"/>
      <c r="T11" s="34">
        <f t="shared" si="4"/>
        <v>5.5321460255827395</v>
      </c>
      <c r="U11" s="34">
        <f t="shared" si="5"/>
        <v>20.376707638258498</v>
      </c>
      <c r="W11" s="9"/>
    </row>
    <row r="12" spans="1:23" ht="14.45" x14ac:dyDescent="0.3">
      <c r="A12" s="2">
        <f t="shared" si="6"/>
        <v>6</v>
      </c>
      <c r="B12" s="2">
        <f t="shared" si="6"/>
        <v>2019</v>
      </c>
      <c r="C12" s="7">
        <f>'Page 4'!E15</f>
        <v>607479.5424332181</v>
      </c>
      <c r="E12" s="20">
        <v>100789.28742745967</v>
      </c>
      <c r="F12" s="14">
        <v>199378.09627606694</v>
      </c>
      <c r="G12" s="15">
        <v>131059.34632911213</v>
      </c>
      <c r="H12" s="14">
        <v>0</v>
      </c>
      <c r="I12" s="15">
        <v>0</v>
      </c>
      <c r="J12" s="20">
        <v>0</v>
      </c>
      <c r="K12" s="15">
        <v>176252.81240057945</v>
      </c>
      <c r="L12" s="31"/>
      <c r="M12" s="7">
        <f t="shared" si="0"/>
        <v>131059.34632911213</v>
      </c>
      <c r="N12" s="7">
        <f t="shared" si="1"/>
        <v>476420.19610410603</v>
      </c>
      <c r="O12" s="7"/>
      <c r="P12" s="32">
        <v>23513208</v>
      </c>
      <c r="Q12" s="32">
        <f t="shared" si="2"/>
        <v>1622411.3520000002</v>
      </c>
      <c r="R12" s="32">
        <f t="shared" si="3"/>
        <v>21890796.647999998</v>
      </c>
      <c r="S12" s="7"/>
      <c r="T12" s="34">
        <f t="shared" si="4"/>
        <v>5.9869610246041942</v>
      </c>
      <c r="U12" s="34">
        <f t="shared" si="5"/>
        <v>21.763492839701339</v>
      </c>
      <c r="W12" s="9"/>
    </row>
    <row r="13" spans="1:23" ht="14.45" x14ac:dyDescent="0.3">
      <c r="A13" s="2">
        <f t="shared" si="6"/>
        <v>7</v>
      </c>
      <c r="B13" s="2">
        <f t="shared" si="6"/>
        <v>2020</v>
      </c>
      <c r="C13" s="7">
        <f>'Page 4'!E16</f>
        <v>621384.87851813482</v>
      </c>
      <c r="E13" s="20">
        <v>129944.36824823002</v>
      </c>
      <c r="F13" s="14">
        <v>207896.41400046149</v>
      </c>
      <c r="G13" s="15">
        <v>130420.42875052964</v>
      </c>
      <c r="H13" s="14">
        <v>0</v>
      </c>
      <c r="I13" s="15">
        <v>0</v>
      </c>
      <c r="J13" s="20">
        <v>0</v>
      </c>
      <c r="K13" s="15">
        <v>153123.66751891375</v>
      </c>
      <c r="L13" s="31"/>
      <c r="M13" s="7">
        <f t="shared" si="0"/>
        <v>130420.42875052964</v>
      </c>
      <c r="N13" s="7">
        <f t="shared" si="1"/>
        <v>490964.44976760529</v>
      </c>
      <c r="O13" s="7"/>
      <c r="P13" s="32">
        <v>23595474</v>
      </c>
      <c r="Q13" s="32">
        <f t="shared" si="2"/>
        <v>1628087.7060000002</v>
      </c>
      <c r="R13" s="32">
        <f t="shared" si="3"/>
        <v>21967386.294</v>
      </c>
      <c r="S13" s="7"/>
      <c r="T13" s="34">
        <f t="shared" si="4"/>
        <v>5.9370025639396005</v>
      </c>
      <c r="U13" s="34">
        <f t="shared" si="5"/>
        <v>22.349698011260607</v>
      </c>
      <c r="W13" s="9"/>
    </row>
    <row r="14" spans="1:23" ht="14.45" x14ac:dyDescent="0.3">
      <c r="A14" s="2">
        <f t="shared" si="6"/>
        <v>8</v>
      </c>
      <c r="B14" s="2">
        <f t="shared" si="6"/>
        <v>2021</v>
      </c>
      <c r="C14" s="7">
        <f>'Page 4'!E17</f>
        <v>686072.55792215071</v>
      </c>
      <c r="E14" s="20">
        <v>77383.152689819224</v>
      </c>
      <c r="F14" s="14">
        <v>217159.9108686441</v>
      </c>
      <c r="G14" s="15">
        <v>136206.30913966088</v>
      </c>
      <c r="H14" s="14">
        <v>49181.09375</v>
      </c>
      <c r="I14" s="15">
        <v>28731.001636733854</v>
      </c>
      <c r="J14" s="20">
        <v>-1883.8460298977807</v>
      </c>
      <c r="K14" s="15">
        <v>179294.93586719036</v>
      </c>
      <c r="L14" s="31"/>
      <c r="M14" s="7">
        <f t="shared" si="0"/>
        <v>164937.31077639473</v>
      </c>
      <c r="N14" s="7">
        <f t="shared" si="1"/>
        <v>521135.24714575591</v>
      </c>
      <c r="O14" s="7"/>
      <c r="P14" s="32">
        <v>23501476</v>
      </c>
      <c r="Q14" s="32">
        <f t="shared" si="2"/>
        <v>1621601.844</v>
      </c>
      <c r="R14" s="32">
        <f t="shared" si="3"/>
        <v>21879874.155999999</v>
      </c>
      <c r="S14" s="7"/>
      <c r="T14" s="34">
        <f t="shared" si="4"/>
        <v>7.5383116740260068</v>
      </c>
      <c r="U14" s="34">
        <f t="shared" si="5"/>
        <v>23.818018487224606</v>
      </c>
      <c r="W14" s="9"/>
    </row>
    <row r="15" spans="1:23" ht="14.45" x14ac:dyDescent="0.3">
      <c r="A15" s="2">
        <f t="shared" si="6"/>
        <v>9</v>
      </c>
      <c r="B15" s="2">
        <f t="shared" si="6"/>
        <v>2022</v>
      </c>
      <c r="C15" s="7">
        <f>'Page 4'!E18</f>
        <v>808453.97487105464</v>
      </c>
      <c r="E15" s="20">
        <v>58727.075401061913</v>
      </c>
      <c r="F15" s="14">
        <v>219128.85382080078</v>
      </c>
      <c r="G15" s="15">
        <v>143282.14708023157</v>
      </c>
      <c r="H15" s="14">
        <v>90709.167046986549</v>
      </c>
      <c r="I15" s="15">
        <v>125708.48700205525</v>
      </c>
      <c r="J15" s="20">
        <v>-1745.4765856569661</v>
      </c>
      <c r="K15" s="15">
        <v>172643.72110557556</v>
      </c>
      <c r="L15" s="31"/>
      <c r="M15" s="7">
        <f t="shared" si="0"/>
        <v>268990.63408228685</v>
      </c>
      <c r="N15" s="7">
        <f t="shared" si="1"/>
        <v>539463.34078876779</v>
      </c>
      <c r="O15" s="7"/>
      <c r="P15" s="32">
        <v>23645232</v>
      </c>
      <c r="Q15" s="32">
        <f t="shared" si="2"/>
        <v>1631521.0080000001</v>
      </c>
      <c r="R15" s="32">
        <f t="shared" si="3"/>
        <v>22013710.991999999</v>
      </c>
      <c r="S15" s="7"/>
      <c r="T15" s="34">
        <f t="shared" si="4"/>
        <v>12.21923164976776</v>
      </c>
      <c r="U15" s="34">
        <f t="shared" si="5"/>
        <v>24.505788278260496</v>
      </c>
      <c r="W15" s="9"/>
    </row>
    <row r="16" spans="1:23" ht="14.45" x14ac:dyDescent="0.3">
      <c r="A16" s="2">
        <f t="shared" si="6"/>
        <v>10</v>
      </c>
      <c r="B16" s="2">
        <f t="shared" si="6"/>
        <v>2023</v>
      </c>
      <c r="C16" s="7">
        <f>'Page 4'!E19</f>
        <v>872641.42617472587</v>
      </c>
      <c r="E16" s="20">
        <v>33250.520300857606</v>
      </c>
      <c r="F16" s="14">
        <v>227642.51428222662</v>
      </c>
      <c r="G16" s="15">
        <v>143856.62378248561</v>
      </c>
      <c r="H16" s="14">
        <v>144612.45138214802</v>
      </c>
      <c r="I16" s="15">
        <v>144972.19585676564</v>
      </c>
      <c r="J16" s="20">
        <v>-1759.6572737693416</v>
      </c>
      <c r="K16" s="15">
        <v>180066.77784401178</v>
      </c>
      <c r="L16" s="31"/>
      <c r="M16" s="7">
        <f t="shared" si="0"/>
        <v>288828.81963925122</v>
      </c>
      <c r="N16" s="7">
        <f t="shared" si="1"/>
        <v>583812.60653547477</v>
      </c>
      <c r="O16" s="7"/>
      <c r="P16" s="32">
        <v>23928782</v>
      </c>
      <c r="Q16" s="32">
        <f t="shared" si="2"/>
        <v>1651085.9580000001</v>
      </c>
      <c r="R16" s="32">
        <f t="shared" si="3"/>
        <v>22277696.041999999</v>
      </c>
      <c r="S16" s="7"/>
      <c r="T16" s="34">
        <f t="shared" si="4"/>
        <v>12.964932239614191</v>
      </c>
      <c r="U16" s="34">
        <f t="shared" si="5"/>
        <v>26.206148312411507</v>
      </c>
      <c r="W16" s="9"/>
    </row>
    <row r="17" spans="1:23" ht="14.45" x14ac:dyDescent="0.3">
      <c r="A17" s="2">
        <f t="shared" si="6"/>
        <v>11</v>
      </c>
      <c r="B17" s="2">
        <f t="shared" si="6"/>
        <v>2024</v>
      </c>
      <c r="C17" s="7">
        <f>'Page 4'!E20</f>
        <v>950571.74093786592</v>
      </c>
      <c r="E17" s="20">
        <v>6882.5450110016391</v>
      </c>
      <c r="F17" s="14">
        <v>236582.0829467774</v>
      </c>
      <c r="G17" s="15">
        <v>153504.551824211</v>
      </c>
      <c r="H17" s="14">
        <v>205510.1402433475</v>
      </c>
      <c r="I17" s="15">
        <v>162405.29843059566</v>
      </c>
      <c r="J17" s="20">
        <v>-1624.2423866485103</v>
      </c>
      <c r="K17" s="15">
        <v>187311.3648685813</v>
      </c>
      <c r="L17" s="31"/>
      <c r="M17" s="7">
        <f t="shared" si="0"/>
        <v>315909.85025480669</v>
      </c>
      <c r="N17" s="7">
        <f t="shared" si="1"/>
        <v>634661.89068305935</v>
      </c>
      <c r="O17" s="7"/>
      <c r="P17" s="32">
        <v>24337296</v>
      </c>
      <c r="Q17" s="32">
        <f t="shared" si="2"/>
        <v>1679273.4240000001</v>
      </c>
      <c r="R17" s="32">
        <f t="shared" si="3"/>
        <v>22658022.576000001</v>
      </c>
      <c r="S17" s="7"/>
      <c r="T17" s="34">
        <f t="shared" si="4"/>
        <v>13.942516351335401</v>
      </c>
      <c r="U17" s="34">
        <f t="shared" si="5"/>
        <v>28.010471282490052</v>
      </c>
      <c r="W17" s="9"/>
    </row>
    <row r="18" spans="1:23" ht="14.45" x14ac:dyDescent="0.3">
      <c r="A18" s="2">
        <f t="shared" si="6"/>
        <v>12</v>
      </c>
      <c r="B18" s="2">
        <f t="shared" si="6"/>
        <v>2025</v>
      </c>
      <c r="C18" s="7">
        <f>'Page 4'!E21</f>
        <v>1030479.8024939192</v>
      </c>
      <c r="E18" s="20">
        <v>69517.316877014819</v>
      </c>
      <c r="F18" s="14">
        <v>240369.97022247248</v>
      </c>
      <c r="G18" s="15">
        <v>165730.47615007858</v>
      </c>
      <c r="H18" s="14">
        <v>215775.23614663089</v>
      </c>
      <c r="I18" s="15">
        <v>149852.08090241483</v>
      </c>
      <c r="J18" s="20">
        <v>-1139.3672080236897</v>
      </c>
      <c r="K18" s="15">
        <v>190374.08940333128</v>
      </c>
      <c r="L18" s="31"/>
      <c r="M18" s="7">
        <f t="shared" si="0"/>
        <v>315582.55705249344</v>
      </c>
      <c r="N18" s="7">
        <f t="shared" si="1"/>
        <v>714897.24544142571</v>
      </c>
      <c r="O18" s="7"/>
      <c r="P18" s="32">
        <v>24609918</v>
      </c>
      <c r="Q18" s="32">
        <f t="shared" si="2"/>
        <v>1698084.3420000002</v>
      </c>
      <c r="R18" s="32">
        <f t="shared" si="3"/>
        <v>22911833.658</v>
      </c>
      <c r="S18" s="7"/>
      <c r="T18" s="34">
        <f t="shared" si="4"/>
        <v>13.773780037125192</v>
      </c>
      <c r="U18" s="34">
        <f t="shared" si="5"/>
        <v>31.202096528481427</v>
      </c>
      <c r="W18" s="9"/>
    </row>
    <row r="19" spans="1:23" ht="14.45" x14ac:dyDescent="0.3">
      <c r="A19" s="2">
        <f t="shared" si="6"/>
        <v>13</v>
      </c>
      <c r="B19" s="2">
        <f t="shared" si="6"/>
        <v>2026</v>
      </c>
      <c r="C19" s="7">
        <f>'Page 4'!E22</f>
        <v>1365456.2939300321</v>
      </c>
      <c r="E19" s="20">
        <v>88504.867124450859</v>
      </c>
      <c r="F19" s="14">
        <v>253959.14866638175</v>
      </c>
      <c r="G19" s="15">
        <v>166095.78292246678</v>
      </c>
      <c r="H19" s="14">
        <v>421552.95294592425</v>
      </c>
      <c r="I19" s="15">
        <v>226521.67286334067</v>
      </c>
      <c r="J19" s="20">
        <v>-654.83736783998154</v>
      </c>
      <c r="K19" s="15">
        <v>209476.70677530766</v>
      </c>
      <c r="L19" s="31"/>
      <c r="M19" s="7">
        <f t="shared" si="0"/>
        <v>392617.45578580745</v>
      </c>
      <c r="N19" s="7">
        <f t="shared" si="1"/>
        <v>972838.83814422449</v>
      </c>
      <c r="O19" s="7"/>
      <c r="P19" s="32">
        <v>24977480</v>
      </c>
      <c r="Q19" s="32">
        <f t="shared" si="2"/>
        <v>1723446.12</v>
      </c>
      <c r="R19" s="32">
        <f t="shared" si="3"/>
        <v>23254033.879999999</v>
      </c>
      <c r="S19" s="7"/>
      <c r="T19" s="34">
        <f t="shared" si="4"/>
        <v>16.883842941481404</v>
      </c>
      <c r="U19" s="34">
        <f t="shared" si="5"/>
        <v>41.835272244138686</v>
      </c>
      <c r="W19" s="9"/>
    </row>
    <row r="20" spans="1:23" ht="14.45" x14ac:dyDescent="0.3">
      <c r="A20" s="2">
        <f t="shared" si="6"/>
        <v>14</v>
      </c>
      <c r="B20" s="2">
        <f t="shared" si="6"/>
        <v>2027</v>
      </c>
      <c r="C20" s="7">
        <f>'Page 4'!E23</f>
        <v>1439298.3649081727</v>
      </c>
      <c r="E20" s="20">
        <v>96886.066412414308</v>
      </c>
      <c r="F20" s="14">
        <v>261764.83977508574</v>
      </c>
      <c r="G20" s="15">
        <v>175432.29221526883</v>
      </c>
      <c r="H20" s="14">
        <v>449276.16119677032</v>
      </c>
      <c r="I20" s="15">
        <v>249658.81820763976</v>
      </c>
      <c r="J20" s="20">
        <v>-1835.5274817475859</v>
      </c>
      <c r="K20" s="15">
        <v>208115.71458274126</v>
      </c>
      <c r="L20" s="31"/>
      <c r="M20" s="7">
        <f t="shared" si="0"/>
        <v>425091.11042290856</v>
      </c>
      <c r="N20" s="7">
        <f t="shared" si="1"/>
        <v>1014207.2544852641</v>
      </c>
      <c r="O20" s="7"/>
      <c r="P20" s="32">
        <v>25342548</v>
      </c>
      <c r="Q20" s="32">
        <f t="shared" si="2"/>
        <v>1748635.8120000002</v>
      </c>
      <c r="R20" s="32">
        <f t="shared" si="3"/>
        <v>23593912.188000001</v>
      </c>
      <c r="S20" s="7"/>
      <c r="T20" s="34">
        <f t="shared" si="4"/>
        <v>18.016982814707276</v>
      </c>
      <c r="U20" s="34">
        <f t="shared" si="5"/>
        <v>42.985972245887041</v>
      </c>
      <c r="W20" s="9"/>
    </row>
    <row r="21" spans="1:23" ht="14.45" x14ac:dyDescent="0.3">
      <c r="A21" s="2">
        <f t="shared" si="6"/>
        <v>15</v>
      </c>
      <c r="B21" s="2">
        <f t="shared" si="6"/>
        <v>2028</v>
      </c>
      <c r="C21" s="7">
        <f>'Page 4'!E24</f>
        <v>1556777.3636845474</v>
      </c>
      <c r="E21" s="20">
        <v>81410.908172119409</v>
      </c>
      <c r="F21" s="14">
        <v>266331.06697845436</v>
      </c>
      <c r="G21" s="15">
        <v>187154.66916404222</v>
      </c>
      <c r="H21" s="14">
        <v>542352.37530162546</v>
      </c>
      <c r="I21" s="15">
        <v>260278.62848795101</v>
      </c>
      <c r="J21" s="20">
        <v>-1472.7378895172731</v>
      </c>
      <c r="K21" s="15">
        <v>220722.45346987247</v>
      </c>
      <c r="L21" s="31"/>
      <c r="M21" s="7">
        <f t="shared" si="0"/>
        <v>447433.29765199323</v>
      </c>
      <c r="N21" s="7">
        <f t="shared" si="1"/>
        <v>1109344.0660325545</v>
      </c>
      <c r="O21" s="7"/>
      <c r="P21" s="32">
        <v>25848732</v>
      </c>
      <c r="Q21" s="32">
        <f t="shared" si="2"/>
        <v>1783562.5080000001</v>
      </c>
      <c r="R21" s="32">
        <f t="shared" si="3"/>
        <v>24065169.491999999</v>
      </c>
      <c r="S21" s="7"/>
      <c r="T21" s="34">
        <f t="shared" si="4"/>
        <v>18.592567893641213</v>
      </c>
      <c r="U21" s="34">
        <f t="shared" si="5"/>
        <v>46.097496483510511</v>
      </c>
      <c r="W21" s="9"/>
    </row>
    <row r="22" spans="1:23" ht="14.45" x14ac:dyDescent="0.3">
      <c r="A22" s="2">
        <f t="shared" si="6"/>
        <v>16</v>
      </c>
      <c r="B22" s="2">
        <f t="shared" si="6"/>
        <v>2029</v>
      </c>
      <c r="C22" s="7">
        <f>'Page 4'!E25</f>
        <v>1590947.5186301477</v>
      </c>
      <c r="E22" s="20">
        <v>130406.94651094079</v>
      </c>
      <c r="F22" s="14">
        <v>275880.16230773902</v>
      </c>
      <c r="G22" s="15">
        <v>185540.10440433212</v>
      </c>
      <c r="H22" s="14">
        <v>542135.83187346184</v>
      </c>
      <c r="I22" s="15">
        <v>248965.1270709408</v>
      </c>
      <c r="J22" s="20">
        <v>-810.73539292133069</v>
      </c>
      <c r="K22" s="15">
        <v>208830.08185565472</v>
      </c>
      <c r="L22" s="31"/>
      <c r="M22" s="7">
        <f t="shared" si="0"/>
        <v>434505.23147527291</v>
      </c>
      <c r="N22" s="7">
        <f t="shared" si="1"/>
        <v>1156442.287154875</v>
      </c>
      <c r="O22" s="7"/>
      <c r="P22" s="32">
        <v>26187306</v>
      </c>
      <c r="Q22" s="32">
        <f t="shared" si="2"/>
        <v>1806924.1140000001</v>
      </c>
      <c r="R22" s="32">
        <f t="shared" si="3"/>
        <v>24380381.886</v>
      </c>
      <c r="S22" s="7"/>
      <c r="T22" s="34">
        <f t="shared" si="4"/>
        <v>17.821920653539056</v>
      </c>
      <c r="U22" s="34">
        <f t="shared" si="5"/>
        <v>47.43331308599975</v>
      </c>
      <c r="W22" s="9"/>
    </row>
    <row r="23" spans="1:23" ht="14.45" x14ac:dyDescent="0.3">
      <c r="A23" s="2">
        <f t="shared" si="6"/>
        <v>17</v>
      </c>
      <c r="B23" s="2">
        <f t="shared" si="6"/>
        <v>2030</v>
      </c>
      <c r="C23" s="7">
        <f>'Page 4'!E26</f>
        <v>1742507.6342384988</v>
      </c>
      <c r="E23" s="20">
        <v>128304.86243484518</v>
      </c>
      <c r="F23" s="14">
        <v>282713.73738861061</v>
      </c>
      <c r="G23" s="15">
        <v>192730.26957221841</v>
      </c>
      <c r="H23" s="14">
        <v>626594.10227215942</v>
      </c>
      <c r="I23" s="15">
        <v>312737.66638326325</v>
      </c>
      <c r="J23" s="20">
        <v>-3449.5699516999848</v>
      </c>
      <c r="K23" s="15">
        <v>202876.56613910198</v>
      </c>
      <c r="L23" s="31"/>
      <c r="M23" s="7">
        <f t="shared" si="0"/>
        <v>505467.93595548166</v>
      </c>
      <c r="N23" s="7">
        <f t="shared" si="1"/>
        <v>1237039.6982830171</v>
      </c>
      <c r="O23" s="7"/>
      <c r="P23" s="32">
        <v>26644562</v>
      </c>
      <c r="Q23" s="32">
        <f t="shared" si="2"/>
        <v>1838474.7780000002</v>
      </c>
      <c r="R23" s="32">
        <f t="shared" si="3"/>
        <v>24806087.221999999</v>
      </c>
      <c r="S23" s="7"/>
      <c r="T23" s="34">
        <f t="shared" si="4"/>
        <v>20.376770081949591</v>
      </c>
      <c r="U23" s="34">
        <f t="shared" si="5"/>
        <v>49.868392673630225</v>
      </c>
      <c r="W23" s="9"/>
    </row>
    <row r="24" spans="1:23" ht="14.45" x14ac:dyDescent="0.3">
      <c r="A24" s="2">
        <f t="shared" si="6"/>
        <v>18</v>
      </c>
      <c r="B24" s="2">
        <f t="shared" si="6"/>
        <v>2031</v>
      </c>
      <c r="C24" s="7">
        <f>'Page 4'!E27</f>
        <v>1885187.2624323135</v>
      </c>
      <c r="E24" s="20">
        <v>131395.7373332975</v>
      </c>
      <c r="F24" s="14">
        <v>309505.35893249541</v>
      </c>
      <c r="G24" s="15">
        <v>207256.15313372295</v>
      </c>
      <c r="H24" s="14">
        <v>717085.86166127922</v>
      </c>
      <c r="I24" s="15">
        <v>326332.72705818672</v>
      </c>
      <c r="J24" s="20">
        <v>-2960.7531686770917</v>
      </c>
      <c r="K24" s="15">
        <v>196572.17748200893</v>
      </c>
      <c r="L24" s="31"/>
      <c r="M24" s="7">
        <f t="shared" si="0"/>
        <v>533588.88019190961</v>
      </c>
      <c r="N24" s="7">
        <f t="shared" si="1"/>
        <v>1351598.3822404041</v>
      </c>
      <c r="O24" s="7"/>
      <c r="P24" s="32">
        <v>27102758</v>
      </c>
      <c r="Q24" s="32">
        <f t="shared" si="2"/>
        <v>1870090.3020000001</v>
      </c>
      <c r="R24" s="32">
        <f t="shared" si="3"/>
        <v>25232667.697999999</v>
      </c>
      <c r="S24" s="7"/>
      <c r="T24" s="34">
        <f t="shared" si="4"/>
        <v>21.146748595044635</v>
      </c>
      <c r="U24" s="34">
        <f t="shared" si="5"/>
        <v>53.565417593461</v>
      </c>
      <c r="W24" s="9"/>
    </row>
    <row r="25" spans="1:23" ht="14.45" x14ac:dyDescent="0.3">
      <c r="A25" s="2">
        <f>A24+1</f>
        <v>19</v>
      </c>
      <c r="B25" s="2">
        <f>B24+1</f>
        <v>2032</v>
      </c>
      <c r="C25" s="7">
        <f>'Page 4'!E28</f>
        <v>1920708.0057208205</v>
      </c>
      <c r="E25" s="20">
        <v>178335.37197109987</v>
      </c>
      <c r="F25" s="14">
        <v>323651.25952148438</v>
      </c>
      <c r="G25" s="15">
        <v>205400.89894051035</v>
      </c>
      <c r="H25" s="14">
        <v>706013.91839921835</v>
      </c>
      <c r="I25" s="15">
        <v>315724.11096019618</v>
      </c>
      <c r="J25" s="20">
        <v>-2481.8204427000337</v>
      </c>
      <c r="K25" s="15">
        <v>194064.26637101173</v>
      </c>
      <c r="L25" s="31"/>
      <c r="M25" s="7">
        <f t="shared" si="0"/>
        <v>521125.00990070653</v>
      </c>
      <c r="N25" s="7">
        <f t="shared" si="1"/>
        <v>1399582.9958201142</v>
      </c>
      <c r="O25" s="7"/>
      <c r="P25" s="32">
        <v>27572440</v>
      </c>
      <c r="Q25" s="32">
        <f t="shared" si="2"/>
        <v>1902498.36</v>
      </c>
      <c r="R25" s="32">
        <f t="shared" si="3"/>
        <v>25669941.640000001</v>
      </c>
      <c r="S25" s="7"/>
      <c r="T25" s="34">
        <f t="shared" si="4"/>
        <v>20.300981482897775</v>
      </c>
      <c r="U25" s="34">
        <f t="shared" si="5"/>
        <v>54.522250788417224</v>
      </c>
      <c r="W25" s="9"/>
    </row>
    <row r="26" spans="1:23" ht="14.45" x14ac:dyDescent="0.3">
      <c r="A26" s="2">
        <f>A25+1</f>
        <v>20</v>
      </c>
      <c r="B26" s="2">
        <f>B25+1</f>
        <v>2033</v>
      </c>
      <c r="C26" s="7">
        <f>'Page 4'!E29</f>
        <v>2050222.0911429389</v>
      </c>
      <c r="E26" s="21">
        <v>176955.28946046415</v>
      </c>
      <c r="F26" s="16">
        <v>329361.52839660691</v>
      </c>
      <c r="G26" s="17">
        <v>213137.06644805719</v>
      </c>
      <c r="H26" s="16">
        <v>799157.24312693789</v>
      </c>
      <c r="I26" s="17">
        <v>332850.99279891659</v>
      </c>
      <c r="J26" s="21">
        <v>-1733.9283068416196</v>
      </c>
      <c r="K26" s="17">
        <v>200493.89921879768</v>
      </c>
      <c r="L26" s="31"/>
      <c r="M26" s="7">
        <f t="shared" si="0"/>
        <v>545988.05924697383</v>
      </c>
      <c r="N26" s="7">
        <f t="shared" si="1"/>
        <v>1504234.0318959651</v>
      </c>
      <c r="O26" s="7"/>
      <c r="P26" s="32">
        <v>28066212</v>
      </c>
      <c r="Q26" s="32">
        <f t="shared" si="2"/>
        <v>1936568.6280000003</v>
      </c>
      <c r="R26" s="32">
        <f t="shared" si="3"/>
        <v>26129643.372000001</v>
      </c>
      <c r="S26" s="7"/>
      <c r="T26" s="34">
        <f t="shared" si="4"/>
        <v>20.895350597553261</v>
      </c>
      <c r="U26" s="34">
        <f t="shared" si="5"/>
        <v>57.568104182695123</v>
      </c>
      <c r="W26" s="9"/>
    </row>
  </sheetData>
  <mergeCells count="6">
    <mergeCell ref="K2:K3"/>
    <mergeCell ref="C2:C3"/>
    <mergeCell ref="E2:E3"/>
    <mergeCell ref="F2:G3"/>
    <mergeCell ref="H2:I3"/>
    <mergeCell ref="J2:J3"/>
  </mergeCells>
  <pageMargins left="0.25" right="0.25" top="0.75" bottom="0.75" header="0.3" footer="0.3"/>
  <pageSetup scale="59" orientation="landscape" r:id="rId1"/>
  <headerFooter>
    <oddHeader>&amp;CPUBLIC COUNSEL DATA REQUEST NO. 031
Attachment A
Original Tab Name "without JeffCo"</oddHeader>
    <oddFooter>&amp;LTestimony of Edward J. Keating
Docket UE-132027&amp;RExhibit No. ___ (EJK-7)
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7A0A5D7D9C4E4DAB7922844D35C890" ma:contentTypeVersion="135" ma:contentTypeDescription="" ma:contentTypeScope="" ma:versionID="70a3fd3cd15240eeeb6ebd65f477f9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2014-03-28T07:00:00+00:00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132027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434497F-CA37-4049-AB23-1C02020E7E77}"/>
</file>

<file path=customXml/itemProps2.xml><?xml version="1.0" encoding="utf-8"?>
<ds:datastoreItem xmlns:ds="http://schemas.openxmlformats.org/officeDocument/2006/customXml" ds:itemID="{6F635FC4-1DD5-4369-AF32-EA0823CF53A9}"/>
</file>

<file path=customXml/itemProps3.xml><?xml version="1.0" encoding="utf-8"?>
<ds:datastoreItem xmlns:ds="http://schemas.openxmlformats.org/officeDocument/2006/customXml" ds:itemID="{006C530C-A1AB-4059-B5A2-CA54EEF2237F}"/>
</file>

<file path=customXml/itemProps4.xml><?xml version="1.0" encoding="utf-8"?>
<ds:datastoreItem xmlns:ds="http://schemas.openxmlformats.org/officeDocument/2006/customXml" ds:itemID="{40A23CF4-B0C7-48A4-865E-12BD6D5414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Exhibit No. EJK-7</vt:lpstr>
      <vt:lpstr>Page 4</vt:lpstr>
      <vt:lpstr>Page 5</vt:lpstr>
      <vt:lpstr>Page 6</vt:lpstr>
      <vt:lpstr>'Exhibit No. EJK-7'!Print_Area</vt:lpstr>
      <vt:lpstr>'Page 5'!Print_Area</vt:lpstr>
      <vt:lpstr>'Page 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Ball, Jason (UTC)</dc:creator>
  <cp:lastModifiedBy>Keating, Edward (UTC)</cp:lastModifiedBy>
  <cp:lastPrinted>2014-03-27T00:11:03Z</cp:lastPrinted>
  <dcterms:created xsi:type="dcterms:W3CDTF">2014-03-23T22:57:02Z</dcterms:created>
  <dcterms:modified xsi:type="dcterms:W3CDTF">2014-03-27T00:11:34Z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0x0101006E56B4D1795A2E4DB2F0B01679ED314A00C87A0A5D7D9C4E4DAB7922844D35C890</vt:lpwstr>
  </property>
  <property fmtid="{D5CDD505-2E9C-101B-9397-08002B2CF9AE}" pid="3" name="_docset_NoMedatataSyncRequired">
    <vt:lpwstr>False</vt:lpwstr>
  </property>
</Properties>
</file>