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definedNames>
    <definedName name="_xlnm.Print_Titles" localSheetId="0">Sheet2!$A:$C</definedName>
  </definedNames>
  <calcPr calcId="125725"/>
</workbook>
</file>

<file path=xl/calcChain.xml><?xml version="1.0" encoding="utf-8"?>
<calcChain xmlns="http://schemas.openxmlformats.org/spreadsheetml/2006/main">
  <c r="G28" i="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G16"/>
  <c r="G17" s="1"/>
  <c r="H16"/>
  <c r="I16"/>
  <c r="I17" s="1"/>
  <c r="J16"/>
  <c r="K16"/>
  <c r="K17" s="1"/>
  <c r="L16"/>
  <c r="M16"/>
  <c r="M17" s="1"/>
  <c r="N16"/>
  <c r="O16"/>
  <c r="O17" s="1"/>
  <c r="P16"/>
  <c r="Q16"/>
  <c r="Q17" s="1"/>
  <c r="R16"/>
  <c r="S16"/>
  <c r="S17" s="1"/>
  <c r="T16"/>
  <c r="U16"/>
  <c r="U17" s="1"/>
  <c r="V16"/>
  <c r="W16"/>
  <c r="W17" s="1"/>
  <c r="X16"/>
  <c r="Y16"/>
  <c r="Y17" s="1"/>
  <c r="H17"/>
  <c r="J17"/>
  <c r="L17"/>
  <c r="N17"/>
  <c r="P17"/>
  <c r="R17"/>
  <c r="T17"/>
  <c r="V17"/>
  <c r="X17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H25"/>
  <c r="J25"/>
  <c r="L25"/>
  <c r="N25"/>
  <c r="P25"/>
  <c r="R25"/>
  <c r="T25"/>
  <c r="V25"/>
  <c r="X25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F16"/>
  <c r="F32" s="1"/>
  <c r="F15"/>
  <c r="F31" s="1"/>
  <c r="F14"/>
  <c r="F30" s="1"/>
  <c r="F13"/>
  <c r="F29" s="1"/>
  <c r="F12"/>
  <c r="F28" s="1"/>
  <c r="E20"/>
  <c r="B24"/>
  <c r="B23"/>
  <c r="B22"/>
  <c r="B21"/>
  <c r="B20"/>
  <c r="B17"/>
  <c r="C13" s="1"/>
  <c r="E13" s="1"/>
  <c r="Y25" l="1"/>
  <c r="Y33"/>
  <c r="W25"/>
  <c r="W33"/>
  <c r="U25"/>
  <c r="U33"/>
  <c r="S25"/>
  <c r="S33"/>
  <c r="Q25"/>
  <c r="Q33"/>
  <c r="O25"/>
  <c r="O33"/>
  <c r="M25"/>
  <c r="M33"/>
  <c r="K25"/>
  <c r="K33"/>
  <c r="I25"/>
  <c r="I33"/>
  <c r="G25"/>
  <c r="G33"/>
  <c r="J33"/>
  <c r="L33"/>
  <c r="P33"/>
  <c r="V33"/>
  <c r="H33"/>
  <c r="N33"/>
  <c r="R33"/>
  <c r="T33"/>
  <c r="X33"/>
  <c r="F17"/>
  <c r="F21"/>
  <c r="F23"/>
  <c r="F20"/>
  <c r="F22"/>
  <c r="F24"/>
  <c r="C16"/>
  <c r="E16" s="1"/>
  <c r="C14"/>
  <c r="E14" s="1"/>
  <c r="B25"/>
  <c r="C12"/>
  <c r="E12" s="1"/>
  <c r="C15"/>
  <c r="E15" s="1"/>
  <c r="F33" l="1"/>
  <c r="F25"/>
  <c r="C17"/>
  <c r="E30" l="1"/>
  <c r="E28"/>
  <c r="E21"/>
  <c r="E32" l="1"/>
  <c r="E24"/>
  <c r="E29"/>
  <c r="E22"/>
  <c r="E31" l="1"/>
  <c r="E23"/>
  <c r="E17"/>
  <c r="E33" l="1"/>
  <c r="E25"/>
</calcChain>
</file>

<file path=xl/sharedStrings.xml><?xml version="1.0" encoding="utf-8"?>
<sst xmlns="http://schemas.openxmlformats.org/spreadsheetml/2006/main" count="38" uniqueCount="24">
  <si>
    <t>Present Revenue</t>
  </si>
  <si>
    <t>Equal % assignment</t>
  </si>
  <si>
    <t xml:space="preserve">Schedule 101 </t>
  </si>
  <si>
    <t>Schedule 111/112</t>
  </si>
  <si>
    <t>Schedule 121/122</t>
  </si>
  <si>
    <t>Schedule 131/132</t>
  </si>
  <si>
    <t>Schedule 146</t>
  </si>
  <si>
    <t>Total</t>
  </si>
  <si>
    <t>Percent Increase</t>
  </si>
  <si>
    <t>Estimated Revenue Requirement of Program</t>
  </si>
  <si>
    <t xml:space="preserve"> Avg Customers</t>
  </si>
  <si>
    <t>Avista Utilities</t>
  </si>
  <si>
    <t>Estimated Rate Impact of Pipe Replacement Program</t>
  </si>
  <si>
    <t>Company Proposed rate of return, all items other than program costs constant</t>
  </si>
  <si>
    <t>UG-120437</t>
  </si>
  <si>
    <t>Requested</t>
  </si>
  <si>
    <t>Amount</t>
  </si>
  <si>
    <t>Rate Impact Total $</t>
  </si>
  <si>
    <t>Rate Impact $/Cust</t>
  </si>
  <si>
    <t>Annual Average $ per Customer</t>
  </si>
  <si>
    <t>EOP 2013</t>
  </si>
  <si>
    <t>Incremental</t>
  </si>
  <si>
    <t xml:space="preserve">             accumulated Deferred FIT on all prior vintages reduces current year rate base.</t>
  </si>
  <si>
    <t xml:space="preserve">Note: Annual Revenue Requirement on New Investments declines over time because accumulated depreciation and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</si>
</sst>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9" fontId="0" fillId="0" borderId="1" xfId="2" applyFont="1" applyBorder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3" applyNumberFormat="1" applyFont="1"/>
    <xf numFmtId="10" fontId="0" fillId="0" borderId="0" xfId="2" applyNumberFormat="1" applyFont="1"/>
    <xf numFmtId="165" fontId="0" fillId="0" borderId="0" xfId="3" applyNumberFormat="1" applyFont="1"/>
    <xf numFmtId="165" fontId="0" fillId="0" borderId="1" xfId="3" applyNumberFormat="1" applyFont="1" applyBorder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workbookViewId="0">
      <selection activeCell="P3" sqref="P3"/>
    </sheetView>
  </sheetViews>
  <sheetFormatPr defaultRowHeight="15"/>
  <cols>
    <col min="1" max="1" width="18.5703125" customWidth="1"/>
    <col min="2" max="2" width="17.85546875" customWidth="1"/>
    <col min="3" max="3" width="11.28515625" customWidth="1"/>
    <col min="4" max="4" width="3.42578125" customWidth="1"/>
    <col min="5" max="5" width="11.5703125" customWidth="1"/>
    <col min="6" max="6" width="11.42578125" customWidth="1"/>
    <col min="7" max="7" width="10.85546875" customWidth="1"/>
    <col min="8" max="8" width="10" customWidth="1"/>
    <col min="9" max="25" width="10" bestFit="1" customWidth="1"/>
  </cols>
  <sheetData>
    <row r="1" spans="1:25">
      <c r="A1" t="s">
        <v>11</v>
      </c>
    </row>
    <row r="2" spans="1:25">
      <c r="A2" t="s">
        <v>12</v>
      </c>
    </row>
    <row r="4" spans="1:25">
      <c r="E4" t="s">
        <v>13</v>
      </c>
    </row>
    <row r="6" spans="1:25">
      <c r="E6" s="7" t="s">
        <v>14</v>
      </c>
      <c r="F6" s="7" t="s">
        <v>21</v>
      </c>
    </row>
    <row r="7" spans="1:25">
      <c r="E7" s="7" t="s">
        <v>15</v>
      </c>
      <c r="F7" s="7" t="s">
        <v>20</v>
      </c>
      <c r="G7">
        <v>2014</v>
      </c>
      <c r="H7">
        <v>2015</v>
      </c>
      <c r="I7">
        <v>2016</v>
      </c>
      <c r="J7">
        <v>2017</v>
      </c>
      <c r="K7">
        <v>2018</v>
      </c>
      <c r="L7">
        <v>2019</v>
      </c>
      <c r="M7">
        <v>2020</v>
      </c>
      <c r="N7">
        <v>2021</v>
      </c>
      <c r="O7">
        <v>2022</v>
      </c>
      <c r="P7">
        <v>2023</v>
      </c>
      <c r="Q7">
        <v>2024</v>
      </c>
      <c r="R7">
        <v>2025</v>
      </c>
      <c r="S7">
        <v>2026</v>
      </c>
      <c r="T7">
        <v>2027</v>
      </c>
      <c r="U7">
        <v>2028</v>
      </c>
      <c r="V7">
        <v>2029</v>
      </c>
      <c r="W7">
        <v>2030</v>
      </c>
      <c r="X7">
        <v>2031</v>
      </c>
      <c r="Y7">
        <v>2032</v>
      </c>
    </row>
    <row r="8" spans="1:25">
      <c r="E8" s="7" t="s">
        <v>16</v>
      </c>
      <c r="F8" s="7"/>
    </row>
    <row r="9" spans="1:25">
      <c r="A9" t="s">
        <v>9</v>
      </c>
      <c r="E9" s="8">
        <v>1129625.6121548719</v>
      </c>
      <c r="F9" s="13">
        <v>291431.76346541668</v>
      </c>
      <c r="G9" s="13">
        <v>746426.41137505637</v>
      </c>
      <c r="H9" s="13">
        <v>737007.28684282489</v>
      </c>
      <c r="I9" s="13">
        <v>715008.33496836841</v>
      </c>
      <c r="J9" s="13">
        <v>693942.3993431268</v>
      </c>
      <c r="K9" s="13">
        <v>673739.03235305729</v>
      </c>
      <c r="L9" s="13">
        <v>556936.88141820498</v>
      </c>
      <c r="M9" s="13">
        <v>531820.15151346195</v>
      </c>
      <c r="N9" s="13">
        <v>515781.80559671082</v>
      </c>
      <c r="O9" s="13">
        <v>499627.66217657691</v>
      </c>
      <c r="P9" s="13">
        <v>483341.04228246515</v>
      </c>
      <c r="Q9" s="13">
        <v>466933.07606828469</v>
      </c>
      <c r="R9" s="13">
        <v>450411.69854514993</v>
      </c>
      <c r="S9" s="13">
        <v>433786.61709346104</v>
      </c>
      <c r="T9" s="13">
        <v>417144.01926733996</v>
      </c>
      <c r="U9" s="13">
        <v>303382.47556652891</v>
      </c>
      <c r="V9" s="13">
        <v>280998.43015535903</v>
      </c>
      <c r="W9" s="13">
        <v>267518.97898056201</v>
      </c>
      <c r="X9" s="13">
        <v>256114.50272415919</v>
      </c>
      <c r="Y9" s="13">
        <v>247751.36541388807</v>
      </c>
    </row>
    <row r="10" spans="1:25">
      <c r="C10" s="15" t="s">
        <v>1</v>
      </c>
      <c r="E10" s="7"/>
    </row>
    <row r="11" spans="1:25">
      <c r="A11" t="s">
        <v>17</v>
      </c>
      <c r="B11" s="1" t="s">
        <v>0</v>
      </c>
      <c r="C11" s="15"/>
    </row>
    <row r="12" spans="1:25">
      <c r="A12" t="s">
        <v>2</v>
      </c>
      <c r="B12" s="11">
        <v>105609000</v>
      </c>
      <c r="C12" s="3">
        <f>B12/$B$17</f>
        <v>0.73296826851003583</v>
      </c>
      <c r="E12" s="11">
        <f>E$9*$C12</f>
        <v>827979.72900574573</v>
      </c>
      <c r="F12" s="11">
        <f>F$9*$C12</f>
        <v>213610.23505607276</v>
      </c>
      <c r="G12" s="11">
        <f t="shared" ref="G12:Y16" si="0">G$9*$C12</f>
        <v>547106.87431573472</v>
      </c>
      <c r="H12" s="11">
        <f t="shared" si="0"/>
        <v>540202.95491646463</v>
      </c>
      <c r="I12" s="11">
        <f t="shared" si="0"/>
        <v>524078.4212520087</v>
      </c>
      <c r="J12" s="11">
        <f t="shared" si="0"/>
        <v>508637.75889223145</v>
      </c>
      <c r="K12" s="11">
        <f t="shared" si="0"/>
        <v>493829.33197144739</v>
      </c>
      <c r="L12" s="11">
        <f t="shared" si="0"/>
        <v>408217.06164248084</v>
      </c>
      <c r="M12" s="11">
        <f t="shared" si="0"/>
        <v>389807.29561356711</v>
      </c>
      <c r="N12" s="11">
        <f t="shared" si="0"/>
        <v>378051.69697720103</v>
      </c>
      <c r="O12" s="11">
        <f t="shared" si="0"/>
        <v>366211.22244528268</v>
      </c>
      <c r="P12" s="11">
        <f t="shared" si="0"/>
        <v>354273.64686161448</v>
      </c>
      <c r="Q12" s="11">
        <f t="shared" si="0"/>
        <v>342247.12827583548</v>
      </c>
      <c r="R12" s="11">
        <f t="shared" si="0"/>
        <v>330137.48279930279</v>
      </c>
      <c r="S12" s="11">
        <f t="shared" si="0"/>
        <v>317951.82563382003</v>
      </c>
      <c r="T12" s="11">
        <f t="shared" si="0"/>
        <v>305753.32952169917</v>
      </c>
      <c r="U12" s="11">
        <f t="shared" si="0"/>
        <v>222369.72781228696</v>
      </c>
      <c r="V12" s="11">
        <f t="shared" si="0"/>
        <v>205962.93280501175</v>
      </c>
      <c r="W12" s="11">
        <f t="shared" si="0"/>
        <v>196082.92281695519</v>
      </c>
      <c r="X12" s="11">
        <f t="shared" si="0"/>
        <v>187723.80360203583</v>
      </c>
      <c r="Y12" s="11">
        <f t="shared" si="0"/>
        <v>181593.88932841472</v>
      </c>
    </row>
    <row r="13" spans="1:25">
      <c r="A13" t="s">
        <v>3</v>
      </c>
      <c r="B13" s="2">
        <v>32015000</v>
      </c>
      <c r="C13" s="3">
        <f t="shared" ref="C13:C16" si="1">B13/$B$17</f>
        <v>0.22219677410399488</v>
      </c>
      <c r="E13" s="4">
        <f t="shared" ref="E13:T16" si="2">E$9*$C13</f>
        <v>250999.166966063</v>
      </c>
      <c r="F13" s="4">
        <f t="shared" si="2"/>
        <v>64755.197713454058</v>
      </c>
      <c r="G13" s="4">
        <f t="shared" si="2"/>
        <v>165853.54071355896</v>
      </c>
      <c r="H13" s="4">
        <f t="shared" si="2"/>
        <v>163760.64162761331</v>
      </c>
      <c r="I13" s="4">
        <f t="shared" si="2"/>
        <v>158872.54548744005</v>
      </c>
      <c r="J13" s="4">
        <f t="shared" si="2"/>
        <v>154191.76254802896</v>
      </c>
      <c r="K13" s="4">
        <f t="shared" si="2"/>
        <v>149702.63957679638</v>
      </c>
      <c r="L13" s="4">
        <f t="shared" si="2"/>
        <v>123749.57843066427</v>
      </c>
      <c r="M13" s="4">
        <f t="shared" si="2"/>
        <v>118168.72206978904</v>
      </c>
      <c r="N13" s="4">
        <f t="shared" si="2"/>
        <v>114605.05334512296</v>
      </c>
      <c r="O13" s="4">
        <f t="shared" si="2"/>
        <v>111015.65478875593</v>
      </c>
      <c r="P13" s="4">
        <f t="shared" si="2"/>
        <v>107396.82038722634</v>
      </c>
      <c r="Q13" s="4">
        <f t="shared" si="2"/>
        <v>103751.02322482811</v>
      </c>
      <c r="R13" s="4">
        <f t="shared" si="2"/>
        <v>100080.02643543332</v>
      </c>
      <c r="S13" s="4">
        <f t="shared" si="2"/>
        <v>96385.986967651887</v>
      </c>
      <c r="T13" s="4">
        <f t="shared" si="2"/>
        <v>92688.055417977623</v>
      </c>
      <c r="U13" s="4">
        <f t="shared" si="0"/>
        <v>67410.607390566773</v>
      </c>
      <c r="V13" s="4">
        <f t="shared" si="0"/>
        <v>62436.944708807496</v>
      </c>
      <c r="W13" s="4">
        <f t="shared" si="0"/>
        <v>59441.854141075295</v>
      </c>
      <c r="X13" s="4">
        <f t="shared" si="0"/>
        <v>56907.816306556982</v>
      </c>
      <c r="Y13" s="4">
        <f t="shared" si="0"/>
        <v>55049.554174825978</v>
      </c>
    </row>
    <row r="14" spans="1:25">
      <c r="A14" t="s">
        <v>4</v>
      </c>
      <c r="B14" s="2">
        <v>3894000</v>
      </c>
      <c r="C14" s="3">
        <f t="shared" si="1"/>
        <v>2.7025901557424837E-2</v>
      </c>
      <c r="E14" s="4">
        <f t="shared" si="2"/>
        <v>30529.150590843339</v>
      </c>
      <c r="F14" s="4">
        <f t="shared" si="2"/>
        <v>7876.206150123071</v>
      </c>
      <c r="G14" s="4">
        <f t="shared" si="0"/>
        <v>20172.846713684168</v>
      </c>
      <c r="H14" s="4">
        <f t="shared" si="0"/>
        <v>19918.286381318954</v>
      </c>
      <c r="I14" s="4">
        <f t="shared" si="0"/>
        <v>19323.744873593369</v>
      </c>
      <c r="J14" s="4">
        <f t="shared" si="0"/>
        <v>18754.41897117054</v>
      </c>
      <c r="K14" s="4">
        <f t="shared" si="0"/>
        <v>18208.404763768394</v>
      </c>
      <c r="L14" s="4">
        <f t="shared" si="0"/>
        <v>15051.721330907598</v>
      </c>
      <c r="M14" s="4">
        <f t="shared" si="0"/>
        <v>14372.919061057584</v>
      </c>
      <c r="N14" s="4">
        <f t="shared" si="0"/>
        <v>13939.468303167541</v>
      </c>
      <c r="O14" s="4">
        <f t="shared" si="0"/>
        <v>13502.888013350481</v>
      </c>
      <c r="P14" s="4">
        <f t="shared" si="0"/>
        <v>13062.727427389018</v>
      </c>
      <c r="Q14" s="4">
        <f t="shared" si="0"/>
        <v>12619.287347727026</v>
      </c>
      <c r="R14" s="4">
        <f t="shared" si="0"/>
        <v>12172.782225193734</v>
      </c>
      <c r="S14" s="4">
        <f t="shared" si="0"/>
        <v>11723.474410496221</v>
      </c>
      <c r="T14" s="4">
        <f t="shared" si="0"/>
        <v>11273.69319998766</v>
      </c>
      <c r="U14" s="4">
        <f t="shared" si="0"/>
        <v>8199.1849189088571</v>
      </c>
      <c r="V14" s="4">
        <f t="shared" si="0"/>
        <v>7594.2359111696524</v>
      </c>
      <c r="W14" s="4">
        <f t="shared" si="0"/>
        <v>7229.941590671473</v>
      </c>
      <c r="X14" s="4">
        <f t="shared" si="0"/>
        <v>6921.7253380519414</v>
      </c>
      <c r="Y14" s="4">
        <f t="shared" si="0"/>
        <v>6695.7040123933275</v>
      </c>
    </row>
    <row r="15" spans="1:25">
      <c r="A15" t="s">
        <v>5</v>
      </c>
      <c r="B15" s="2">
        <v>365000</v>
      </c>
      <c r="C15" s="3">
        <f t="shared" si="1"/>
        <v>2.5332444962660669E-3</v>
      </c>
      <c r="E15" s="4">
        <f t="shared" si="2"/>
        <v>2861.6178648325158</v>
      </c>
      <c r="F15" s="4">
        <f t="shared" si="2"/>
        <v>738.26791083588103</v>
      </c>
      <c r="G15" s="4">
        <f t="shared" si="0"/>
        <v>1890.8805984834928</v>
      </c>
      <c r="H15" s="4">
        <f t="shared" si="0"/>
        <v>1867.0196531025726</v>
      </c>
      <c r="I15" s="4">
        <f t="shared" si="0"/>
        <v>1811.2909293429836</v>
      </c>
      <c r="J15" s="4">
        <f t="shared" si="0"/>
        <v>1757.925763861645</v>
      </c>
      <c r="K15" s="4">
        <f t="shared" si="0"/>
        <v>1706.745695628008</v>
      </c>
      <c r="L15" s="4">
        <f t="shared" si="0"/>
        <v>1410.857289620255</v>
      </c>
      <c r="M15" s="4">
        <f t="shared" si="0"/>
        <v>1347.2304718248633</v>
      </c>
      <c r="N15" s="4">
        <f t="shared" si="0"/>
        <v>1306.6014203020422</v>
      </c>
      <c r="O15" s="4">
        <f t="shared" si="0"/>
        <v>1265.6790253910951</v>
      </c>
      <c r="P15" s="4">
        <f t="shared" si="0"/>
        <v>1224.4210351815591</v>
      </c>
      <c r="Q15" s="4">
        <f t="shared" si="0"/>
        <v>1182.8556450745668</v>
      </c>
      <c r="R15" s="4">
        <f t="shared" si="0"/>
        <v>1141.002956393352</v>
      </c>
      <c r="S15" s="4">
        <f t="shared" si="0"/>
        <v>1098.8875603058859</v>
      </c>
      <c r="T15" s="4">
        <f t="shared" si="0"/>
        <v>1056.7277909592951</v>
      </c>
      <c r="U15" s="4">
        <f t="shared" si="0"/>
        <v>768.54198649248383</v>
      </c>
      <c r="V15" s="4">
        <f t="shared" si="0"/>
        <v>711.83772665046808</v>
      </c>
      <c r="W15" s="4">
        <f t="shared" si="0"/>
        <v>677.69098114922633</v>
      </c>
      <c r="X15" s="4">
        <f t="shared" si="0"/>
        <v>648.8006544398969</v>
      </c>
      <c r="Y15" s="4">
        <f t="shared" si="0"/>
        <v>627.6147828771351</v>
      </c>
    </row>
    <row r="16" spans="1:25">
      <c r="A16" t="s">
        <v>6</v>
      </c>
      <c r="B16" s="2">
        <v>2201000</v>
      </c>
      <c r="C16" s="3">
        <f t="shared" si="1"/>
        <v>1.5275811332278393E-2</v>
      </c>
      <c r="E16" s="4">
        <f t="shared" si="2"/>
        <v>17255.947727387309</v>
      </c>
      <c r="F16" s="4">
        <f t="shared" si="2"/>
        <v>4451.8566349308885</v>
      </c>
      <c r="G16" s="4">
        <f t="shared" si="0"/>
        <v>11402.269033594979</v>
      </c>
      <c r="H16" s="4">
        <f t="shared" si="0"/>
        <v>11258.384264325376</v>
      </c>
      <c r="I16" s="4">
        <f t="shared" si="0"/>
        <v>10922.332425983306</v>
      </c>
      <c r="J16" s="4">
        <f t="shared" si="0"/>
        <v>10600.533167834194</v>
      </c>
      <c r="K16" s="4">
        <f t="shared" si="0"/>
        <v>10291.910345417111</v>
      </c>
      <c r="L16" s="4">
        <f t="shared" si="0"/>
        <v>8507.6627245320033</v>
      </c>
      <c r="M16" s="4">
        <f t="shared" si="0"/>
        <v>8123.9842972233537</v>
      </c>
      <c r="N16" s="4">
        <f t="shared" si="0"/>
        <v>7878.9855509172457</v>
      </c>
      <c r="O16" s="4">
        <f t="shared" si="0"/>
        <v>7632.2179037967144</v>
      </c>
      <c r="P16" s="4">
        <f t="shared" si="0"/>
        <v>7383.4265710537311</v>
      </c>
      <c r="Q16" s="4">
        <f t="shared" si="0"/>
        <v>7132.7815748195117</v>
      </c>
      <c r="R16" s="4">
        <f t="shared" si="0"/>
        <v>6880.4041288267608</v>
      </c>
      <c r="S16" s="4">
        <f t="shared" si="0"/>
        <v>6626.4425211870002</v>
      </c>
      <c r="T16" s="4">
        <f t="shared" si="0"/>
        <v>6372.2133367161878</v>
      </c>
      <c r="U16" s="4">
        <f t="shared" si="0"/>
        <v>4634.4134582738552</v>
      </c>
      <c r="V16" s="4">
        <f t="shared" si="0"/>
        <v>4292.4790037196717</v>
      </c>
      <c r="W16" s="4">
        <f t="shared" si="0"/>
        <v>4086.5694507108142</v>
      </c>
      <c r="X16" s="4">
        <f t="shared" si="0"/>
        <v>3912.3568230745564</v>
      </c>
      <c r="Y16" s="4">
        <f t="shared" si="0"/>
        <v>3784.6031153769163</v>
      </c>
    </row>
    <row r="17" spans="1:25">
      <c r="A17" t="s">
        <v>7</v>
      </c>
      <c r="B17" s="12">
        <f>SUM(B12:B16)</f>
        <v>144084000</v>
      </c>
      <c r="C17" s="5">
        <f>SUM(C12:C16)</f>
        <v>0.99999999999999989</v>
      </c>
      <c r="E17" s="12">
        <f>SUM(E12:E16)</f>
        <v>1129625.6121548719</v>
      </c>
      <c r="F17" s="12">
        <f>SUM(F12:F16)</f>
        <v>291431.76346541668</v>
      </c>
      <c r="G17" s="12">
        <f t="shared" ref="G17:Y17" si="3">SUM(G12:G16)</f>
        <v>746426.41137505625</v>
      </c>
      <c r="H17" s="12">
        <f t="shared" si="3"/>
        <v>737007.28684282489</v>
      </c>
      <c r="I17" s="12">
        <f t="shared" si="3"/>
        <v>715008.33496836829</v>
      </c>
      <c r="J17" s="12">
        <f t="shared" si="3"/>
        <v>693942.39934312669</v>
      </c>
      <c r="K17" s="12">
        <f t="shared" si="3"/>
        <v>673739.03235305729</v>
      </c>
      <c r="L17" s="12">
        <f t="shared" si="3"/>
        <v>556936.88141820487</v>
      </c>
      <c r="M17" s="12">
        <f t="shared" si="3"/>
        <v>531820.15151346195</v>
      </c>
      <c r="N17" s="12">
        <f t="shared" si="3"/>
        <v>515781.80559671082</v>
      </c>
      <c r="O17" s="12">
        <f t="shared" si="3"/>
        <v>499627.66217657691</v>
      </c>
      <c r="P17" s="12">
        <f t="shared" si="3"/>
        <v>483341.04228246515</v>
      </c>
      <c r="Q17" s="12">
        <f t="shared" si="3"/>
        <v>466933.07606828475</v>
      </c>
      <c r="R17" s="12">
        <f t="shared" si="3"/>
        <v>450411.69854514993</v>
      </c>
      <c r="S17" s="12">
        <f t="shared" si="3"/>
        <v>433786.61709346104</v>
      </c>
      <c r="T17" s="12">
        <f t="shared" si="3"/>
        <v>417144.0192673399</v>
      </c>
      <c r="U17" s="12">
        <f t="shared" si="3"/>
        <v>303382.47556652891</v>
      </c>
      <c r="V17" s="12">
        <f t="shared" si="3"/>
        <v>280998.43015535909</v>
      </c>
      <c r="W17" s="12">
        <f t="shared" si="3"/>
        <v>267518.97898056201</v>
      </c>
      <c r="X17" s="12">
        <f t="shared" si="3"/>
        <v>256114.50272415919</v>
      </c>
      <c r="Y17" s="12">
        <f t="shared" si="3"/>
        <v>247751.3654138881</v>
      </c>
    </row>
    <row r="19" spans="1:25">
      <c r="A19" t="s">
        <v>18</v>
      </c>
      <c r="B19" s="1" t="s">
        <v>10</v>
      </c>
      <c r="E19" s="14" t="s">
        <v>19</v>
      </c>
      <c r="F19" s="1"/>
      <c r="G19" s="1"/>
      <c r="H19" s="1"/>
      <c r="I19" s="1"/>
      <c r="J19" s="1"/>
      <c r="K19" s="1"/>
      <c r="L19" s="14" t="s">
        <v>19</v>
      </c>
      <c r="M19" s="1"/>
      <c r="N19" s="1"/>
      <c r="O19" s="1"/>
      <c r="P19" s="1"/>
      <c r="Q19" s="1"/>
      <c r="R19" s="1"/>
      <c r="S19" s="1"/>
      <c r="T19" s="14" t="s">
        <v>19</v>
      </c>
      <c r="U19" s="1"/>
      <c r="V19" s="1"/>
      <c r="W19" s="1"/>
      <c r="X19" s="1"/>
      <c r="Y19" s="1"/>
    </row>
    <row r="20" spans="1:25">
      <c r="A20" t="s">
        <v>2</v>
      </c>
      <c r="B20" s="2">
        <f>1748256/12</f>
        <v>145688</v>
      </c>
      <c r="E20" s="9">
        <f>E12/$B20</f>
        <v>5.6832390382580975</v>
      </c>
      <c r="F20" s="9">
        <f>F12/$B20</f>
        <v>1.4662170875849265</v>
      </c>
      <c r="G20" s="9">
        <f t="shared" ref="G20:Y20" si="4">G12/$B20</f>
        <v>3.7553324523346792</v>
      </c>
      <c r="H20" s="9">
        <f t="shared" si="4"/>
        <v>3.7079440648266475</v>
      </c>
      <c r="I20" s="9">
        <f t="shared" si="4"/>
        <v>3.5972655349240066</v>
      </c>
      <c r="J20" s="9">
        <f t="shared" si="4"/>
        <v>3.4912810862406749</v>
      </c>
      <c r="K20" s="9">
        <f t="shared" si="4"/>
        <v>3.3896362910565552</v>
      </c>
      <c r="L20" s="9">
        <f t="shared" si="4"/>
        <v>2.8019950966619134</v>
      </c>
      <c r="M20" s="9">
        <f t="shared" si="4"/>
        <v>2.6756307699574919</v>
      </c>
      <c r="N20" s="9">
        <f t="shared" si="4"/>
        <v>2.5949405371561216</v>
      </c>
      <c r="O20" s="9">
        <f t="shared" si="4"/>
        <v>2.5136677176245312</v>
      </c>
      <c r="P20" s="9">
        <f t="shared" si="4"/>
        <v>2.4317283980946578</v>
      </c>
      <c r="Q20" s="9">
        <f t="shared" si="4"/>
        <v>2.3491785752830396</v>
      </c>
      <c r="R20" s="9">
        <f t="shared" si="4"/>
        <v>2.2660581708809429</v>
      </c>
      <c r="S20" s="9">
        <f t="shared" si="4"/>
        <v>2.1824160235147714</v>
      </c>
      <c r="T20" s="9">
        <f t="shared" si="4"/>
        <v>2.0986857498331997</v>
      </c>
      <c r="U20" s="9">
        <f t="shared" si="4"/>
        <v>1.5263420996395514</v>
      </c>
      <c r="V20" s="9">
        <f t="shared" si="4"/>
        <v>1.4137261325916461</v>
      </c>
      <c r="W20" s="9">
        <f t="shared" si="4"/>
        <v>1.3459099089626818</v>
      </c>
      <c r="X20" s="9">
        <f t="shared" si="4"/>
        <v>1.2885330542119862</v>
      </c>
      <c r="Y20" s="9">
        <f t="shared" si="4"/>
        <v>1.2464574249657812</v>
      </c>
    </row>
    <row r="21" spans="1:25">
      <c r="A21" t="s">
        <v>3</v>
      </c>
      <c r="B21" s="2">
        <f>28783/12</f>
        <v>2398.5833333333335</v>
      </c>
      <c r="E21" s="9">
        <f t="shared" ref="E21:F25" si="5">E13/$B21</f>
        <v>104.64475570971601</v>
      </c>
      <c r="F21" s="9">
        <f t="shared" si="5"/>
        <v>26.997268268125236</v>
      </c>
      <c r="G21" s="9">
        <f t="shared" ref="G21:Y21" si="6">G13/$B21</f>
        <v>69.146457581305199</v>
      </c>
      <c r="H21" s="9">
        <f t="shared" si="6"/>
        <v>68.273901244879255</v>
      </c>
      <c r="I21" s="9">
        <f t="shared" si="6"/>
        <v>66.235991587022909</v>
      </c>
      <c r="J21" s="9">
        <f t="shared" si="6"/>
        <v>64.284513448089058</v>
      </c>
      <c r="K21" s="9">
        <f t="shared" si="6"/>
        <v>62.412940795662593</v>
      </c>
      <c r="L21" s="9">
        <f t="shared" si="6"/>
        <v>51.592778416703304</v>
      </c>
      <c r="M21" s="9">
        <f t="shared" si="6"/>
        <v>49.266048182519839</v>
      </c>
      <c r="N21" s="9">
        <f t="shared" si="6"/>
        <v>47.780309215212988</v>
      </c>
      <c r="O21" s="9">
        <f t="shared" si="6"/>
        <v>46.283843152731507</v>
      </c>
      <c r="P21" s="9">
        <f t="shared" si="6"/>
        <v>44.7751049107708</v>
      </c>
      <c r="Q21" s="9">
        <f t="shared" si="6"/>
        <v>43.255125549732035</v>
      </c>
      <c r="R21" s="9">
        <f t="shared" si="6"/>
        <v>41.724640142625844</v>
      </c>
      <c r="S21" s="9">
        <f t="shared" si="6"/>
        <v>40.18454794885254</v>
      </c>
      <c r="T21" s="9">
        <f t="shared" si="6"/>
        <v>38.642833096471229</v>
      </c>
      <c r="U21" s="9">
        <f t="shared" si="6"/>
        <v>28.104342448209053</v>
      </c>
      <c r="V21" s="9">
        <f t="shared" si="6"/>
        <v>26.030759007250456</v>
      </c>
      <c r="W21" s="9">
        <f t="shared" si="6"/>
        <v>24.782067529197914</v>
      </c>
      <c r="X21" s="9">
        <f t="shared" si="6"/>
        <v>23.72559481911836</v>
      </c>
      <c r="Y21" s="9">
        <f t="shared" si="6"/>
        <v>22.950861623107798</v>
      </c>
    </row>
    <row r="22" spans="1:25">
      <c r="A22" t="s">
        <v>4</v>
      </c>
      <c r="B22" s="2">
        <f>312/12</f>
        <v>26</v>
      </c>
      <c r="E22" s="9">
        <f t="shared" si="5"/>
        <v>1174.1980996478208</v>
      </c>
      <c r="F22" s="9">
        <f t="shared" si="5"/>
        <v>302.93100577396427</v>
      </c>
      <c r="G22" s="9">
        <f t="shared" ref="G22:Y22" si="7">G14/$B22</f>
        <v>775.87871975708345</v>
      </c>
      <c r="H22" s="9">
        <f t="shared" si="7"/>
        <v>766.08793774303672</v>
      </c>
      <c r="I22" s="9">
        <f t="shared" si="7"/>
        <v>743.22095667666804</v>
      </c>
      <c r="J22" s="9">
        <f t="shared" si="7"/>
        <v>721.32380658348234</v>
      </c>
      <c r="K22" s="9">
        <f t="shared" si="7"/>
        <v>700.32326014493822</v>
      </c>
      <c r="L22" s="9">
        <f t="shared" si="7"/>
        <v>578.91235888106144</v>
      </c>
      <c r="M22" s="9">
        <f t="shared" si="7"/>
        <v>552.8045792714455</v>
      </c>
      <c r="N22" s="9">
        <f t="shared" si="7"/>
        <v>536.13339627567461</v>
      </c>
      <c r="O22" s="9">
        <f t="shared" si="7"/>
        <v>519.34184666732619</v>
      </c>
      <c r="P22" s="9">
        <f t="shared" si="7"/>
        <v>502.41259336111608</v>
      </c>
      <c r="Q22" s="9">
        <f t="shared" si="7"/>
        <v>485.35720568180869</v>
      </c>
      <c r="R22" s="9">
        <f t="shared" si="7"/>
        <v>468.18393173822056</v>
      </c>
      <c r="S22" s="9">
        <f t="shared" si="7"/>
        <v>450.90286194216236</v>
      </c>
      <c r="T22" s="9">
        <f t="shared" si="7"/>
        <v>433.60358461491001</v>
      </c>
      <c r="U22" s="9">
        <f t="shared" si="7"/>
        <v>315.35326611187912</v>
      </c>
      <c r="V22" s="9">
        <f t="shared" si="7"/>
        <v>292.08599658344815</v>
      </c>
      <c r="W22" s="9">
        <f t="shared" si="7"/>
        <v>278.07467656428742</v>
      </c>
      <c r="X22" s="9">
        <f t="shared" si="7"/>
        <v>266.22020530969007</v>
      </c>
      <c r="Y22" s="9">
        <f t="shared" si="7"/>
        <v>257.52707739974335</v>
      </c>
    </row>
    <row r="23" spans="1:25">
      <c r="A23" t="s">
        <v>5</v>
      </c>
      <c r="B23" s="2">
        <f>12/12</f>
        <v>1</v>
      </c>
      <c r="E23" s="9">
        <f t="shared" si="5"/>
        <v>2861.6178648325158</v>
      </c>
      <c r="F23" s="9">
        <f t="shared" si="5"/>
        <v>738.26791083588103</v>
      </c>
      <c r="G23" s="9">
        <f t="shared" ref="G23:Y23" si="8">G15/$B23</f>
        <v>1890.8805984834928</v>
      </c>
      <c r="H23" s="9">
        <f t="shared" si="8"/>
        <v>1867.0196531025726</v>
      </c>
      <c r="I23" s="9">
        <f t="shared" si="8"/>
        <v>1811.2909293429836</v>
      </c>
      <c r="J23" s="9">
        <f t="shared" si="8"/>
        <v>1757.925763861645</v>
      </c>
      <c r="K23" s="9">
        <f t="shared" si="8"/>
        <v>1706.745695628008</v>
      </c>
      <c r="L23" s="9">
        <f t="shared" si="8"/>
        <v>1410.857289620255</v>
      </c>
      <c r="M23" s="9">
        <f t="shared" si="8"/>
        <v>1347.2304718248633</v>
      </c>
      <c r="N23" s="9">
        <f t="shared" si="8"/>
        <v>1306.6014203020422</v>
      </c>
      <c r="O23" s="9">
        <f t="shared" si="8"/>
        <v>1265.6790253910951</v>
      </c>
      <c r="P23" s="9">
        <f t="shared" si="8"/>
        <v>1224.4210351815591</v>
      </c>
      <c r="Q23" s="9">
        <f t="shared" si="8"/>
        <v>1182.8556450745668</v>
      </c>
      <c r="R23" s="9">
        <f t="shared" si="8"/>
        <v>1141.002956393352</v>
      </c>
      <c r="S23" s="9">
        <f t="shared" si="8"/>
        <v>1098.8875603058859</v>
      </c>
      <c r="T23" s="9">
        <f t="shared" si="8"/>
        <v>1056.7277909592951</v>
      </c>
      <c r="U23" s="9">
        <f t="shared" si="8"/>
        <v>768.54198649248383</v>
      </c>
      <c r="V23" s="9">
        <f t="shared" si="8"/>
        <v>711.83772665046808</v>
      </c>
      <c r="W23" s="9">
        <f t="shared" si="8"/>
        <v>677.69098114922633</v>
      </c>
      <c r="X23" s="9">
        <f t="shared" si="8"/>
        <v>648.8006544398969</v>
      </c>
      <c r="Y23" s="9">
        <f t="shared" si="8"/>
        <v>627.6147828771351</v>
      </c>
    </row>
    <row r="24" spans="1:25">
      <c r="A24" t="s">
        <v>6</v>
      </c>
      <c r="B24" s="2">
        <f>444/12</f>
        <v>37</v>
      </c>
      <c r="E24" s="9">
        <f t="shared" si="5"/>
        <v>466.37696560506242</v>
      </c>
      <c r="F24" s="9">
        <f t="shared" si="5"/>
        <v>120.32044959272672</v>
      </c>
      <c r="G24" s="9">
        <f t="shared" ref="G24:Y24" si="9">G16/$B24</f>
        <v>308.16943334040485</v>
      </c>
      <c r="H24" s="9">
        <f t="shared" si="9"/>
        <v>304.2806557925777</v>
      </c>
      <c r="I24" s="9">
        <f t="shared" si="9"/>
        <v>295.1981736752245</v>
      </c>
      <c r="J24" s="9">
        <f t="shared" si="9"/>
        <v>286.5008964279512</v>
      </c>
      <c r="K24" s="9">
        <f t="shared" si="9"/>
        <v>278.1597390653273</v>
      </c>
      <c r="L24" s="9">
        <f t="shared" si="9"/>
        <v>229.93683039275683</v>
      </c>
      <c r="M24" s="9">
        <f t="shared" si="9"/>
        <v>219.56714316819875</v>
      </c>
      <c r="N24" s="9">
        <f t="shared" si="9"/>
        <v>212.94555543019584</v>
      </c>
      <c r="O24" s="9">
        <f t="shared" si="9"/>
        <v>206.27615956207336</v>
      </c>
      <c r="P24" s="9">
        <f t="shared" si="9"/>
        <v>199.55206948793867</v>
      </c>
      <c r="Q24" s="9">
        <f t="shared" si="9"/>
        <v>192.77788040052735</v>
      </c>
      <c r="R24" s="9">
        <f t="shared" si="9"/>
        <v>185.95686834666921</v>
      </c>
      <c r="S24" s="9">
        <f t="shared" si="9"/>
        <v>179.09304111316217</v>
      </c>
      <c r="T24" s="9">
        <f t="shared" si="9"/>
        <v>172.22198207341049</v>
      </c>
      <c r="U24" s="9">
        <f t="shared" si="9"/>
        <v>125.25441779118528</v>
      </c>
      <c r="V24" s="9">
        <f t="shared" si="9"/>
        <v>116.01294604647761</v>
      </c>
      <c r="W24" s="9">
        <f t="shared" si="9"/>
        <v>110.44782299218417</v>
      </c>
      <c r="X24" s="9">
        <f t="shared" si="9"/>
        <v>105.73937359660962</v>
      </c>
      <c r="Y24" s="9">
        <f t="shared" si="9"/>
        <v>102.2865706858626</v>
      </c>
    </row>
    <row r="25" spans="1:25">
      <c r="A25" t="s">
        <v>7</v>
      </c>
      <c r="B25" s="6">
        <f>SUM(B20:B24)</f>
        <v>148150.58333333334</v>
      </c>
      <c r="E25" s="9">
        <f t="shared" si="5"/>
        <v>7.624847548613805</v>
      </c>
      <c r="F25" s="9">
        <f t="shared" si="5"/>
        <v>1.9671320686581839</v>
      </c>
      <c r="G25" s="9">
        <f t="shared" ref="G25:Y25" si="10">G17/$B25</f>
        <v>5.0382954598000085</v>
      </c>
      <c r="H25" s="9">
        <f t="shared" si="10"/>
        <v>4.9747174142715709</v>
      </c>
      <c r="I25" s="9">
        <f t="shared" si="10"/>
        <v>4.826226929931325</v>
      </c>
      <c r="J25" s="9">
        <f t="shared" si="10"/>
        <v>4.6840342017539136</v>
      </c>
      <c r="K25" s="9">
        <f t="shared" si="10"/>
        <v>4.5476637161608018</v>
      </c>
      <c r="L25" s="9">
        <f t="shared" si="10"/>
        <v>3.7592621567011819</v>
      </c>
      <c r="M25" s="9">
        <f t="shared" si="10"/>
        <v>3.5897270165780331</v>
      </c>
      <c r="N25" s="9">
        <f t="shared" si="10"/>
        <v>3.4814699611153119</v>
      </c>
      <c r="O25" s="9">
        <f t="shared" si="10"/>
        <v>3.3724312853526408</v>
      </c>
      <c r="P25" s="9">
        <f t="shared" si="10"/>
        <v>3.2624984080890567</v>
      </c>
      <c r="Q25" s="9">
        <f t="shared" si="10"/>
        <v>3.1517464566285409</v>
      </c>
      <c r="R25" s="9">
        <f t="shared" si="10"/>
        <v>3.0402289914157157</v>
      </c>
      <c r="S25" s="9">
        <f t="shared" si="10"/>
        <v>2.9280115361912356</v>
      </c>
      <c r="T25" s="9">
        <f t="shared" si="10"/>
        <v>2.8156758473828027</v>
      </c>
      <c r="U25" s="9">
        <f t="shared" si="10"/>
        <v>2.047798049393633</v>
      </c>
      <c r="V25" s="9">
        <f t="shared" si="10"/>
        <v>1.8967082264072022</v>
      </c>
      <c r="W25" s="9">
        <f t="shared" si="10"/>
        <v>1.8057234265399698</v>
      </c>
      <c r="X25" s="9">
        <f t="shared" si="10"/>
        <v>1.7287444771507312</v>
      </c>
      <c r="Y25" s="9">
        <f t="shared" si="10"/>
        <v>1.6722942282073683</v>
      </c>
    </row>
    <row r="26" spans="1:25">
      <c r="B26" s="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>
      <c r="A27" t="s">
        <v>8</v>
      </c>
    </row>
    <row r="28" spans="1:25">
      <c r="A28" t="s">
        <v>2</v>
      </c>
      <c r="E28" s="10">
        <f>E12/($B12+SUM($D12:D12))</f>
        <v>7.84004894474662E-3</v>
      </c>
      <c r="F28" s="10">
        <f>F12/($B12+SUM($D12:E12))</f>
        <v>2.0069174792439232E-3</v>
      </c>
      <c r="G28" s="10">
        <f>G12/($B12+SUM($D12:F12))</f>
        <v>5.1299001205721787E-3</v>
      </c>
      <c r="H28" s="10">
        <f>H12/($B12+SUM($D12:G12))</f>
        <v>5.0393149372502943E-3</v>
      </c>
      <c r="I28" s="10">
        <f>I12/($B12+SUM($D12:H12))</f>
        <v>4.8643831210512349E-3</v>
      </c>
      <c r="J28" s="10">
        <f>J12/($B12+SUM($D12:I12))</f>
        <v>4.6982123112903834E-3</v>
      </c>
      <c r="K28" s="10">
        <f>K12/($B12+SUM($D12:J12))</f>
        <v>4.540098698089935E-3</v>
      </c>
      <c r="L28" s="10">
        <f>L12/($B12+SUM($D12:K12))</f>
        <v>3.7360466206683789E-3</v>
      </c>
      <c r="M28" s="10">
        <f>M12/($B12+SUM($D12:L12))</f>
        <v>3.5542795004735186E-3</v>
      </c>
      <c r="N28" s="10">
        <f>N12/($B12+SUM($D12:M12))</f>
        <v>3.4348829181818715E-3</v>
      </c>
      <c r="O28" s="10">
        <f>O12/($B12+SUM($D12:N12))</f>
        <v>3.3159135608635685E-3</v>
      </c>
      <c r="P28" s="10">
        <f>P12/($B12+SUM($D12:O12))</f>
        <v>3.1972213114321393E-3</v>
      </c>
      <c r="Q28" s="10">
        <f>Q12/($B12+SUM($D12:P12))</f>
        <v>3.0788415820106486E-3</v>
      </c>
      <c r="R28" s="10">
        <f>R12/($B12+SUM($D12:Q12))</f>
        <v>2.9607878950548045E-3</v>
      </c>
      <c r="S28" s="10">
        <f>S12/($B12+SUM($D12:R12))</f>
        <v>2.8430849073390126E-3</v>
      </c>
      <c r="T28" s="10">
        <f>T12/($B12+SUM($D12:S12))</f>
        <v>2.7262565231447921E-3</v>
      </c>
      <c r="U28" s="10">
        <f>U12/($B12+SUM($D12:T12))</f>
        <v>1.9773739117522372E-3</v>
      </c>
      <c r="V28" s="10">
        <f>V12/($B12+SUM($D12:U12))</f>
        <v>1.8278657205505725E-3</v>
      </c>
      <c r="W28" s="10">
        <f>W12/($B12+SUM($D12:V12))</f>
        <v>1.7370082671594156E-3</v>
      </c>
      <c r="X28" s="10">
        <f>X12/($B12+SUM($D12:W12))</f>
        <v>1.6600751173327694E-3</v>
      </c>
      <c r="Y28" s="10">
        <f>Y12/($B12+SUM($D12:X12))</f>
        <v>1.6032057488129285E-3</v>
      </c>
    </row>
    <row r="29" spans="1:25">
      <c r="A29" t="s">
        <v>3</v>
      </c>
      <c r="E29" s="10">
        <f>E13/($B13+SUM($D13:D13))</f>
        <v>7.8400489447466182E-3</v>
      </c>
      <c r="F29" s="10">
        <f>F13/($B13+SUM($D13:E13))</f>
        <v>2.0069174792439232E-3</v>
      </c>
      <c r="G29" s="10">
        <f>G13/($B13+SUM($D13:F13))</f>
        <v>5.1299001205721796E-3</v>
      </c>
      <c r="H29" s="10">
        <f>H13/($B13+SUM($D13:G13))</f>
        <v>5.0393149372502943E-3</v>
      </c>
      <c r="I29" s="10">
        <f>I13/($B13+SUM($D13:H13))</f>
        <v>4.864383121051234E-3</v>
      </c>
      <c r="J29" s="10">
        <f>J13/($B13+SUM($D13:I13))</f>
        <v>4.6982123112903834E-3</v>
      </c>
      <c r="K29" s="10">
        <f>K13/($B13+SUM($D13:J13))</f>
        <v>4.5400986980899359E-3</v>
      </c>
      <c r="L29" s="10">
        <f>L13/($B13+SUM($D13:K13))</f>
        <v>3.7360466206683785E-3</v>
      </c>
      <c r="M29" s="10">
        <f>M13/($B13+SUM($D13:L13))</f>
        <v>3.5542795004735186E-3</v>
      </c>
      <c r="N29" s="10">
        <f>N13/($B13+SUM($D13:M13))</f>
        <v>3.434882918181871E-3</v>
      </c>
      <c r="O29" s="10">
        <f>O13/($B13+SUM($D13:N13))</f>
        <v>3.3159135608635689E-3</v>
      </c>
      <c r="P29" s="10">
        <f>P13/($B13+SUM($D13:O13))</f>
        <v>3.1972213114321384E-3</v>
      </c>
      <c r="Q29" s="10">
        <f>Q13/($B13+SUM($D13:P13))</f>
        <v>3.0788415820106481E-3</v>
      </c>
      <c r="R29" s="10">
        <f>R13/($B13+SUM($D13:Q13))</f>
        <v>2.960787895054804E-3</v>
      </c>
      <c r="S29" s="10">
        <f>S13/($B13+SUM($D13:R13))</f>
        <v>2.8430849073390126E-3</v>
      </c>
      <c r="T29" s="10">
        <f>T13/($B13+SUM($D13:S13))</f>
        <v>2.7262565231447921E-3</v>
      </c>
      <c r="U29" s="10">
        <f>U13/($B13+SUM($D13:T13))</f>
        <v>1.9773739117522372E-3</v>
      </c>
      <c r="V29" s="10">
        <f>V13/($B13+SUM($D13:U13))</f>
        <v>1.8278657205505722E-3</v>
      </c>
      <c r="W29" s="10">
        <f>W13/($B13+SUM($D13:V13))</f>
        <v>1.7370082671594159E-3</v>
      </c>
      <c r="X29" s="10">
        <f>X13/($B13+SUM($D13:W13))</f>
        <v>1.6600751173327692E-3</v>
      </c>
      <c r="Y29" s="10">
        <f>Y13/($B13+SUM($D13:X13))</f>
        <v>1.6032057488129282E-3</v>
      </c>
    </row>
    <row r="30" spans="1:25">
      <c r="A30" t="s">
        <v>4</v>
      </c>
      <c r="E30" s="10">
        <f>E14/($B14+SUM($D14:D14))</f>
        <v>7.84004894474662E-3</v>
      </c>
      <c r="F30" s="10">
        <f>F14/($B14+SUM($D14:E14))</f>
        <v>2.0069174792439232E-3</v>
      </c>
      <c r="G30" s="10">
        <f>G14/($B14+SUM($D14:F14))</f>
        <v>5.1299001205721796E-3</v>
      </c>
      <c r="H30" s="10">
        <f>H14/($B14+SUM($D14:G14))</f>
        <v>5.0393149372502943E-3</v>
      </c>
      <c r="I30" s="10">
        <f>I14/($B14+SUM($D14:H14))</f>
        <v>4.8643831210512349E-3</v>
      </c>
      <c r="J30" s="10">
        <f>J14/($B14+SUM($D14:I14))</f>
        <v>4.6982123112903843E-3</v>
      </c>
      <c r="K30" s="10">
        <f>K14/($B14+SUM($D14:J14))</f>
        <v>4.5400986980899359E-3</v>
      </c>
      <c r="L30" s="10">
        <f>L14/($B14+SUM($D14:K14))</f>
        <v>3.7360466206683789E-3</v>
      </c>
      <c r="M30" s="10">
        <f>M14/($B14+SUM($D14:L14))</f>
        <v>3.5542795004735186E-3</v>
      </c>
      <c r="N30" s="10">
        <f>N14/($B14+SUM($D14:M14))</f>
        <v>3.4348829181818715E-3</v>
      </c>
      <c r="O30" s="10">
        <f>O14/($B14+SUM($D14:N14))</f>
        <v>3.3159135608635689E-3</v>
      </c>
      <c r="P30" s="10">
        <f>P14/($B14+SUM($D14:O14))</f>
        <v>3.1972213114321388E-3</v>
      </c>
      <c r="Q30" s="10">
        <f>Q14/($B14+SUM($D14:P14))</f>
        <v>3.0788415820106481E-3</v>
      </c>
      <c r="R30" s="10">
        <f>R14/($B14+SUM($D14:Q14))</f>
        <v>2.960787895054804E-3</v>
      </c>
      <c r="S30" s="10">
        <f>S14/($B14+SUM($D14:R14))</f>
        <v>2.843084907339013E-3</v>
      </c>
      <c r="T30" s="10">
        <f>T14/($B14+SUM($D14:S14))</f>
        <v>2.7262565231447925E-3</v>
      </c>
      <c r="U30" s="10">
        <f>U14/($B14+SUM($D14:T14))</f>
        <v>1.9773739117522377E-3</v>
      </c>
      <c r="V30" s="10">
        <f>V14/($B14+SUM($D14:U14))</f>
        <v>1.8278657205505725E-3</v>
      </c>
      <c r="W30" s="10">
        <f>W14/($B14+SUM($D14:V14))</f>
        <v>1.7370082671594159E-3</v>
      </c>
      <c r="X30" s="10">
        <f>X14/($B14+SUM($D14:W14))</f>
        <v>1.6600751173327694E-3</v>
      </c>
      <c r="Y30" s="10">
        <f>Y14/($B14+SUM($D14:X14))</f>
        <v>1.6032057488129282E-3</v>
      </c>
    </row>
    <row r="31" spans="1:25">
      <c r="A31" t="s">
        <v>5</v>
      </c>
      <c r="E31" s="10">
        <f>E15/($B15+SUM($D15:D15))</f>
        <v>7.8400489447466182E-3</v>
      </c>
      <c r="F31" s="10">
        <f>F15/($B15+SUM($D15:E15))</f>
        <v>2.0069174792439232E-3</v>
      </c>
      <c r="G31" s="10">
        <f>G15/($B15+SUM($D15:F15))</f>
        <v>5.1299001205721796E-3</v>
      </c>
      <c r="H31" s="10">
        <f>H15/($B15+SUM($D15:G15))</f>
        <v>5.0393149372502943E-3</v>
      </c>
      <c r="I31" s="10">
        <f>I15/($B15+SUM($D15:H15))</f>
        <v>4.864383121051234E-3</v>
      </c>
      <c r="J31" s="10">
        <f>J15/($B15+SUM($D15:I15))</f>
        <v>4.6982123112903834E-3</v>
      </c>
      <c r="K31" s="10">
        <f>K15/($B15+SUM($D15:J15))</f>
        <v>4.5400986980899359E-3</v>
      </c>
      <c r="L31" s="10">
        <f>L15/($B15+SUM($D15:K15))</f>
        <v>3.7360466206683785E-3</v>
      </c>
      <c r="M31" s="10">
        <f>M15/($B15+SUM($D15:L15))</f>
        <v>3.5542795004735186E-3</v>
      </c>
      <c r="N31" s="10">
        <f>N15/($B15+SUM($D15:M15))</f>
        <v>3.4348829181818715E-3</v>
      </c>
      <c r="O31" s="10">
        <f>O15/($B15+SUM($D15:N15))</f>
        <v>3.3159135608635685E-3</v>
      </c>
      <c r="P31" s="10">
        <f>P15/($B15+SUM($D15:O15))</f>
        <v>3.1972213114321388E-3</v>
      </c>
      <c r="Q31" s="10">
        <f>Q15/($B15+SUM($D15:P15))</f>
        <v>3.0788415820106477E-3</v>
      </c>
      <c r="R31" s="10">
        <f>R15/($B15+SUM($D15:Q15))</f>
        <v>2.9607878950548045E-3</v>
      </c>
      <c r="S31" s="10">
        <f>S15/($B15+SUM($D15:R15))</f>
        <v>2.8430849073390126E-3</v>
      </c>
      <c r="T31" s="10">
        <f>T15/($B15+SUM($D15:S15))</f>
        <v>2.7262565231447925E-3</v>
      </c>
      <c r="U31" s="10">
        <f>U15/($B15+SUM($D15:T15))</f>
        <v>1.9773739117522372E-3</v>
      </c>
      <c r="V31" s="10">
        <f>V15/($B15+SUM($D15:U15))</f>
        <v>1.8278657205505722E-3</v>
      </c>
      <c r="W31" s="10">
        <f>W15/($B15+SUM($D15:V15))</f>
        <v>1.7370082671594156E-3</v>
      </c>
      <c r="X31" s="10">
        <f>X15/($B15+SUM($D15:W15))</f>
        <v>1.6600751173327694E-3</v>
      </c>
      <c r="Y31" s="10">
        <f>Y15/($B15+SUM($D15:X15))</f>
        <v>1.603205748812928E-3</v>
      </c>
    </row>
    <row r="32" spans="1:25">
      <c r="A32" t="s">
        <v>6</v>
      </c>
      <c r="E32" s="10">
        <f>E16/($B16+SUM($D16:D16))</f>
        <v>7.84004894474662E-3</v>
      </c>
      <c r="F32" s="10">
        <f>F16/($B16+SUM($D16:E16))</f>
        <v>2.0069174792439236E-3</v>
      </c>
      <c r="G32" s="10">
        <f>G16/($B16+SUM($D16:F16))</f>
        <v>5.1299001205721796E-3</v>
      </c>
      <c r="H32" s="10">
        <f>H16/($B16+SUM($D16:G16))</f>
        <v>5.0393149372502943E-3</v>
      </c>
      <c r="I32" s="10">
        <f>I16/($B16+SUM($D16:H16))</f>
        <v>4.8643831210512332E-3</v>
      </c>
      <c r="J32" s="10">
        <f>J16/($B16+SUM($D16:I16))</f>
        <v>4.6982123112903834E-3</v>
      </c>
      <c r="K32" s="10">
        <f>K16/($B16+SUM($D16:J16))</f>
        <v>4.540098698089935E-3</v>
      </c>
      <c r="L32" s="10">
        <f>L16/($B16+SUM($D16:K16))</f>
        <v>3.7360466206683789E-3</v>
      </c>
      <c r="M32" s="10">
        <f>M16/($B16+SUM($D16:L16))</f>
        <v>3.5542795004735186E-3</v>
      </c>
      <c r="N32" s="10">
        <f>N16/($B16+SUM($D16:M16))</f>
        <v>3.4348829181818715E-3</v>
      </c>
      <c r="O32" s="10">
        <f>O16/($B16+SUM($D16:N16))</f>
        <v>3.3159135608635689E-3</v>
      </c>
      <c r="P32" s="10">
        <f>P16/($B16+SUM($D16:O16))</f>
        <v>3.1972213114321388E-3</v>
      </c>
      <c r="Q32" s="10">
        <f>Q16/($B16+SUM($D16:P16))</f>
        <v>3.0788415820106481E-3</v>
      </c>
      <c r="R32" s="10">
        <f>R16/($B16+SUM($D16:Q16))</f>
        <v>2.960787895054804E-3</v>
      </c>
      <c r="S32" s="10">
        <f>S16/($B16+SUM($D16:R16))</f>
        <v>2.8430849073390126E-3</v>
      </c>
      <c r="T32" s="10">
        <f>T16/($B16+SUM($D16:S16))</f>
        <v>2.7262565231447921E-3</v>
      </c>
      <c r="U32" s="10">
        <f>U16/($B16+SUM($D16:T16))</f>
        <v>1.9773739117522377E-3</v>
      </c>
      <c r="V32" s="10">
        <f>V16/($B16+SUM($D16:U16))</f>
        <v>1.827865720550572E-3</v>
      </c>
      <c r="W32" s="10">
        <f>W16/($B16+SUM($D16:V16))</f>
        <v>1.7370082671594156E-3</v>
      </c>
      <c r="X32" s="10">
        <f>X16/($B16+SUM($D16:W16))</f>
        <v>1.6600751173327692E-3</v>
      </c>
      <c r="Y32" s="10">
        <f>Y16/($B16+SUM($D16:X16))</f>
        <v>1.603205748812928E-3</v>
      </c>
    </row>
    <row r="33" spans="1:25">
      <c r="A33" t="s">
        <v>7</v>
      </c>
      <c r="E33" s="10">
        <f>E17/($B17+SUM($D17:D17))</f>
        <v>7.84004894474662E-3</v>
      </c>
      <c r="F33" s="10">
        <f>F17/($B17+SUM($D17:E17))</f>
        <v>2.0069174792439232E-3</v>
      </c>
      <c r="G33" s="10">
        <f>G17/($B17+SUM($D17:F17))</f>
        <v>5.1299001205721787E-3</v>
      </c>
      <c r="H33" s="10">
        <f>H17/($B17+SUM($D17:G17))</f>
        <v>5.0393149372502943E-3</v>
      </c>
      <c r="I33" s="10">
        <f>I17/($B17+SUM($D17:H17))</f>
        <v>4.8643831210512332E-3</v>
      </c>
      <c r="J33" s="10">
        <f>J17/($B17+SUM($D17:I17))</f>
        <v>4.6982123112903834E-3</v>
      </c>
      <c r="K33" s="10">
        <f>K17/($B17+SUM($D17:J17))</f>
        <v>4.5400986980899359E-3</v>
      </c>
      <c r="L33" s="10">
        <f>L17/($B17+SUM($D17:K17))</f>
        <v>3.7360466206683785E-3</v>
      </c>
      <c r="M33" s="10">
        <f>M17/($B17+SUM($D17:L17))</f>
        <v>3.5542795004735186E-3</v>
      </c>
      <c r="N33" s="10">
        <f>N17/($B17+SUM($D17:M17))</f>
        <v>3.4348829181818715E-3</v>
      </c>
      <c r="O33" s="10">
        <f>O17/($B17+SUM($D17:N17))</f>
        <v>3.3159135608635685E-3</v>
      </c>
      <c r="P33" s="10">
        <f>P17/($B17+SUM($D17:O17))</f>
        <v>3.1972213114321388E-3</v>
      </c>
      <c r="Q33" s="10">
        <f>Q17/($B17+SUM($D17:P17))</f>
        <v>3.0788415820106486E-3</v>
      </c>
      <c r="R33" s="10">
        <f>R17/($B17+SUM($D17:Q17))</f>
        <v>2.960787895054804E-3</v>
      </c>
      <c r="S33" s="10">
        <f>S17/($B17+SUM($D17:R17))</f>
        <v>2.8430849073390126E-3</v>
      </c>
      <c r="T33" s="10">
        <f>T17/($B17+SUM($D17:S17))</f>
        <v>2.7262565231447921E-3</v>
      </c>
      <c r="U33" s="10">
        <f>U17/($B17+SUM($D17:T17))</f>
        <v>1.9773739117522372E-3</v>
      </c>
      <c r="V33" s="10">
        <f>V17/($B17+SUM($D17:U17))</f>
        <v>1.8278657205505727E-3</v>
      </c>
      <c r="W33" s="10">
        <f>W17/($B17+SUM($D17:V17))</f>
        <v>1.7370082671594159E-3</v>
      </c>
      <c r="X33" s="10">
        <f>X17/($B17+SUM($D17:W17))</f>
        <v>1.6600751173327694E-3</v>
      </c>
      <c r="Y33" s="10">
        <f>Y17/($B17+SUM($D17:X17))</f>
        <v>1.6032057488129282E-3</v>
      </c>
    </row>
    <row r="35" spans="1:25">
      <c r="A35" t="s">
        <v>23</v>
      </c>
    </row>
    <row r="36" spans="1:25">
      <c r="A36" t="s">
        <v>22</v>
      </c>
    </row>
  </sheetData>
  <mergeCells count="1">
    <mergeCell ref="C10:C11"/>
  </mergeCells>
  <printOptions horizontalCentered="1"/>
  <pageMargins left="0.45" right="0.45" top="0.75" bottom="0.75" header="0.3" footer="0.3"/>
  <pageSetup scale="96" fitToWidth="7" orientation="landscape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2012-05-17T07:00:00+00:00</OpenedDate>
    <Date1 xmlns="dc463f71-b30c-4ab2-9473-d307f9d35888">2013-09-09T07:00:00+00:00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120715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C53E035A10947B20A249E0BA4512F" ma:contentTypeVersion="127" ma:contentTypeDescription="" ma:contentTypeScope="" ma:versionID="197465cb5b37ca01a8ae4a42568e15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287FD-6AEB-4A94-B152-C77EB291850F}"/>
</file>

<file path=customXml/itemProps2.xml><?xml version="1.0" encoding="utf-8"?>
<ds:datastoreItem xmlns:ds="http://schemas.openxmlformats.org/officeDocument/2006/customXml" ds:itemID="{011C6542-D3C6-47B5-8BCE-437EA4805319}"/>
</file>

<file path=customXml/itemProps3.xml><?xml version="1.0" encoding="utf-8"?>
<ds:datastoreItem xmlns:ds="http://schemas.openxmlformats.org/officeDocument/2006/customXml" ds:itemID="{4FD303AF-25AB-41FB-AA96-A4526F2F2628}"/>
</file>

<file path=customXml/itemProps4.xml><?xml version="1.0" encoding="utf-8"?>
<ds:datastoreItem xmlns:ds="http://schemas.openxmlformats.org/officeDocument/2006/customXml" ds:itemID="{F3A4F65C-76FA-4207-B5CC-3638B4E1B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2013-09-06T20:01:55Z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0x0101006E56B4D1795A2E4DB2F0B01679ED314A00AA7C53E035A10947B20A249E0BA4512F</vt:lpwstr>
  </property>
  <property fmtid="{D5CDD505-2E9C-101B-9397-08002B2CF9AE}" pid="3" name="_docset_NoMedatataSyncRequired">
    <vt:lpwstr>False</vt:lpwstr>
  </property>
</Properties>
</file>