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60" yWindow="108" windowWidth="19440" windowHeight="10776" tabRatio="827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</sheets>
  <externalReferences>
    <externalReference r:id="rId8"/>
  </externalReferences>
  <definedNames>
    <definedName name="wrn.Small._.Tools._.Overhead." hidden="1">{#N/A,#N/A,FALSE,"2002 Small Tool OH";#N/A,#N/A,FALSE,"QA"}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B22" i="7" l="1"/>
  <c r="B17" i="7"/>
  <c r="B12" i="7"/>
  <c r="B6" i="54" l="1"/>
  <c r="B8" i="8" l="1"/>
  <c r="B17" i="49"/>
  <c r="B15" i="49"/>
  <c r="B6" i="49" l="1"/>
  <c r="B5" i="8" l="1"/>
  <c r="B22" i="3" l="1"/>
  <c r="B17" i="3"/>
  <c r="B12" i="3"/>
  <c r="B12" i="49" l="1"/>
  <c r="B7" i="8" s="1"/>
  <c r="B9" i="54" l="1"/>
  <c r="B9" i="49" l="1"/>
  <c r="B6" i="8" l="1"/>
  <c r="B9" i="8" s="1"/>
  <c r="N9" i="54"/>
  <c r="M9" i="54"/>
  <c r="L9" i="54"/>
  <c r="K9" i="54"/>
  <c r="J9" i="54"/>
  <c r="I9" i="54"/>
  <c r="H9" i="54"/>
  <c r="G9" i="54"/>
  <c r="F9" i="54"/>
  <c r="E9" i="54"/>
  <c r="D9" i="54"/>
  <c r="C9" i="54"/>
  <c r="B11" i="8" l="1"/>
  <c r="A9" i="20"/>
  <c r="B7" i="3" l="1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B13" i="3" s="1"/>
  <c r="C11" i="3"/>
  <c r="B7" i="7" l="1"/>
  <c r="B8" i="7" s="1"/>
  <c r="B11" i="7" s="1"/>
  <c r="B13" i="7" s="1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B27" i="7" s="1"/>
  <c r="C14" i="2"/>
  <c r="B26" i="3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<sst xmlns="http://schemas.openxmlformats.org/spreadsheetml/2006/main" count="83" uniqueCount="52">
  <si>
    <t>Puget Sound Energy</t>
  </si>
  <si>
    <t>INCREASE (DECREASE) NOI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</si>
  <si>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</si>
  <si>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</si>
  <si>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</si>
  <si>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</si>
  <si>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</si>
  <si>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</si>
  <si>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</si>
  <si>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</si>
  <si>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</si>
  <si>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</si>
  <si>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</si>
  <si>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</si>
  <si>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</si>
  <si>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</si>
  <si>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</si>
  <si>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</si>
  <si>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</si>
  <si>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</si>
  <si>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</si>
  <si>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</si>
  <si>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</si>
  <si>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</si>
  <si>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</si>
  <si>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</si>
  <si>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</si>
  <si>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</si>
  <si>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Date</t>
  </si>
  <si>
    <t>Amount</t>
  </si>
  <si>
    <t>SAP Account</t>
  </si>
  <si>
    <t>4 yr Total</t>
  </si>
  <si>
    <t xml:space="preserve">  ZO12                      Orders: Actual 12 Month Ended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</si>
  <si>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</si>
  <si>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</si>
  <si>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</si>
  <si>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</si>
  <si>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</si>
  <si>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 xml:space="preserve">   18490404  1412 - Qualified Retirement Pl</t>
  </si>
  <si>
    <t>check s/b zero==&gt;</t>
  </si>
  <si>
    <t xml:space="preserve">   19900110  1412 - Qualified Retirement Pl</t>
  </si>
  <si>
    <t xml:space="preserve">   18490295  Benefits-Pension / CE 60260020</t>
  </si>
  <si>
    <t>Pension included in O&amp;M</t>
  </si>
  <si>
    <t>Twelve months ended 12/31/2020</t>
  </si>
  <si>
    <t>Twelve months ended 12/31/2021</t>
  </si>
  <si>
    <t>List of Cash Contributions to Qualified Pension Plan Acct 22830023</t>
  </si>
  <si>
    <t>Twelve months ended 12/31/2022</t>
  </si>
  <si>
    <t>INCREASE (DECREASE) FIT @ 21% (LINE 4 X 21%)</t>
  </si>
  <si>
    <t>INCREASE(DECREASE) OPERATING EXPENSE (LINE 2)</t>
  </si>
  <si>
    <t>FOR THE TWELVE MONTHS ENDED DECEMBER 31, 2023</t>
  </si>
  <si>
    <t>Test Year: Jan - Dec 2023</t>
  </si>
  <si>
    <t>Twelve months ended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</si>
</sst>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_-;#,##0\-;&quot; &quot;"/>
    <numFmt numFmtId="168" formatCode="#,##0.00_-;#,##0.00\-;&quot; &quot;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</cellStyleXfs>
  <cellXfs count="139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/>
    <xf numFmtId="41" fontId="7" fillId="0" borderId="0" xfId="0" applyNumberFormat="1" applyFont="1" applyFill="1" applyAlignment="1"/>
    <xf numFmtId="42" fontId="7" fillId="0" borderId="4" xfId="0" applyNumberFormat="1" applyFont="1" applyFill="1" applyBorder="1" applyProtection="1">
      <protection locked="0"/>
    </xf>
    <xf numFmtId="42" fontId="7" fillId="0" borderId="0" xfId="0" applyNumberFormat="1" applyFont="1" applyFill="1" applyProtection="1">
      <protection locked="0"/>
    </xf>
    <xf numFmtId="0" fontId="8" fillId="0" borderId="3" xfId="0" applyNumberFormat="1" applyFont="1" applyBorder="1" applyAlignment="1" applyProtection="1">
      <alignment horizontal="right"/>
      <protection locked="0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9" xfId="0" applyNumberFormat="1" applyFont="1" applyFill="1" applyBorder="1" applyAlignment="1"/>
    <xf numFmtId="43" fontId="10" fillId="0" borderId="0" xfId="0" applyNumberFormat="1" applyFont="1"/>
    <xf numFmtId="42" fontId="7" fillId="0" borderId="2" xfId="0" applyNumberFormat="1" applyFont="1" applyFill="1" applyBorder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3" fillId="0" borderId="0" xfId="0" applyFont="1" applyFill="1"/>
    <xf numFmtId="0" fontId="0" fillId="0" borderId="0" xfId="0" applyFill="1"/>
    <xf numFmtId="49" fontId="6" fillId="0" borderId="11" xfId="0" applyNumberFormat="1" applyFont="1" applyFill="1" applyBorder="1" applyAlignment="1">
      <alignment horizontal="left"/>
    </xf>
    <xf numFmtId="0" fontId="14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/>
    <xf numFmtId="0" fontId="0" fillId="0" borderId="0" xfId="0" applyFill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166" fontId="10" fillId="0" borderId="0" xfId="0" applyNumberFormat="1" applyFont="1" applyFill="1"/>
    <xf numFmtId="166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9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5" fillId="0" borderId="0" xfId="0" applyNumberFormat="1" applyFont="1" applyFill="1" applyAlignment="1"/>
    <xf numFmtId="0" fontId="0" fillId="0" borderId="3" xfId="0" applyFill="1" applyBorder="1" applyAlignment="1">
      <alignment horizontal="center"/>
    </xf>
    <xf numFmtId="165" fontId="6" fillId="0" borderId="10" xfId="0" applyNumberFormat="1" applyFont="1" applyFill="1" applyBorder="1" applyAlignment="1">
      <alignment vertical="top"/>
    </xf>
    <xf numFmtId="44" fontId="1" fillId="0" borderId="7" xfId="0" applyNumberFormat="1" applyFont="1" applyFill="1" applyBorder="1" applyAlignment="1">
      <alignment horizontal="center"/>
    </xf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6" fillId="0" borderId="8" xfId="0" applyNumberFormat="1" applyFont="1" applyFill="1" applyBorder="1" applyAlignment="1"/>
    <xf numFmtId="167" fontId="6" fillId="0" borderId="11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/>
      <protection locked="0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6" fillId="0" borderId="0" xfId="0" applyFont="1" applyFill="1"/>
    <xf numFmtId="0" fontId="16" fillId="0" borderId="0" xfId="0" applyFont="1"/>
    <xf numFmtId="0" fontId="17" fillId="0" borderId="0" xfId="0" applyFont="1" applyFill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/>
    <xf numFmtId="43" fontId="16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1" fillId="0" borderId="0" xfId="0" applyNumberFormat="1" applyFont="1" applyFill="1" applyAlignment="1"/>
    <xf numFmtId="165" fontId="6" fillId="0" borderId="0" xfId="0" applyNumberFormat="1" applyFont="1" applyFill="1" applyBorder="1" applyAlignment="1">
      <alignment vertical="top"/>
    </xf>
    <xf numFmtId="43" fontId="16" fillId="0" borderId="0" xfId="0" applyNumberFormat="1" applyFont="1"/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43" fontId="12" fillId="0" borderId="0" xfId="0" applyNumberFormat="1" applyFont="1" applyFill="1"/>
    <xf numFmtId="0" fontId="22" fillId="0" borderId="0" xfId="0" applyFont="1" applyFill="1" applyAlignment="1">
      <alignment horizontal="left"/>
    </xf>
    <xf numFmtId="165" fontId="23" fillId="0" borderId="0" xfId="0" applyNumberFormat="1" applyFont="1" applyFill="1"/>
    <xf numFmtId="17" fontId="9" fillId="0" borderId="1" xfId="0" applyNumberFormat="1" applyFont="1" applyFill="1" applyBorder="1" applyAlignment="1">
      <alignment horizontal="center"/>
    </xf>
    <xf numFmtId="0" fontId="24" fillId="0" borderId="0" xfId="0" applyNumberFormat="1" applyFont="1" applyFill="1" applyAlignment="1">
      <alignment horizontal="right"/>
    </xf>
    <xf numFmtId="44" fontId="24" fillId="0" borderId="0" xfId="0" applyNumberFormat="1" applyFont="1" applyFill="1" applyAlignment="1"/>
    <xf numFmtId="0" fontId="21" fillId="0" borderId="0" xfId="0" applyNumberFormat="1" applyFont="1" applyFill="1" applyAlignment="1"/>
    <xf numFmtId="10" fontId="15" fillId="0" borderId="7" xfId="0" applyNumberFormat="1" applyFont="1" applyFill="1" applyBorder="1" applyAlignment="1">
      <alignment horizontal="right"/>
    </xf>
    <xf numFmtId="49" fontId="0" fillId="0" borderId="12" xfId="0" applyNumberFormat="1" applyFill="1" applyBorder="1" applyAlignment="1">
      <alignment horizontal="left"/>
    </xf>
    <xf numFmtId="168" fontId="0" fillId="0" borderId="12" xfId="0" applyNumberFormat="1" applyFill="1" applyBorder="1"/>
    <xf numFmtId="49" fontId="16" fillId="0" borderId="12" xfId="0" applyNumberFormat="1" applyFont="1" applyFill="1" applyBorder="1" applyAlignment="1">
      <alignment horizontal="left"/>
    </xf>
    <xf numFmtId="41" fontId="16" fillId="0" borderId="12" xfId="0" applyNumberFormat="1" applyFont="1" applyFill="1" applyBorder="1"/>
    <xf numFmtId="167" fontId="16" fillId="0" borderId="12" xfId="0" applyNumberFormat="1" applyFont="1" applyFill="1" applyBorder="1"/>
    <xf numFmtId="0" fontId="25" fillId="0" borderId="0" xfId="0" applyFont="1" applyFill="1" applyAlignment="1">
      <alignment horizontal="right"/>
    </xf>
    <xf numFmtId="165" fontId="25" fillId="0" borderId="0" xfId="0" applyNumberFormat="1" applyFont="1" applyFill="1"/>
    <xf numFmtId="43" fontId="26" fillId="0" borderId="0" xfId="0" applyNumberFormat="1" applyFont="1" applyFill="1"/>
    <xf numFmtId="14" fontId="0" fillId="0" borderId="0" xfId="0" applyNumberFormat="1" applyFont="1" applyFill="1"/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5" fontId="27" fillId="0" borderId="2" xfId="0" applyNumberFormat="1" applyFont="1" applyFill="1" applyBorder="1" applyAlignment="1">
      <alignment vertical="top"/>
    </xf>
    <xf numFmtId="0" fontId="28" fillId="0" borderId="0" xfId="0" applyFont="1" applyFill="1"/>
    <xf numFmtId="17" fontId="29" fillId="0" borderId="1" xfId="0" applyNumberFormat="1" applyFont="1" applyFill="1" applyBorder="1" applyAlignment="1">
      <alignment horizontal="center"/>
    </xf>
    <xf numFmtId="43" fontId="16" fillId="0" borderId="0" xfId="1" applyFont="1" applyFill="1"/>
    <xf numFmtId="0" fontId="8" fillId="0" borderId="0" xfId="0" applyNumberFormat="1" applyFont="1" applyFill="1" applyAlignment="1" applyProtection="1">
      <alignment horizontal="center"/>
      <protection locked="0"/>
    </xf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22" fillId="0" borderId="0" xfId="0" applyFont="1" applyFill="1" applyAlignment="1">
      <alignment horizontal="righ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</cellXfs>
  <cellStyles count="8">
    <cellStyle name="Comma" xfId="1" builtinId="3"/>
    <cellStyle name="Comma 2" xfId="3"/>
    <cellStyle name="Normal" xfId="0" builtinId="0"/>
    <cellStyle name="Normal 2" xfId="2"/>
    <cellStyle name="Normal 3" xfId="7"/>
    <cellStyle name="Normal 3 3" xfId="4"/>
    <cellStyle name="Normal 42" xfId="5"/>
    <cellStyle name="Normal 43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12</xdr:row>
      <xdr:rowOff>84667</xdr:rowOff>
    </xdr:from>
    <xdr:to>
      <xdr:col>1</xdr:col>
      <xdr:colOff>437751</xdr:colOff>
      <xdr:row>41</xdr:row>
      <xdr:rowOff>38465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4" y="2370667"/>
          <a:ext cx="3200000" cy="5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2</xdr:row>
      <xdr:rowOff>123825</xdr:rowOff>
    </xdr:from>
    <xdr:to>
      <xdr:col>15</xdr:col>
      <xdr:colOff>85725</xdr:colOff>
      <xdr:row>6</xdr:row>
      <xdr:rowOff>49205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504825"/>
          <a:ext cx="6257925" cy="696905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504826</xdr:colOff>
      <xdr:row>6</xdr:row>
      <xdr:rowOff>133350</xdr:rowOff>
    </xdr:from>
    <xdr:to>
      <xdr:col>15</xdr:col>
      <xdr:colOff>76200</xdr:colOff>
      <xdr:row>8</xdr:row>
      <xdr:rowOff>164626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8976" y="1285875"/>
          <a:ext cx="6276974" cy="421801"/>
        </a:xfrm>
        <a:prstGeom prst="rect">
          <a:avLst/>
        </a:prstGeom>
      </xdr:spPr>
    </xdr:pic>
    <xdr:clientData/>
  </xdr:twoCellAnchor>
  <xdr:twoCellAnchor editAs="oneCell">
    <xdr:from>
      <xdr:col>4</xdr:col>
      <xdr:colOff>533399</xdr:colOff>
      <xdr:row>9</xdr:row>
      <xdr:rowOff>100843</xdr:rowOff>
    </xdr:from>
    <xdr:to>
      <xdr:col>14</xdr:col>
      <xdr:colOff>523874</xdr:colOff>
      <xdr:row>15</xdr:row>
      <xdr:rowOff>171232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57549" y="1843918"/>
          <a:ext cx="6086475" cy="1251489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17</xdr:row>
      <xdr:rowOff>123825</xdr:rowOff>
    </xdr:from>
    <xdr:to>
      <xdr:col>14</xdr:col>
      <xdr:colOff>428625</xdr:colOff>
      <xdr:row>24</xdr:row>
      <xdr:rowOff>177457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6125" y="3448050"/>
          <a:ext cx="5962650" cy="13966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40">
          <cell r="E40">
            <v>0.72499999999999998</v>
          </cell>
          <cell r="F40">
            <v>0.27500000000000002</v>
          </cell>
        </row>
        <row r="43">
          <cell r="G43">
            <v>0.45991132720047301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Q31"/>
  <sheetViews>
    <sheetView tabSelected="1" zoomScaleNormal="100" workbookViewId="0">
      <selection activeCell="C14" sqref="C14"/>
    </sheetView>
  </sheetViews>
  <sheetFormatPr defaultColWidth="9.109375" defaultRowHeight="13.2" x14ac:dyDescent="0.25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1.88671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88671875" style="1" customWidth="1"/>
    <col min="10" max="10" width="3.33203125" style="1" customWidth="1"/>
    <col min="11" max="11" width="13.6640625" style="1" bestFit="1" customWidth="1"/>
    <col min="12" max="12" width="9.88671875" style="1" bestFit="1" customWidth="1"/>
    <col min="13" max="13" width="10.109375" style="1" bestFit="1" customWidth="1"/>
    <col min="14" max="14" width="10.44140625" style="1" bestFit="1" customWidth="1"/>
    <col min="15" max="16384" width="9.109375" style="1"/>
  </cols>
  <sheetData>
    <row r="2" spans="1:17" x14ac:dyDescent="0.25">
      <c r="F2" s="20"/>
    </row>
    <row r="3" spans="1:17" ht="14.4" x14ac:dyDescent="0.3">
      <c r="F3"/>
      <c r="G3"/>
    </row>
    <row r="4" spans="1:17" ht="14.4" x14ac:dyDescent="0.3">
      <c r="A4" s="19"/>
      <c r="B4" s="19"/>
      <c r="C4" s="19"/>
      <c r="D4" s="19"/>
      <c r="E4" s="19"/>
      <c r="F4"/>
      <c r="G4"/>
    </row>
    <row r="5" spans="1:17" ht="14.4" x14ac:dyDescent="0.3">
      <c r="A5" s="18"/>
      <c r="B5" s="18"/>
      <c r="C5" s="18"/>
      <c r="D5" s="18"/>
      <c r="E5" s="18"/>
      <c r="F5" s="44"/>
      <c r="G5"/>
    </row>
    <row r="6" spans="1:17" ht="14.4" x14ac:dyDescent="0.3">
      <c r="A6" s="137" t="s">
        <v>11</v>
      </c>
      <c r="B6" s="137"/>
      <c r="C6" s="137"/>
      <c r="D6" s="137"/>
      <c r="E6" s="137"/>
      <c r="F6" s="137"/>
      <c r="G6"/>
    </row>
    <row r="7" spans="1:17" x14ac:dyDescent="0.25">
      <c r="A7" s="138" t="s">
        <v>10</v>
      </c>
      <c r="B7" s="138"/>
      <c r="C7" s="138"/>
      <c r="D7" s="138"/>
      <c r="E7" s="138"/>
      <c r="F7" s="138"/>
      <c r="G7" s="100"/>
      <c r="H7" s="100"/>
      <c r="I7" s="100"/>
    </row>
    <row r="8" spans="1:17" ht="14.4" x14ac:dyDescent="0.3">
      <c r="A8" s="137" t="s">
        <v>49</v>
      </c>
      <c r="B8" s="137"/>
      <c r="C8" s="137"/>
      <c r="D8" s="137"/>
      <c r="E8" s="137"/>
      <c r="F8" s="137"/>
      <c r="G8" s="100"/>
      <c r="H8" s="100"/>
      <c r="I8" s="100"/>
      <c r="K8"/>
      <c r="L8"/>
      <c r="M8"/>
      <c r="N8"/>
      <c r="O8"/>
      <c r="P8"/>
      <c r="Q8"/>
    </row>
    <row r="9" spans="1:17" ht="14.4" x14ac:dyDescent="0.3">
      <c r="A9" s="78" t="s">
        <v>37</v>
      </c>
      <c r="B9" s="79"/>
      <c r="C9" s="80"/>
      <c r="D9" s="80"/>
      <c r="E9" s="80"/>
      <c r="F9" s="80"/>
      <c r="G9" s="100"/>
      <c r="H9" s="44"/>
      <c r="I9" s="44"/>
      <c r="J9"/>
      <c r="K9"/>
      <c r="L9"/>
      <c r="M9"/>
      <c r="N9"/>
      <c r="O9"/>
      <c r="P9"/>
      <c r="Q9"/>
    </row>
    <row r="10" spans="1:17" ht="14.4" x14ac:dyDescent="0.3">
      <c r="A10" s="18"/>
      <c r="B10" s="18"/>
      <c r="C10" s="18"/>
      <c r="D10" s="44"/>
      <c r="E10" s="44"/>
      <c r="F10" s="44"/>
      <c r="G10" s="44"/>
      <c r="H10" s="44"/>
      <c r="I10" s="44"/>
      <c r="J10"/>
      <c r="K10"/>
      <c r="L10"/>
      <c r="M10"/>
      <c r="N10"/>
      <c r="O10"/>
      <c r="P10"/>
      <c r="Q10"/>
    </row>
    <row r="11" spans="1:17" ht="14.4" x14ac:dyDescent="0.3">
      <c r="A11" s="133" t="s">
        <v>9</v>
      </c>
      <c r="B11" s="18"/>
      <c r="C11" s="46"/>
      <c r="D11" s="46"/>
      <c r="E11" s="18"/>
      <c r="F11" s="18"/>
      <c r="G11" s="100"/>
      <c r="H11" s="44"/>
      <c r="I11" s="44"/>
      <c r="J11"/>
      <c r="K11"/>
      <c r="L11"/>
      <c r="M11"/>
      <c r="N11"/>
      <c r="O11"/>
      <c r="P11"/>
      <c r="Q11"/>
    </row>
    <row r="12" spans="1:17" ht="14.4" x14ac:dyDescent="0.3">
      <c r="A12" s="17" t="s">
        <v>8</v>
      </c>
      <c r="B12" s="16" t="s">
        <v>7</v>
      </c>
      <c r="C12" s="15" t="s">
        <v>6</v>
      </c>
      <c r="D12" s="15" t="s">
        <v>5</v>
      </c>
      <c r="E12" s="15"/>
      <c r="F12" s="14" t="s">
        <v>4</v>
      </c>
      <c r="H12"/>
      <c r="I12"/>
      <c r="J12"/>
      <c r="K12"/>
      <c r="L12"/>
      <c r="M12"/>
      <c r="N12"/>
      <c r="O12"/>
      <c r="P12"/>
      <c r="Q12"/>
    </row>
    <row r="13" spans="1:17" ht="12" customHeight="1" x14ac:dyDescent="0.3">
      <c r="A13" s="3"/>
      <c r="B13" s="3"/>
      <c r="C13" s="4"/>
      <c r="D13" s="4"/>
      <c r="E13" s="4"/>
      <c r="F13" s="4"/>
      <c r="H13"/>
      <c r="I13"/>
      <c r="J13"/>
      <c r="K13"/>
      <c r="L13"/>
      <c r="M13"/>
      <c r="N13"/>
      <c r="O13"/>
      <c r="P13"/>
      <c r="Q13"/>
    </row>
    <row r="14" spans="1:17" ht="14.4" x14ac:dyDescent="0.3">
      <c r="A14" s="7">
        <v>1</v>
      </c>
      <c r="B14" s="4" t="s">
        <v>3</v>
      </c>
      <c r="C14" s="13">
        <f>'Qualified - Actual'!B18</f>
        <v>87999.352862056243</v>
      </c>
      <c r="D14" s="13">
        <f>'Qualified - Restated'!B18</f>
        <v>6001842.8199661728</v>
      </c>
      <c r="E14" s="13"/>
      <c r="F14" s="13">
        <f>+D14-C14</f>
        <v>5913843.4671041165</v>
      </c>
      <c r="G14" s="2"/>
      <c r="H14"/>
      <c r="I14"/>
      <c r="J14"/>
      <c r="K14"/>
      <c r="L14"/>
      <c r="M14"/>
      <c r="N14"/>
      <c r="O14"/>
      <c r="P14"/>
      <c r="Q14"/>
    </row>
    <row r="15" spans="1:17" ht="14.4" x14ac:dyDescent="0.3">
      <c r="A15" s="7">
        <f>A14+1</f>
        <v>2</v>
      </c>
      <c r="B15" s="6" t="s">
        <v>2</v>
      </c>
      <c r="C15" s="12">
        <f>SUM(C14:C14)</f>
        <v>87999.352862056243</v>
      </c>
      <c r="D15" s="12">
        <f>SUM(D14:D14)</f>
        <v>6001842.8199661728</v>
      </c>
      <c r="E15" s="12"/>
      <c r="F15" s="12">
        <f>SUM(F14:F14)</f>
        <v>5913843.4671041165</v>
      </c>
      <c r="G15" s="2"/>
      <c r="H15"/>
      <c r="I15"/>
      <c r="J15"/>
      <c r="K15"/>
      <c r="L15"/>
      <c r="M15"/>
      <c r="N15"/>
      <c r="O15"/>
      <c r="P15"/>
      <c r="Q15"/>
    </row>
    <row r="16" spans="1:17" ht="14.4" x14ac:dyDescent="0.3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  <c r="K16"/>
      <c r="L16"/>
      <c r="M16"/>
      <c r="N16"/>
      <c r="O16"/>
      <c r="P16"/>
      <c r="Q16"/>
    </row>
    <row r="17" spans="1:17" ht="14.4" x14ac:dyDescent="0.3">
      <c r="A17" s="7">
        <f>A16+1</f>
        <v>4</v>
      </c>
      <c r="B17" s="4" t="s">
        <v>48</v>
      </c>
      <c r="C17" s="3"/>
      <c r="D17" s="3"/>
      <c r="E17" s="3"/>
      <c r="F17" s="5">
        <f>F15</f>
        <v>5913843.4671041165</v>
      </c>
      <c r="G17" s="2"/>
      <c r="H17"/>
      <c r="I17"/>
      <c r="J17"/>
      <c r="K17"/>
      <c r="L17"/>
      <c r="M17"/>
      <c r="N17"/>
      <c r="O17"/>
      <c r="P17"/>
      <c r="Q17"/>
    </row>
    <row r="18" spans="1:17" ht="14.4" x14ac:dyDescent="0.3">
      <c r="A18" s="7">
        <f>A17+1</f>
        <v>5</v>
      </c>
      <c r="B18" s="6" t="s">
        <v>47</v>
      </c>
      <c r="C18" s="10">
        <v>0.21</v>
      </c>
      <c r="D18" s="9"/>
      <c r="E18" s="9"/>
      <c r="F18" s="8">
        <f>-C18*F17</f>
        <v>-1241907.1280918645</v>
      </c>
      <c r="G18" s="2"/>
      <c r="H18"/>
      <c r="I18"/>
      <c r="J18"/>
      <c r="K18"/>
      <c r="L18"/>
      <c r="M18"/>
      <c r="N18"/>
      <c r="O18"/>
      <c r="P18"/>
      <c r="Q18"/>
    </row>
    <row r="19" spans="1:17" ht="15" thickBot="1" x14ac:dyDescent="0.35">
      <c r="A19" s="7">
        <f>A18+1</f>
        <v>6</v>
      </c>
      <c r="B19" s="6" t="s">
        <v>1</v>
      </c>
      <c r="C19" s="3"/>
      <c r="D19" s="3"/>
      <c r="E19" s="3"/>
      <c r="F19" s="37">
        <f>-F17-F18</f>
        <v>-4671936.3390122522</v>
      </c>
      <c r="G19" s="2"/>
      <c r="H19"/>
      <c r="I19"/>
      <c r="J19"/>
      <c r="K19"/>
      <c r="L19"/>
      <c r="M19"/>
      <c r="N19"/>
      <c r="O19"/>
      <c r="P19"/>
      <c r="Q19"/>
    </row>
    <row r="20" spans="1:17" ht="15" thickTop="1" x14ac:dyDescent="0.3">
      <c r="A20" s="5"/>
      <c r="B20" s="5"/>
      <c r="C20" s="5"/>
      <c r="D20" s="5"/>
      <c r="E20" s="5"/>
      <c r="F20" s="5"/>
      <c r="H20"/>
      <c r="I20"/>
      <c r="J20"/>
      <c r="K20"/>
      <c r="L20"/>
      <c r="M20"/>
      <c r="N20"/>
      <c r="O20"/>
      <c r="P20"/>
      <c r="Q20"/>
    </row>
    <row r="21" spans="1:17" ht="14.4" x14ac:dyDescent="0.3">
      <c r="A21" s="4"/>
      <c r="B21" s="4"/>
      <c r="C21" s="3"/>
      <c r="D21" s="3"/>
      <c r="E21" s="3"/>
      <c r="F21"/>
      <c r="G21"/>
      <c r="H21"/>
      <c r="I21"/>
      <c r="J21"/>
      <c r="K21"/>
      <c r="L21"/>
      <c r="M21"/>
      <c r="N21"/>
      <c r="O21"/>
      <c r="P21"/>
      <c r="Q21"/>
    </row>
    <row r="22" spans="1:17" ht="14.4" x14ac:dyDescent="0.3">
      <c r="B22"/>
      <c r="C22"/>
      <c r="D22"/>
      <c r="E22"/>
      <c r="F22"/>
      <c r="G22"/>
      <c r="H22" s="68"/>
      <c r="I22"/>
      <c r="J22"/>
      <c r="K22"/>
      <c r="L22"/>
      <c r="M22"/>
      <c r="N22"/>
      <c r="O22"/>
      <c r="P22"/>
      <c r="Q22"/>
    </row>
    <row r="23" spans="1:17" ht="14.4" x14ac:dyDescent="0.3">
      <c r="A23" s="38"/>
      <c r="B23"/>
      <c r="C23"/>
      <c r="D23"/>
      <c r="E23"/>
      <c r="F23"/>
      <c r="G23"/>
      <c r="H23" s="68"/>
      <c r="I23"/>
      <c r="J23"/>
      <c r="K23"/>
      <c r="L23"/>
      <c r="M23"/>
      <c r="N23"/>
      <c r="O23"/>
      <c r="P23"/>
      <c r="Q23"/>
    </row>
    <row r="24" spans="1:17" ht="14.4" x14ac:dyDescent="0.3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4.4" x14ac:dyDescent="0.3">
      <c r="B25"/>
      <c r="C25"/>
      <c r="D25" s="86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4.4" x14ac:dyDescent="0.3">
      <c r="B26"/>
      <c r="C26"/>
      <c r="D26" s="8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4.4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4.4" x14ac:dyDescent="0.3">
      <c r="B28"/>
      <c r="C28"/>
      <c r="D28"/>
      <c r="E28"/>
      <c r="F28"/>
      <c r="G28"/>
      <c r="J28"/>
      <c r="K28"/>
      <c r="L28"/>
      <c r="M28"/>
      <c r="N28"/>
      <c r="O28"/>
      <c r="P28"/>
    </row>
    <row r="29" spans="1:17" ht="14.4" x14ac:dyDescent="0.3">
      <c r="B29"/>
      <c r="C29"/>
      <c r="D29"/>
      <c r="E29"/>
      <c r="F29"/>
      <c r="G29"/>
    </row>
    <row r="30" spans="1:17" ht="14.4" x14ac:dyDescent="0.3">
      <c r="B30"/>
      <c r="C30"/>
      <c r="D30"/>
      <c r="E30"/>
      <c r="F30"/>
      <c r="G30"/>
    </row>
    <row r="31" spans="1:17" x14ac:dyDescent="0.25">
      <c r="B31" s="62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R28"/>
  <sheetViews>
    <sheetView zoomScaleNormal="100" workbookViewId="0">
      <selection activeCell="F26" sqref="F26"/>
    </sheetView>
  </sheetViews>
  <sheetFormatPr defaultColWidth="9.109375" defaultRowHeight="13.2" x14ac:dyDescent="0.25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2.5546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44140625" style="1" bestFit="1" customWidth="1"/>
    <col min="10" max="10" width="2.6640625" style="1" customWidth="1"/>
    <col min="11" max="11" width="13.6640625" style="1" bestFit="1" customWidth="1"/>
    <col min="12" max="12" width="9.88671875" style="1" bestFit="1" customWidth="1"/>
    <col min="13" max="13" width="9.109375" style="1"/>
    <col min="14" max="14" width="13.109375" style="1" bestFit="1" customWidth="1"/>
    <col min="15" max="16384" width="9.109375" style="1"/>
  </cols>
  <sheetData>
    <row r="2" spans="1:18" x14ac:dyDescent="0.25">
      <c r="F2" s="20"/>
    </row>
    <row r="3" spans="1:18" ht="14.4" x14ac:dyDescent="0.3">
      <c r="F3"/>
    </row>
    <row r="4" spans="1:18" ht="14.4" x14ac:dyDescent="0.3">
      <c r="A4" s="19"/>
      <c r="B4" s="19"/>
      <c r="C4" s="19"/>
      <c r="D4" s="19"/>
      <c r="E4" s="19"/>
      <c r="F4"/>
    </row>
    <row r="5" spans="1:18" ht="14.4" x14ac:dyDescent="0.3">
      <c r="A5" s="18"/>
      <c r="B5" s="18"/>
      <c r="C5" s="18"/>
      <c r="D5" s="18"/>
      <c r="E5" s="18"/>
      <c r="F5" s="44"/>
    </row>
    <row r="6" spans="1:18" x14ac:dyDescent="0.25">
      <c r="A6" s="78" t="s">
        <v>27</v>
      </c>
      <c r="B6" s="79"/>
      <c r="C6" s="80"/>
      <c r="D6" s="80"/>
      <c r="E6" s="80"/>
      <c r="F6" s="80"/>
    </row>
    <row r="7" spans="1:18" ht="14.4" x14ac:dyDescent="0.3">
      <c r="A7" s="78" t="s">
        <v>10</v>
      </c>
      <c r="B7" s="82"/>
      <c r="C7" s="83"/>
      <c r="D7" s="83"/>
      <c r="E7" s="83"/>
      <c r="F7" s="83"/>
      <c r="H7"/>
      <c r="I7"/>
      <c r="J7"/>
      <c r="K7"/>
    </row>
    <row r="8" spans="1:18" ht="14.4" x14ac:dyDescent="0.3">
      <c r="A8" s="80" t="str">
        <f>'Lead E'!A8</f>
        <v>FOR THE TWELVE MONTHS ENDED DECEMBER 31, 2023</v>
      </c>
      <c r="B8" s="134"/>
      <c r="C8" s="135"/>
      <c r="D8" s="135"/>
      <c r="E8" s="135"/>
      <c r="F8" s="135"/>
      <c r="H8"/>
      <c r="I8"/>
      <c r="J8"/>
      <c r="K8"/>
    </row>
    <row r="9" spans="1:18" ht="14.4" x14ac:dyDescent="0.3">
      <c r="A9" s="78" t="str">
        <f>'Lead E'!A9</f>
        <v>COMMISSION BASIS REPORT</v>
      </c>
      <c r="B9" s="79"/>
      <c r="C9" s="80"/>
      <c r="D9" s="80"/>
      <c r="E9" s="80"/>
      <c r="F9" s="80"/>
      <c r="H9"/>
      <c r="I9"/>
      <c r="J9"/>
      <c r="K9"/>
      <c r="L9"/>
      <c r="M9"/>
      <c r="N9"/>
      <c r="O9"/>
      <c r="P9"/>
      <c r="Q9"/>
    </row>
    <row r="10" spans="1:18" ht="14.4" x14ac:dyDescent="0.3">
      <c r="A10" s="18"/>
      <c r="B10" s="18"/>
      <c r="C10" s="44"/>
      <c r="D10" s="44"/>
      <c r="E10" s="44"/>
      <c r="F10" s="44"/>
      <c r="G10"/>
      <c r="H10"/>
      <c r="I10"/>
      <c r="J10"/>
      <c r="K10"/>
      <c r="L10"/>
      <c r="M10"/>
      <c r="N10"/>
      <c r="O10"/>
      <c r="P10"/>
      <c r="Q10"/>
    </row>
    <row r="11" spans="1:18" ht="14.4" x14ac:dyDescent="0.3">
      <c r="A11" s="81" t="s">
        <v>9</v>
      </c>
      <c r="B11" s="18"/>
      <c r="C11" s="44"/>
      <c r="D11" s="44"/>
      <c r="E11" s="44"/>
      <c r="F11" s="44"/>
      <c r="G11"/>
      <c r="H11"/>
      <c r="I11"/>
      <c r="J11"/>
      <c r="K11"/>
      <c r="L11"/>
      <c r="M11"/>
      <c r="N11"/>
      <c r="O11"/>
      <c r="P11"/>
      <c r="Q11"/>
      <c r="R11"/>
    </row>
    <row r="12" spans="1:18" ht="14.4" x14ac:dyDescent="0.3">
      <c r="A12" s="17" t="s">
        <v>8</v>
      </c>
      <c r="B12" s="16" t="s">
        <v>7</v>
      </c>
      <c r="C12" s="84" t="s">
        <v>6</v>
      </c>
      <c r="D12" s="84" t="s">
        <v>5</v>
      </c>
      <c r="E12" s="84"/>
      <c r="F12" s="85" t="s">
        <v>4</v>
      </c>
      <c r="H12"/>
      <c r="I12"/>
      <c r="J12"/>
      <c r="K12"/>
      <c r="L12"/>
      <c r="M12"/>
      <c r="N12"/>
      <c r="O12"/>
      <c r="P12"/>
      <c r="Q12"/>
      <c r="R12"/>
    </row>
    <row r="13" spans="1:18" ht="12" customHeight="1" x14ac:dyDescent="0.3">
      <c r="A13" s="3"/>
      <c r="B13" s="3"/>
      <c r="C13" s="4"/>
      <c r="D13" s="4"/>
      <c r="E13" s="4"/>
      <c r="F13" s="4"/>
      <c r="H13"/>
      <c r="I13"/>
      <c r="J13"/>
      <c r="K13"/>
      <c r="L13"/>
      <c r="M13"/>
      <c r="N13"/>
      <c r="O13"/>
      <c r="P13"/>
      <c r="Q13"/>
      <c r="R13"/>
    </row>
    <row r="14" spans="1:18" ht="14.4" x14ac:dyDescent="0.3">
      <c r="A14" s="7">
        <v>1</v>
      </c>
      <c r="B14" s="4" t="s">
        <v>3</v>
      </c>
      <c r="C14" s="13">
        <f>'Qualified - Actual'!B23</f>
        <v>33379.064878710997</v>
      </c>
      <c r="D14" s="13">
        <f>'Qualified - Restated'!B23</f>
        <v>2276561.0696423417</v>
      </c>
      <c r="E14" s="13"/>
      <c r="F14" s="13">
        <f>+D14-C14</f>
        <v>2243182.0047636307</v>
      </c>
      <c r="H14"/>
      <c r="I14"/>
      <c r="J14"/>
      <c r="K14"/>
      <c r="L14"/>
      <c r="M14"/>
      <c r="N14"/>
      <c r="O14"/>
      <c r="P14"/>
      <c r="Q14"/>
      <c r="R14"/>
    </row>
    <row r="15" spans="1:18" ht="14.4" x14ac:dyDescent="0.3">
      <c r="A15" s="7">
        <f>A14+1</f>
        <v>2</v>
      </c>
      <c r="B15" s="6" t="s">
        <v>2</v>
      </c>
      <c r="C15" s="12">
        <f>SUM(C14:C14)</f>
        <v>33379.064878710997</v>
      </c>
      <c r="D15" s="12">
        <f>SUM(D14:D14)</f>
        <v>2276561.0696423417</v>
      </c>
      <c r="E15" s="12"/>
      <c r="F15" s="12">
        <f>SUM(F14:F14)</f>
        <v>2243182.0047636307</v>
      </c>
      <c r="H15"/>
      <c r="I15"/>
      <c r="J15"/>
      <c r="K15"/>
      <c r="L15"/>
      <c r="M15"/>
      <c r="N15"/>
      <c r="O15"/>
      <c r="P15"/>
      <c r="Q15"/>
      <c r="R15"/>
    </row>
    <row r="16" spans="1:18" ht="14.4" x14ac:dyDescent="0.3">
      <c r="A16" s="7">
        <f>A15+1</f>
        <v>3</v>
      </c>
      <c r="B16" s="6"/>
      <c r="C16" s="3"/>
      <c r="D16" s="3"/>
      <c r="E16" s="3"/>
      <c r="F16" s="11"/>
      <c r="H16"/>
      <c r="I16"/>
      <c r="J16"/>
      <c r="K16"/>
      <c r="L16"/>
      <c r="M16"/>
      <c r="N16"/>
      <c r="O16"/>
      <c r="P16"/>
      <c r="Q16"/>
      <c r="R16"/>
    </row>
    <row r="17" spans="1:18" ht="14.4" x14ac:dyDescent="0.3">
      <c r="A17" s="7">
        <f>A16+1</f>
        <v>4</v>
      </c>
      <c r="B17" s="4" t="s">
        <v>48</v>
      </c>
      <c r="C17" s="3"/>
      <c r="D17" s="3"/>
      <c r="E17" s="3"/>
      <c r="F17" s="5">
        <f>F15</f>
        <v>2243182.0047636307</v>
      </c>
      <c r="H17"/>
      <c r="I17"/>
      <c r="J17"/>
      <c r="K17"/>
      <c r="L17"/>
      <c r="M17"/>
      <c r="N17"/>
      <c r="O17"/>
      <c r="P17"/>
      <c r="Q17"/>
      <c r="R17"/>
    </row>
    <row r="18" spans="1:18" ht="14.4" x14ac:dyDescent="0.3">
      <c r="A18" s="7">
        <f>A17+1</f>
        <v>5</v>
      </c>
      <c r="B18" s="6" t="s">
        <v>47</v>
      </c>
      <c r="C18" s="10">
        <v>0.21</v>
      </c>
      <c r="D18" s="9"/>
      <c r="E18" s="9"/>
      <c r="F18" s="8">
        <f>-C18*F17</f>
        <v>-471068.22100036242</v>
      </c>
      <c r="H18"/>
      <c r="I18"/>
      <c r="J18"/>
      <c r="K18"/>
      <c r="L18"/>
      <c r="M18"/>
      <c r="N18"/>
      <c r="O18"/>
      <c r="P18"/>
      <c r="Q18"/>
      <c r="R18"/>
    </row>
    <row r="19" spans="1:18" ht="15" thickBot="1" x14ac:dyDescent="0.35">
      <c r="A19" s="7">
        <f>A18+1</f>
        <v>6</v>
      </c>
      <c r="B19" s="6" t="s">
        <v>1</v>
      </c>
      <c r="C19" s="3"/>
      <c r="D19" s="3"/>
      <c r="E19" s="3"/>
      <c r="F19" s="37">
        <f>-F17-F18</f>
        <v>-1772113.7837632683</v>
      </c>
      <c r="H19"/>
      <c r="I19"/>
      <c r="J19"/>
      <c r="K19"/>
      <c r="L19"/>
      <c r="M19"/>
      <c r="N19"/>
      <c r="O19"/>
      <c r="P19"/>
      <c r="Q19"/>
      <c r="R19"/>
    </row>
    <row r="20" spans="1:18" ht="15" thickTop="1" x14ac:dyDescent="0.3">
      <c r="A20" s="5"/>
      <c r="B20" s="5"/>
      <c r="C20" s="5"/>
      <c r="D20" s="5"/>
      <c r="E20" s="5"/>
      <c r="F20" s="5"/>
      <c r="H20"/>
      <c r="I20"/>
      <c r="J20"/>
      <c r="K20"/>
      <c r="L20"/>
      <c r="M20"/>
      <c r="N20"/>
      <c r="O20"/>
      <c r="P20"/>
      <c r="Q20"/>
      <c r="R20"/>
    </row>
    <row r="21" spans="1:18" ht="14.4" x14ac:dyDescent="0.3">
      <c r="A21" s="4"/>
      <c r="B21" s="4"/>
      <c r="C21" s="3"/>
      <c r="D21" s="3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4.4" x14ac:dyDescent="0.3">
      <c r="C22" s="2"/>
      <c r="D22" s="2"/>
      <c r="E22" s="2"/>
      <c r="F22" s="2"/>
      <c r="H22"/>
      <c r="I22"/>
      <c r="J22"/>
      <c r="K22"/>
      <c r="L22"/>
      <c r="M22"/>
      <c r="N22"/>
      <c r="O22"/>
      <c r="P22"/>
      <c r="Q22"/>
      <c r="R22"/>
    </row>
    <row r="23" spans="1:18" ht="14.4" x14ac:dyDescent="0.3">
      <c r="H23"/>
      <c r="I23"/>
      <c r="J23"/>
      <c r="K23"/>
      <c r="L23"/>
      <c r="M23"/>
      <c r="N23"/>
      <c r="O23"/>
      <c r="P23"/>
      <c r="Q23"/>
      <c r="R23"/>
    </row>
    <row r="24" spans="1:18" ht="14.4" x14ac:dyDescent="0.3">
      <c r="A24" s="38"/>
      <c r="H24"/>
      <c r="I24"/>
      <c r="J24"/>
      <c r="K24"/>
      <c r="L24"/>
      <c r="M24"/>
      <c r="N24"/>
      <c r="O24"/>
      <c r="P24"/>
      <c r="Q24"/>
    </row>
    <row r="25" spans="1:18" ht="14.4" x14ac:dyDescent="0.3">
      <c r="H25"/>
      <c r="I25"/>
      <c r="J25"/>
      <c r="K25"/>
      <c r="L25"/>
      <c r="M25"/>
      <c r="N25"/>
      <c r="O25"/>
      <c r="P25"/>
      <c r="Q25"/>
    </row>
    <row r="26" spans="1:18" ht="14.4" x14ac:dyDescent="0.3">
      <c r="H26"/>
      <c r="I26"/>
      <c r="J26"/>
      <c r="K26"/>
      <c r="L26"/>
      <c r="M26"/>
      <c r="N26"/>
      <c r="O26"/>
      <c r="P26"/>
      <c r="Q26"/>
    </row>
    <row r="27" spans="1:18" ht="14.4" x14ac:dyDescent="0.3">
      <c r="H27"/>
      <c r="I27"/>
      <c r="J27"/>
      <c r="K27"/>
      <c r="L27"/>
      <c r="M27"/>
      <c r="N27"/>
      <c r="O27"/>
      <c r="P27"/>
      <c r="Q27"/>
    </row>
    <row r="28" spans="1:18" ht="14.4" x14ac:dyDescent="0.3">
      <c r="H28"/>
      <c r="I28"/>
      <c r="J28"/>
      <c r="K28"/>
      <c r="L28"/>
      <c r="M28"/>
      <c r="N28"/>
      <c r="O28"/>
      <c r="P28"/>
      <c r="Q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zoomScaleNormal="100" workbookViewId="0">
      <selection activeCell="B37" sqref="B37"/>
    </sheetView>
  </sheetViews>
  <sheetFormatPr defaultColWidth="9.109375" defaultRowHeight="13.2" x14ac:dyDescent="0.25"/>
  <cols>
    <col min="1" max="1" width="29.5546875" style="100" customWidth="1"/>
    <col min="2" max="2" width="31.44140625" style="100" customWidth="1"/>
    <col min="3" max="3" width="3.109375" style="34" customWidth="1"/>
    <col min="4" max="4" width="14.44140625" style="100" bestFit="1" customWidth="1"/>
    <col min="5" max="5" width="15.109375" style="100" bestFit="1" customWidth="1"/>
    <col min="6" max="16384" width="9.109375" style="100"/>
  </cols>
  <sheetData>
    <row r="1" spans="1:5" ht="13.8" x14ac:dyDescent="0.25">
      <c r="A1" s="21" t="s">
        <v>0</v>
      </c>
      <c r="B1" s="99"/>
      <c r="C1" s="87"/>
    </row>
    <row r="2" spans="1:5" ht="13.8" x14ac:dyDescent="0.25">
      <c r="A2" s="23" t="s">
        <v>12</v>
      </c>
      <c r="B2" s="99"/>
      <c r="C2" s="88"/>
    </row>
    <row r="3" spans="1:5" x14ac:dyDescent="0.25">
      <c r="A3" s="24" t="s">
        <v>50</v>
      </c>
      <c r="B3" s="99"/>
      <c r="C3" s="88"/>
    </row>
    <row r="4" spans="1:5" x14ac:dyDescent="0.25">
      <c r="A4" s="24"/>
      <c r="B4" s="99"/>
      <c r="C4" s="88"/>
    </row>
    <row r="5" spans="1:5" ht="13.8" thickBot="1" x14ac:dyDescent="0.3">
      <c r="A5" s="39"/>
      <c r="B5" s="39"/>
      <c r="C5" s="49"/>
    </row>
    <row r="6" spans="1:5" ht="15" thickBot="1" x14ac:dyDescent="0.35">
      <c r="A6" s="26" t="s">
        <v>13</v>
      </c>
      <c r="B6" s="27" t="s">
        <v>14</v>
      </c>
      <c r="C6" s="50"/>
      <c r="E6" s="91"/>
    </row>
    <row r="7" spans="1:5" ht="15" thickTop="1" x14ac:dyDescent="0.3">
      <c r="A7" s="47" t="s">
        <v>51</v>
      </c>
      <c r="B7" s="72">
        <f>'Qual TY SAP '!B9</f>
        <v>263917</v>
      </c>
      <c r="C7" s="31"/>
      <c r="E7" s="91"/>
    </row>
    <row r="8" spans="1:5" ht="14.4" x14ac:dyDescent="0.3">
      <c r="A8" s="100" t="s">
        <v>15</v>
      </c>
      <c r="B8" s="101">
        <f>B7</f>
        <v>263917</v>
      </c>
      <c r="C8" s="28" t="s">
        <v>16</v>
      </c>
      <c r="E8" s="91"/>
    </row>
    <row r="9" spans="1:5" ht="14.4" x14ac:dyDescent="0.3">
      <c r="B9" s="101"/>
      <c r="C9" s="28"/>
      <c r="E9" s="91"/>
    </row>
    <row r="10" spans="1:5" ht="14.4" x14ac:dyDescent="0.3">
      <c r="B10" s="102"/>
      <c r="C10" s="49"/>
      <c r="E10" s="91"/>
    </row>
    <row r="11" spans="1:5" ht="14.4" x14ac:dyDescent="0.3">
      <c r="A11" s="100" t="s">
        <v>17</v>
      </c>
      <c r="B11" s="103">
        <f>B8</f>
        <v>263917</v>
      </c>
      <c r="C11" s="51" t="str">
        <f>C8</f>
        <v>r1</v>
      </c>
      <c r="D11" s="104"/>
      <c r="E11" s="91"/>
    </row>
    <row r="12" spans="1:5" ht="14.4" x14ac:dyDescent="0.3">
      <c r="B12" s="116">
        <f>'Qualified - Restated'!B12</f>
        <v>0.45991132720047301</v>
      </c>
      <c r="C12" s="53"/>
      <c r="E12" s="91"/>
    </row>
    <row r="13" spans="1:5" ht="14.4" x14ac:dyDescent="0.3">
      <c r="A13" s="100" t="s">
        <v>42</v>
      </c>
      <c r="B13" s="103">
        <f>B11*B12</f>
        <v>121378.41774076724</v>
      </c>
      <c r="C13" s="51" t="s">
        <v>18</v>
      </c>
      <c r="D13" s="104"/>
      <c r="E13" s="91"/>
    </row>
    <row r="14" spans="1:5" ht="14.4" x14ac:dyDescent="0.3">
      <c r="B14" s="103"/>
      <c r="C14" s="51"/>
      <c r="E14" s="91"/>
    </row>
    <row r="15" spans="1:5" ht="14.4" x14ac:dyDescent="0.3">
      <c r="B15" s="102"/>
      <c r="C15" s="49"/>
      <c r="E15" s="91"/>
    </row>
    <row r="16" spans="1:5" ht="14.4" x14ac:dyDescent="0.3">
      <c r="A16" s="100" t="s">
        <v>19</v>
      </c>
      <c r="B16" s="103">
        <f>B13</f>
        <v>121378.41774076724</v>
      </c>
      <c r="C16" s="51" t="s">
        <v>18</v>
      </c>
      <c r="E16" s="91"/>
    </row>
    <row r="17" spans="1:5" ht="14.4" x14ac:dyDescent="0.3">
      <c r="B17" s="116">
        <f>'Qualified - Restated'!B17</f>
        <v>0.72499999999999998</v>
      </c>
      <c r="C17" s="53"/>
      <c r="E17" s="91"/>
    </row>
    <row r="18" spans="1:5" ht="14.4" x14ac:dyDescent="0.3">
      <c r="B18" s="76">
        <f>B16*B17</f>
        <v>87999.352862056243</v>
      </c>
      <c r="C18" s="54"/>
      <c r="E18" s="91"/>
    </row>
    <row r="19" spans="1:5" ht="14.4" x14ac:dyDescent="0.3">
      <c r="B19" s="102"/>
      <c r="C19" s="49"/>
      <c r="E19" s="91"/>
    </row>
    <row r="20" spans="1:5" ht="14.4" x14ac:dyDescent="0.3">
      <c r="B20" s="102"/>
      <c r="C20" s="49"/>
      <c r="E20" s="91"/>
    </row>
    <row r="21" spans="1:5" ht="14.4" x14ac:dyDescent="0.3">
      <c r="A21" s="100" t="s">
        <v>20</v>
      </c>
      <c r="B21" s="103">
        <f>B13</f>
        <v>121378.41774076724</v>
      </c>
      <c r="C21" s="51" t="s">
        <v>18</v>
      </c>
      <c r="E21" s="91"/>
    </row>
    <row r="22" spans="1:5" ht="14.4" x14ac:dyDescent="0.3">
      <c r="B22" s="116">
        <f>'Qualified - Restated'!B22</f>
        <v>0.27500000000000002</v>
      </c>
      <c r="C22" s="53"/>
      <c r="E22" s="91"/>
    </row>
    <row r="23" spans="1:5" ht="14.4" x14ac:dyDescent="0.3">
      <c r="B23" s="76">
        <f>B21*B22</f>
        <v>33379.064878710997</v>
      </c>
      <c r="C23" s="55"/>
      <c r="E23" s="91"/>
    </row>
    <row r="24" spans="1:5" ht="14.4" x14ac:dyDescent="0.3">
      <c r="B24" s="102"/>
      <c r="C24" s="49"/>
      <c r="E24" s="91"/>
    </row>
    <row r="25" spans="1:5" ht="14.4" x14ac:dyDescent="0.3">
      <c r="B25" s="102"/>
      <c r="C25" s="49"/>
      <c r="E25" s="91"/>
    </row>
    <row r="26" spans="1:5" ht="14.4" x14ac:dyDescent="0.3">
      <c r="A26" s="100" t="s">
        <v>21</v>
      </c>
      <c r="B26" s="76">
        <f>B18+B23</f>
        <v>121378.41774076724</v>
      </c>
      <c r="C26" s="51" t="s">
        <v>18</v>
      </c>
      <c r="E26" s="91"/>
    </row>
    <row r="27" spans="1:5" ht="14.4" x14ac:dyDescent="0.3">
      <c r="A27" s="113"/>
      <c r="B27" s="114"/>
      <c r="C27" s="49"/>
      <c r="E27" s="91"/>
    </row>
    <row r="28" spans="1:5" ht="14.4" x14ac:dyDescent="0.3">
      <c r="A28" s="115"/>
      <c r="B28" s="115"/>
      <c r="E28" s="91"/>
    </row>
    <row r="29" spans="1:5" ht="14.4" x14ac:dyDescent="0.3">
      <c r="E29" s="91"/>
    </row>
    <row r="30" spans="1:5" ht="14.4" x14ac:dyDescent="0.3">
      <c r="A30"/>
      <c r="B30"/>
      <c r="C30"/>
      <c r="D30"/>
      <c r="E30"/>
    </row>
    <row r="31" spans="1:5" ht="14.4" x14ac:dyDescent="0.3">
      <c r="A31"/>
      <c r="B31"/>
      <c r="C31"/>
      <c r="D31"/>
      <c r="E31"/>
    </row>
    <row r="32" spans="1:5" ht="14.4" x14ac:dyDescent="0.3">
      <c r="A32"/>
      <c r="B32"/>
      <c r="C32"/>
      <c r="D32"/>
      <c r="E32"/>
    </row>
    <row r="33" spans="1:5" ht="14.4" x14ac:dyDescent="0.3">
      <c r="A33"/>
      <c r="B33"/>
      <c r="C33"/>
      <c r="D33"/>
      <c r="E33"/>
    </row>
    <row r="34" spans="1:5" ht="14.4" x14ac:dyDescent="0.3">
      <c r="A34"/>
      <c r="B34"/>
      <c r="C34"/>
      <c r="D34"/>
      <c r="E34"/>
    </row>
    <row r="35" spans="1:5" ht="14.4" x14ac:dyDescent="0.3">
      <c r="A35"/>
      <c r="B35"/>
      <c r="C35"/>
      <c r="D35"/>
      <c r="E35"/>
    </row>
    <row r="36" spans="1:5" ht="14.4" x14ac:dyDescent="0.3">
      <c r="A36"/>
      <c r="B36"/>
      <c r="C36"/>
      <c r="D36"/>
      <c r="E36"/>
    </row>
    <row r="37" spans="1:5" ht="14.4" x14ac:dyDescent="0.3">
      <c r="A37"/>
      <c r="B37"/>
      <c r="C37"/>
      <c r="D37"/>
      <c r="E37"/>
    </row>
    <row r="38" spans="1:5" ht="14.4" x14ac:dyDescent="0.3">
      <c r="A38"/>
      <c r="B38"/>
      <c r="C38"/>
      <c r="D38"/>
      <c r="E38"/>
    </row>
    <row r="39" spans="1:5" ht="14.4" x14ac:dyDescent="0.3">
      <c r="A39"/>
      <c r="B39"/>
      <c r="C39"/>
      <c r="D39"/>
      <c r="E3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zoomScale="90" zoomScaleNormal="90" workbookViewId="0">
      <selection activeCell="C24" sqref="C24"/>
    </sheetView>
  </sheetViews>
  <sheetFormatPr defaultRowHeight="14.4" x14ac:dyDescent="0.3"/>
  <cols>
    <col min="1" max="1" width="42" style="92" customWidth="1"/>
    <col min="2" max="2" width="23.33203125" style="92" customWidth="1"/>
    <col min="3" max="3" width="15" style="92" customWidth="1"/>
    <col min="4" max="7" width="13.6640625" style="92" bestFit="1" customWidth="1"/>
    <col min="8" max="8" width="14.33203125" style="92" bestFit="1" customWidth="1"/>
    <col min="9" max="14" width="13.109375" style="92" bestFit="1" customWidth="1"/>
    <col min="15" max="15" width="13.88671875" style="92" bestFit="1" customWidth="1"/>
    <col min="16" max="18" width="12.33203125" style="92" bestFit="1" customWidth="1"/>
    <col min="19" max="257" width="8.88671875" style="92"/>
    <col min="258" max="258" width="27.5546875" style="92" bestFit="1" customWidth="1"/>
    <col min="259" max="259" width="18.6640625" style="92" bestFit="1" customWidth="1"/>
    <col min="260" max="260" width="12.88671875" style="92" bestFit="1" customWidth="1"/>
    <col min="261" max="261" width="9.5546875" style="92" bestFit="1" customWidth="1"/>
    <col min="262" max="262" width="22" style="92" bestFit="1" customWidth="1"/>
    <col min="263" max="263" width="10.44140625" style="92" bestFit="1" customWidth="1"/>
    <col min="264" max="513" width="8.88671875" style="92"/>
    <col min="514" max="514" width="27.5546875" style="92" bestFit="1" customWidth="1"/>
    <col min="515" max="515" width="18.6640625" style="92" bestFit="1" customWidth="1"/>
    <col min="516" max="516" width="12.88671875" style="92" bestFit="1" customWidth="1"/>
    <col min="517" max="517" width="9.5546875" style="92" bestFit="1" customWidth="1"/>
    <col min="518" max="518" width="22" style="92" bestFit="1" customWidth="1"/>
    <col min="519" max="519" width="10.44140625" style="92" bestFit="1" customWidth="1"/>
    <col min="520" max="769" width="8.88671875" style="92"/>
    <col min="770" max="770" width="27.5546875" style="92" bestFit="1" customWidth="1"/>
    <col min="771" max="771" width="18.6640625" style="92" bestFit="1" customWidth="1"/>
    <col min="772" max="772" width="12.88671875" style="92" bestFit="1" customWidth="1"/>
    <col min="773" max="773" width="9.5546875" style="92" bestFit="1" customWidth="1"/>
    <col min="774" max="774" width="22" style="92" bestFit="1" customWidth="1"/>
    <col min="775" max="775" width="10.44140625" style="92" bestFit="1" customWidth="1"/>
    <col min="776" max="1025" width="8.88671875" style="92"/>
    <col min="1026" max="1026" width="27.5546875" style="92" bestFit="1" customWidth="1"/>
    <col min="1027" max="1027" width="18.6640625" style="92" bestFit="1" customWidth="1"/>
    <col min="1028" max="1028" width="12.88671875" style="92" bestFit="1" customWidth="1"/>
    <col min="1029" max="1029" width="9.5546875" style="92" bestFit="1" customWidth="1"/>
    <col min="1030" max="1030" width="22" style="92" bestFit="1" customWidth="1"/>
    <col min="1031" max="1031" width="10.44140625" style="92" bestFit="1" customWidth="1"/>
    <col min="1032" max="1281" width="8.88671875" style="92"/>
    <col min="1282" max="1282" width="27.5546875" style="92" bestFit="1" customWidth="1"/>
    <col min="1283" max="1283" width="18.6640625" style="92" bestFit="1" customWidth="1"/>
    <col min="1284" max="1284" width="12.88671875" style="92" bestFit="1" customWidth="1"/>
    <col min="1285" max="1285" width="9.5546875" style="92" bestFit="1" customWidth="1"/>
    <col min="1286" max="1286" width="22" style="92" bestFit="1" customWidth="1"/>
    <col min="1287" max="1287" width="10.44140625" style="92" bestFit="1" customWidth="1"/>
    <col min="1288" max="1537" width="8.88671875" style="92"/>
    <col min="1538" max="1538" width="27.5546875" style="92" bestFit="1" customWidth="1"/>
    <col min="1539" max="1539" width="18.6640625" style="92" bestFit="1" customWidth="1"/>
    <col min="1540" max="1540" width="12.88671875" style="92" bestFit="1" customWidth="1"/>
    <col min="1541" max="1541" width="9.5546875" style="92" bestFit="1" customWidth="1"/>
    <col min="1542" max="1542" width="22" style="92" bestFit="1" customWidth="1"/>
    <col min="1543" max="1543" width="10.44140625" style="92" bestFit="1" customWidth="1"/>
    <col min="1544" max="1793" width="8.88671875" style="92"/>
    <col min="1794" max="1794" width="27.5546875" style="92" bestFit="1" customWidth="1"/>
    <col min="1795" max="1795" width="18.6640625" style="92" bestFit="1" customWidth="1"/>
    <col min="1796" max="1796" width="12.88671875" style="92" bestFit="1" customWidth="1"/>
    <col min="1797" max="1797" width="9.5546875" style="92" bestFit="1" customWidth="1"/>
    <col min="1798" max="1798" width="22" style="92" bestFit="1" customWidth="1"/>
    <col min="1799" max="1799" width="10.44140625" style="92" bestFit="1" customWidth="1"/>
    <col min="1800" max="2049" width="8.88671875" style="92"/>
    <col min="2050" max="2050" width="27.5546875" style="92" bestFit="1" customWidth="1"/>
    <col min="2051" max="2051" width="18.6640625" style="92" bestFit="1" customWidth="1"/>
    <col min="2052" max="2052" width="12.88671875" style="92" bestFit="1" customWidth="1"/>
    <col min="2053" max="2053" width="9.5546875" style="92" bestFit="1" customWidth="1"/>
    <col min="2054" max="2054" width="22" style="92" bestFit="1" customWidth="1"/>
    <col min="2055" max="2055" width="10.44140625" style="92" bestFit="1" customWidth="1"/>
    <col min="2056" max="2305" width="8.88671875" style="92"/>
    <col min="2306" max="2306" width="27.5546875" style="92" bestFit="1" customWidth="1"/>
    <col min="2307" max="2307" width="18.6640625" style="92" bestFit="1" customWidth="1"/>
    <col min="2308" max="2308" width="12.88671875" style="92" bestFit="1" customWidth="1"/>
    <col min="2309" max="2309" width="9.5546875" style="92" bestFit="1" customWidth="1"/>
    <col min="2310" max="2310" width="22" style="92" bestFit="1" customWidth="1"/>
    <col min="2311" max="2311" width="10.44140625" style="92" bestFit="1" customWidth="1"/>
    <col min="2312" max="2561" width="8.88671875" style="92"/>
    <col min="2562" max="2562" width="27.5546875" style="92" bestFit="1" customWidth="1"/>
    <col min="2563" max="2563" width="18.6640625" style="92" bestFit="1" customWidth="1"/>
    <col min="2564" max="2564" width="12.88671875" style="92" bestFit="1" customWidth="1"/>
    <col min="2565" max="2565" width="9.5546875" style="92" bestFit="1" customWidth="1"/>
    <col min="2566" max="2566" width="22" style="92" bestFit="1" customWidth="1"/>
    <col min="2567" max="2567" width="10.44140625" style="92" bestFit="1" customWidth="1"/>
    <col min="2568" max="2817" width="8.88671875" style="92"/>
    <col min="2818" max="2818" width="27.5546875" style="92" bestFit="1" customWidth="1"/>
    <col min="2819" max="2819" width="18.6640625" style="92" bestFit="1" customWidth="1"/>
    <col min="2820" max="2820" width="12.88671875" style="92" bestFit="1" customWidth="1"/>
    <col min="2821" max="2821" width="9.5546875" style="92" bestFit="1" customWidth="1"/>
    <col min="2822" max="2822" width="22" style="92" bestFit="1" customWidth="1"/>
    <col min="2823" max="2823" width="10.44140625" style="92" bestFit="1" customWidth="1"/>
    <col min="2824" max="3073" width="8.88671875" style="92"/>
    <col min="3074" max="3074" width="27.5546875" style="92" bestFit="1" customWidth="1"/>
    <col min="3075" max="3075" width="18.6640625" style="92" bestFit="1" customWidth="1"/>
    <col min="3076" max="3076" width="12.88671875" style="92" bestFit="1" customWidth="1"/>
    <col min="3077" max="3077" width="9.5546875" style="92" bestFit="1" customWidth="1"/>
    <col min="3078" max="3078" width="22" style="92" bestFit="1" customWidth="1"/>
    <col min="3079" max="3079" width="10.44140625" style="92" bestFit="1" customWidth="1"/>
    <col min="3080" max="3329" width="8.88671875" style="92"/>
    <col min="3330" max="3330" width="27.5546875" style="92" bestFit="1" customWidth="1"/>
    <col min="3331" max="3331" width="18.6640625" style="92" bestFit="1" customWidth="1"/>
    <col min="3332" max="3332" width="12.88671875" style="92" bestFit="1" customWidth="1"/>
    <col min="3333" max="3333" width="9.5546875" style="92" bestFit="1" customWidth="1"/>
    <col min="3334" max="3334" width="22" style="92" bestFit="1" customWidth="1"/>
    <col min="3335" max="3335" width="10.44140625" style="92" bestFit="1" customWidth="1"/>
    <col min="3336" max="3585" width="8.88671875" style="92"/>
    <col min="3586" max="3586" width="27.5546875" style="92" bestFit="1" customWidth="1"/>
    <col min="3587" max="3587" width="18.6640625" style="92" bestFit="1" customWidth="1"/>
    <col min="3588" max="3588" width="12.88671875" style="92" bestFit="1" customWidth="1"/>
    <col min="3589" max="3589" width="9.5546875" style="92" bestFit="1" customWidth="1"/>
    <col min="3590" max="3590" width="22" style="92" bestFit="1" customWidth="1"/>
    <col min="3591" max="3591" width="10.44140625" style="92" bestFit="1" customWidth="1"/>
    <col min="3592" max="3841" width="8.88671875" style="92"/>
    <col min="3842" max="3842" width="27.5546875" style="92" bestFit="1" customWidth="1"/>
    <col min="3843" max="3843" width="18.6640625" style="92" bestFit="1" customWidth="1"/>
    <col min="3844" max="3844" width="12.88671875" style="92" bestFit="1" customWidth="1"/>
    <col min="3845" max="3845" width="9.5546875" style="92" bestFit="1" customWidth="1"/>
    <col min="3846" max="3846" width="22" style="92" bestFit="1" customWidth="1"/>
    <col min="3847" max="3847" width="10.44140625" style="92" bestFit="1" customWidth="1"/>
    <col min="3848" max="4097" width="8.88671875" style="92"/>
    <col min="4098" max="4098" width="27.5546875" style="92" bestFit="1" customWidth="1"/>
    <col min="4099" max="4099" width="18.6640625" style="92" bestFit="1" customWidth="1"/>
    <col min="4100" max="4100" width="12.88671875" style="92" bestFit="1" customWidth="1"/>
    <col min="4101" max="4101" width="9.5546875" style="92" bestFit="1" customWidth="1"/>
    <col min="4102" max="4102" width="22" style="92" bestFit="1" customWidth="1"/>
    <col min="4103" max="4103" width="10.44140625" style="92" bestFit="1" customWidth="1"/>
    <col min="4104" max="4353" width="8.88671875" style="92"/>
    <col min="4354" max="4354" width="27.5546875" style="92" bestFit="1" customWidth="1"/>
    <col min="4355" max="4355" width="18.6640625" style="92" bestFit="1" customWidth="1"/>
    <col min="4356" max="4356" width="12.88671875" style="92" bestFit="1" customWidth="1"/>
    <col min="4357" max="4357" width="9.5546875" style="92" bestFit="1" customWidth="1"/>
    <col min="4358" max="4358" width="22" style="92" bestFit="1" customWidth="1"/>
    <col min="4359" max="4359" width="10.44140625" style="92" bestFit="1" customWidth="1"/>
    <col min="4360" max="4609" width="8.88671875" style="92"/>
    <col min="4610" max="4610" width="27.5546875" style="92" bestFit="1" customWidth="1"/>
    <col min="4611" max="4611" width="18.6640625" style="92" bestFit="1" customWidth="1"/>
    <col min="4612" max="4612" width="12.88671875" style="92" bestFit="1" customWidth="1"/>
    <col min="4613" max="4613" width="9.5546875" style="92" bestFit="1" customWidth="1"/>
    <col min="4614" max="4614" width="22" style="92" bestFit="1" customWidth="1"/>
    <col min="4615" max="4615" width="10.44140625" style="92" bestFit="1" customWidth="1"/>
    <col min="4616" max="4865" width="8.88671875" style="92"/>
    <col min="4866" max="4866" width="27.5546875" style="92" bestFit="1" customWidth="1"/>
    <col min="4867" max="4867" width="18.6640625" style="92" bestFit="1" customWidth="1"/>
    <col min="4868" max="4868" width="12.88671875" style="92" bestFit="1" customWidth="1"/>
    <col min="4869" max="4869" width="9.5546875" style="92" bestFit="1" customWidth="1"/>
    <col min="4870" max="4870" width="22" style="92" bestFit="1" customWidth="1"/>
    <col min="4871" max="4871" width="10.44140625" style="92" bestFit="1" customWidth="1"/>
    <col min="4872" max="5121" width="8.88671875" style="92"/>
    <col min="5122" max="5122" width="27.5546875" style="92" bestFit="1" customWidth="1"/>
    <col min="5123" max="5123" width="18.6640625" style="92" bestFit="1" customWidth="1"/>
    <col min="5124" max="5124" width="12.88671875" style="92" bestFit="1" customWidth="1"/>
    <col min="5125" max="5125" width="9.5546875" style="92" bestFit="1" customWidth="1"/>
    <col min="5126" max="5126" width="22" style="92" bestFit="1" customWidth="1"/>
    <col min="5127" max="5127" width="10.44140625" style="92" bestFit="1" customWidth="1"/>
    <col min="5128" max="5377" width="8.88671875" style="92"/>
    <col min="5378" max="5378" width="27.5546875" style="92" bestFit="1" customWidth="1"/>
    <col min="5379" max="5379" width="18.6640625" style="92" bestFit="1" customWidth="1"/>
    <col min="5380" max="5380" width="12.88671875" style="92" bestFit="1" customWidth="1"/>
    <col min="5381" max="5381" width="9.5546875" style="92" bestFit="1" customWidth="1"/>
    <col min="5382" max="5382" width="22" style="92" bestFit="1" customWidth="1"/>
    <col min="5383" max="5383" width="10.44140625" style="92" bestFit="1" customWidth="1"/>
    <col min="5384" max="5633" width="8.88671875" style="92"/>
    <col min="5634" max="5634" width="27.5546875" style="92" bestFit="1" customWidth="1"/>
    <col min="5635" max="5635" width="18.6640625" style="92" bestFit="1" customWidth="1"/>
    <col min="5636" max="5636" width="12.88671875" style="92" bestFit="1" customWidth="1"/>
    <col min="5637" max="5637" width="9.5546875" style="92" bestFit="1" customWidth="1"/>
    <col min="5638" max="5638" width="22" style="92" bestFit="1" customWidth="1"/>
    <col min="5639" max="5639" width="10.44140625" style="92" bestFit="1" customWidth="1"/>
    <col min="5640" max="5889" width="8.88671875" style="92"/>
    <col min="5890" max="5890" width="27.5546875" style="92" bestFit="1" customWidth="1"/>
    <col min="5891" max="5891" width="18.6640625" style="92" bestFit="1" customWidth="1"/>
    <col min="5892" max="5892" width="12.88671875" style="92" bestFit="1" customWidth="1"/>
    <col min="5893" max="5893" width="9.5546875" style="92" bestFit="1" customWidth="1"/>
    <col min="5894" max="5894" width="22" style="92" bestFit="1" customWidth="1"/>
    <col min="5895" max="5895" width="10.44140625" style="92" bestFit="1" customWidth="1"/>
    <col min="5896" max="6145" width="8.88671875" style="92"/>
    <col min="6146" max="6146" width="27.5546875" style="92" bestFit="1" customWidth="1"/>
    <col min="6147" max="6147" width="18.6640625" style="92" bestFit="1" customWidth="1"/>
    <col min="6148" max="6148" width="12.88671875" style="92" bestFit="1" customWidth="1"/>
    <col min="6149" max="6149" width="9.5546875" style="92" bestFit="1" customWidth="1"/>
    <col min="6150" max="6150" width="22" style="92" bestFit="1" customWidth="1"/>
    <col min="6151" max="6151" width="10.44140625" style="92" bestFit="1" customWidth="1"/>
    <col min="6152" max="6401" width="8.88671875" style="92"/>
    <col min="6402" max="6402" width="27.5546875" style="92" bestFit="1" customWidth="1"/>
    <col min="6403" max="6403" width="18.6640625" style="92" bestFit="1" customWidth="1"/>
    <col min="6404" max="6404" width="12.88671875" style="92" bestFit="1" customWidth="1"/>
    <col min="6405" max="6405" width="9.5546875" style="92" bestFit="1" customWidth="1"/>
    <col min="6406" max="6406" width="22" style="92" bestFit="1" customWidth="1"/>
    <col min="6407" max="6407" width="10.44140625" style="92" bestFit="1" customWidth="1"/>
    <col min="6408" max="6657" width="8.88671875" style="92"/>
    <col min="6658" max="6658" width="27.5546875" style="92" bestFit="1" customWidth="1"/>
    <col min="6659" max="6659" width="18.6640625" style="92" bestFit="1" customWidth="1"/>
    <col min="6660" max="6660" width="12.88671875" style="92" bestFit="1" customWidth="1"/>
    <col min="6661" max="6661" width="9.5546875" style="92" bestFit="1" customWidth="1"/>
    <col min="6662" max="6662" width="22" style="92" bestFit="1" customWidth="1"/>
    <col min="6663" max="6663" width="10.44140625" style="92" bestFit="1" customWidth="1"/>
    <col min="6664" max="6913" width="8.88671875" style="92"/>
    <col min="6914" max="6914" width="27.5546875" style="92" bestFit="1" customWidth="1"/>
    <col min="6915" max="6915" width="18.6640625" style="92" bestFit="1" customWidth="1"/>
    <col min="6916" max="6916" width="12.88671875" style="92" bestFit="1" customWidth="1"/>
    <col min="6917" max="6917" width="9.5546875" style="92" bestFit="1" customWidth="1"/>
    <col min="6918" max="6918" width="22" style="92" bestFit="1" customWidth="1"/>
    <col min="6919" max="6919" width="10.44140625" style="92" bestFit="1" customWidth="1"/>
    <col min="6920" max="7169" width="8.88671875" style="92"/>
    <col min="7170" max="7170" width="27.5546875" style="92" bestFit="1" customWidth="1"/>
    <col min="7171" max="7171" width="18.6640625" style="92" bestFit="1" customWidth="1"/>
    <col min="7172" max="7172" width="12.88671875" style="92" bestFit="1" customWidth="1"/>
    <col min="7173" max="7173" width="9.5546875" style="92" bestFit="1" customWidth="1"/>
    <col min="7174" max="7174" width="22" style="92" bestFit="1" customWidth="1"/>
    <col min="7175" max="7175" width="10.44140625" style="92" bestFit="1" customWidth="1"/>
    <col min="7176" max="7425" width="8.88671875" style="92"/>
    <col min="7426" max="7426" width="27.5546875" style="92" bestFit="1" customWidth="1"/>
    <col min="7427" max="7427" width="18.6640625" style="92" bestFit="1" customWidth="1"/>
    <col min="7428" max="7428" width="12.88671875" style="92" bestFit="1" customWidth="1"/>
    <col min="7429" max="7429" width="9.5546875" style="92" bestFit="1" customWidth="1"/>
    <col min="7430" max="7430" width="22" style="92" bestFit="1" customWidth="1"/>
    <col min="7431" max="7431" width="10.44140625" style="92" bestFit="1" customWidth="1"/>
    <col min="7432" max="7681" width="8.88671875" style="92"/>
    <col min="7682" max="7682" width="27.5546875" style="92" bestFit="1" customWidth="1"/>
    <col min="7683" max="7683" width="18.6640625" style="92" bestFit="1" customWidth="1"/>
    <col min="7684" max="7684" width="12.88671875" style="92" bestFit="1" customWidth="1"/>
    <col min="7685" max="7685" width="9.5546875" style="92" bestFit="1" customWidth="1"/>
    <col min="7686" max="7686" width="22" style="92" bestFit="1" customWidth="1"/>
    <col min="7687" max="7687" width="10.44140625" style="92" bestFit="1" customWidth="1"/>
    <col min="7688" max="7937" width="8.88671875" style="92"/>
    <col min="7938" max="7938" width="27.5546875" style="92" bestFit="1" customWidth="1"/>
    <col min="7939" max="7939" width="18.6640625" style="92" bestFit="1" customWidth="1"/>
    <col min="7940" max="7940" width="12.88671875" style="92" bestFit="1" customWidth="1"/>
    <col min="7941" max="7941" width="9.5546875" style="92" bestFit="1" customWidth="1"/>
    <col min="7942" max="7942" width="22" style="92" bestFit="1" customWidth="1"/>
    <col min="7943" max="7943" width="10.44140625" style="92" bestFit="1" customWidth="1"/>
    <col min="7944" max="8193" width="8.88671875" style="92"/>
    <col min="8194" max="8194" width="27.5546875" style="92" bestFit="1" customWidth="1"/>
    <col min="8195" max="8195" width="18.6640625" style="92" bestFit="1" customWidth="1"/>
    <col min="8196" max="8196" width="12.88671875" style="92" bestFit="1" customWidth="1"/>
    <col min="8197" max="8197" width="9.5546875" style="92" bestFit="1" customWidth="1"/>
    <col min="8198" max="8198" width="22" style="92" bestFit="1" customWidth="1"/>
    <col min="8199" max="8199" width="10.44140625" style="92" bestFit="1" customWidth="1"/>
    <col min="8200" max="8449" width="8.88671875" style="92"/>
    <col min="8450" max="8450" width="27.5546875" style="92" bestFit="1" customWidth="1"/>
    <col min="8451" max="8451" width="18.6640625" style="92" bestFit="1" customWidth="1"/>
    <col min="8452" max="8452" width="12.88671875" style="92" bestFit="1" customWidth="1"/>
    <col min="8453" max="8453" width="9.5546875" style="92" bestFit="1" customWidth="1"/>
    <col min="8454" max="8454" width="22" style="92" bestFit="1" customWidth="1"/>
    <col min="8455" max="8455" width="10.44140625" style="92" bestFit="1" customWidth="1"/>
    <col min="8456" max="8705" width="8.88671875" style="92"/>
    <col min="8706" max="8706" width="27.5546875" style="92" bestFit="1" customWidth="1"/>
    <col min="8707" max="8707" width="18.6640625" style="92" bestFit="1" customWidth="1"/>
    <col min="8708" max="8708" width="12.88671875" style="92" bestFit="1" customWidth="1"/>
    <col min="8709" max="8709" width="9.5546875" style="92" bestFit="1" customWidth="1"/>
    <col min="8710" max="8710" width="22" style="92" bestFit="1" customWidth="1"/>
    <col min="8711" max="8711" width="10.44140625" style="92" bestFit="1" customWidth="1"/>
    <col min="8712" max="8961" width="8.88671875" style="92"/>
    <col min="8962" max="8962" width="27.5546875" style="92" bestFit="1" customWidth="1"/>
    <col min="8963" max="8963" width="18.6640625" style="92" bestFit="1" customWidth="1"/>
    <col min="8964" max="8964" width="12.88671875" style="92" bestFit="1" customWidth="1"/>
    <col min="8965" max="8965" width="9.5546875" style="92" bestFit="1" customWidth="1"/>
    <col min="8966" max="8966" width="22" style="92" bestFit="1" customWidth="1"/>
    <col min="8967" max="8967" width="10.44140625" style="92" bestFit="1" customWidth="1"/>
    <col min="8968" max="9217" width="8.88671875" style="92"/>
    <col min="9218" max="9218" width="27.5546875" style="92" bestFit="1" customWidth="1"/>
    <col min="9219" max="9219" width="18.6640625" style="92" bestFit="1" customWidth="1"/>
    <col min="9220" max="9220" width="12.88671875" style="92" bestFit="1" customWidth="1"/>
    <col min="9221" max="9221" width="9.5546875" style="92" bestFit="1" customWidth="1"/>
    <col min="9222" max="9222" width="22" style="92" bestFit="1" customWidth="1"/>
    <col min="9223" max="9223" width="10.44140625" style="92" bestFit="1" customWidth="1"/>
    <col min="9224" max="9473" width="8.88671875" style="92"/>
    <col min="9474" max="9474" width="27.5546875" style="92" bestFit="1" customWidth="1"/>
    <col min="9475" max="9475" width="18.6640625" style="92" bestFit="1" customWidth="1"/>
    <col min="9476" max="9476" width="12.88671875" style="92" bestFit="1" customWidth="1"/>
    <col min="9477" max="9477" width="9.5546875" style="92" bestFit="1" customWidth="1"/>
    <col min="9478" max="9478" width="22" style="92" bestFit="1" customWidth="1"/>
    <col min="9479" max="9479" width="10.44140625" style="92" bestFit="1" customWidth="1"/>
    <col min="9480" max="9729" width="8.88671875" style="92"/>
    <col min="9730" max="9730" width="27.5546875" style="92" bestFit="1" customWidth="1"/>
    <col min="9731" max="9731" width="18.6640625" style="92" bestFit="1" customWidth="1"/>
    <col min="9732" max="9732" width="12.88671875" style="92" bestFit="1" customWidth="1"/>
    <col min="9733" max="9733" width="9.5546875" style="92" bestFit="1" customWidth="1"/>
    <col min="9734" max="9734" width="22" style="92" bestFit="1" customWidth="1"/>
    <col min="9735" max="9735" width="10.44140625" style="92" bestFit="1" customWidth="1"/>
    <col min="9736" max="9985" width="8.88671875" style="92"/>
    <col min="9986" max="9986" width="27.5546875" style="92" bestFit="1" customWidth="1"/>
    <col min="9987" max="9987" width="18.6640625" style="92" bestFit="1" customWidth="1"/>
    <col min="9988" max="9988" width="12.88671875" style="92" bestFit="1" customWidth="1"/>
    <col min="9989" max="9989" width="9.5546875" style="92" bestFit="1" customWidth="1"/>
    <col min="9990" max="9990" width="22" style="92" bestFit="1" customWidth="1"/>
    <col min="9991" max="9991" width="10.44140625" style="92" bestFit="1" customWidth="1"/>
    <col min="9992" max="10241" width="8.88671875" style="92"/>
    <col min="10242" max="10242" width="27.5546875" style="92" bestFit="1" customWidth="1"/>
    <col min="10243" max="10243" width="18.6640625" style="92" bestFit="1" customWidth="1"/>
    <col min="10244" max="10244" width="12.88671875" style="92" bestFit="1" customWidth="1"/>
    <col min="10245" max="10245" width="9.5546875" style="92" bestFit="1" customWidth="1"/>
    <col min="10246" max="10246" width="22" style="92" bestFit="1" customWidth="1"/>
    <col min="10247" max="10247" width="10.44140625" style="92" bestFit="1" customWidth="1"/>
    <col min="10248" max="10497" width="8.88671875" style="92"/>
    <col min="10498" max="10498" width="27.5546875" style="92" bestFit="1" customWidth="1"/>
    <col min="10499" max="10499" width="18.6640625" style="92" bestFit="1" customWidth="1"/>
    <col min="10500" max="10500" width="12.88671875" style="92" bestFit="1" customWidth="1"/>
    <col min="10501" max="10501" width="9.5546875" style="92" bestFit="1" customWidth="1"/>
    <col min="10502" max="10502" width="22" style="92" bestFit="1" customWidth="1"/>
    <col min="10503" max="10503" width="10.44140625" style="92" bestFit="1" customWidth="1"/>
    <col min="10504" max="10753" width="8.88671875" style="92"/>
    <col min="10754" max="10754" width="27.5546875" style="92" bestFit="1" customWidth="1"/>
    <col min="10755" max="10755" width="18.6640625" style="92" bestFit="1" customWidth="1"/>
    <col min="10756" max="10756" width="12.88671875" style="92" bestFit="1" customWidth="1"/>
    <col min="10757" max="10757" width="9.5546875" style="92" bestFit="1" customWidth="1"/>
    <col min="10758" max="10758" width="22" style="92" bestFit="1" customWidth="1"/>
    <col min="10759" max="10759" width="10.44140625" style="92" bestFit="1" customWidth="1"/>
    <col min="10760" max="11009" width="8.88671875" style="92"/>
    <col min="11010" max="11010" width="27.5546875" style="92" bestFit="1" customWidth="1"/>
    <col min="11011" max="11011" width="18.6640625" style="92" bestFit="1" customWidth="1"/>
    <col min="11012" max="11012" width="12.88671875" style="92" bestFit="1" customWidth="1"/>
    <col min="11013" max="11013" width="9.5546875" style="92" bestFit="1" customWidth="1"/>
    <col min="11014" max="11014" width="22" style="92" bestFit="1" customWidth="1"/>
    <col min="11015" max="11015" width="10.44140625" style="92" bestFit="1" customWidth="1"/>
    <col min="11016" max="11265" width="8.88671875" style="92"/>
    <col min="11266" max="11266" width="27.5546875" style="92" bestFit="1" customWidth="1"/>
    <col min="11267" max="11267" width="18.6640625" style="92" bestFit="1" customWidth="1"/>
    <col min="11268" max="11268" width="12.88671875" style="92" bestFit="1" customWidth="1"/>
    <col min="11269" max="11269" width="9.5546875" style="92" bestFit="1" customWidth="1"/>
    <col min="11270" max="11270" width="22" style="92" bestFit="1" customWidth="1"/>
    <col min="11271" max="11271" width="10.44140625" style="92" bestFit="1" customWidth="1"/>
    <col min="11272" max="11521" width="8.88671875" style="92"/>
    <col min="11522" max="11522" width="27.5546875" style="92" bestFit="1" customWidth="1"/>
    <col min="11523" max="11523" width="18.6640625" style="92" bestFit="1" customWidth="1"/>
    <col min="11524" max="11524" width="12.88671875" style="92" bestFit="1" customWidth="1"/>
    <col min="11525" max="11525" width="9.5546875" style="92" bestFit="1" customWidth="1"/>
    <col min="11526" max="11526" width="22" style="92" bestFit="1" customWidth="1"/>
    <col min="11527" max="11527" width="10.44140625" style="92" bestFit="1" customWidth="1"/>
    <col min="11528" max="11777" width="8.88671875" style="92"/>
    <col min="11778" max="11778" width="27.5546875" style="92" bestFit="1" customWidth="1"/>
    <col min="11779" max="11779" width="18.6640625" style="92" bestFit="1" customWidth="1"/>
    <col min="11780" max="11780" width="12.88671875" style="92" bestFit="1" customWidth="1"/>
    <col min="11781" max="11781" width="9.5546875" style="92" bestFit="1" customWidth="1"/>
    <col min="11782" max="11782" width="22" style="92" bestFit="1" customWidth="1"/>
    <col min="11783" max="11783" width="10.44140625" style="92" bestFit="1" customWidth="1"/>
    <col min="11784" max="12033" width="8.88671875" style="92"/>
    <col min="12034" max="12034" width="27.5546875" style="92" bestFit="1" customWidth="1"/>
    <col min="12035" max="12035" width="18.6640625" style="92" bestFit="1" customWidth="1"/>
    <col min="12036" max="12036" width="12.88671875" style="92" bestFit="1" customWidth="1"/>
    <col min="12037" max="12037" width="9.5546875" style="92" bestFit="1" customWidth="1"/>
    <col min="12038" max="12038" width="22" style="92" bestFit="1" customWidth="1"/>
    <col min="12039" max="12039" width="10.44140625" style="92" bestFit="1" customWidth="1"/>
    <col min="12040" max="12289" width="8.88671875" style="92"/>
    <col min="12290" max="12290" width="27.5546875" style="92" bestFit="1" customWidth="1"/>
    <col min="12291" max="12291" width="18.6640625" style="92" bestFit="1" customWidth="1"/>
    <col min="12292" max="12292" width="12.88671875" style="92" bestFit="1" customWidth="1"/>
    <col min="12293" max="12293" width="9.5546875" style="92" bestFit="1" customWidth="1"/>
    <col min="12294" max="12294" width="22" style="92" bestFit="1" customWidth="1"/>
    <col min="12295" max="12295" width="10.44140625" style="92" bestFit="1" customWidth="1"/>
    <col min="12296" max="12545" width="8.88671875" style="92"/>
    <col min="12546" max="12546" width="27.5546875" style="92" bestFit="1" customWidth="1"/>
    <col min="12547" max="12547" width="18.6640625" style="92" bestFit="1" customWidth="1"/>
    <col min="12548" max="12548" width="12.88671875" style="92" bestFit="1" customWidth="1"/>
    <col min="12549" max="12549" width="9.5546875" style="92" bestFit="1" customWidth="1"/>
    <col min="12550" max="12550" width="22" style="92" bestFit="1" customWidth="1"/>
    <col min="12551" max="12551" width="10.44140625" style="92" bestFit="1" customWidth="1"/>
    <col min="12552" max="12801" width="8.88671875" style="92"/>
    <col min="12802" max="12802" width="27.5546875" style="92" bestFit="1" customWidth="1"/>
    <col min="12803" max="12803" width="18.6640625" style="92" bestFit="1" customWidth="1"/>
    <col min="12804" max="12804" width="12.88671875" style="92" bestFit="1" customWidth="1"/>
    <col min="12805" max="12805" width="9.5546875" style="92" bestFit="1" customWidth="1"/>
    <col min="12806" max="12806" width="22" style="92" bestFit="1" customWidth="1"/>
    <col min="12807" max="12807" width="10.44140625" style="92" bestFit="1" customWidth="1"/>
    <col min="12808" max="13057" width="8.88671875" style="92"/>
    <col min="13058" max="13058" width="27.5546875" style="92" bestFit="1" customWidth="1"/>
    <col min="13059" max="13059" width="18.6640625" style="92" bestFit="1" customWidth="1"/>
    <col min="13060" max="13060" width="12.88671875" style="92" bestFit="1" customWidth="1"/>
    <col min="13061" max="13061" width="9.5546875" style="92" bestFit="1" customWidth="1"/>
    <col min="13062" max="13062" width="22" style="92" bestFit="1" customWidth="1"/>
    <col min="13063" max="13063" width="10.44140625" style="92" bestFit="1" customWidth="1"/>
    <col min="13064" max="13313" width="8.88671875" style="92"/>
    <col min="13314" max="13314" width="27.5546875" style="92" bestFit="1" customWidth="1"/>
    <col min="13315" max="13315" width="18.6640625" style="92" bestFit="1" customWidth="1"/>
    <col min="13316" max="13316" width="12.88671875" style="92" bestFit="1" customWidth="1"/>
    <col min="13317" max="13317" width="9.5546875" style="92" bestFit="1" customWidth="1"/>
    <col min="13318" max="13318" width="22" style="92" bestFit="1" customWidth="1"/>
    <col min="13319" max="13319" width="10.44140625" style="92" bestFit="1" customWidth="1"/>
    <col min="13320" max="13569" width="8.88671875" style="92"/>
    <col min="13570" max="13570" width="27.5546875" style="92" bestFit="1" customWidth="1"/>
    <col min="13571" max="13571" width="18.6640625" style="92" bestFit="1" customWidth="1"/>
    <col min="13572" max="13572" width="12.88671875" style="92" bestFit="1" customWidth="1"/>
    <col min="13573" max="13573" width="9.5546875" style="92" bestFit="1" customWidth="1"/>
    <col min="13574" max="13574" width="22" style="92" bestFit="1" customWidth="1"/>
    <col min="13575" max="13575" width="10.44140625" style="92" bestFit="1" customWidth="1"/>
    <col min="13576" max="13825" width="8.88671875" style="92"/>
    <col min="13826" max="13826" width="27.5546875" style="92" bestFit="1" customWidth="1"/>
    <col min="13827" max="13827" width="18.6640625" style="92" bestFit="1" customWidth="1"/>
    <col min="13828" max="13828" width="12.88671875" style="92" bestFit="1" customWidth="1"/>
    <col min="13829" max="13829" width="9.5546875" style="92" bestFit="1" customWidth="1"/>
    <col min="13830" max="13830" width="22" style="92" bestFit="1" customWidth="1"/>
    <col min="13831" max="13831" width="10.44140625" style="92" bestFit="1" customWidth="1"/>
    <col min="13832" max="14081" width="8.88671875" style="92"/>
    <col min="14082" max="14082" width="27.5546875" style="92" bestFit="1" customWidth="1"/>
    <col min="14083" max="14083" width="18.6640625" style="92" bestFit="1" customWidth="1"/>
    <col min="14084" max="14084" width="12.88671875" style="92" bestFit="1" customWidth="1"/>
    <col min="14085" max="14085" width="9.5546875" style="92" bestFit="1" customWidth="1"/>
    <col min="14086" max="14086" width="22" style="92" bestFit="1" customWidth="1"/>
    <col min="14087" max="14087" width="10.44140625" style="92" bestFit="1" customWidth="1"/>
    <col min="14088" max="14337" width="8.88671875" style="92"/>
    <col min="14338" max="14338" width="27.5546875" style="92" bestFit="1" customWidth="1"/>
    <col min="14339" max="14339" width="18.6640625" style="92" bestFit="1" customWidth="1"/>
    <col min="14340" max="14340" width="12.88671875" style="92" bestFit="1" customWidth="1"/>
    <col min="14341" max="14341" width="9.5546875" style="92" bestFit="1" customWidth="1"/>
    <col min="14342" max="14342" width="22" style="92" bestFit="1" customWidth="1"/>
    <col min="14343" max="14343" width="10.44140625" style="92" bestFit="1" customWidth="1"/>
    <col min="14344" max="14593" width="8.88671875" style="92"/>
    <col min="14594" max="14594" width="27.5546875" style="92" bestFit="1" customWidth="1"/>
    <col min="14595" max="14595" width="18.6640625" style="92" bestFit="1" customWidth="1"/>
    <col min="14596" max="14596" width="12.88671875" style="92" bestFit="1" customWidth="1"/>
    <col min="14597" max="14597" width="9.5546875" style="92" bestFit="1" customWidth="1"/>
    <col min="14598" max="14598" width="22" style="92" bestFit="1" customWidth="1"/>
    <col min="14599" max="14599" width="10.44140625" style="92" bestFit="1" customWidth="1"/>
    <col min="14600" max="14849" width="8.88671875" style="92"/>
    <col min="14850" max="14850" width="27.5546875" style="92" bestFit="1" customWidth="1"/>
    <col min="14851" max="14851" width="18.6640625" style="92" bestFit="1" customWidth="1"/>
    <col min="14852" max="14852" width="12.88671875" style="92" bestFit="1" customWidth="1"/>
    <col min="14853" max="14853" width="9.5546875" style="92" bestFit="1" customWidth="1"/>
    <col min="14854" max="14854" width="22" style="92" bestFit="1" customWidth="1"/>
    <col min="14855" max="14855" width="10.44140625" style="92" bestFit="1" customWidth="1"/>
    <col min="14856" max="15105" width="8.88671875" style="92"/>
    <col min="15106" max="15106" width="27.5546875" style="92" bestFit="1" customWidth="1"/>
    <col min="15107" max="15107" width="18.6640625" style="92" bestFit="1" customWidth="1"/>
    <col min="15108" max="15108" width="12.88671875" style="92" bestFit="1" customWidth="1"/>
    <col min="15109" max="15109" width="9.5546875" style="92" bestFit="1" customWidth="1"/>
    <col min="15110" max="15110" width="22" style="92" bestFit="1" customWidth="1"/>
    <col min="15111" max="15111" width="10.44140625" style="92" bestFit="1" customWidth="1"/>
    <col min="15112" max="15361" width="8.88671875" style="92"/>
    <col min="15362" max="15362" width="27.5546875" style="92" bestFit="1" customWidth="1"/>
    <col min="15363" max="15363" width="18.6640625" style="92" bestFit="1" customWidth="1"/>
    <col min="15364" max="15364" width="12.88671875" style="92" bestFit="1" customWidth="1"/>
    <col min="15365" max="15365" width="9.5546875" style="92" bestFit="1" customWidth="1"/>
    <col min="15366" max="15366" width="22" style="92" bestFit="1" customWidth="1"/>
    <col min="15367" max="15367" width="10.44140625" style="92" bestFit="1" customWidth="1"/>
    <col min="15368" max="15617" width="8.88671875" style="92"/>
    <col min="15618" max="15618" width="27.5546875" style="92" bestFit="1" customWidth="1"/>
    <col min="15619" max="15619" width="18.6640625" style="92" bestFit="1" customWidth="1"/>
    <col min="15620" max="15620" width="12.88671875" style="92" bestFit="1" customWidth="1"/>
    <col min="15621" max="15621" width="9.5546875" style="92" bestFit="1" customWidth="1"/>
    <col min="15622" max="15622" width="22" style="92" bestFit="1" customWidth="1"/>
    <col min="15623" max="15623" width="10.44140625" style="92" bestFit="1" customWidth="1"/>
    <col min="15624" max="15873" width="8.88671875" style="92"/>
    <col min="15874" max="15874" width="27.5546875" style="92" bestFit="1" customWidth="1"/>
    <col min="15875" max="15875" width="18.6640625" style="92" bestFit="1" customWidth="1"/>
    <col min="15876" max="15876" width="12.88671875" style="92" bestFit="1" customWidth="1"/>
    <col min="15877" max="15877" width="9.5546875" style="92" bestFit="1" customWidth="1"/>
    <col min="15878" max="15878" width="22" style="92" bestFit="1" customWidth="1"/>
    <col min="15879" max="15879" width="10.44140625" style="92" bestFit="1" customWidth="1"/>
    <col min="15880" max="16129" width="8.88671875" style="92"/>
    <col min="16130" max="16130" width="27.5546875" style="92" bestFit="1" customWidth="1"/>
    <col min="16131" max="16131" width="18.6640625" style="92" bestFit="1" customWidth="1"/>
    <col min="16132" max="16132" width="12.88671875" style="92" bestFit="1" customWidth="1"/>
    <col min="16133" max="16133" width="9.5546875" style="92" bestFit="1" customWidth="1"/>
    <col min="16134" max="16134" width="22" style="92" bestFit="1" customWidth="1"/>
    <col min="16135" max="16135" width="10.44140625" style="92" bestFit="1" customWidth="1"/>
    <col min="16136" max="16384" width="8.88671875" style="92"/>
  </cols>
  <sheetData>
    <row r="1" spans="1:24" x14ac:dyDescent="0.3">
      <c r="A1" s="130" t="s">
        <v>32</v>
      </c>
      <c r="B1" s="44"/>
      <c r="C1" s="44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4" x14ac:dyDescent="0.3">
      <c r="A2" s="43"/>
      <c r="B2" s="44"/>
      <c r="C2" s="44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4" x14ac:dyDescent="0.3">
      <c r="A3" s="43"/>
      <c r="B3" s="44"/>
      <c r="C3" s="44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 x14ac:dyDescent="0.3">
      <c r="A5" s="107" t="s">
        <v>33</v>
      </c>
      <c r="B5" s="108" t="s">
        <v>34</v>
      </c>
      <c r="C5" s="112">
        <v>45261</v>
      </c>
      <c r="D5" s="112">
        <v>45231</v>
      </c>
      <c r="E5" s="112">
        <v>45200</v>
      </c>
      <c r="F5" s="112">
        <v>45170</v>
      </c>
      <c r="G5" s="112">
        <v>45139</v>
      </c>
      <c r="H5" s="112">
        <v>45108</v>
      </c>
      <c r="I5" s="112">
        <v>45078</v>
      </c>
      <c r="J5" s="112">
        <v>45047</v>
      </c>
      <c r="K5" s="112">
        <v>45017</v>
      </c>
      <c r="L5" s="112">
        <v>44986</v>
      </c>
      <c r="M5" s="112">
        <v>44958</v>
      </c>
      <c r="N5" s="131">
        <v>44927</v>
      </c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s="91" customFormat="1" x14ac:dyDescent="0.3">
      <c r="A6" s="117" t="s">
        <v>41</v>
      </c>
      <c r="B6" s="118">
        <f>SUM(C6:N6)</f>
        <v>263917</v>
      </c>
      <c r="C6" s="118">
        <v>21993.08</v>
      </c>
      <c r="D6" s="118">
        <v>21993.08</v>
      </c>
      <c r="E6" s="118">
        <v>21993.08</v>
      </c>
      <c r="F6" s="118">
        <v>21993.08</v>
      </c>
      <c r="G6" s="118">
        <v>21993.08</v>
      </c>
      <c r="H6" s="118">
        <v>21993.08</v>
      </c>
      <c r="I6" s="118">
        <v>283625.17</v>
      </c>
      <c r="J6" s="118">
        <v>-30333.33</v>
      </c>
      <c r="K6" s="118">
        <v>-125518.06</v>
      </c>
      <c r="L6" s="118">
        <v>64851.4</v>
      </c>
      <c r="M6" s="118">
        <v>-30333.33</v>
      </c>
      <c r="N6" s="118">
        <v>-30333.33</v>
      </c>
      <c r="O6" s="132"/>
    </row>
    <row r="7" spans="1:24" s="91" customFormat="1" x14ac:dyDescent="0.3">
      <c r="A7" s="119" t="s">
        <v>38</v>
      </c>
      <c r="B7" s="120"/>
      <c r="C7" s="120"/>
      <c r="D7" s="120"/>
      <c r="E7" s="120"/>
      <c r="F7" s="120"/>
      <c r="G7" s="121"/>
      <c r="H7" s="121"/>
      <c r="I7" s="121"/>
      <c r="J7" s="121"/>
      <c r="K7" s="121"/>
      <c r="L7" s="121"/>
      <c r="M7" s="121"/>
      <c r="N7" s="121"/>
    </row>
    <row r="8" spans="1:24" s="91" customFormat="1" x14ac:dyDescent="0.3">
      <c r="A8" s="119" t="s">
        <v>40</v>
      </c>
      <c r="B8" s="120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21"/>
    </row>
    <row r="9" spans="1:24" s="91" customFormat="1" x14ac:dyDescent="0.3">
      <c r="A9" s="45" t="s">
        <v>35</v>
      </c>
      <c r="B9" s="77">
        <f>SUM(B6:B8)</f>
        <v>263917</v>
      </c>
      <c r="C9" s="77">
        <f t="shared" ref="C9:N9" si="0">SUM(C6:C7)</f>
        <v>21993.08</v>
      </c>
      <c r="D9" s="77">
        <f t="shared" si="0"/>
        <v>21993.08</v>
      </c>
      <c r="E9" s="77">
        <f t="shared" si="0"/>
        <v>21993.08</v>
      </c>
      <c r="F9" s="77">
        <f t="shared" si="0"/>
        <v>21993.08</v>
      </c>
      <c r="G9" s="77">
        <f t="shared" si="0"/>
        <v>21993.08</v>
      </c>
      <c r="H9" s="77">
        <f t="shared" si="0"/>
        <v>21993.08</v>
      </c>
      <c r="I9" s="77">
        <f t="shared" si="0"/>
        <v>283625.17</v>
      </c>
      <c r="J9" s="77">
        <f t="shared" si="0"/>
        <v>-30333.33</v>
      </c>
      <c r="K9" s="77">
        <f t="shared" si="0"/>
        <v>-125518.06</v>
      </c>
      <c r="L9" s="77">
        <f t="shared" si="0"/>
        <v>64851.4</v>
      </c>
      <c r="M9" s="77">
        <f t="shared" si="0"/>
        <v>-30333.33</v>
      </c>
      <c r="N9" s="77">
        <f t="shared" si="0"/>
        <v>-30333.33</v>
      </c>
    </row>
    <row r="10" spans="1:24" x14ac:dyDescent="0.3">
      <c r="A10" s="122"/>
      <c r="B10" s="123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x14ac:dyDescent="0.3">
      <c r="A11" s="136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91"/>
      <c r="Q11" s="91"/>
      <c r="R11" s="91"/>
      <c r="S11" s="91"/>
      <c r="T11" s="91"/>
      <c r="U11" s="91"/>
      <c r="V11" s="91"/>
      <c r="W11" s="91"/>
      <c r="X11" s="91"/>
    </row>
    <row r="12" spans="1:24" x14ac:dyDescent="0.3">
      <c r="A12" s="122"/>
      <c r="B12" s="124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P12" s="91"/>
      <c r="Q12" s="91"/>
      <c r="R12" s="91"/>
      <c r="S12" s="91"/>
      <c r="T12" s="91"/>
      <c r="U12" s="91"/>
      <c r="V12" s="91"/>
      <c r="W12" s="91"/>
      <c r="X12" s="91"/>
    </row>
    <row r="13" spans="1:24" x14ac:dyDescent="0.3">
      <c r="A13" s="91"/>
      <c r="B13" s="93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x14ac:dyDescent="0.3">
      <c r="A14" s="94"/>
      <c r="B14" s="95"/>
      <c r="D14" s="91"/>
      <c r="E14" s="91"/>
      <c r="F14" s="91"/>
      <c r="G14" s="91"/>
      <c r="H14" s="95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21" x14ac:dyDescent="0.4">
      <c r="A15" s="91"/>
      <c r="B15" s="9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23" spans="1:8" x14ac:dyDescent="0.3">
      <c r="H23" s="91"/>
    </row>
    <row r="24" spans="1:8" x14ac:dyDescent="0.3">
      <c r="H24" s="91"/>
    </row>
    <row r="28" spans="1:8" x14ac:dyDescent="0.3">
      <c r="A28" s="97"/>
    </row>
    <row r="36" spans="4:8" x14ac:dyDescent="0.3">
      <c r="D36" s="98"/>
    </row>
    <row r="37" spans="4:8" x14ac:dyDescent="0.3">
      <c r="D37" s="98"/>
    </row>
    <row r="38" spans="4:8" x14ac:dyDescent="0.3">
      <c r="D38" s="98"/>
    </row>
    <row r="39" spans="4:8" x14ac:dyDescent="0.3">
      <c r="D39" s="98"/>
    </row>
    <row r="40" spans="4:8" x14ac:dyDescent="0.3">
      <c r="D40" s="98"/>
      <c r="H40" s="98"/>
    </row>
    <row r="41" spans="4:8" x14ac:dyDescent="0.3">
      <c r="D41" s="106"/>
      <c r="H41" s="98"/>
    </row>
    <row r="42" spans="4:8" x14ac:dyDescent="0.3">
      <c r="H42" s="98"/>
    </row>
    <row r="43" spans="4:8" x14ac:dyDescent="0.3">
      <c r="H43" s="98"/>
    </row>
    <row r="44" spans="4:8" x14ac:dyDescent="0.3">
      <c r="H44" s="98"/>
    </row>
    <row r="45" spans="4:8" x14ac:dyDescent="0.3">
      <c r="H45" s="98"/>
    </row>
    <row r="46" spans="4:8" x14ac:dyDescent="0.3">
      <c r="H46" s="98"/>
    </row>
    <row r="47" spans="4:8" x14ac:dyDescent="0.3">
      <c r="H47" s="98"/>
    </row>
    <row r="75" spans="2:10" x14ac:dyDescent="0.3">
      <c r="B75"/>
      <c r="C75"/>
      <c r="D75"/>
      <c r="E75"/>
      <c r="F75"/>
      <c r="G75"/>
      <c r="H75"/>
      <c r="I75"/>
      <c r="J75"/>
    </row>
    <row r="76" spans="2:10" x14ac:dyDescent="0.3">
      <c r="B76"/>
      <c r="C76"/>
      <c r="D76"/>
      <c r="E76"/>
      <c r="F76"/>
      <c r="G76"/>
      <c r="H76"/>
      <c r="I76"/>
      <c r="J76"/>
    </row>
    <row r="77" spans="2:10" x14ac:dyDescent="0.3">
      <c r="B77"/>
      <c r="C77"/>
      <c r="D77"/>
      <c r="E77"/>
      <c r="F77"/>
      <c r="G77"/>
      <c r="H77"/>
      <c r="I77"/>
      <c r="J77"/>
    </row>
    <row r="78" spans="2:10" x14ac:dyDescent="0.3">
      <c r="B78"/>
      <c r="C78"/>
      <c r="D78"/>
      <c r="E78"/>
      <c r="F78"/>
      <c r="G78"/>
      <c r="H78"/>
      <c r="I78"/>
      <c r="J78"/>
    </row>
    <row r="79" spans="2:10" x14ac:dyDescent="0.3">
      <c r="B79"/>
      <c r="C79"/>
      <c r="D79"/>
      <c r="E79"/>
      <c r="F79"/>
      <c r="G79"/>
      <c r="H79"/>
      <c r="I79"/>
      <c r="J79"/>
    </row>
    <row r="80" spans="2:10" x14ac:dyDescent="0.3">
      <c r="B80"/>
      <c r="C80"/>
      <c r="D80"/>
      <c r="E80"/>
      <c r="F80"/>
      <c r="G80"/>
      <c r="H80"/>
      <c r="I80"/>
      <c r="J80"/>
    </row>
    <row r="81" spans="2:10" x14ac:dyDescent="0.3">
      <c r="B81"/>
      <c r="C81"/>
      <c r="D81"/>
      <c r="E81"/>
      <c r="F81"/>
      <c r="G81"/>
      <c r="H81"/>
      <c r="I81"/>
      <c r="J81"/>
    </row>
    <row r="82" spans="2:10" x14ac:dyDescent="0.3">
      <c r="B82"/>
      <c r="C82"/>
      <c r="D82"/>
      <c r="E82"/>
      <c r="F82"/>
      <c r="G82"/>
      <c r="H82"/>
      <c r="I82"/>
      <c r="J82"/>
    </row>
    <row r="83" spans="2:10" x14ac:dyDescent="0.3">
      <c r="B83"/>
      <c r="C83"/>
      <c r="D83"/>
      <c r="E83"/>
      <c r="F83"/>
      <c r="G83"/>
      <c r="H83"/>
      <c r="I83"/>
      <c r="J83"/>
    </row>
    <row r="84" spans="2:10" x14ac:dyDescent="0.3">
      <c r="B84"/>
      <c r="C84"/>
      <c r="D84"/>
      <c r="E84"/>
      <c r="F84"/>
      <c r="G84"/>
      <c r="H84"/>
      <c r="I84"/>
      <c r="J84"/>
    </row>
    <row r="85" spans="2:10" x14ac:dyDescent="0.3">
      <c r="B85"/>
      <c r="C85"/>
      <c r="D85"/>
      <c r="E85"/>
      <c r="F85"/>
      <c r="G85"/>
      <c r="H85"/>
      <c r="I85"/>
      <c r="J85"/>
    </row>
    <row r="86" spans="2:10" x14ac:dyDescent="0.3">
      <c r="B86"/>
      <c r="C86"/>
      <c r="D86"/>
      <c r="E86"/>
      <c r="F86"/>
      <c r="G86"/>
      <c r="H86"/>
      <c r="I86"/>
      <c r="J86"/>
    </row>
    <row r="87" spans="2:10" x14ac:dyDescent="0.3">
      <c r="B87"/>
      <c r="C87"/>
      <c r="D87"/>
      <c r="E87"/>
      <c r="F87"/>
      <c r="G87"/>
      <c r="H87"/>
      <c r="I87"/>
      <c r="J87"/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F32" sqref="F32"/>
    </sheetView>
  </sheetViews>
  <sheetFormatPr defaultColWidth="9.109375" defaultRowHeight="13.2" x14ac:dyDescent="0.25"/>
  <cols>
    <col min="1" max="1" width="26.44140625" style="2" bestFit="1" customWidth="1"/>
    <col min="2" max="2" width="33.5546875" style="2" customWidth="1"/>
    <col min="3" max="3" width="2.88671875" style="34" bestFit="1" customWidth="1"/>
    <col min="4" max="4" width="15" style="2" bestFit="1" customWidth="1"/>
    <col min="5" max="5" width="15.109375" style="2" bestFit="1" customWidth="1"/>
    <col min="6" max="16384" width="9.109375" style="2"/>
  </cols>
  <sheetData>
    <row r="1" spans="1:5" ht="13.8" x14ac:dyDescent="0.25">
      <c r="A1" s="21" t="s">
        <v>0</v>
      </c>
      <c r="B1" s="22"/>
      <c r="C1" s="87"/>
    </row>
    <row r="2" spans="1:5" ht="13.8" x14ac:dyDescent="0.25">
      <c r="A2" s="23" t="s">
        <v>22</v>
      </c>
      <c r="B2" s="22"/>
      <c r="C2" s="88"/>
    </row>
    <row r="3" spans="1:5" x14ac:dyDescent="0.25">
      <c r="A3" s="24" t="str">
        <f>'Qualified - Actual'!A3</f>
        <v>Test Year: Jan - Dec 2023</v>
      </c>
      <c r="B3" s="22"/>
      <c r="C3" s="88"/>
    </row>
    <row r="4" spans="1:5" x14ac:dyDescent="0.25">
      <c r="A4" s="24"/>
      <c r="B4" s="22"/>
      <c r="C4" s="88"/>
    </row>
    <row r="5" spans="1:5" ht="13.8" thickBot="1" x14ac:dyDescent="0.3">
      <c r="A5" s="25"/>
      <c r="B5" s="25"/>
      <c r="C5" s="49"/>
    </row>
    <row r="6" spans="1:5" ht="15" thickBot="1" x14ac:dyDescent="0.35">
      <c r="A6" s="26" t="s">
        <v>13</v>
      </c>
      <c r="B6" s="27" t="s">
        <v>23</v>
      </c>
      <c r="C6" s="50"/>
      <c r="E6" s="44"/>
    </row>
    <row r="7" spans="1:5" ht="15" thickTop="1" x14ac:dyDescent="0.3">
      <c r="A7" s="30" t="s">
        <v>24</v>
      </c>
      <c r="B7" s="72">
        <f>'Restated 4Y Average'!B11</f>
        <v>18000000</v>
      </c>
      <c r="C7" s="31"/>
      <c r="D7" s="52"/>
      <c r="E7" s="89"/>
    </row>
    <row r="8" spans="1:5" ht="14.4" x14ac:dyDescent="0.3">
      <c r="A8" s="2" t="s">
        <v>15</v>
      </c>
      <c r="B8" s="73">
        <f>B7</f>
        <v>18000000</v>
      </c>
      <c r="C8" s="28" t="s">
        <v>16</v>
      </c>
      <c r="E8" s="44"/>
    </row>
    <row r="9" spans="1:5" ht="14.4" x14ac:dyDescent="0.3">
      <c r="B9" s="73"/>
      <c r="C9" s="28"/>
      <c r="E9" s="44"/>
    </row>
    <row r="10" spans="1:5" ht="14.4" x14ac:dyDescent="0.3">
      <c r="B10" s="74"/>
      <c r="C10" s="49"/>
      <c r="E10" s="44"/>
    </row>
    <row r="11" spans="1:5" ht="14.4" x14ac:dyDescent="0.3">
      <c r="A11" s="2" t="s">
        <v>17</v>
      </c>
      <c r="B11" s="75">
        <f>B8</f>
        <v>18000000</v>
      </c>
      <c r="C11" s="51" t="str">
        <f>C8</f>
        <v>r1</v>
      </c>
      <c r="D11" s="52"/>
      <c r="E11" s="44"/>
    </row>
    <row r="12" spans="1:5" ht="14.4" x14ac:dyDescent="0.3">
      <c r="B12" s="116">
        <f>[1]Lead!$G$43</f>
        <v>0.45991132720047301</v>
      </c>
      <c r="C12" s="53"/>
      <c r="D12" s="90"/>
      <c r="E12" s="44"/>
    </row>
    <row r="13" spans="1:5" ht="14.4" x14ac:dyDescent="0.3">
      <c r="B13" s="75">
        <f>B11*B12</f>
        <v>8278403.8896085145</v>
      </c>
      <c r="C13" s="51" t="s">
        <v>18</v>
      </c>
      <c r="D13" s="52"/>
      <c r="E13" s="89"/>
    </row>
    <row r="14" spans="1:5" ht="14.4" x14ac:dyDescent="0.3">
      <c r="B14" s="75"/>
      <c r="C14" s="51"/>
      <c r="E14" s="44"/>
    </row>
    <row r="15" spans="1:5" ht="14.4" x14ac:dyDescent="0.3">
      <c r="B15" s="74"/>
      <c r="C15" s="49"/>
      <c r="E15" s="44"/>
    </row>
    <row r="16" spans="1:5" ht="14.4" x14ac:dyDescent="0.3">
      <c r="A16" s="2" t="s">
        <v>19</v>
      </c>
      <c r="B16" s="75">
        <f>B13</f>
        <v>8278403.8896085145</v>
      </c>
      <c r="C16" s="51" t="s">
        <v>18</v>
      </c>
      <c r="E16" s="44"/>
    </row>
    <row r="17" spans="1:5" ht="14.4" x14ac:dyDescent="0.3">
      <c r="B17" s="116">
        <f>[1]Lead!$E$40</f>
        <v>0.72499999999999998</v>
      </c>
      <c r="C17" s="53"/>
      <c r="D17" s="90"/>
      <c r="E17" s="44"/>
    </row>
    <row r="18" spans="1:5" ht="14.4" x14ac:dyDescent="0.3">
      <c r="B18" s="76">
        <f>B16*B17</f>
        <v>6001842.8199661728</v>
      </c>
      <c r="C18" s="54"/>
      <c r="D18" s="52"/>
      <c r="E18" s="89"/>
    </row>
    <row r="19" spans="1:5" ht="14.4" x14ac:dyDescent="0.3">
      <c r="B19" s="74"/>
      <c r="C19" s="49"/>
      <c r="E19" s="44"/>
    </row>
    <row r="20" spans="1:5" ht="14.4" x14ac:dyDescent="0.3">
      <c r="B20" s="74"/>
      <c r="C20" s="49"/>
      <c r="E20" s="44"/>
    </row>
    <row r="21" spans="1:5" ht="14.4" x14ac:dyDescent="0.3">
      <c r="A21" s="2" t="s">
        <v>20</v>
      </c>
      <c r="B21" s="75">
        <f>B13</f>
        <v>8278403.8896085145</v>
      </c>
      <c r="C21" s="51" t="s">
        <v>18</v>
      </c>
      <c r="E21" s="44"/>
    </row>
    <row r="22" spans="1:5" ht="14.4" x14ac:dyDescent="0.3">
      <c r="B22" s="116">
        <f>[1]Lead!$F$40</f>
        <v>0.27500000000000002</v>
      </c>
      <c r="C22" s="53"/>
      <c r="D22" s="90"/>
      <c r="E22" s="44"/>
    </row>
    <row r="23" spans="1:5" ht="14.4" x14ac:dyDescent="0.3">
      <c r="B23" s="76">
        <f>B21*B22</f>
        <v>2276561.0696423417</v>
      </c>
      <c r="C23" s="55"/>
      <c r="E23" s="44"/>
    </row>
    <row r="24" spans="1:5" ht="14.4" x14ac:dyDescent="0.3">
      <c r="B24" s="74"/>
      <c r="C24" s="49"/>
      <c r="E24" s="44"/>
    </row>
    <row r="25" spans="1:5" ht="14.4" x14ac:dyDescent="0.3">
      <c r="B25" s="74"/>
      <c r="C25" s="49"/>
      <c r="E25" s="44"/>
    </row>
    <row r="26" spans="1:5" ht="14.4" x14ac:dyDescent="0.3">
      <c r="A26" s="2" t="s">
        <v>21</v>
      </c>
      <c r="B26" s="76">
        <f>B18+B23</f>
        <v>8278403.8896085145</v>
      </c>
      <c r="C26" s="51" t="s">
        <v>18</v>
      </c>
      <c r="E26" s="44"/>
    </row>
    <row r="27" spans="1:5" ht="14.4" x14ac:dyDescent="0.3">
      <c r="A27" s="113" t="s">
        <v>39</v>
      </c>
      <c r="B27" s="114">
        <f>+B13-B26</f>
        <v>0</v>
      </c>
      <c r="C27" s="49"/>
      <c r="E27" s="44"/>
    </row>
    <row r="28" spans="1:5" ht="14.4" x14ac:dyDescent="0.3">
      <c r="E28" s="44"/>
    </row>
    <row r="29" spans="1:5" ht="17.399999999999999" x14ac:dyDescent="0.3">
      <c r="B29" s="40"/>
      <c r="E29" s="69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D31" sqref="D31"/>
    </sheetView>
  </sheetViews>
  <sheetFormatPr defaultColWidth="9.109375" defaultRowHeight="14.4" x14ac:dyDescent="0.3"/>
  <cols>
    <col min="1" max="1" width="32.44140625" style="1" customWidth="1"/>
    <col min="2" max="2" width="42.6640625" style="2" customWidth="1"/>
    <col min="3" max="3" width="2.6640625" style="29" customWidth="1"/>
    <col min="4" max="4" width="13.88671875" style="1" bestFit="1" customWidth="1"/>
    <col min="5" max="8" width="9.109375" style="1"/>
    <col min="9" max="9" width="14" style="36" bestFit="1" customWidth="1"/>
    <col min="10" max="16384" width="9.109375" style="1"/>
  </cols>
  <sheetData>
    <row r="1" spans="1:4" x14ac:dyDescent="0.3">
      <c r="A1" s="64" t="s">
        <v>0</v>
      </c>
    </row>
    <row r="2" spans="1:4" x14ac:dyDescent="0.3">
      <c r="A2" s="65" t="s">
        <v>36</v>
      </c>
    </row>
    <row r="3" spans="1:4" x14ac:dyDescent="0.3">
      <c r="A3" s="32"/>
      <c r="B3" s="30"/>
    </row>
    <row r="4" spans="1:4" x14ac:dyDescent="0.3">
      <c r="A4" s="47" t="s">
        <v>13</v>
      </c>
      <c r="B4" s="33" t="s">
        <v>25</v>
      </c>
      <c r="C4" s="34"/>
      <c r="D4" s="2"/>
    </row>
    <row r="5" spans="1:4" x14ac:dyDescent="0.3">
      <c r="A5" s="39" t="s">
        <v>43</v>
      </c>
      <c r="B5" s="58">
        <f>'Cash Contrib'!B6</f>
        <v>18000000</v>
      </c>
      <c r="C5" s="34"/>
      <c r="D5" s="2"/>
    </row>
    <row r="6" spans="1:4" x14ac:dyDescent="0.3">
      <c r="A6" s="39" t="s">
        <v>44</v>
      </c>
      <c r="B6" s="58">
        <f>'Cash Contrib'!B9</f>
        <v>18000000</v>
      </c>
      <c r="C6" s="34"/>
      <c r="D6" s="2"/>
    </row>
    <row r="7" spans="1:4" x14ac:dyDescent="0.3">
      <c r="A7" s="39" t="s">
        <v>46</v>
      </c>
      <c r="B7" s="58">
        <f>'Cash Contrib'!B12</f>
        <v>18000000</v>
      </c>
      <c r="C7" s="34"/>
      <c r="D7" s="2"/>
    </row>
    <row r="8" spans="1:4" x14ac:dyDescent="0.3">
      <c r="A8" s="39" t="s">
        <v>51</v>
      </c>
      <c r="B8" s="59">
        <f>'Cash Contrib'!B15</f>
        <v>18000000</v>
      </c>
      <c r="C8" s="34"/>
      <c r="D8" s="100"/>
    </row>
    <row r="9" spans="1:4" x14ac:dyDescent="0.3">
      <c r="A9" s="2" t="s">
        <v>15</v>
      </c>
      <c r="B9" s="60">
        <f>SUM(B5:B8)</f>
        <v>72000000</v>
      </c>
      <c r="C9" s="34"/>
      <c r="D9" s="2"/>
    </row>
    <row r="10" spans="1:4" x14ac:dyDescent="0.3">
      <c r="A10" s="2"/>
      <c r="B10" s="56"/>
      <c r="C10" s="34"/>
      <c r="D10" s="2"/>
    </row>
    <row r="11" spans="1:4" ht="15" thickBot="1" x14ac:dyDescent="0.35">
      <c r="A11" s="35" t="s">
        <v>26</v>
      </c>
      <c r="B11" s="61">
        <f>B9/4</f>
        <v>18000000</v>
      </c>
      <c r="C11" s="34"/>
      <c r="D11" s="2"/>
    </row>
    <row r="12" spans="1:4" ht="15" thickTop="1" x14ac:dyDescent="0.3">
      <c r="A12" s="2"/>
      <c r="B12" s="57"/>
      <c r="C12" s="34"/>
      <c r="D12" s="2"/>
    </row>
    <row r="13" spans="1:4" x14ac:dyDescent="0.3">
      <c r="A13" s="2"/>
      <c r="B13" s="57"/>
      <c r="C13" s="34"/>
      <c r="D13" s="2"/>
    </row>
    <row r="14" spans="1:4" x14ac:dyDescent="0.3">
      <c r="A14" s="2"/>
      <c r="B14" s="57"/>
      <c r="C14" s="34"/>
      <c r="D14" s="2"/>
    </row>
    <row r="15" spans="1:4" x14ac:dyDescent="0.3">
      <c r="A15" s="2"/>
      <c r="B15" s="57"/>
      <c r="C15" s="34"/>
      <c r="D15" s="2"/>
    </row>
    <row r="16" spans="1:4" x14ac:dyDescent="0.3">
      <c r="A16" s="2"/>
      <c r="B16" s="57"/>
      <c r="C16" s="34"/>
      <c r="D16" s="2"/>
    </row>
    <row r="17" spans="1:8" x14ac:dyDescent="0.3">
      <c r="A17" s="2"/>
      <c r="C17" s="34"/>
      <c r="D17" s="2"/>
    </row>
    <row r="18" spans="1:8" x14ac:dyDescent="0.3">
      <c r="A18" s="2"/>
      <c r="C18" s="34"/>
      <c r="D18" s="2"/>
    </row>
    <row r="19" spans="1:8" x14ac:dyDescent="0.3">
      <c r="A19" s="2"/>
      <c r="C19" s="34"/>
      <c r="D19" s="2"/>
    </row>
    <row r="20" spans="1:8" x14ac:dyDescent="0.3">
      <c r="A20" s="2"/>
      <c r="C20" s="34"/>
      <c r="D20" s="2"/>
      <c r="H20" s="2"/>
    </row>
    <row r="21" spans="1:8" x14ac:dyDescent="0.3">
      <c r="A21" s="2"/>
      <c r="C21" s="34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K38" sqref="K38"/>
    </sheetView>
  </sheetViews>
  <sheetFormatPr defaultRowHeight="14.4" x14ac:dyDescent="0.3"/>
  <cols>
    <col min="1" max="1" width="11.109375" customWidth="1"/>
    <col min="2" max="2" width="11.44140625" bestFit="1" customWidth="1"/>
  </cols>
  <sheetData>
    <row r="1" spans="1:4" x14ac:dyDescent="0.3">
      <c r="A1" s="67" t="s">
        <v>45</v>
      </c>
      <c r="B1" s="44"/>
    </row>
    <row r="2" spans="1:4" x14ac:dyDescent="0.3">
      <c r="B2" s="44"/>
    </row>
    <row r="3" spans="1:4" x14ac:dyDescent="0.3">
      <c r="A3" s="41" t="s">
        <v>28</v>
      </c>
      <c r="B3" s="70" t="s">
        <v>29</v>
      </c>
      <c r="C3" s="63" t="s">
        <v>30</v>
      </c>
      <c r="D3" s="42"/>
    </row>
    <row r="4" spans="1:4" x14ac:dyDescent="0.3">
      <c r="A4" s="44"/>
      <c r="B4" s="44"/>
      <c r="C4" s="44"/>
      <c r="D4" s="44"/>
    </row>
    <row r="5" spans="1:4" x14ac:dyDescent="0.3">
      <c r="A5" s="125">
        <v>44084</v>
      </c>
      <c r="B5" s="126">
        <v>18000000</v>
      </c>
      <c r="C5" s="127">
        <v>22830023</v>
      </c>
    </row>
    <row r="6" spans="1:4" ht="15" thickBot="1" x14ac:dyDescent="0.35">
      <c r="A6" s="128"/>
      <c r="B6" s="129">
        <f>SUM(B5:B5)</f>
        <v>18000000</v>
      </c>
      <c r="C6" s="128"/>
    </row>
    <row r="7" spans="1:4" ht="15" thickTop="1" x14ac:dyDescent="0.3">
      <c r="A7" s="44"/>
      <c r="B7" s="44"/>
      <c r="C7" s="44"/>
    </row>
    <row r="8" spans="1:4" x14ac:dyDescent="0.3">
      <c r="A8" s="125">
        <v>44454</v>
      </c>
      <c r="B8" s="126">
        <v>18000000</v>
      </c>
      <c r="C8" s="127">
        <v>22830023</v>
      </c>
    </row>
    <row r="9" spans="1:4" ht="15" thickBot="1" x14ac:dyDescent="0.35">
      <c r="A9" s="66"/>
      <c r="B9" s="71">
        <f>SUM(B8:B8)</f>
        <v>18000000</v>
      </c>
      <c r="C9" s="48"/>
      <c r="D9" s="44"/>
    </row>
    <row r="10" spans="1:4" ht="15" thickTop="1" x14ac:dyDescent="0.3">
      <c r="A10" s="66"/>
      <c r="B10" s="105"/>
      <c r="C10" s="48"/>
      <c r="D10" s="44"/>
    </row>
    <row r="11" spans="1:4" x14ac:dyDescent="0.3">
      <c r="A11" s="125">
        <v>44818</v>
      </c>
      <c r="B11" s="126">
        <v>18000000</v>
      </c>
      <c r="C11" s="127">
        <v>22830023</v>
      </c>
      <c r="D11" s="44"/>
    </row>
    <row r="12" spans="1:4" ht="15" thickBot="1" x14ac:dyDescent="0.35">
      <c r="A12" s="66"/>
      <c r="B12" s="71">
        <f>SUM(B11:B11)</f>
        <v>18000000</v>
      </c>
      <c r="C12" s="48"/>
      <c r="D12" s="44"/>
    </row>
    <row r="13" spans="1:4" ht="15" thickTop="1" x14ac:dyDescent="0.3">
      <c r="A13" s="66"/>
      <c r="B13" s="105"/>
      <c r="C13" s="48"/>
      <c r="D13" s="44"/>
    </row>
    <row r="14" spans="1:4" x14ac:dyDescent="0.3">
      <c r="A14" s="125">
        <v>45183</v>
      </c>
      <c r="B14" s="126">
        <v>18000000</v>
      </c>
      <c r="C14" s="127">
        <v>22830023</v>
      </c>
      <c r="D14" s="44"/>
    </row>
    <row r="15" spans="1:4" ht="15" thickBot="1" x14ac:dyDescent="0.35">
      <c r="A15" s="66"/>
      <c r="B15" s="71">
        <f>SUM(B14:B14)</f>
        <v>18000000</v>
      </c>
      <c r="C15" s="48"/>
      <c r="D15" s="44"/>
    </row>
    <row r="16" spans="1:4" ht="15" thickTop="1" x14ac:dyDescent="0.3">
      <c r="A16" s="44"/>
      <c r="B16" s="44"/>
      <c r="C16" s="44"/>
      <c r="D16" s="44"/>
    </row>
    <row r="17" spans="1:3" ht="15" thickBot="1" x14ac:dyDescent="0.35">
      <c r="A17" s="67" t="s">
        <v>31</v>
      </c>
      <c r="B17" s="71">
        <f>+B6+B9+B12+B15</f>
        <v>72000000</v>
      </c>
      <c r="C17" s="44"/>
    </row>
    <row r="18" spans="1:3" ht="15" thickTop="1" x14ac:dyDescent="0.3">
      <c r="A18" s="44"/>
      <c r="B18" s="44"/>
      <c r="C18" s="44"/>
    </row>
    <row r="19" spans="1:3" x14ac:dyDescent="0.3">
      <c r="A19" s="44"/>
      <c r="B19" s="44"/>
      <c r="C19" s="44"/>
    </row>
    <row r="20" spans="1:3" x14ac:dyDescent="0.3">
      <c r="A20" s="44"/>
      <c r="B20" s="44"/>
      <c r="C20" s="44"/>
    </row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514036-98B3-4DA2-9FA6-47063BBDB8EF}"/>
</file>

<file path=customXml/itemProps2.xml><?xml version="1.0" encoding="utf-8"?>
<ds:datastoreItem xmlns:ds="http://schemas.openxmlformats.org/officeDocument/2006/customXml" ds:itemID="{7A92D6DB-D4D1-4FE6-B3F5-A5EE108F25EE}"/>
</file>

<file path=customXml/itemProps3.xml><?xml version="1.0" encoding="utf-8"?>
<ds:datastoreItem xmlns:ds="http://schemas.openxmlformats.org/officeDocument/2006/customXml" ds:itemID="{092F97F1-AB27-45B8-BA82-2D27F97921E9}"/>
</file>

<file path=customXml/itemProps4.xml><?xml version="1.0" encoding="utf-8"?>
<ds:datastoreItem xmlns:ds="http://schemas.openxmlformats.org/officeDocument/2006/customXml" ds:itemID="{5A9B94FA-6F40-4C62-B205-1E9A29AD8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Marina</cp:lastModifiedBy>
  <cp:lastPrinted>2016-10-20T18:39:29Z</cp:lastPrinted>
  <dcterms:created xsi:type="dcterms:W3CDTF">2010-08-27T16:27:22Z</dcterms:created>
  <dcterms:modified xsi:type="dcterms:W3CDTF">2024-03-26T18:41:34Z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