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0" yWindow="0" windowWidth="34400" windowHeight="10360"/>
  </bookViews>
  <sheets>
    <sheet name="10-2023 SOE" sheetId="1" r:id="rId1"/>
    <sheet name="11-2023 SOE" sheetId="2" r:id="rId2"/>
    <sheet name="12-2023 SOE" sheetId="3" r:id="rId3"/>
    <sheet name="12 ME 12-2023 SOE" sheetId="4" r:id="rId4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K11" i="3"/>
  <c r="K13" i="3"/>
  <c r="K14" i="3"/>
  <c r="F66" i="4"/>
  <c r="C65" i="4"/>
  <c r="F64" i="4"/>
  <c r="F26" i="4"/>
  <c r="H26" i="4" s="1"/>
  <c r="F23" i="4"/>
  <c r="J19" i="4"/>
  <c r="K18" i="4"/>
  <c r="F14" i="4"/>
  <c r="K13" i="4"/>
  <c r="K12" i="4"/>
  <c r="F11" i="4"/>
  <c r="F11" i="3"/>
  <c r="H11" i="3" s="1"/>
  <c r="F13" i="3"/>
  <c r="H13" i="3" s="1"/>
  <c r="F14" i="3"/>
  <c r="H14" i="3" s="1"/>
  <c r="F17" i="3"/>
  <c r="H17" i="3" s="1"/>
  <c r="F23" i="3"/>
  <c r="H23" i="3" s="1"/>
  <c r="F25" i="3"/>
  <c r="H25" i="3" s="1"/>
  <c r="J12" i="3"/>
  <c r="J14" i="3"/>
  <c r="F66" i="3"/>
  <c r="J18" i="3"/>
  <c r="F67" i="2"/>
  <c r="H67" i="2" s="1"/>
  <c r="F66" i="2"/>
  <c r="F63" i="2"/>
  <c r="F62" i="2"/>
  <c r="H62" i="2" s="1"/>
  <c r="F60" i="2"/>
  <c r="F59" i="2"/>
  <c r="H59" i="2" s="1"/>
  <c r="F23" i="2"/>
  <c r="J18" i="2"/>
  <c r="K18" i="2"/>
  <c r="K17" i="2"/>
  <c r="J17" i="2"/>
  <c r="F14" i="2"/>
  <c r="H14" i="2" s="1"/>
  <c r="K14" i="2"/>
  <c r="K13" i="2"/>
  <c r="K12" i="2"/>
  <c r="F12" i="2"/>
  <c r="H12" i="2" s="1"/>
  <c r="J12" i="2"/>
  <c r="D16" i="2"/>
  <c r="J11" i="2"/>
  <c r="K10" i="2"/>
  <c r="J10" i="2"/>
  <c r="K17" i="1"/>
  <c r="F62" i="1"/>
  <c r="H62" i="1" s="1"/>
  <c r="F61" i="1"/>
  <c r="H61" i="1" s="1"/>
  <c r="F60" i="1"/>
  <c r="H60" i="1" s="1"/>
  <c r="F25" i="1"/>
  <c r="J18" i="1"/>
  <c r="F17" i="1"/>
  <c r="K14" i="1"/>
  <c r="J13" i="1"/>
  <c r="K13" i="1"/>
  <c r="K12" i="1"/>
  <c r="K11" i="1"/>
  <c r="F11" i="1"/>
  <c r="H11" i="1" s="1"/>
  <c r="J14" i="4" l="1"/>
  <c r="J12" i="4"/>
  <c r="D17" i="4"/>
  <c r="F15" i="4"/>
  <c r="H15" i="4" s="1"/>
  <c r="J13" i="4"/>
  <c r="F18" i="4"/>
  <c r="H18" i="4" s="1"/>
  <c r="K11" i="4"/>
  <c r="J18" i="4"/>
  <c r="H66" i="4"/>
  <c r="F13" i="4"/>
  <c r="H13" i="4" s="1"/>
  <c r="B27" i="4"/>
  <c r="B65" i="4"/>
  <c r="D65" i="4"/>
  <c r="F67" i="4"/>
  <c r="H67" i="4" s="1"/>
  <c r="F60" i="4"/>
  <c r="H60" i="4" s="1"/>
  <c r="H64" i="4"/>
  <c r="B17" i="4"/>
  <c r="B21" i="4" s="1"/>
  <c r="F61" i="4"/>
  <c r="H61" i="4" s="1"/>
  <c r="H14" i="4"/>
  <c r="K17" i="3"/>
  <c r="J13" i="3"/>
  <c r="F22" i="3"/>
  <c r="K10" i="3"/>
  <c r="F18" i="3"/>
  <c r="H18" i="3" s="1"/>
  <c r="F10" i="3"/>
  <c r="H10" i="3" s="1"/>
  <c r="K18" i="3"/>
  <c r="D26" i="3"/>
  <c r="D28" i="3" s="1"/>
  <c r="D20" i="3"/>
  <c r="D65" i="3"/>
  <c r="D69" i="3" s="1"/>
  <c r="J17" i="3"/>
  <c r="F12" i="3"/>
  <c r="H12" i="3" s="1"/>
  <c r="H22" i="3"/>
  <c r="F63" i="3"/>
  <c r="H63" i="3" s="1"/>
  <c r="F26" i="3"/>
  <c r="F60" i="3"/>
  <c r="B65" i="3"/>
  <c r="B69" i="3" s="1"/>
  <c r="F59" i="3"/>
  <c r="H59" i="3" s="1"/>
  <c r="F61" i="3"/>
  <c r="H61" i="3" s="1"/>
  <c r="J10" i="3"/>
  <c r="B26" i="3"/>
  <c r="B28" i="3" s="1"/>
  <c r="F24" i="3"/>
  <c r="H24" i="3" s="1"/>
  <c r="F62" i="3"/>
  <c r="H62" i="3" s="1"/>
  <c r="B16" i="3"/>
  <c r="B20" i="3" s="1"/>
  <c r="F25" i="2"/>
  <c r="H25" i="2" s="1"/>
  <c r="J14" i="2"/>
  <c r="F22" i="2"/>
  <c r="F26" i="2" s="1"/>
  <c r="D26" i="2"/>
  <c r="D65" i="2"/>
  <c r="D69" i="2" s="1"/>
  <c r="F13" i="2"/>
  <c r="F24" i="2"/>
  <c r="H63" i="2"/>
  <c r="H24" i="2"/>
  <c r="F11" i="2"/>
  <c r="H11" i="2" s="1"/>
  <c r="H60" i="2"/>
  <c r="J13" i="2"/>
  <c r="F10" i="2"/>
  <c r="H10" i="2" s="1"/>
  <c r="F17" i="2"/>
  <c r="H17" i="2" s="1"/>
  <c r="B65" i="2"/>
  <c r="B69" i="2" s="1"/>
  <c r="F18" i="2"/>
  <c r="H23" i="2"/>
  <c r="H66" i="2"/>
  <c r="B26" i="1"/>
  <c r="F13" i="1"/>
  <c r="H13" i="1" s="1"/>
  <c r="B16" i="1"/>
  <c r="B20" i="1" s="1"/>
  <c r="B28" i="1" s="1"/>
  <c r="F22" i="1"/>
  <c r="H22" i="1" s="1"/>
  <c r="F63" i="1"/>
  <c r="H63" i="1" s="1"/>
  <c r="F12" i="1"/>
  <c r="F24" i="1"/>
  <c r="H24" i="1" s="1"/>
  <c r="F10" i="1"/>
  <c r="H10" i="1" s="1"/>
  <c r="H25" i="1"/>
  <c r="D26" i="1"/>
  <c r="B65" i="1"/>
  <c r="J16" i="1" s="1"/>
  <c r="K10" i="1"/>
  <c r="J11" i="1"/>
  <c r="F18" i="1"/>
  <c r="H18" i="1" s="1"/>
  <c r="J17" i="1"/>
  <c r="D21" i="4"/>
  <c r="K15" i="4"/>
  <c r="K17" i="4"/>
  <c r="D68" i="4"/>
  <c r="H23" i="4"/>
  <c r="H11" i="4"/>
  <c r="F63" i="4"/>
  <c r="H63" i="4" s="1"/>
  <c r="J11" i="4"/>
  <c r="F12" i="4"/>
  <c r="H12" i="4" s="1"/>
  <c r="K14" i="4"/>
  <c r="K19" i="4"/>
  <c r="D27" i="4"/>
  <c r="F62" i="4"/>
  <c r="H62" i="4" s="1"/>
  <c r="F25" i="4"/>
  <c r="F19" i="4"/>
  <c r="H19" i="4" s="1"/>
  <c r="F24" i="4"/>
  <c r="H24" i="4" s="1"/>
  <c r="J11" i="3"/>
  <c r="H66" i="3"/>
  <c r="F67" i="3"/>
  <c r="H67" i="3" s="1"/>
  <c r="H60" i="3"/>
  <c r="K12" i="3"/>
  <c r="H13" i="2"/>
  <c r="H18" i="2"/>
  <c r="D20" i="2"/>
  <c r="D28" i="2"/>
  <c r="H22" i="2"/>
  <c r="F65" i="2"/>
  <c r="F69" i="2" s="1"/>
  <c r="H69" i="2" s="1"/>
  <c r="H65" i="2"/>
  <c r="B16" i="2"/>
  <c r="B20" i="2" s="1"/>
  <c r="K11" i="2"/>
  <c r="K16" i="2"/>
  <c r="B26" i="2"/>
  <c r="F61" i="2"/>
  <c r="H61" i="2" s="1"/>
  <c r="H17" i="1"/>
  <c r="H12" i="1"/>
  <c r="F59" i="1"/>
  <c r="D16" i="1"/>
  <c r="F67" i="1"/>
  <c r="H67" i="1" s="1"/>
  <c r="J10" i="1"/>
  <c r="J14" i="1"/>
  <c r="K18" i="1"/>
  <c r="D65" i="1"/>
  <c r="F66" i="1"/>
  <c r="H66" i="1" s="1"/>
  <c r="F14" i="1"/>
  <c r="F16" i="1" s="1"/>
  <c r="F20" i="1" s="1"/>
  <c r="J12" i="1"/>
  <c r="F23" i="1"/>
  <c r="H23" i="1" s="1"/>
  <c r="F27" i="4" l="1"/>
  <c r="J17" i="4"/>
  <c r="F17" i="4"/>
  <c r="H17" i="4" s="1"/>
  <c r="B29" i="4"/>
  <c r="J15" i="4"/>
  <c r="B68" i="4"/>
  <c r="F65" i="4"/>
  <c r="F68" i="4" s="1"/>
  <c r="H68" i="4" s="1"/>
  <c r="F16" i="3"/>
  <c r="F20" i="3" s="1"/>
  <c r="F28" i="3" s="1"/>
  <c r="F65" i="3"/>
  <c r="F69" i="3" s="1"/>
  <c r="H69" i="3" s="1"/>
  <c r="J16" i="3"/>
  <c r="H26" i="2"/>
  <c r="F16" i="2"/>
  <c r="F65" i="1"/>
  <c r="B69" i="1"/>
  <c r="H59" i="1"/>
  <c r="H25" i="4"/>
  <c r="F21" i="4"/>
  <c r="F29" i="4" s="1"/>
  <c r="H27" i="4"/>
  <c r="D29" i="4"/>
  <c r="K16" i="3"/>
  <c r="H26" i="3"/>
  <c r="H20" i="3"/>
  <c r="H16" i="3"/>
  <c r="B28" i="2"/>
  <c r="J16" i="2"/>
  <c r="F26" i="1"/>
  <c r="H16" i="1"/>
  <c r="D20" i="1"/>
  <c r="H14" i="1"/>
  <c r="D69" i="1"/>
  <c r="K16" i="1"/>
  <c r="H65" i="1"/>
  <c r="F69" i="1"/>
  <c r="H65" i="4" l="1"/>
  <c r="H65" i="3"/>
  <c r="F20" i="2"/>
  <c r="H16" i="2"/>
  <c r="H21" i="4"/>
  <c r="H29" i="4"/>
  <c r="H28" i="3"/>
  <c r="H20" i="1"/>
  <c r="D28" i="1"/>
  <c r="H69" i="1"/>
  <c r="F28" i="1"/>
  <c r="H26" i="1"/>
  <c r="F28" i="2" l="1"/>
  <c r="H28" i="2" s="1"/>
  <c r="H20" i="2"/>
  <c r="H28" i="1"/>
</calcChain>
</file>

<file path=xl/sharedStrings.xml><?xml version="1.0" encoding="utf-8"?>
<sst xmlns="http://schemas.openxmlformats.org/spreadsheetml/2006/main" count="288" uniqueCount="57">
  <si>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</si>
  <si>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</si>
  <si>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</si>
  <si>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</si>
  <si>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</si>
  <si>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</si>
  <si>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</si>
  <si>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</si>
  <si>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</si>
  <si>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</si>
  <si>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</si>
  <si>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</si>
  <si>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</si>
  <si>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</si>
  <si>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</si>
  <si>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</si>
  <si>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</si>
  <si>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</si>
  <si>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</si>
  <si>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</si>
  <si>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</si>
  <si>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</si>
  <si>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</si>
  <si>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</si>
  <si>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</si>
  <si>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SALE OF ELECTRICITY - KWH</t>
  </si>
  <si>
    <t>Total kWh</t>
  </si>
  <si>
    <t>* Note: Sch. 141 Expedited Rate Filing and Sch. 142 Decoupling Riders were included in this report starting in July 2015</t>
  </si>
  <si>
    <t>MONTH OF OCTOBER 2023</t>
  </si>
  <si>
    <t>VARIANCE FROM 2022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</si>
  <si>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</si>
  <si>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</si>
  <si>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</si>
  <si>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</si>
  <si>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</si>
  <si>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</si>
  <si>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</si>
  <si>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</si>
  <si>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</si>
  <si>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</si>
  <si>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</si>
  <si>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</si>
  <si>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</si>
  <si>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</si>
  <si>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</si>
  <si>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</si>
  <si>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</si>
  <si>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</si>
  <si>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</si>
  <si>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</si>
  <si>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</si>
  <si>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</si>
  <si>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</si>
  <si>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MONTH OF NOVEMBER 2023</t>
  </si>
  <si>
    <t>SCH. 141X (Protected-Plus EDIT) in above</t>
  </si>
  <si>
    <t>MONTH OF DECEMBER 2023</t>
  </si>
  <si>
    <t>TWELVE MONTHS ENDED DECEMBER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</si>
</sst>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#,##0.0000"/>
    <numFmt numFmtId="168" formatCode="0.0%_);\(0.0%\)"/>
    <numFmt numFmtId="169" formatCode="_-* #,##0.00\ _D_M_-;\-* #,##0.00\ _D_M_-;_-* &quot;-&quot;??\ _D_M_-;_-@_-"/>
    <numFmt numFmtId="170" formatCode="_(* #,##0_);_(* \(#,##0\);_(* &quot;-&quot;??_);_(@_)"/>
    <numFmt numFmtId="171" formatCode="_-* #,##0.00\ &quot;DM&quot;_-;\-* #,##0.00\ &quot;DM&quot;_-;_-* &quot;-&quot;??\ &quot;DM&quot;_-;_-@_-"/>
    <numFmt numFmtId="172" formatCode="#,##0.00_);\(#,##0.00\);&quot; &quot;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39" fontId="2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1" fillId="0" borderId="0" xfId="0" applyNumberFormat="1" applyFont="1" applyFill="1" applyAlignment="1" applyProtection="1"/>
    <xf numFmtId="39" fontId="1" fillId="0" borderId="0" xfId="0" applyNumberFormat="1" applyFont="1" applyFill="1" applyProtection="1"/>
    <xf numFmtId="39" fontId="4" fillId="0" borderId="0" xfId="0" applyNumberFormat="1" applyFont="1" applyFill="1" applyProtection="1"/>
    <xf numFmtId="43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Border="1" applyProtection="1"/>
    <xf numFmtId="39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1" fillId="0" borderId="1" xfId="0" quotePrefix="1" applyNumberFormat="1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7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43" fontId="1" fillId="0" borderId="2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Font="1" applyFill="1" applyProtection="1"/>
    <xf numFmtId="43" fontId="0" fillId="0" borderId="0" xfId="0" applyNumberFormat="1" applyFill="1" applyProtection="1"/>
    <xf numFmtId="44" fontId="6" fillId="0" borderId="0" xfId="0" applyNumberFormat="1" applyFont="1" applyFill="1" applyProtection="1"/>
    <xf numFmtId="44" fontId="1" fillId="0" borderId="0" xfId="0" applyNumberFormat="1" applyFont="1" applyFill="1" applyProtection="1"/>
    <xf numFmtId="43" fontId="1" fillId="0" borderId="0" xfId="0" applyNumberFormat="1" applyFont="1" applyFill="1" applyProtection="1"/>
    <xf numFmtId="44" fontId="1" fillId="0" borderId="1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fill"/>
    </xf>
    <xf numFmtId="43" fontId="1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0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71" fontId="5" fillId="0" borderId="0" xfId="0" applyNumberFormat="1" applyFont="1" applyFill="1" applyProtection="1"/>
    <xf numFmtId="170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0" fontId="1" fillId="0" borderId="2" xfId="0" applyNumberFormat="1" applyFont="1" applyFill="1" applyBorder="1" applyAlignment="1" applyProtection="1">
      <alignment horizontal="right"/>
    </xf>
    <xf numFmtId="170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2" xfId="0" applyNumberFormat="1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170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44" fontId="0" fillId="0" borderId="0" xfId="0" applyNumberFormat="1" applyFill="1" applyProtection="1"/>
    <xf numFmtId="172" fontId="0" fillId="0" borderId="0" xfId="0" applyNumberFormat="1" applyFill="1"/>
    <xf numFmtId="39" fontId="1" fillId="0" borderId="0" xfId="0" applyNumberFormat="1" applyFont="1" applyFill="1" applyBorder="1" applyAlignment="1" applyProtection="1">
      <alignment horizontal="left"/>
    </xf>
    <xf numFmtId="44" fontId="1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left"/>
    </xf>
    <xf numFmtId="41" fontId="5" fillId="0" borderId="1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fill"/>
    </xf>
    <xf numFmtId="39" fontId="1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796875" defaultRowHeight="12.5" x14ac:dyDescent="0.25"/>
  <cols>
    <col min="1" max="1" width="41.81640625" style="2" customWidth="1"/>
    <col min="2" max="2" width="17" style="2" bestFit="1" customWidth="1"/>
    <col min="3" max="3" width="0.81640625" style="2" customWidth="1"/>
    <col min="4" max="4" width="17" style="2" bestFit="1" customWidth="1"/>
    <col min="5" max="5" width="0.7265625" style="2" customWidth="1"/>
    <col min="6" max="6" width="16.26953125" style="2" bestFit="1" customWidth="1"/>
    <col min="7" max="7" width="0.7265625" style="2" customWidth="1"/>
    <col min="8" max="8" width="7.7265625" style="2" customWidth="1"/>
    <col min="9" max="9" width="0.7265625" style="2" customWidth="1"/>
    <col min="10" max="10" width="7.7265625" style="2" customWidth="1"/>
    <col min="11" max="11" width="8.54296875" style="2" bestFit="1" customWidth="1"/>
    <col min="12" max="12" width="9.1796875" style="2"/>
    <col min="13" max="13" width="16.453125" style="2" bestFit="1" customWidth="1"/>
    <col min="14" max="16384" width="9.1796875" style="2"/>
  </cols>
  <sheetData>
    <row r="1" spans="1:13" ht="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" x14ac:dyDescent="0.3">
      <c r="A3" s="1" t="s">
        <v>28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ht="13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13" x14ac:dyDescent="0.3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ht="13" x14ac:dyDescent="0.3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3">
      <c r="A8" s="15" t="s">
        <v>6</v>
      </c>
      <c r="B8" s="16">
        <v>2023</v>
      </c>
      <c r="C8" s="8"/>
      <c r="D8" s="16">
        <v>2022</v>
      </c>
      <c r="E8" s="8"/>
      <c r="F8" s="17" t="s">
        <v>7</v>
      </c>
      <c r="G8" s="8"/>
      <c r="H8" s="17" t="s">
        <v>8</v>
      </c>
      <c r="I8" s="18"/>
      <c r="J8" s="16">
        <v>2023</v>
      </c>
      <c r="K8" s="16">
        <v>2022</v>
      </c>
    </row>
    <row r="9" spans="1:13" ht="6.65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9</v>
      </c>
      <c r="B10" s="22">
        <v>114345717.12</v>
      </c>
      <c r="C10" s="22"/>
      <c r="D10" s="22">
        <v>92755740.900000006</v>
      </c>
      <c r="E10" s="22"/>
      <c r="F10" s="22">
        <f>B10-D10</f>
        <v>21589976.219999999</v>
      </c>
      <c r="G10" s="24"/>
      <c r="H10" s="23">
        <f>IF(D10=0,"n/a",IF(AND(F10/D10&lt;1,F10/D10&gt;-1),F10/D10,"n/a"))</f>
        <v>0.23276161680683635</v>
      </c>
      <c r="I10" s="25"/>
      <c r="J10" s="26">
        <f>IF(B59=0,"n/a",B10/B59)</f>
        <v>0.13233264202270781</v>
      </c>
      <c r="K10" s="27">
        <f>IF(D59=0,"n/a",D10/D59)</f>
        <v>0.11649299399729511</v>
      </c>
      <c r="M10" s="28"/>
    </row>
    <row r="11" spans="1:13" x14ac:dyDescent="0.25">
      <c r="A11" s="21" t="s">
        <v>10</v>
      </c>
      <c r="B11" s="29">
        <v>91424969.099999994</v>
      </c>
      <c r="C11" s="29"/>
      <c r="D11" s="29">
        <v>83176710.920000002</v>
      </c>
      <c r="E11" s="29"/>
      <c r="F11" s="29">
        <f>B11-D11</f>
        <v>8248258.1799999923</v>
      </c>
      <c r="G11" s="29"/>
      <c r="H11" s="23">
        <f>IF(D11=0,"n/a",IF(AND(F11/D11&lt;1,F11/D11&gt;-1),F11/D11,"n/a"))</f>
        <v>9.9165476595164129E-2</v>
      </c>
      <c r="I11" s="25"/>
      <c r="J11" s="30">
        <f>IF(B60=0,"n/a",B11/B60)</f>
        <v>0.13031926760803084</v>
      </c>
      <c r="K11" s="31">
        <f>IF(D60=0,"n/a",D11/D60)</f>
        <v>0.11945558333895245</v>
      </c>
    </row>
    <row r="12" spans="1:13" x14ac:dyDescent="0.25">
      <c r="A12" s="21" t="s">
        <v>11</v>
      </c>
      <c r="B12" s="29">
        <v>10711888.859999999</v>
      </c>
      <c r="C12" s="29"/>
      <c r="D12" s="29">
        <v>9308146.9600000009</v>
      </c>
      <c r="E12" s="29"/>
      <c r="F12" s="29">
        <f>B12-D12</f>
        <v>1403741.8999999985</v>
      </c>
      <c r="G12" s="29"/>
      <c r="H12" s="23">
        <f>IF(D12=0,"n/a",IF(AND(F12/D12&lt;1,F12/D12&gt;-1),F12/D12,"n/a"))</f>
        <v>0.15080787895080661</v>
      </c>
      <c r="I12" s="25"/>
      <c r="J12" s="30">
        <f>IF(B61=0,"n/a",B12/B61)</f>
        <v>0.12294242379634118</v>
      </c>
      <c r="K12" s="31">
        <f>IF(D61=0,"n/a",D12/D61)</f>
        <v>0.11510608085039638</v>
      </c>
    </row>
    <row r="13" spans="1:13" x14ac:dyDescent="0.25">
      <c r="A13" s="21" t="s">
        <v>12</v>
      </c>
      <c r="B13" s="29">
        <v>1872277.33</v>
      </c>
      <c r="C13" s="29"/>
      <c r="D13" s="29">
        <v>1759930.59</v>
      </c>
      <c r="E13" s="29"/>
      <c r="F13" s="29">
        <f>B13-D13</f>
        <v>112346.73999999999</v>
      </c>
      <c r="G13" s="29"/>
      <c r="H13" s="23">
        <f>IF(D13=0,"n/a",IF(AND(F13/D13&lt;1,F13/D13&gt;-1),F13/D13,"n/a"))</f>
        <v>6.383589252801157E-2</v>
      </c>
      <c r="I13" s="25"/>
      <c r="J13" s="30">
        <f>IF(B62=0,"n/a",B13/B62)</f>
        <v>0.32786245341087389</v>
      </c>
      <c r="K13" s="31">
        <f>IF(D62=0,"n/a",D13/D62)</f>
        <v>0.25716788177535582</v>
      </c>
      <c r="L13" s="32"/>
    </row>
    <row r="14" spans="1:13" x14ac:dyDescent="0.25">
      <c r="A14" s="21" t="s">
        <v>13</v>
      </c>
      <c r="B14" s="29">
        <v>21081.67</v>
      </c>
      <c r="C14" s="33"/>
      <c r="D14" s="29">
        <v>19640.97</v>
      </c>
      <c r="E14" s="29"/>
      <c r="F14" s="29">
        <f>B14-D14</f>
        <v>1440.6999999999971</v>
      </c>
      <c r="G14" s="33"/>
      <c r="H14" s="23">
        <f>IF(D14=0,"n/a",IF(AND(F14/D14&lt;1,F14/D14&gt;-1),F14/D14,"n/a"))</f>
        <v>7.3351774377741888E-2</v>
      </c>
      <c r="I14" s="34"/>
      <c r="J14" s="30">
        <f>IF(B63=0,"n/a",B14/B63)</f>
        <v>4.9086499953432054E-2</v>
      </c>
      <c r="K14" s="31">
        <f>IF(D63=0,"n/a",D14/D63)</f>
        <v>5.0096847421313068E-2</v>
      </c>
    </row>
    <row r="15" spans="1:13" ht="8.5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5">
      <c r="A16" s="38" t="s">
        <v>15</v>
      </c>
      <c r="B16" s="39">
        <f>SUM(B10:B15)</f>
        <v>218375934.07999998</v>
      </c>
      <c r="C16" s="29"/>
      <c r="D16" s="39">
        <f>SUM(D10:D15)</f>
        <v>187020170.34</v>
      </c>
      <c r="E16" s="29"/>
      <c r="F16" s="39">
        <f>SUM(F10:F15)</f>
        <v>31355763.739999987</v>
      </c>
      <c r="G16" s="40"/>
      <c r="H16" s="41">
        <f>IF(D16=0,"n/a",IF(AND(F16/D16&lt;1,F16/D16&gt;-1),F16/D16,"n/a"))</f>
        <v>0.1676597967106738</v>
      </c>
      <c r="I16" s="25"/>
      <c r="J16" s="42">
        <f>IF(B65=0,"n/a",B16/B65)</f>
        <v>0.13163952542958079</v>
      </c>
      <c r="K16" s="42">
        <f>IF(D65=0,"n/a",D16/D65)</f>
        <v>0.11831971046888483</v>
      </c>
    </row>
    <row r="17" spans="1:13" x14ac:dyDescent="0.25">
      <c r="A17" s="21" t="s">
        <v>16</v>
      </c>
      <c r="B17" s="29">
        <v>1781332.95</v>
      </c>
      <c r="C17" s="29"/>
      <c r="D17" s="29">
        <v>2109573.87</v>
      </c>
      <c r="E17" s="29"/>
      <c r="F17" s="29">
        <f>B17-D17</f>
        <v>-328240.92000000016</v>
      </c>
      <c r="G17" s="29"/>
      <c r="H17" s="23">
        <f>IF(D17=0,"n/a",IF(AND(F17/D17&lt;1,F17/D17&gt;-1),F17/D17,"n/a"))</f>
        <v>-0.15559584078466052</v>
      </c>
      <c r="I17" s="34"/>
      <c r="J17" s="31">
        <f>IF(B66=0,"n/a",B17/B66)</f>
        <v>8.6114291369324605E-3</v>
      </c>
      <c r="K17" s="31">
        <f>IF(D66=0,"n/a",D17/D66)</f>
        <v>1.0783414247920696E-2</v>
      </c>
    </row>
    <row r="18" spans="1:13" ht="12.75" customHeight="1" x14ac:dyDescent="0.25">
      <c r="A18" s="21" t="s">
        <v>17</v>
      </c>
      <c r="B18" s="29">
        <v>29933404.199999999</v>
      </c>
      <c r="C18" s="33"/>
      <c r="D18" s="29">
        <v>25137150.25</v>
      </c>
      <c r="E18" s="29"/>
      <c r="F18" s="29">
        <f>B18-D18</f>
        <v>4796253.9499999993</v>
      </c>
      <c r="G18" s="33"/>
      <c r="H18" s="23">
        <f>IF(D18=0,"n/a",IF(AND(F18/D18&lt;1,F18/D18&gt;-1),F18/D18,"n/a"))</f>
        <v>0.19080340859242784</v>
      </c>
      <c r="I18" s="25"/>
      <c r="J18" s="42">
        <f>IF(B67=0,"n/a",B18/B67)</f>
        <v>7.1749281018176833E-2</v>
      </c>
      <c r="K18" s="42">
        <f>IF(D67=0,"n/a",D18/D67)</f>
        <v>6.4681468687550314E-2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18</v>
      </c>
      <c r="B20" s="29">
        <f>SUM(B16:B18)</f>
        <v>250090671.22999996</v>
      </c>
      <c r="C20" s="29"/>
      <c r="D20" s="29">
        <f>SUM(D16:D18)</f>
        <v>214266894.46000001</v>
      </c>
      <c r="E20" s="29"/>
      <c r="F20" s="29">
        <f>SUM(F16:F18)</f>
        <v>35823776.769999981</v>
      </c>
      <c r="G20" s="29"/>
      <c r="H20" s="47">
        <f>IF(D20=0,"n/a",IF(AND(F20/D20&lt;1,F20/D20&gt;-1),F20/D20,"n/a"))</f>
        <v>0.16719230873385188</v>
      </c>
      <c r="I20" s="25"/>
      <c r="J20" s="24"/>
      <c r="K20" s="24"/>
    </row>
    <row r="21" spans="1:13" ht="6.65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19</v>
      </c>
      <c r="B22" s="29">
        <v>-3682422.08</v>
      </c>
      <c r="C22" s="29"/>
      <c r="D22" s="29">
        <v>741093.95</v>
      </c>
      <c r="E22" s="29"/>
      <c r="F22" s="29">
        <f>B22-D22</f>
        <v>-4423516.03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5">
      <c r="A23" s="21" t="s">
        <v>20</v>
      </c>
      <c r="B23" s="29">
        <v>1610878.85</v>
      </c>
      <c r="C23" s="29"/>
      <c r="D23" s="29">
        <v>1653966.31</v>
      </c>
      <c r="E23" s="29"/>
      <c r="F23" s="29">
        <f>B23-D23</f>
        <v>-43087.459999999963</v>
      </c>
      <c r="G23" s="29"/>
      <c r="H23" s="23">
        <f>IF(D23=0,"n/a",IF(AND(F23/D23&lt;1,F23/D23&gt;-1),F23/D23,"n/a"))</f>
        <v>-2.6050990119623394E-2</v>
      </c>
      <c r="I23" s="34"/>
      <c r="J23" s="49"/>
      <c r="K23" s="49"/>
    </row>
    <row r="24" spans="1:13" x14ac:dyDescent="0.25">
      <c r="A24" s="21" t="s">
        <v>21</v>
      </c>
      <c r="B24" s="29">
        <v>-2667154.62</v>
      </c>
      <c r="C24" s="29"/>
      <c r="D24" s="29">
        <v>2997736.21</v>
      </c>
      <c r="E24" s="29"/>
      <c r="F24" s="29">
        <f>B24-D24</f>
        <v>-5664890.8300000001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5">
      <c r="A25" s="21" t="s">
        <v>22</v>
      </c>
      <c r="B25" s="39">
        <v>4018261.59</v>
      </c>
      <c r="C25" s="33"/>
      <c r="D25" s="39">
        <v>2369263.38</v>
      </c>
      <c r="E25" s="29"/>
      <c r="F25" s="39">
        <f>B25-D25</f>
        <v>1648998.21</v>
      </c>
      <c r="G25" s="33"/>
      <c r="H25" s="41">
        <f>IF(D25=0,"n/a",IF(AND(F25/D25&lt;1,F25/D25&gt;-1),F25/D25,"n/a"))</f>
        <v>0.69599615809703697</v>
      </c>
      <c r="I25" s="34"/>
      <c r="J25" s="49"/>
      <c r="K25" s="49"/>
    </row>
    <row r="26" spans="1:13" ht="12.75" customHeight="1" x14ac:dyDescent="0.25">
      <c r="A26" s="21" t="s">
        <v>23</v>
      </c>
      <c r="B26" s="39">
        <f>SUM(B22:B25)</f>
        <v>-720436.25999999978</v>
      </c>
      <c r="C26" s="29"/>
      <c r="D26" s="39">
        <f>SUM(D22:D25)</f>
        <v>7762059.8499999996</v>
      </c>
      <c r="E26" s="29"/>
      <c r="F26" s="39">
        <f>SUM(F22:F25)</f>
        <v>-8482496.1099999994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5" customHeight="1" x14ac:dyDescent="0.25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" thickBot="1" x14ac:dyDescent="0.3">
      <c r="A28" s="38" t="s">
        <v>24</v>
      </c>
      <c r="B28" s="51">
        <f>+B26+B20</f>
        <v>249370234.96999997</v>
      </c>
      <c r="C28" s="22"/>
      <c r="D28" s="51">
        <f>+D26+D20</f>
        <v>222028954.31</v>
      </c>
      <c r="E28" s="22"/>
      <c r="F28" s="51">
        <f>+F26+F20</f>
        <v>27341280.659999982</v>
      </c>
      <c r="G28" s="29"/>
      <c r="H28" s="52">
        <f>IF(D28=0,"n/a",IF(AND(F28/D28&lt;1,F28/D28&gt;-1),F28/D28,"n/a"))</f>
        <v>0.12314286100643294</v>
      </c>
      <c r="I28" s="25"/>
      <c r="J28" s="24"/>
      <c r="K28" s="24"/>
    </row>
    <row r="29" spans="1:13" ht="4.1500000000000004" customHeight="1" thickTop="1" x14ac:dyDescent="0.25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30</v>
      </c>
      <c r="B31" s="22">
        <v>-76922.899999999994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31</v>
      </c>
      <c r="B32" s="29">
        <v>7760202.1699999999</v>
      </c>
      <c r="C32" s="29"/>
      <c r="D32" s="29">
        <v>6880949.5999999996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32</v>
      </c>
      <c r="B33" s="29">
        <v>-6011225.1900000004</v>
      </c>
      <c r="C33" s="29"/>
      <c r="D33" s="29">
        <v>-5544097.7000000002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33</v>
      </c>
      <c r="B34" s="29">
        <v>7961558.4500000002</v>
      </c>
      <c r="C34" s="29"/>
      <c r="D34" s="29">
        <v>8028578.2400000002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34</v>
      </c>
      <c r="B35" s="29">
        <v>76940</v>
      </c>
      <c r="C35" s="29"/>
      <c r="D35" s="29">
        <v>-2199327.98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35</v>
      </c>
      <c r="B36" s="29">
        <v>3585186.74</v>
      </c>
      <c r="C36" s="29"/>
      <c r="D36" s="29">
        <v>3413486.69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36</v>
      </c>
      <c r="B37" s="29">
        <v>0</v>
      </c>
      <c r="C37" s="29"/>
      <c r="D37" s="29">
        <v>5223018.9400000004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37</v>
      </c>
      <c r="B38" s="29">
        <v>2154264.11</v>
      </c>
      <c r="C38" s="29"/>
      <c r="D38" s="29">
        <v>4270983.72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38</v>
      </c>
      <c r="B39" s="29">
        <v>956772.19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39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40</v>
      </c>
      <c r="B41" s="29">
        <v>-128.34</v>
      </c>
      <c r="C41" s="29"/>
      <c r="D41" s="29">
        <v>-33059.5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41</v>
      </c>
      <c r="B42" s="29">
        <v>-2814063.45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42</v>
      </c>
      <c r="B43" s="29">
        <v>2670857.2999999998</v>
      </c>
      <c r="C43" s="29"/>
      <c r="D43" s="29">
        <v>2586930.21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 t="s">
        <v>43</v>
      </c>
      <c r="B44" s="29">
        <v>-118441.49</v>
      </c>
      <c r="C44" s="29"/>
      <c r="D44" s="29">
        <v>-15993.43</v>
      </c>
      <c r="E44" s="22"/>
      <c r="F44" s="22"/>
      <c r="G44" s="29"/>
      <c r="H44" s="29"/>
      <c r="I44" s="24"/>
      <c r="J44" s="24"/>
      <c r="K44" s="24"/>
    </row>
    <row r="45" spans="1:13" x14ac:dyDescent="0.25">
      <c r="A45" s="21" t="s">
        <v>44</v>
      </c>
      <c r="B45" s="29">
        <v>3790426.76</v>
      </c>
      <c r="C45" s="29"/>
      <c r="D45" s="29">
        <v>3929556.8</v>
      </c>
      <c r="E45" s="22"/>
      <c r="F45" s="22"/>
      <c r="G45" s="29"/>
      <c r="H45" s="29"/>
      <c r="I45" s="24"/>
      <c r="J45" s="24"/>
      <c r="K45" s="24"/>
    </row>
    <row r="46" spans="1:13" x14ac:dyDescent="0.25">
      <c r="A46" s="21" t="s">
        <v>45</v>
      </c>
      <c r="B46" s="29">
        <v>2841607.47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</row>
    <row r="47" spans="1:13" x14ac:dyDescent="0.25">
      <c r="A47" s="21" t="s">
        <v>46</v>
      </c>
      <c r="B47" s="29">
        <v>1834165.98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5">
      <c r="A48" s="21" t="s">
        <v>47</v>
      </c>
      <c r="B48" s="29">
        <v>4500007.84</v>
      </c>
      <c r="C48" s="59"/>
      <c r="D48" s="29">
        <v>0</v>
      </c>
      <c r="E48" s="60"/>
      <c r="F48" s="60"/>
      <c r="G48" s="61"/>
      <c r="H48" s="61"/>
      <c r="I48" s="8"/>
      <c r="J48" s="8"/>
      <c r="K48" s="8"/>
    </row>
    <row r="49" spans="1:11" x14ac:dyDescent="0.25">
      <c r="A49" s="21" t="s">
        <v>48</v>
      </c>
      <c r="B49" s="29">
        <v>14955629.1</v>
      </c>
      <c r="C49" s="59"/>
      <c r="D49" s="29">
        <v>0</v>
      </c>
      <c r="E49" s="60"/>
      <c r="F49" s="60"/>
      <c r="G49" s="61"/>
      <c r="H49" s="61"/>
      <c r="I49" s="8"/>
      <c r="J49" s="8"/>
      <c r="K49" s="8"/>
    </row>
    <row r="50" spans="1:11" x14ac:dyDescent="0.25">
      <c r="A50" s="21" t="s">
        <v>49</v>
      </c>
      <c r="B50" s="29">
        <v>7518058.9400000004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5">
      <c r="A51" s="21" t="s">
        <v>50</v>
      </c>
      <c r="B51" s="29">
        <v>486703.95</v>
      </c>
      <c r="C51" s="59"/>
      <c r="D51" s="29">
        <v>0</v>
      </c>
      <c r="E51" s="60"/>
      <c r="F51" s="60"/>
      <c r="G51" s="61"/>
      <c r="H51" s="61"/>
      <c r="I51" s="8"/>
      <c r="J51" s="8"/>
      <c r="K51" s="8"/>
    </row>
    <row r="52" spans="1:11" x14ac:dyDescent="0.25">
      <c r="A52" s="21" t="s">
        <v>51</v>
      </c>
      <c r="B52" s="29">
        <v>28860.17</v>
      </c>
      <c r="C52" s="59"/>
      <c r="D52" s="29">
        <v>-1224897.82</v>
      </c>
      <c r="E52" s="60"/>
      <c r="F52" s="60"/>
      <c r="G52" s="61"/>
      <c r="H52" s="61"/>
      <c r="I52" s="8"/>
      <c r="J52" s="8"/>
      <c r="K52" s="8"/>
    </row>
    <row r="53" spans="1:11" x14ac:dyDescent="0.25">
      <c r="A53" s="21" t="s">
        <v>52</v>
      </c>
      <c r="B53" s="29">
        <v>-2232920.67</v>
      </c>
      <c r="C53" s="59"/>
      <c r="D53" s="29">
        <v>730443.99</v>
      </c>
      <c r="E53" s="60"/>
      <c r="F53" s="60"/>
      <c r="G53" s="61"/>
      <c r="H53" s="61"/>
      <c r="I53" s="8"/>
      <c r="J53" s="8"/>
      <c r="K53" s="8"/>
    </row>
    <row r="54" spans="1:11" x14ac:dyDescent="0.25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5">
      <c r="A55" s="21"/>
      <c r="B55" s="60"/>
      <c r="C55" s="60"/>
      <c r="D55" s="60"/>
      <c r="E55" s="60"/>
      <c r="F55" s="62" t="s">
        <v>29</v>
      </c>
      <c r="G55" s="10"/>
      <c r="H55" s="10"/>
      <c r="I55" s="8"/>
      <c r="J55" s="8"/>
      <c r="K55" s="8"/>
    </row>
    <row r="56" spans="1:11" x14ac:dyDescent="0.25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ht="13" x14ac:dyDescent="0.3">
      <c r="A57" s="15" t="s">
        <v>25</v>
      </c>
      <c r="B57" s="16">
        <v>2023</v>
      </c>
      <c r="C57" s="60"/>
      <c r="D57" s="16">
        <v>2022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5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5">
      <c r="A59" s="21" t="s">
        <v>9</v>
      </c>
      <c r="B59" s="70">
        <v>864077943.07000005</v>
      </c>
      <c r="C59" s="70"/>
      <c r="D59" s="70">
        <v>796234500.61000001</v>
      </c>
      <c r="E59" s="70"/>
      <c r="F59" s="70">
        <f>+B59-D59</f>
        <v>67843442.460000038</v>
      </c>
      <c r="G59" s="40"/>
      <c r="H59" s="47">
        <f>IF(D59=0,"n/a",IF(AND(F59/D59&lt;1,F59/D59&gt;-1),F59/D59,"n/a"))</f>
        <v>8.5205353960453575E-2</v>
      </c>
      <c r="I59" s="71"/>
      <c r="J59" s="19"/>
      <c r="K59" s="19"/>
    </row>
    <row r="60" spans="1:11" x14ac:dyDescent="0.25">
      <c r="A60" s="21" t="s">
        <v>10</v>
      </c>
      <c r="B60" s="70">
        <v>701546062.82000005</v>
      </c>
      <c r="C60" s="70"/>
      <c r="D60" s="70">
        <v>696298227.29999995</v>
      </c>
      <c r="E60" s="70"/>
      <c r="F60" s="70">
        <f>+B60-D60</f>
        <v>5247835.5200001001</v>
      </c>
      <c r="G60" s="40"/>
      <c r="H60" s="47">
        <f>IF(D60=0,"n/a",IF(AND(F60/D60&lt;1,F60/D60&gt;-1),F60/D60,"n/a"))</f>
        <v>7.5367641539881031E-3</v>
      </c>
      <c r="I60" s="71"/>
      <c r="J60" s="19"/>
      <c r="K60" s="19"/>
    </row>
    <row r="61" spans="1:11" ht="12.75" customHeight="1" x14ac:dyDescent="0.25">
      <c r="A61" s="21" t="s">
        <v>11</v>
      </c>
      <c r="B61" s="70">
        <v>87129312.480000004</v>
      </c>
      <c r="C61" s="70"/>
      <c r="D61" s="70">
        <v>80865814.310000002</v>
      </c>
      <c r="E61" s="70"/>
      <c r="F61" s="70">
        <f>+B61-D61</f>
        <v>6263498.1700000018</v>
      </c>
      <c r="G61" s="40"/>
      <c r="H61" s="47">
        <f>IF(D61=0,"n/a",IF(AND(F61/D61&lt;1,F61/D61&gt;-1),F61/D61,"n/a"))</f>
        <v>7.7455451644730999E-2</v>
      </c>
      <c r="I61" s="71"/>
      <c r="J61" s="19"/>
      <c r="K61" s="19"/>
    </row>
    <row r="62" spans="1:11" x14ac:dyDescent="0.25">
      <c r="A62" s="21" t="s">
        <v>12</v>
      </c>
      <c r="B62" s="70">
        <v>5710557.3099999996</v>
      </c>
      <c r="C62" s="70"/>
      <c r="D62" s="70">
        <v>6843508.5199999996</v>
      </c>
      <c r="E62" s="70"/>
      <c r="F62" s="70">
        <f>+B62-D62</f>
        <v>-1132951.21</v>
      </c>
      <c r="G62" s="40"/>
      <c r="H62" s="47">
        <f>IF(D62=0,"n/a",IF(AND(F62/D62&lt;1,F62/D62&gt;-1),F62/D62,"n/a"))</f>
        <v>-0.16555122371645709</v>
      </c>
      <c r="I62" s="71"/>
      <c r="J62" s="72"/>
      <c r="K62" s="19"/>
    </row>
    <row r="63" spans="1:11" x14ac:dyDescent="0.25">
      <c r="A63" s="21" t="s">
        <v>13</v>
      </c>
      <c r="B63" s="70">
        <v>429480</v>
      </c>
      <c r="C63" s="73"/>
      <c r="D63" s="70">
        <v>392060</v>
      </c>
      <c r="E63" s="73"/>
      <c r="F63" s="70">
        <f>+B63-D63</f>
        <v>37420</v>
      </c>
      <c r="G63" s="74"/>
      <c r="H63" s="47">
        <f>IF(D63=0,"n/a",IF(AND(F63/D63&lt;1,F63/D63&gt;-1),F63/D63,"n/a"))</f>
        <v>9.5444574809978061E-2</v>
      </c>
      <c r="I63" s="71"/>
      <c r="J63" s="19"/>
      <c r="K63" s="19"/>
    </row>
    <row r="64" spans="1:11" x14ac:dyDescent="0.25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5">
      <c r="A65" s="38" t="s">
        <v>15</v>
      </c>
      <c r="B65" s="79">
        <f>SUM(B59:B64)</f>
        <v>1658893355.6800001</v>
      </c>
      <c r="C65" s="70"/>
      <c r="D65" s="79">
        <f>SUM(D59:D64)</f>
        <v>1580634110.7399998</v>
      </c>
      <c r="E65" s="70"/>
      <c r="F65" s="79">
        <f>SUM(F59:F64)</f>
        <v>78259244.940000147</v>
      </c>
      <c r="G65" s="40"/>
      <c r="H65" s="41">
        <f>IF(D65=0,"n/a",IF(AND(F65/D65&lt;1,F65/D65&gt;-1),F65/D65,"n/a"))</f>
        <v>4.9511297022029846E-2</v>
      </c>
      <c r="I65" s="71"/>
      <c r="J65" s="19"/>
      <c r="K65" s="19"/>
    </row>
    <row r="66" spans="1:11" ht="12.75" customHeight="1" x14ac:dyDescent="0.25">
      <c r="A66" s="21" t="s">
        <v>16</v>
      </c>
      <c r="B66" s="70">
        <v>206856831.97</v>
      </c>
      <c r="C66" s="73"/>
      <c r="D66" s="70">
        <v>195631348.43000001</v>
      </c>
      <c r="E66" s="73"/>
      <c r="F66" s="70">
        <f>+B66-D66</f>
        <v>11225483.539999992</v>
      </c>
      <c r="G66" s="74"/>
      <c r="H66" s="47">
        <f>IF(D66=0,"n/a",IF(AND(F66/D66&lt;1,F66/D66&gt;-1),F66/D66,"n/a"))</f>
        <v>5.7380801339293776E-2</v>
      </c>
      <c r="I66" s="71"/>
      <c r="J66" s="19"/>
      <c r="K66" s="19"/>
    </row>
    <row r="67" spans="1:11" x14ac:dyDescent="0.25">
      <c r="A67" s="21" t="s">
        <v>17</v>
      </c>
      <c r="B67" s="70">
        <v>417194483</v>
      </c>
      <c r="C67" s="73"/>
      <c r="D67" s="70">
        <v>388629862</v>
      </c>
      <c r="E67" s="73"/>
      <c r="F67" s="70">
        <f>+B67-D67</f>
        <v>28564621</v>
      </c>
      <c r="G67" s="74"/>
      <c r="H67" s="47">
        <f>IF(D67=0,"n/a",IF(AND(F67/D67&lt;1,F67/D67&gt;-1),F67/D67,"n/a"))</f>
        <v>7.3500839212402053E-2</v>
      </c>
      <c r="I67" s="71"/>
      <c r="J67" s="19"/>
      <c r="K67" s="19"/>
    </row>
    <row r="68" spans="1:11" ht="6" customHeight="1" x14ac:dyDescent="0.25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" thickBot="1" x14ac:dyDescent="0.3">
      <c r="A69" s="38" t="s">
        <v>26</v>
      </c>
      <c r="B69" s="82">
        <f>SUM(B65:B67)</f>
        <v>2282944670.6500001</v>
      </c>
      <c r="C69" s="70"/>
      <c r="D69" s="82">
        <f>SUM(D65:D67)</f>
        <v>2164895321.1700001</v>
      </c>
      <c r="E69" s="70"/>
      <c r="F69" s="82">
        <f>SUM(F65:F67)</f>
        <v>118049349.48000014</v>
      </c>
      <c r="G69" s="40"/>
      <c r="H69" s="52">
        <f>IF(D69=0,"n/a",IF(AND(F69/D69&lt;1,F69/D69&gt;-1),F69/D69,"n/a"))</f>
        <v>5.4528894919594229E-2</v>
      </c>
      <c r="I69" s="71"/>
      <c r="J69" s="19"/>
      <c r="K69" s="19"/>
    </row>
    <row r="70" spans="1:11" ht="12.75" customHeight="1" thickTop="1" x14ac:dyDescent="0.25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5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5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workbookViewId="0">
      <pane xSplit="1" ySplit="9" topLeftCell="B46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796875" defaultRowHeight="12.5" x14ac:dyDescent="0.25"/>
  <cols>
    <col min="1" max="1" width="41.81640625" style="2" customWidth="1"/>
    <col min="2" max="2" width="17" style="2" bestFit="1" customWidth="1"/>
    <col min="3" max="3" width="0.81640625" style="2" customWidth="1"/>
    <col min="4" max="4" width="17" style="2" bestFit="1" customWidth="1"/>
    <col min="5" max="5" width="0.7265625" style="2" customWidth="1"/>
    <col min="6" max="6" width="16.26953125" style="2" bestFit="1" customWidth="1"/>
    <col min="7" max="7" width="0.7265625" style="2" customWidth="1"/>
    <col min="8" max="8" width="7.7265625" style="2" customWidth="1"/>
    <col min="9" max="9" width="0.7265625" style="2" customWidth="1"/>
    <col min="10" max="10" width="7.7265625" style="2" customWidth="1"/>
    <col min="11" max="11" width="8.54296875" style="2" bestFit="1" customWidth="1"/>
    <col min="12" max="12" width="9.1796875" style="2"/>
    <col min="13" max="13" width="16.453125" style="2" bestFit="1" customWidth="1"/>
    <col min="14" max="16384" width="9.1796875" style="2"/>
  </cols>
  <sheetData>
    <row r="1" spans="1:13" ht="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" x14ac:dyDescent="0.3">
      <c r="A3" s="1" t="s">
        <v>53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ht="13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13" x14ac:dyDescent="0.3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ht="13" x14ac:dyDescent="0.3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3">
      <c r="A8" s="15" t="s">
        <v>6</v>
      </c>
      <c r="B8" s="16">
        <v>2023</v>
      </c>
      <c r="C8" s="8"/>
      <c r="D8" s="16">
        <v>2022</v>
      </c>
      <c r="E8" s="8"/>
      <c r="F8" s="17" t="s">
        <v>7</v>
      </c>
      <c r="G8" s="8"/>
      <c r="H8" s="17" t="s">
        <v>8</v>
      </c>
      <c r="I8" s="18"/>
      <c r="J8" s="16">
        <v>2023</v>
      </c>
      <c r="K8" s="16">
        <v>2022</v>
      </c>
    </row>
    <row r="9" spans="1:13" ht="6.65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9</v>
      </c>
      <c r="B10" s="22">
        <v>147965306.80000001</v>
      </c>
      <c r="C10" s="22"/>
      <c r="D10" s="22">
        <v>139363525.69</v>
      </c>
      <c r="E10" s="22"/>
      <c r="F10" s="22">
        <f>B10-D10</f>
        <v>8601781.1100000143</v>
      </c>
      <c r="G10" s="24"/>
      <c r="H10" s="23">
        <f>IF(D10=0,"n/a",IF(AND(F10/D10&lt;1,F10/D10&gt;-1),F10/D10,"n/a"))</f>
        <v>6.1721896510668096E-2</v>
      </c>
      <c r="I10" s="25"/>
      <c r="J10" s="26">
        <f>IF(B59=0,"n/a",B10/B59)</f>
        <v>0.13199648370806397</v>
      </c>
      <c r="K10" s="27">
        <f>IF(D59=0,"n/a",D10/D59)</f>
        <v>0.1165328995992055</v>
      </c>
      <c r="M10" s="28"/>
    </row>
    <row r="11" spans="1:13" x14ac:dyDescent="0.25">
      <c r="A11" s="21" t="s">
        <v>10</v>
      </c>
      <c r="B11" s="29">
        <v>90336809.609999999</v>
      </c>
      <c r="C11" s="29"/>
      <c r="D11" s="29">
        <v>90064708.150000006</v>
      </c>
      <c r="E11" s="29"/>
      <c r="F11" s="29">
        <f>B11-D11</f>
        <v>272101.45999999344</v>
      </c>
      <c r="G11" s="29"/>
      <c r="H11" s="23">
        <f>IF(D11=0,"n/a",IF(AND(F11/D11&lt;1,F11/D11&gt;-1),F11/D11,"n/a"))</f>
        <v>3.0211773911132519E-3</v>
      </c>
      <c r="I11" s="25"/>
      <c r="J11" s="30">
        <f>IF(B60=0,"n/a",B11/B60)</f>
        <v>0.12712042595612694</v>
      </c>
      <c r="K11" s="31">
        <f>IF(D60=0,"n/a",D11/D60)</f>
        <v>0.11690759414198476</v>
      </c>
    </row>
    <row r="12" spans="1:13" x14ac:dyDescent="0.25">
      <c r="A12" s="21" t="s">
        <v>11</v>
      </c>
      <c r="B12" s="29">
        <v>10387554.880000001</v>
      </c>
      <c r="C12" s="29"/>
      <c r="D12" s="29">
        <v>11025432.939999999</v>
      </c>
      <c r="E12" s="29"/>
      <c r="F12" s="29">
        <f>B12-D12</f>
        <v>-637878.05999999866</v>
      </c>
      <c r="G12" s="29"/>
      <c r="H12" s="23">
        <f>IF(D12=0,"n/a",IF(AND(F12/D12&lt;1,F12/D12&gt;-1),F12/D12,"n/a"))</f>
        <v>-5.7855148498141308E-2</v>
      </c>
      <c r="I12" s="25"/>
      <c r="J12" s="30">
        <f>IF(B61=0,"n/a",B12/B61)</f>
        <v>0.11520437581766173</v>
      </c>
      <c r="K12" s="31">
        <f>IF(D61=0,"n/a",D12/D61)</f>
        <v>0.10630967792814568</v>
      </c>
    </row>
    <row r="13" spans="1:13" x14ac:dyDescent="0.25">
      <c r="A13" s="21" t="s">
        <v>12</v>
      </c>
      <c r="B13" s="29">
        <v>1514920.31</v>
      </c>
      <c r="C13" s="29"/>
      <c r="D13" s="29">
        <v>1617754.15</v>
      </c>
      <c r="E13" s="29"/>
      <c r="F13" s="29">
        <f>B13-D13</f>
        <v>-102833.83999999985</v>
      </c>
      <c r="G13" s="29"/>
      <c r="H13" s="23">
        <f>IF(D13=0,"n/a",IF(AND(F13/D13&lt;1,F13/D13&gt;-1),F13/D13,"n/a"))</f>
        <v>-6.3565802010150829E-2</v>
      </c>
      <c r="I13" s="25"/>
      <c r="J13" s="30">
        <f>IF(B62=0,"n/a",B13/B62)</f>
        <v>0.26666715806415703</v>
      </c>
      <c r="K13" s="31">
        <f>IF(D62=0,"n/a",D13/D62)</f>
        <v>0.26595428058806109</v>
      </c>
      <c r="L13" s="32"/>
    </row>
    <row r="14" spans="1:13" x14ac:dyDescent="0.25">
      <c r="A14" s="21" t="s">
        <v>13</v>
      </c>
      <c r="B14" s="29">
        <v>29737.11</v>
      </c>
      <c r="C14" s="33"/>
      <c r="D14" s="29">
        <v>33909.910000000003</v>
      </c>
      <c r="E14" s="29"/>
      <c r="F14" s="29">
        <f>B14-D14</f>
        <v>-4172.8000000000029</v>
      </c>
      <c r="G14" s="33"/>
      <c r="H14" s="23">
        <f>IF(D14=0,"n/a",IF(AND(F14/D14&lt;1,F14/D14&gt;-1),F14/D14,"n/a"))</f>
        <v>-0.12305547257424164</v>
      </c>
      <c r="I14" s="34"/>
      <c r="J14" s="30">
        <f>IF(B63=0,"n/a",B14/B63)</f>
        <v>4.4837474744428694E-2</v>
      </c>
      <c r="K14" s="31">
        <f>IF(D63=0,"n/a",D14/D63)</f>
        <v>4.5763596858214801E-2</v>
      </c>
    </row>
    <row r="15" spans="1:13" ht="8.5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5">
      <c r="A16" s="38" t="s">
        <v>15</v>
      </c>
      <c r="B16" s="39">
        <f>SUM(B10:B15)</f>
        <v>250234328.71000004</v>
      </c>
      <c r="C16" s="29"/>
      <c r="D16" s="39">
        <f>SUM(D10:D15)</f>
        <v>242105330.84</v>
      </c>
      <c r="E16" s="29"/>
      <c r="F16" s="39">
        <f>SUM(F10:F15)</f>
        <v>8128997.8700000094</v>
      </c>
      <c r="G16" s="40"/>
      <c r="H16" s="41">
        <f>IF(D16=0,"n/a",IF(AND(F16/D16&lt;1,F16/D16&gt;-1),F16/D16,"n/a"))</f>
        <v>3.3576286163530263E-2</v>
      </c>
      <c r="I16" s="25"/>
      <c r="J16" s="42">
        <f>IF(B65=0,"n/a",B16/B65)</f>
        <v>0.1297808895655452</v>
      </c>
      <c r="K16" s="42">
        <f>IF(D65=0,"n/a",D16/D65)</f>
        <v>0.11657376547498441</v>
      </c>
    </row>
    <row r="17" spans="1:13" x14ac:dyDescent="0.25">
      <c r="A17" s="21" t="s">
        <v>16</v>
      </c>
      <c r="B17" s="29">
        <v>1632257.5</v>
      </c>
      <c r="C17" s="29"/>
      <c r="D17" s="29">
        <v>2025798.27</v>
      </c>
      <c r="E17" s="29"/>
      <c r="F17" s="29">
        <f>B17-D17</f>
        <v>-393540.77</v>
      </c>
      <c r="G17" s="29"/>
      <c r="H17" s="23">
        <f>IF(D17=0,"n/a",IF(AND(F17/D17&lt;1,F17/D17&gt;-1),F17/D17,"n/a"))</f>
        <v>-0.19426454046680572</v>
      </c>
      <c r="I17" s="34"/>
      <c r="J17" s="31">
        <f>IF(B66=0,"n/a",B17/B66)</f>
        <v>8.458760398545177E-3</v>
      </c>
      <c r="K17" s="31">
        <f>IF(D66=0,"n/a",D17/D66)</f>
        <v>1.0504907676437853E-2</v>
      </c>
    </row>
    <row r="18" spans="1:13" ht="12.75" customHeight="1" x14ac:dyDescent="0.25">
      <c r="A18" s="21" t="s">
        <v>17</v>
      </c>
      <c r="B18" s="29">
        <v>49126662.75</v>
      </c>
      <c r="C18" s="33"/>
      <c r="D18" s="29">
        <v>38070193.520000003</v>
      </c>
      <c r="E18" s="29"/>
      <c r="F18" s="29">
        <f>B18-D18</f>
        <v>11056469.229999997</v>
      </c>
      <c r="G18" s="33"/>
      <c r="H18" s="23">
        <f>IF(D18=0,"n/a",IF(AND(F18/D18&lt;1,F18/D18&gt;-1),F18/D18,"n/a"))</f>
        <v>0.29042324736782676</v>
      </c>
      <c r="I18" s="25"/>
      <c r="J18" s="42">
        <f>IF(B67=0,"n/a",B18/B67)</f>
        <v>6.464773470457251E-2</v>
      </c>
      <c r="K18" s="42">
        <f>IF(D67=0,"n/a",D18/D67)</f>
        <v>8.7363404889863036E-2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18</v>
      </c>
      <c r="B20" s="29">
        <f>SUM(B16:B18)</f>
        <v>300993248.96000004</v>
      </c>
      <c r="C20" s="29"/>
      <c r="D20" s="29">
        <f>SUM(D16:D18)</f>
        <v>282201322.63</v>
      </c>
      <c r="E20" s="29"/>
      <c r="F20" s="29">
        <f>SUM(F16:F18)</f>
        <v>18791926.330000006</v>
      </c>
      <c r="G20" s="29"/>
      <c r="H20" s="47">
        <f>IF(D20=0,"n/a",IF(AND(F20/D20&lt;1,F20/D20&gt;-1),F20/D20,"n/a"))</f>
        <v>6.6590497007125979E-2</v>
      </c>
      <c r="I20" s="25"/>
      <c r="J20" s="24"/>
      <c r="K20" s="24"/>
    </row>
    <row r="21" spans="1:13" ht="6.65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19</v>
      </c>
      <c r="B22" s="29">
        <v>1203902.4099999999</v>
      </c>
      <c r="C22" s="29"/>
      <c r="D22" s="29">
        <v>8835625.9199999999</v>
      </c>
      <c r="E22" s="29"/>
      <c r="F22" s="29">
        <f>B22-D22</f>
        <v>-7631723.5099999998</v>
      </c>
      <c r="G22" s="29"/>
      <c r="H22" s="23">
        <f>IF(D22=0,"n/a",IF(AND(F22/D22&lt;1,F22/D22&gt;-1),F22/D22,"n/a"))</f>
        <v>-0.86374452462106954</v>
      </c>
      <c r="I22" s="34"/>
      <c r="J22" s="49"/>
      <c r="K22" s="49"/>
    </row>
    <row r="23" spans="1:13" x14ac:dyDescent="0.25">
      <c r="A23" s="21" t="s">
        <v>20</v>
      </c>
      <c r="B23" s="29">
        <v>1851514.54</v>
      </c>
      <c r="C23" s="29"/>
      <c r="D23" s="29">
        <v>2002957.63</v>
      </c>
      <c r="E23" s="29"/>
      <c r="F23" s="29">
        <f>B23-D23</f>
        <v>-151443.08999999985</v>
      </c>
      <c r="G23" s="29"/>
      <c r="H23" s="23">
        <f>IF(D23=0,"n/a",IF(AND(F23/D23&lt;1,F23/D23&gt;-1),F23/D23,"n/a"))</f>
        <v>-7.5609732193885629E-2</v>
      </c>
      <c r="I23" s="34"/>
      <c r="J23" s="49"/>
      <c r="K23" s="49"/>
    </row>
    <row r="24" spans="1:13" x14ac:dyDescent="0.25">
      <c r="A24" s="21" t="s">
        <v>21</v>
      </c>
      <c r="B24" s="29">
        <v>-3415187.51</v>
      </c>
      <c r="C24" s="29"/>
      <c r="D24" s="29">
        <v>-9762284.1400000006</v>
      </c>
      <c r="E24" s="29"/>
      <c r="F24" s="29">
        <f>B24-D24</f>
        <v>6347096.6300000008</v>
      </c>
      <c r="G24" s="29"/>
      <c r="H24" s="23">
        <f>IF(D24=0,"n/a",IF(AND(F24/D24&lt;1,F24/D24&gt;-1),F24/D24,"n/a"))</f>
        <v>-0.65016511904149521</v>
      </c>
      <c r="I24" s="34"/>
      <c r="J24" s="49"/>
      <c r="K24" s="49"/>
    </row>
    <row r="25" spans="1:13" x14ac:dyDescent="0.25">
      <c r="A25" s="21" t="s">
        <v>22</v>
      </c>
      <c r="B25" s="39">
        <v>2589895.0499999998</v>
      </c>
      <c r="C25" s="33"/>
      <c r="D25" s="39">
        <v>1325294.3799999999</v>
      </c>
      <c r="E25" s="29"/>
      <c r="F25" s="39">
        <f>B25-D25</f>
        <v>1264600.67</v>
      </c>
      <c r="G25" s="33"/>
      <c r="H25" s="41">
        <f>IF(D25=0,"n/a",IF(AND(F25/D25&lt;1,F25/D25&gt;-1),F25/D25,"n/a"))</f>
        <v>0.95420360116519931</v>
      </c>
      <c r="I25" s="34"/>
      <c r="J25" s="49"/>
      <c r="K25" s="49"/>
    </row>
    <row r="26" spans="1:13" ht="12.75" customHeight="1" x14ac:dyDescent="0.25">
      <c r="A26" s="21" t="s">
        <v>23</v>
      </c>
      <c r="B26" s="39">
        <f>SUM(B22:B25)</f>
        <v>2230124.4900000002</v>
      </c>
      <c r="C26" s="29"/>
      <c r="D26" s="39">
        <f>SUM(D22:D25)</f>
        <v>2401593.79</v>
      </c>
      <c r="E26" s="29"/>
      <c r="F26" s="39">
        <f>SUM(F22:F25)</f>
        <v>-171469.29999999888</v>
      </c>
      <c r="G26" s="29"/>
      <c r="H26" s="41">
        <f>IF(D26=0,"n/a",IF(AND(F26/D26&lt;1,F26/D26&gt;-1),F26/D26,"n/a"))</f>
        <v>-7.1398127657549812E-2</v>
      </c>
      <c r="I26" s="25"/>
      <c r="J26" s="24"/>
      <c r="K26" s="24"/>
    </row>
    <row r="27" spans="1:13" ht="6.65" customHeight="1" x14ac:dyDescent="0.25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" thickBot="1" x14ac:dyDescent="0.3">
      <c r="A28" s="38" t="s">
        <v>24</v>
      </c>
      <c r="B28" s="51">
        <f>+B26+B20</f>
        <v>303223373.45000005</v>
      </c>
      <c r="C28" s="22"/>
      <c r="D28" s="51">
        <f>+D26+D20</f>
        <v>284602916.42000002</v>
      </c>
      <c r="E28" s="22"/>
      <c r="F28" s="51">
        <f>+F26+F20</f>
        <v>18620457.030000009</v>
      </c>
      <c r="G28" s="29"/>
      <c r="H28" s="52">
        <f>IF(D28=0,"n/a",IF(AND(F28/D28&lt;1,F28/D28&gt;-1),F28/D28,"n/a"))</f>
        <v>6.5426093534899157E-2</v>
      </c>
      <c r="I28" s="25"/>
      <c r="J28" s="24"/>
      <c r="K28" s="24"/>
    </row>
    <row r="29" spans="1:13" ht="4.1500000000000004" customHeight="1" thickTop="1" x14ac:dyDescent="0.25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30</v>
      </c>
      <c r="B31" s="22">
        <v>-284579.49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31</v>
      </c>
      <c r="B32" s="29">
        <v>8845152.7300000004</v>
      </c>
      <c r="C32" s="29"/>
      <c r="D32" s="29">
        <v>8348231.1900000004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32</v>
      </c>
      <c r="B33" s="29">
        <v>-8762673.5299999993</v>
      </c>
      <c r="C33" s="29"/>
      <c r="D33" s="29">
        <v>-8295461.5099999998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33</v>
      </c>
      <c r="B34" s="29">
        <v>9256921.7400000002</v>
      </c>
      <c r="C34" s="29"/>
      <c r="D34" s="29">
        <v>10452044.76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34</v>
      </c>
      <c r="B35" s="29">
        <v>94543.679999999993</v>
      </c>
      <c r="C35" s="29"/>
      <c r="D35" s="29">
        <v>-2886210.73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35</v>
      </c>
      <c r="B36" s="29">
        <v>4150500.65</v>
      </c>
      <c r="C36" s="29"/>
      <c r="D36" s="29">
        <v>4470525.55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36</v>
      </c>
      <c r="B37" s="29">
        <v>0</v>
      </c>
      <c r="C37" s="29"/>
      <c r="D37" s="29">
        <v>6856973.2800000003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37</v>
      </c>
      <c r="B38" s="29">
        <v>2611516.7400000002</v>
      </c>
      <c r="C38" s="29"/>
      <c r="D38" s="29">
        <v>5192344.09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38</v>
      </c>
      <c r="B39" s="29">
        <v>1074802.25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39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40</v>
      </c>
      <c r="B41" s="29">
        <v>-45.23</v>
      </c>
      <c r="C41" s="29"/>
      <c r="D41" s="29">
        <v>-43394.8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41</v>
      </c>
      <c r="B42" s="29">
        <v>-2445952.83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42</v>
      </c>
      <c r="B43" s="29">
        <v>2670857.298</v>
      </c>
      <c r="C43" s="29"/>
      <c r="D43" s="29">
        <v>2641750.25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 t="s">
        <v>43</v>
      </c>
      <c r="B44" s="29">
        <v>-118441.48699999999</v>
      </c>
      <c r="C44" s="29"/>
      <c r="D44" s="29">
        <v>-19754.64</v>
      </c>
      <c r="E44" s="22"/>
      <c r="F44" s="22"/>
      <c r="G44" s="29"/>
      <c r="H44" s="29"/>
      <c r="I44" s="24"/>
      <c r="J44" s="24"/>
      <c r="K44" s="24"/>
    </row>
    <row r="45" spans="1:13" x14ac:dyDescent="0.25">
      <c r="A45" s="21" t="s">
        <v>44</v>
      </c>
      <c r="B45" s="29">
        <v>4467695.21</v>
      </c>
      <c r="C45" s="29"/>
      <c r="D45" s="29">
        <v>4919583.1500000004</v>
      </c>
      <c r="E45" s="22"/>
      <c r="F45" s="22"/>
      <c r="G45" s="29"/>
      <c r="H45" s="29"/>
      <c r="I45" s="24"/>
      <c r="J45" s="24"/>
      <c r="K45" s="24"/>
    </row>
    <row r="46" spans="1:13" x14ac:dyDescent="0.25">
      <c r="A46" s="21" t="s">
        <v>45</v>
      </c>
      <c r="B46" s="29">
        <v>3348261.77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</row>
    <row r="47" spans="1:13" x14ac:dyDescent="0.25">
      <c r="A47" s="21" t="s">
        <v>46</v>
      </c>
      <c r="B47" s="29">
        <v>2198753.2000000002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5">
      <c r="A48" s="21" t="s">
        <v>47</v>
      </c>
      <c r="B48" s="29">
        <v>5165523.13</v>
      </c>
      <c r="C48" s="59"/>
      <c r="D48" s="29">
        <v>0</v>
      </c>
      <c r="E48" s="60"/>
      <c r="F48" s="60"/>
      <c r="G48" s="61"/>
      <c r="H48" s="61"/>
      <c r="I48" s="8"/>
      <c r="J48" s="8"/>
      <c r="K48" s="8"/>
    </row>
    <row r="49" spans="1:11" x14ac:dyDescent="0.25">
      <c r="A49" s="21" t="s">
        <v>48</v>
      </c>
      <c r="B49" s="29">
        <v>22306031.440000001</v>
      </c>
      <c r="C49" s="59"/>
      <c r="D49" s="29">
        <v>0</v>
      </c>
      <c r="E49" s="60"/>
      <c r="F49" s="60"/>
      <c r="G49" s="61"/>
      <c r="H49" s="61"/>
      <c r="I49" s="8"/>
      <c r="J49" s="8"/>
      <c r="K49" s="8"/>
    </row>
    <row r="50" spans="1:11" x14ac:dyDescent="0.25">
      <c r="A50" s="21" t="s">
        <v>49</v>
      </c>
      <c r="B50" s="29">
        <v>5243243.3099999996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5">
      <c r="A51" s="21" t="s">
        <v>50</v>
      </c>
      <c r="B51" s="29">
        <v>572823.72</v>
      </c>
      <c r="C51" s="59"/>
      <c r="D51" s="29">
        <v>0</v>
      </c>
      <c r="E51" s="60"/>
      <c r="F51" s="60"/>
      <c r="G51" s="61"/>
      <c r="H51" s="61"/>
      <c r="I51" s="8"/>
      <c r="J51" s="8"/>
      <c r="K51" s="8"/>
    </row>
    <row r="52" spans="1:11" x14ac:dyDescent="0.25">
      <c r="A52" s="21" t="s">
        <v>51</v>
      </c>
      <c r="B52" s="29">
        <v>-25620.959999999999</v>
      </c>
      <c r="C52" s="59"/>
      <c r="D52" s="29">
        <v>-1537224.19</v>
      </c>
      <c r="E52" s="60"/>
      <c r="F52" s="60"/>
      <c r="G52" s="61"/>
      <c r="H52" s="61"/>
      <c r="I52" s="8"/>
      <c r="J52" s="8"/>
      <c r="K52" s="8"/>
    </row>
    <row r="53" spans="1:11" x14ac:dyDescent="0.25">
      <c r="A53" s="21" t="s">
        <v>52</v>
      </c>
      <c r="B53" s="29">
        <v>-3183093.5</v>
      </c>
      <c r="C53" s="59"/>
      <c r="D53" s="29">
        <v>-133947.63</v>
      </c>
      <c r="E53" s="60"/>
      <c r="F53" s="60"/>
      <c r="G53" s="61"/>
      <c r="H53" s="61"/>
      <c r="I53" s="8"/>
      <c r="J53" s="8"/>
      <c r="K53" s="8"/>
    </row>
    <row r="54" spans="1:11" x14ac:dyDescent="0.25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5">
      <c r="A55" s="21"/>
      <c r="B55" s="60"/>
      <c r="C55" s="60"/>
      <c r="D55" s="60"/>
      <c r="E55" s="60"/>
      <c r="F55" s="62" t="s">
        <v>29</v>
      </c>
      <c r="G55" s="10"/>
      <c r="H55" s="10"/>
      <c r="I55" s="8"/>
      <c r="J55" s="8"/>
      <c r="K55" s="8"/>
    </row>
    <row r="56" spans="1:11" x14ac:dyDescent="0.25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ht="13" x14ac:dyDescent="0.3">
      <c r="A57" s="15" t="s">
        <v>25</v>
      </c>
      <c r="B57" s="16">
        <v>2023</v>
      </c>
      <c r="C57" s="60"/>
      <c r="D57" s="16">
        <v>2022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5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5">
      <c r="A59" s="21" t="s">
        <v>9</v>
      </c>
      <c r="B59" s="70">
        <v>1120979155.227</v>
      </c>
      <c r="C59" s="70"/>
      <c r="D59" s="70">
        <v>1195915712.8099999</v>
      </c>
      <c r="E59" s="70"/>
      <c r="F59" s="70">
        <f>+B59-D59</f>
        <v>-74936557.582999945</v>
      </c>
      <c r="G59" s="40"/>
      <c r="H59" s="47">
        <f>IF(D59=0,"n/a",IF(AND(F59/D59&lt;1,F59/D59&gt;-1),F59/D59,"n/a"))</f>
        <v>-6.2660400545222553E-2</v>
      </c>
      <c r="I59" s="71"/>
      <c r="J59" s="19"/>
      <c r="K59" s="19"/>
    </row>
    <row r="60" spans="1:11" x14ac:dyDescent="0.25">
      <c r="A60" s="21" t="s">
        <v>10</v>
      </c>
      <c r="B60" s="70">
        <v>710639607.52600002</v>
      </c>
      <c r="C60" s="70"/>
      <c r="D60" s="70">
        <v>770392281.27999997</v>
      </c>
      <c r="E60" s="70"/>
      <c r="F60" s="70">
        <f>+B60-D60</f>
        <v>-59752673.753999949</v>
      </c>
      <c r="G60" s="40"/>
      <c r="H60" s="47">
        <f>IF(D60=0,"n/a",IF(AND(F60/D60&lt;1,F60/D60&gt;-1),F60/D60,"n/a"))</f>
        <v>-7.7561360888405331E-2</v>
      </c>
      <c r="I60" s="71"/>
      <c r="J60" s="19"/>
      <c r="K60" s="19"/>
    </row>
    <row r="61" spans="1:11" ht="12.75" customHeight="1" x14ac:dyDescent="0.25">
      <c r="A61" s="21" t="s">
        <v>11</v>
      </c>
      <c r="B61" s="70">
        <v>90166322.297000006</v>
      </c>
      <c r="C61" s="70"/>
      <c r="D61" s="70">
        <v>103710529.04000001</v>
      </c>
      <c r="E61" s="70"/>
      <c r="F61" s="70">
        <f>+B61-D61</f>
        <v>-13544206.743000001</v>
      </c>
      <c r="G61" s="40"/>
      <c r="H61" s="47">
        <f>IF(D61=0,"n/a",IF(AND(F61/D61&lt;1,F61/D61&gt;-1),F61/D61,"n/a"))</f>
        <v>-0.13059625544650486</v>
      </c>
      <c r="I61" s="71"/>
      <c r="J61" s="19"/>
      <c r="K61" s="19"/>
    </row>
    <row r="62" spans="1:11" x14ac:dyDescent="0.25">
      <c r="A62" s="21" t="s">
        <v>12</v>
      </c>
      <c r="B62" s="70">
        <v>5680940.6940000001</v>
      </c>
      <c r="C62" s="70"/>
      <c r="D62" s="70">
        <v>6082828.0199999996</v>
      </c>
      <c r="E62" s="70"/>
      <c r="F62" s="70">
        <f>+B62-D62</f>
        <v>-401887.32599999942</v>
      </c>
      <c r="G62" s="40"/>
      <c r="H62" s="47">
        <f>IF(D62=0,"n/a",IF(AND(F62/D62&lt;1,F62/D62&gt;-1),F62/D62,"n/a"))</f>
        <v>-6.6069158075588566E-2</v>
      </c>
      <c r="I62" s="71"/>
      <c r="J62" s="72"/>
      <c r="K62" s="19"/>
    </row>
    <row r="63" spans="1:11" x14ac:dyDescent="0.25">
      <c r="A63" s="21" t="s">
        <v>13</v>
      </c>
      <c r="B63" s="70">
        <v>663220</v>
      </c>
      <c r="C63" s="73"/>
      <c r="D63" s="70">
        <v>740980</v>
      </c>
      <c r="E63" s="73"/>
      <c r="F63" s="70">
        <f>+B63-D63</f>
        <v>-77760</v>
      </c>
      <c r="G63" s="74"/>
      <c r="H63" s="47">
        <f>IF(D63=0,"n/a",IF(AND(F63/D63&lt;1,F63/D63&gt;-1),F63/D63,"n/a"))</f>
        <v>-0.10494210370050473</v>
      </c>
      <c r="I63" s="71"/>
      <c r="J63" s="19"/>
      <c r="K63" s="19"/>
    </row>
    <row r="64" spans="1:11" x14ac:dyDescent="0.25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5">
      <c r="A65" s="38" t="s">
        <v>15</v>
      </c>
      <c r="B65" s="79">
        <f>SUM(B59:B64)</f>
        <v>1928129245.744</v>
      </c>
      <c r="C65" s="70"/>
      <c r="D65" s="79">
        <f>SUM(D59:D64)</f>
        <v>2076842331.1499999</v>
      </c>
      <c r="E65" s="70"/>
      <c r="F65" s="79">
        <f>SUM(F59:F64)</f>
        <v>-148713085.4059999</v>
      </c>
      <c r="G65" s="40"/>
      <c r="H65" s="41">
        <f>IF(D65=0,"n/a",IF(AND(F65/D65&lt;1,F65/D65&gt;-1),F65/D65,"n/a"))</f>
        <v>-7.1605380521906889E-2</v>
      </c>
      <c r="I65" s="71"/>
      <c r="J65" s="19"/>
      <c r="K65" s="19"/>
    </row>
    <row r="66" spans="1:11" ht="12.75" customHeight="1" x14ac:dyDescent="0.25">
      <c r="A66" s="21" t="s">
        <v>16</v>
      </c>
      <c r="B66" s="70">
        <v>192966513.18799999</v>
      </c>
      <c r="C66" s="73"/>
      <c r="D66" s="70">
        <v>192843034.16999999</v>
      </c>
      <c r="E66" s="73"/>
      <c r="F66" s="70">
        <f>+B66-D66</f>
        <v>123479.01800000668</v>
      </c>
      <c r="G66" s="74"/>
      <c r="H66" s="47">
        <f>IF(D66=0,"n/a",IF(AND(F66/D66&lt;1,F66/D66&gt;-1),F66/D66,"n/a"))</f>
        <v>6.4030841731703024E-4</v>
      </c>
      <c r="I66" s="71"/>
      <c r="J66" s="19"/>
      <c r="K66" s="19"/>
    </row>
    <row r="67" spans="1:11" x14ac:dyDescent="0.25">
      <c r="A67" s="21" t="s">
        <v>17</v>
      </c>
      <c r="B67" s="70">
        <v>759913135</v>
      </c>
      <c r="C67" s="73"/>
      <c r="D67" s="70">
        <v>435768198</v>
      </c>
      <c r="E67" s="73"/>
      <c r="F67" s="70">
        <f>+B67-D67</f>
        <v>324144937</v>
      </c>
      <c r="G67" s="74"/>
      <c r="H67" s="47">
        <f>IF(D67=0,"n/a",IF(AND(F67/D67&lt;1,F67/D67&gt;-1),F67/D67,"n/a"))</f>
        <v>0.74384716114598159</v>
      </c>
      <c r="I67" s="71"/>
      <c r="J67" s="19"/>
      <c r="K67" s="19"/>
    </row>
    <row r="68" spans="1:11" ht="6" customHeight="1" x14ac:dyDescent="0.25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" thickBot="1" x14ac:dyDescent="0.3">
      <c r="A69" s="38" t="s">
        <v>26</v>
      </c>
      <c r="B69" s="82">
        <f>SUM(B65:B67)</f>
        <v>2881008893.9320002</v>
      </c>
      <c r="C69" s="70"/>
      <c r="D69" s="82">
        <f>SUM(D65:D67)</f>
        <v>2705453563.3199997</v>
      </c>
      <c r="E69" s="70"/>
      <c r="F69" s="82">
        <f>SUM(F65:F67)</f>
        <v>175555330.61200011</v>
      </c>
      <c r="G69" s="40"/>
      <c r="H69" s="52">
        <f>IF(D69=0,"n/a",IF(AND(F69/D69&lt;1,F69/D69&gt;-1),F69/D69,"n/a"))</f>
        <v>6.488942667216481E-2</v>
      </c>
      <c r="I69" s="71"/>
      <c r="J69" s="19"/>
      <c r="K69" s="19"/>
    </row>
    <row r="70" spans="1:11" ht="12.75" customHeight="1" thickTop="1" x14ac:dyDescent="0.25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5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5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796875" defaultRowHeight="12.5" x14ac:dyDescent="0.25"/>
  <cols>
    <col min="1" max="1" width="41.81640625" style="2" customWidth="1"/>
    <col min="2" max="2" width="17" style="2" bestFit="1" customWidth="1"/>
    <col min="3" max="3" width="0.81640625" style="2" customWidth="1"/>
    <col min="4" max="4" width="17" style="2" bestFit="1" customWidth="1"/>
    <col min="5" max="5" width="0.7265625" style="2" customWidth="1"/>
    <col min="6" max="6" width="16.26953125" style="2" bestFit="1" customWidth="1"/>
    <col min="7" max="7" width="0.7265625" style="2" customWidth="1"/>
    <col min="8" max="8" width="7.7265625" style="2" customWidth="1"/>
    <col min="9" max="9" width="0.7265625" style="2" customWidth="1"/>
    <col min="10" max="10" width="7.7265625" style="2" customWidth="1"/>
    <col min="11" max="11" width="8.54296875" style="2" bestFit="1" customWidth="1"/>
    <col min="12" max="12" width="9.1796875" style="2"/>
    <col min="13" max="13" width="16.453125" style="2" bestFit="1" customWidth="1"/>
    <col min="14" max="16384" width="9.1796875" style="2"/>
  </cols>
  <sheetData>
    <row r="1" spans="1:13" ht="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" x14ac:dyDescent="0.3">
      <c r="A3" s="1" t="s">
        <v>55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ht="13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13" x14ac:dyDescent="0.3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ht="13" x14ac:dyDescent="0.3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3">
      <c r="A8" s="15" t="s">
        <v>6</v>
      </c>
      <c r="B8" s="16">
        <v>2023</v>
      </c>
      <c r="C8" s="8"/>
      <c r="D8" s="16">
        <v>2022</v>
      </c>
      <c r="E8" s="8"/>
      <c r="F8" s="17" t="s">
        <v>7</v>
      </c>
      <c r="G8" s="8"/>
      <c r="H8" s="17" t="s">
        <v>8</v>
      </c>
      <c r="I8" s="18"/>
      <c r="J8" s="16">
        <v>2023</v>
      </c>
      <c r="K8" s="16">
        <v>2022</v>
      </c>
    </row>
    <row r="9" spans="1:13" ht="6.65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9</v>
      </c>
      <c r="B10" s="22">
        <v>162044047.69999999</v>
      </c>
      <c r="C10" s="22"/>
      <c r="D10" s="22">
        <v>159855714.66</v>
      </c>
      <c r="E10" s="22"/>
      <c r="F10" s="22">
        <f>B10-D10</f>
        <v>2188333.0399999917</v>
      </c>
      <c r="G10" s="24"/>
      <c r="H10" s="23">
        <f>IF(D10=0,"n/a",IF(AND(F10/D10&lt;1,F10/D10&gt;-1),F10/D10,"n/a"))</f>
        <v>1.3689426397138174E-2</v>
      </c>
      <c r="I10" s="25"/>
      <c r="J10" s="26">
        <f>IF(B59=0,"n/a",B10/B59)</f>
        <v>0.13426630241198409</v>
      </c>
      <c r="K10" s="27">
        <f>IF(D59=0,"n/a",D10/D59)</f>
        <v>0.11726178877418379</v>
      </c>
      <c r="M10" s="28"/>
    </row>
    <row r="11" spans="1:13" x14ac:dyDescent="0.25">
      <c r="A11" s="21" t="s">
        <v>10</v>
      </c>
      <c r="B11" s="29">
        <v>96978693.879999995</v>
      </c>
      <c r="C11" s="29"/>
      <c r="D11" s="29">
        <v>91562725.549999997</v>
      </c>
      <c r="E11" s="29"/>
      <c r="F11" s="29">
        <f>B11-D11</f>
        <v>5415968.3299999982</v>
      </c>
      <c r="G11" s="29"/>
      <c r="H11" s="23">
        <f>IF(D11=0,"n/a",IF(AND(F11/D11&lt;1,F11/D11&gt;-1),F11/D11,"n/a"))</f>
        <v>5.9150361650631297E-2</v>
      </c>
      <c r="I11" s="25"/>
      <c r="J11" s="30">
        <f>IF(B60=0,"n/a",B11/B60)</f>
        <v>0.12552123598331008</v>
      </c>
      <c r="K11" s="31">
        <f>IF(D60=0,"n/a",D11/D60)</f>
        <v>0.11628766235877462</v>
      </c>
    </row>
    <row r="12" spans="1:13" x14ac:dyDescent="0.25">
      <c r="A12" s="21" t="s">
        <v>11</v>
      </c>
      <c r="B12" s="29">
        <v>10287677.15</v>
      </c>
      <c r="C12" s="29"/>
      <c r="D12" s="29">
        <v>9432014.5899999999</v>
      </c>
      <c r="E12" s="29"/>
      <c r="F12" s="29">
        <f>B12-D12</f>
        <v>855662.56000000052</v>
      </c>
      <c r="G12" s="29"/>
      <c r="H12" s="23">
        <f>IF(D12=0,"n/a",IF(AND(F12/D12&lt;1,F12/D12&gt;-1),F12/D12,"n/a"))</f>
        <v>9.0718960603304213E-2</v>
      </c>
      <c r="I12" s="25"/>
      <c r="J12" s="30">
        <f>IF(B61=0,"n/a",B12/B61)</f>
        <v>0.12036015347224657</v>
      </c>
      <c r="K12" s="31">
        <f>IF(D61=0,"n/a",D12/D61)</f>
        <v>0.11500727139969458</v>
      </c>
    </row>
    <row r="13" spans="1:13" x14ac:dyDescent="0.25">
      <c r="A13" s="21" t="s">
        <v>12</v>
      </c>
      <c r="B13" s="29">
        <v>1750254.37</v>
      </c>
      <c r="C13" s="29"/>
      <c r="D13" s="29">
        <v>1540853.34</v>
      </c>
      <c r="E13" s="29"/>
      <c r="F13" s="29">
        <f>B13-D13</f>
        <v>209401.03000000003</v>
      </c>
      <c r="G13" s="29"/>
      <c r="H13" s="23">
        <f>IF(D13=0,"n/a",IF(AND(F13/D13&lt;1,F13/D13&gt;-1),F13/D13,"n/a"))</f>
        <v>0.13589939065842568</v>
      </c>
      <c r="I13" s="25"/>
      <c r="J13" s="30">
        <f>IF(B62=0,"n/a",B13/B62)</f>
        <v>0.29375603084954377</v>
      </c>
      <c r="K13" s="31">
        <f>IF(D62=0,"n/a",D13/D62)</f>
        <v>0.26625933324981682</v>
      </c>
      <c r="L13" s="32"/>
    </row>
    <row r="14" spans="1:13" x14ac:dyDescent="0.25">
      <c r="A14" s="21" t="s">
        <v>13</v>
      </c>
      <c r="B14" s="29">
        <v>39028.83</v>
      </c>
      <c r="C14" s="33"/>
      <c r="D14" s="29">
        <v>48257.78</v>
      </c>
      <c r="E14" s="29"/>
      <c r="F14" s="29">
        <f>B14-D14</f>
        <v>-9228.9499999999971</v>
      </c>
      <c r="G14" s="33"/>
      <c r="H14" s="23">
        <f>IF(D14=0,"n/a",IF(AND(F14/D14&lt;1,F14/D14&gt;-1),F14/D14,"n/a"))</f>
        <v>-0.19124273847657305</v>
      </c>
      <c r="I14" s="34"/>
      <c r="J14" s="30">
        <f>IF(B63=0,"n/a",B14/B63)</f>
        <v>4.824091515870662E-2</v>
      </c>
      <c r="K14" s="31">
        <f>IF(D63=0,"n/a",D14/D63)</f>
        <v>4.7738386356441911E-2</v>
      </c>
    </row>
    <row r="15" spans="1:13" ht="8.5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5">
      <c r="A16" s="38" t="s">
        <v>15</v>
      </c>
      <c r="B16" s="39">
        <f>SUM(B10:B15)</f>
        <v>271099701.92999995</v>
      </c>
      <c r="C16" s="29"/>
      <c r="D16" s="39">
        <f>SUM(D10:D15)</f>
        <v>262439565.91999999</v>
      </c>
      <c r="E16" s="29"/>
      <c r="F16" s="39">
        <f>SUM(F10:F15)</f>
        <v>8660136.0099999905</v>
      </c>
      <c r="G16" s="40"/>
      <c r="H16" s="41">
        <f>IF(D16=0,"n/a",IF(AND(F16/D16&lt;1,F16/D16&gt;-1),F16/D16,"n/a"))</f>
        <v>3.2998591426720611E-2</v>
      </c>
      <c r="I16" s="25"/>
      <c r="J16" s="42">
        <f>IF(B65=0,"n/a",B16/B65)</f>
        <v>0.13085638185370863</v>
      </c>
      <c r="K16" s="42">
        <f>IF(D65=0,"n/a",D16/D65)</f>
        <v>0.11719037227168959</v>
      </c>
    </row>
    <row r="17" spans="1:14" x14ac:dyDescent="0.25">
      <c r="A17" s="21" t="s">
        <v>16</v>
      </c>
      <c r="B17" s="29">
        <v>2254406.36</v>
      </c>
      <c r="C17" s="29"/>
      <c r="D17" s="29">
        <v>2007292.42</v>
      </c>
      <c r="E17" s="29"/>
      <c r="F17" s="29">
        <f>B17-D17</f>
        <v>247113.93999999994</v>
      </c>
      <c r="G17" s="29"/>
      <c r="H17" s="23">
        <f>IF(D17=0,"n/a",IF(AND(F17/D17&lt;1,F17/D17&gt;-1),F17/D17,"n/a"))</f>
        <v>0.12310809204370929</v>
      </c>
      <c r="I17" s="34"/>
      <c r="J17" s="31">
        <f>IF(B66=0,"n/a",B17/B66)</f>
        <v>1.1385248427256097E-2</v>
      </c>
      <c r="K17" s="31">
        <f>IF(D66=0,"n/a",D17/D66)</f>
        <v>1.0082294140274933E-2</v>
      </c>
    </row>
    <row r="18" spans="1:14" ht="12.75" customHeight="1" x14ac:dyDescent="0.25">
      <c r="A18" s="21" t="s">
        <v>17</v>
      </c>
      <c r="B18" s="29">
        <v>45424821.219999999</v>
      </c>
      <c r="C18" s="33"/>
      <c r="D18" s="29">
        <v>93412232.480000004</v>
      </c>
      <c r="E18" s="29"/>
      <c r="F18" s="29">
        <f>B18-D18</f>
        <v>-47987411.260000005</v>
      </c>
      <c r="G18" s="33"/>
      <c r="H18" s="23">
        <f>IF(D18=0,"n/a",IF(AND(F18/D18&lt;1,F18/D18&gt;-1),F18/D18,"n/a"))</f>
        <v>-0.51371656565722623</v>
      </c>
      <c r="I18" s="25"/>
      <c r="J18" s="42">
        <f>IF(B67=0,"n/a",B18/B67)</f>
        <v>5.2319567610271969E-2</v>
      </c>
      <c r="K18" s="42">
        <f>IF(D67=0,"n/a",D18/D67)</f>
        <v>0.24661552303464224</v>
      </c>
    </row>
    <row r="19" spans="1:14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4" x14ac:dyDescent="0.25">
      <c r="A20" s="46" t="s">
        <v>18</v>
      </c>
      <c r="B20" s="29">
        <f>SUM(B16:B18)</f>
        <v>318778929.50999999</v>
      </c>
      <c r="C20" s="29"/>
      <c r="D20" s="29">
        <f>SUM(D16:D18)</f>
        <v>357859090.81999999</v>
      </c>
      <c r="E20" s="29"/>
      <c r="F20" s="29">
        <f>SUM(F16:F18)</f>
        <v>-39080161.310000017</v>
      </c>
      <c r="G20" s="29"/>
      <c r="H20" s="47">
        <f>IF(D20=0,"n/a",IF(AND(F20/D20&lt;1,F20/D20&gt;-1),F20/D20,"n/a"))</f>
        <v>-0.10920544513889965</v>
      </c>
      <c r="I20" s="25"/>
      <c r="J20" s="24"/>
      <c r="K20" s="24"/>
    </row>
    <row r="21" spans="1:14" ht="6.65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4" x14ac:dyDescent="0.25">
      <c r="A22" s="21" t="s">
        <v>19</v>
      </c>
      <c r="B22" s="29">
        <v>2358599.7999999998</v>
      </c>
      <c r="C22" s="29"/>
      <c r="D22" s="29">
        <v>23659464.530000001</v>
      </c>
      <c r="E22" s="29"/>
      <c r="F22" s="29">
        <f>B22-D22</f>
        <v>-21300864.73</v>
      </c>
      <c r="G22" s="29"/>
      <c r="H22" s="23">
        <f>IF(D22=0,"n/a",IF(AND(F22/D22&lt;1,F22/D22&gt;-1),F22/D22,"n/a"))</f>
        <v>-0.90031051645275761</v>
      </c>
      <c r="I22" s="34"/>
      <c r="J22" s="49"/>
      <c r="K22" s="49"/>
    </row>
    <row r="23" spans="1:14" x14ac:dyDescent="0.25">
      <c r="A23" s="21" t="s">
        <v>20</v>
      </c>
      <c r="B23" s="29">
        <v>1503775.77</v>
      </c>
      <c r="C23" s="29"/>
      <c r="D23" s="29">
        <v>3488520.61</v>
      </c>
      <c r="E23" s="29"/>
      <c r="F23" s="29">
        <f>B23-D23</f>
        <v>-1984744.8399999999</v>
      </c>
      <c r="G23" s="29"/>
      <c r="H23" s="23">
        <f>IF(D23=0,"n/a",IF(AND(F23/D23&lt;1,F23/D23&gt;-1),F23/D23,"n/a"))</f>
        <v>-0.56893596509381095</v>
      </c>
      <c r="I23" s="34"/>
      <c r="J23" s="49"/>
      <c r="K23" s="49"/>
    </row>
    <row r="24" spans="1:14" x14ac:dyDescent="0.25">
      <c r="A24" s="21" t="s">
        <v>21</v>
      </c>
      <c r="B24" s="29">
        <v>5692281.3899999997</v>
      </c>
      <c r="C24" s="29"/>
      <c r="D24" s="29">
        <v>372503.5</v>
      </c>
      <c r="E24" s="29"/>
      <c r="F24" s="29">
        <f>B24-D24</f>
        <v>5319777.8899999997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4" x14ac:dyDescent="0.25">
      <c r="A25" s="21" t="s">
        <v>22</v>
      </c>
      <c r="B25" s="39">
        <v>3734915.23</v>
      </c>
      <c r="C25" s="33"/>
      <c r="D25" s="39">
        <v>4615589.83</v>
      </c>
      <c r="E25" s="29"/>
      <c r="F25" s="39">
        <f>B25-D25</f>
        <v>-880674.60000000009</v>
      </c>
      <c r="G25" s="33"/>
      <c r="H25" s="41">
        <f>IF(D25=0,"n/a",IF(AND(F25/D25&lt;1,F25/D25&gt;-1),F25/D25,"n/a"))</f>
        <v>-0.19080434623455267</v>
      </c>
      <c r="I25" s="34"/>
      <c r="J25" s="49"/>
      <c r="K25" s="49"/>
    </row>
    <row r="26" spans="1:14" ht="12.75" customHeight="1" x14ac:dyDescent="0.25">
      <c r="A26" s="21" t="s">
        <v>23</v>
      </c>
      <c r="B26" s="39">
        <f>SUM(B22:B25)</f>
        <v>13289572.189999999</v>
      </c>
      <c r="C26" s="29"/>
      <c r="D26" s="39">
        <f>SUM(D22:D25)</f>
        <v>32136078.469999999</v>
      </c>
      <c r="E26" s="29"/>
      <c r="F26" s="39">
        <f>SUM(F22:F25)</f>
        <v>-18846506.280000001</v>
      </c>
      <c r="G26" s="29"/>
      <c r="H26" s="41">
        <f>IF(D26=0,"n/a",IF(AND(F26/D26&lt;1,F26/D26&gt;-1),F26/D26,"n/a"))</f>
        <v>-0.5864594305616283</v>
      </c>
      <c r="I26" s="25"/>
      <c r="J26" s="24"/>
      <c r="K26" s="24"/>
    </row>
    <row r="27" spans="1:14" ht="6.65" customHeight="1" x14ac:dyDescent="0.25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4" ht="13" thickBot="1" x14ac:dyDescent="0.3">
      <c r="A28" s="38" t="s">
        <v>24</v>
      </c>
      <c r="B28" s="51">
        <f>+B26+B20</f>
        <v>332068501.69999999</v>
      </c>
      <c r="C28" s="22"/>
      <c r="D28" s="51">
        <f>+D26+D20</f>
        <v>389995169.28999996</v>
      </c>
      <c r="E28" s="22"/>
      <c r="F28" s="51">
        <f>+F26+F20</f>
        <v>-57926667.590000018</v>
      </c>
      <c r="G28" s="29"/>
      <c r="H28" s="52">
        <f>IF(D28=0,"n/a",IF(AND(F28/D28&lt;1,F28/D28&gt;-1),F28/D28,"n/a"))</f>
        <v>-0.14853175667651877</v>
      </c>
      <c r="I28" s="25"/>
      <c r="J28" s="24"/>
      <c r="K28" s="24"/>
    </row>
    <row r="29" spans="1:14" ht="4.1500000000000004" customHeight="1" thickTop="1" x14ac:dyDescent="0.25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4" ht="12.75" customHeight="1" x14ac:dyDescent="0.25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4" x14ac:dyDescent="0.25">
      <c r="A31" s="21" t="s">
        <v>30</v>
      </c>
      <c r="B31" s="22">
        <v>-537856.93000000005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  <c r="M31" s="88"/>
      <c r="N31" s="87"/>
    </row>
    <row r="32" spans="1:14" x14ac:dyDescent="0.25">
      <c r="A32" s="21" t="s">
        <v>31</v>
      </c>
      <c r="B32" s="29">
        <v>6509179.0300000003</v>
      </c>
      <c r="C32" s="29"/>
      <c r="D32" s="29">
        <v>9849305.1199999992</v>
      </c>
      <c r="E32" s="22"/>
      <c r="F32" s="22"/>
      <c r="G32" s="29"/>
      <c r="H32" s="29"/>
      <c r="I32" s="25"/>
      <c r="J32" s="24"/>
      <c r="K32" s="24"/>
      <c r="M32" s="88"/>
      <c r="N32" s="87"/>
    </row>
    <row r="33" spans="1:14" x14ac:dyDescent="0.25">
      <c r="A33" s="21" t="s">
        <v>32</v>
      </c>
      <c r="B33" s="29">
        <v>-9383304.5999999996</v>
      </c>
      <c r="C33" s="29"/>
      <c r="D33" s="29">
        <v>-9448357.7599999998</v>
      </c>
      <c r="E33" s="22"/>
      <c r="F33" s="22"/>
      <c r="G33" s="29"/>
      <c r="H33" s="29"/>
      <c r="I33" s="19"/>
      <c r="J33" s="19"/>
      <c r="K33" s="19"/>
      <c r="M33" s="88"/>
      <c r="N33" s="87"/>
    </row>
    <row r="34" spans="1:14" x14ac:dyDescent="0.25">
      <c r="A34" s="21" t="s">
        <v>33</v>
      </c>
      <c r="B34" s="29">
        <v>9944831.3399999999</v>
      </c>
      <c r="C34" s="29"/>
      <c r="D34" s="29">
        <v>11313351.25</v>
      </c>
      <c r="E34" s="22"/>
      <c r="F34" s="22"/>
      <c r="G34" s="29"/>
      <c r="H34" s="29"/>
      <c r="I34" s="24"/>
      <c r="J34" s="24"/>
      <c r="K34" s="24"/>
      <c r="M34" s="88"/>
      <c r="N34" s="87"/>
    </row>
    <row r="35" spans="1:14" x14ac:dyDescent="0.25">
      <c r="A35" s="21" t="s">
        <v>34</v>
      </c>
      <c r="B35" s="29">
        <v>105488.43</v>
      </c>
      <c r="C35" s="29"/>
      <c r="D35" s="29">
        <v>-3120299.69</v>
      </c>
      <c r="E35" s="22"/>
      <c r="F35" s="22"/>
      <c r="G35" s="29"/>
      <c r="H35" s="29"/>
      <c r="I35" s="24"/>
      <c r="J35" s="24"/>
      <c r="K35" s="24"/>
      <c r="M35" s="88"/>
      <c r="N35" s="87"/>
    </row>
    <row r="36" spans="1:14" x14ac:dyDescent="0.25">
      <c r="A36" s="21" t="s">
        <v>35</v>
      </c>
      <c r="B36" s="29">
        <v>7062217.6799999997</v>
      </c>
      <c r="C36" s="29"/>
      <c r="D36" s="29">
        <v>4825592.29</v>
      </c>
      <c r="E36" s="22"/>
      <c r="F36" s="22"/>
      <c r="G36" s="29"/>
      <c r="H36" s="29"/>
      <c r="I36" s="24"/>
      <c r="J36" s="24"/>
      <c r="K36" s="24"/>
      <c r="M36" s="88"/>
      <c r="N36" s="87"/>
    </row>
    <row r="37" spans="1:14" x14ac:dyDescent="0.25">
      <c r="A37" s="21" t="s">
        <v>36</v>
      </c>
      <c r="B37" s="29">
        <v>0</v>
      </c>
      <c r="C37" s="29"/>
      <c r="D37" s="29">
        <v>7423473.4400000004</v>
      </c>
      <c r="E37" s="22"/>
      <c r="F37" s="22"/>
      <c r="G37" s="29"/>
      <c r="H37" s="29"/>
      <c r="I37" s="24"/>
      <c r="J37" s="24"/>
      <c r="K37" s="24"/>
      <c r="M37" s="88"/>
      <c r="N37" s="87"/>
    </row>
    <row r="38" spans="1:14" x14ac:dyDescent="0.25">
      <c r="A38" s="21" t="s">
        <v>37</v>
      </c>
      <c r="B38" s="29">
        <v>2776013.08</v>
      </c>
      <c r="C38" s="29"/>
      <c r="D38" s="29">
        <v>5766133.0499999998</v>
      </c>
      <c r="E38" s="22"/>
      <c r="F38" s="22"/>
      <c r="G38" s="29"/>
      <c r="H38" s="29"/>
      <c r="I38" s="24"/>
      <c r="J38" s="24"/>
      <c r="K38" s="24"/>
      <c r="M38" s="88"/>
      <c r="N38" s="87"/>
    </row>
    <row r="39" spans="1:14" x14ac:dyDescent="0.25">
      <c r="A39" s="21" t="s">
        <v>38</v>
      </c>
      <c r="B39" s="29">
        <v>1172166.93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88"/>
      <c r="N39" s="87"/>
    </row>
    <row r="40" spans="1:14" x14ac:dyDescent="0.25">
      <c r="A40" s="21" t="s">
        <v>39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  <c r="M40" s="88"/>
      <c r="N40" s="87"/>
    </row>
    <row r="41" spans="1:14" x14ac:dyDescent="0.25">
      <c r="A41" s="21" t="s">
        <v>40</v>
      </c>
      <c r="B41" s="29">
        <v>-1.32</v>
      </c>
      <c r="C41" s="29"/>
      <c r="D41" s="29">
        <v>-46900.05</v>
      </c>
      <c r="E41" s="22"/>
      <c r="F41" s="22"/>
      <c r="G41" s="29"/>
      <c r="H41" s="29"/>
      <c r="I41" s="24"/>
      <c r="J41" s="24"/>
      <c r="K41" s="24"/>
      <c r="M41" s="88"/>
      <c r="N41" s="87"/>
    </row>
    <row r="42" spans="1:14" x14ac:dyDescent="0.25">
      <c r="A42" s="21" t="s">
        <v>41</v>
      </c>
      <c r="B42" s="29">
        <v>-3170627.24</v>
      </c>
      <c r="C42" s="29"/>
      <c r="D42" s="29">
        <v>-14766258.390000001</v>
      </c>
      <c r="E42" s="22"/>
      <c r="F42" s="22"/>
      <c r="G42" s="29"/>
      <c r="H42" s="29"/>
      <c r="I42" s="24"/>
      <c r="J42" s="24"/>
      <c r="K42" s="24"/>
      <c r="M42" s="88"/>
      <c r="N42" s="87"/>
    </row>
    <row r="43" spans="1:14" x14ac:dyDescent="0.25">
      <c r="A43" s="21" t="s">
        <v>42</v>
      </c>
      <c r="B43" s="29">
        <v>3011658.7960000001</v>
      </c>
      <c r="C43" s="29"/>
      <c r="D43" s="29">
        <v>2740987.46</v>
      </c>
      <c r="E43" s="22"/>
      <c r="F43" s="22"/>
      <c r="G43" s="29"/>
      <c r="H43" s="29"/>
      <c r="I43" s="24"/>
      <c r="J43" s="24"/>
      <c r="K43" s="24"/>
      <c r="M43" s="88"/>
      <c r="N43" s="87"/>
    </row>
    <row r="44" spans="1:14" x14ac:dyDescent="0.25">
      <c r="A44" s="21" t="s">
        <v>43</v>
      </c>
      <c r="B44" s="29">
        <v>-152836.15599999999</v>
      </c>
      <c r="C44" s="29"/>
      <c r="D44" s="29">
        <v>-16021.24</v>
      </c>
      <c r="E44" s="22"/>
      <c r="F44" s="22"/>
      <c r="G44" s="29"/>
      <c r="H44" s="29"/>
      <c r="I44" s="24"/>
      <c r="J44" s="24"/>
      <c r="K44" s="24"/>
      <c r="M44" s="88"/>
      <c r="N44" s="87"/>
    </row>
    <row r="45" spans="1:14" x14ac:dyDescent="0.25">
      <c r="A45" s="21" t="s">
        <v>44</v>
      </c>
      <c r="B45" s="29">
        <v>4800954.55</v>
      </c>
      <c r="C45" s="29"/>
      <c r="D45" s="29">
        <v>5735149.3099999996</v>
      </c>
      <c r="E45" s="22"/>
      <c r="F45" s="22"/>
      <c r="G45" s="29"/>
      <c r="H45" s="29"/>
      <c r="I45" s="24"/>
      <c r="J45" s="24"/>
      <c r="K45" s="24"/>
      <c r="M45" s="88"/>
      <c r="N45" s="87"/>
    </row>
    <row r="46" spans="1:14" x14ac:dyDescent="0.25">
      <c r="A46" s="21" t="s">
        <v>45</v>
      </c>
      <c r="B46" s="29">
        <v>3583575.01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  <c r="M46" s="88"/>
      <c r="N46" s="87"/>
    </row>
    <row r="47" spans="1:14" x14ac:dyDescent="0.25">
      <c r="A47" s="21" t="s">
        <v>46</v>
      </c>
      <c r="B47" s="29">
        <v>2363540.7200000002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  <c r="M47" s="88"/>
      <c r="N47" s="87"/>
    </row>
    <row r="48" spans="1:14" x14ac:dyDescent="0.25">
      <c r="A48" s="21" t="s">
        <v>47</v>
      </c>
      <c r="B48" s="29">
        <v>5557086.4000000004</v>
      </c>
      <c r="C48" s="59"/>
      <c r="D48" s="29">
        <v>0</v>
      </c>
      <c r="E48" s="60"/>
      <c r="F48" s="60"/>
      <c r="G48" s="61"/>
      <c r="H48" s="61"/>
      <c r="I48" s="8"/>
      <c r="J48" s="8"/>
      <c r="K48" s="8"/>
      <c r="M48" s="88"/>
      <c r="N48" s="87"/>
    </row>
    <row r="49" spans="1:14" x14ac:dyDescent="0.25">
      <c r="A49" s="21" t="s">
        <v>48</v>
      </c>
      <c r="B49" s="29">
        <v>21803678.760000002</v>
      </c>
      <c r="C49" s="59"/>
      <c r="D49" s="29">
        <v>0</v>
      </c>
      <c r="E49" s="60"/>
      <c r="F49" s="60"/>
      <c r="G49" s="61"/>
      <c r="H49" s="61"/>
      <c r="I49" s="8"/>
      <c r="J49" s="8"/>
      <c r="K49" s="8"/>
      <c r="M49" s="88"/>
      <c r="N49" s="87"/>
    </row>
    <row r="50" spans="1:14" x14ac:dyDescent="0.25">
      <c r="A50" s="21" t="s">
        <v>49</v>
      </c>
      <c r="B50" s="29">
        <v>7238445.8799999999</v>
      </c>
      <c r="C50" s="59"/>
      <c r="D50" s="29">
        <v>0</v>
      </c>
      <c r="E50" s="60"/>
      <c r="F50" s="60"/>
      <c r="G50" s="61"/>
      <c r="H50" s="61"/>
      <c r="I50" s="8"/>
      <c r="J50" s="8"/>
      <c r="K50" s="8"/>
      <c r="M50" s="88"/>
      <c r="N50" s="87"/>
    </row>
    <row r="51" spans="1:14" x14ac:dyDescent="0.25">
      <c r="A51" s="21" t="s">
        <v>50</v>
      </c>
      <c r="B51" s="29">
        <v>615993.91</v>
      </c>
      <c r="C51" s="59"/>
      <c r="D51" s="29">
        <v>0</v>
      </c>
      <c r="E51" s="60"/>
      <c r="F51" s="60"/>
      <c r="G51" s="61"/>
      <c r="H51" s="61"/>
      <c r="I51" s="8"/>
      <c r="J51" s="8"/>
      <c r="K51" s="8"/>
      <c r="M51" s="88"/>
      <c r="N51" s="87"/>
    </row>
    <row r="52" spans="1:14" x14ac:dyDescent="0.25">
      <c r="A52" s="21" t="s">
        <v>51</v>
      </c>
      <c r="B52" s="29">
        <v>-3991.87</v>
      </c>
      <c r="C52" s="59"/>
      <c r="D52" s="29">
        <v>-1794626.62</v>
      </c>
      <c r="E52" s="60"/>
      <c r="F52" s="60"/>
      <c r="G52" s="61"/>
      <c r="H52" s="61"/>
      <c r="I52" s="8"/>
      <c r="J52" s="8"/>
      <c r="K52" s="8"/>
      <c r="M52" s="88"/>
      <c r="N52" s="87"/>
    </row>
    <row r="53" spans="1:14" x14ac:dyDescent="0.25">
      <c r="A53" s="21" t="s">
        <v>52</v>
      </c>
      <c r="B53" s="29">
        <v>-3478719.25</v>
      </c>
      <c r="C53" s="59"/>
      <c r="D53" s="29">
        <v>-413626.06</v>
      </c>
      <c r="E53" s="60"/>
      <c r="F53" s="60"/>
      <c r="G53" s="61"/>
      <c r="H53" s="61"/>
      <c r="I53" s="8"/>
      <c r="J53" s="8"/>
      <c r="K53" s="8"/>
      <c r="M53" s="88"/>
      <c r="N53" s="87"/>
    </row>
    <row r="54" spans="1:14" x14ac:dyDescent="0.25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4" ht="12.75" customHeight="1" x14ac:dyDescent="0.25">
      <c r="A55" s="21"/>
      <c r="B55" s="60"/>
      <c r="C55" s="60"/>
      <c r="D55" s="60"/>
      <c r="E55" s="60"/>
      <c r="F55" s="62" t="s">
        <v>29</v>
      </c>
      <c r="G55" s="10"/>
      <c r="H55" s="10"/>
      <c r="I55" s="8"/>
      <c r="J55" s="8"/>
      <c r="K55" s="8"/>
    </row>
    <row r="56" spans="1:14" x14ac:dyDescent="0.25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4" ht="13" x14ac:dyDescent="0.3">
      <c r="A57" s="15" t="s">
        <v>25</v>
      </c>
      <c r="B57" s="16">
        <v>2023</v>
      </c>
      <c r="C57" s="60"/>
      <c r="D57" s="16">
        <v>2022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4" ht="6" customHeight="1" x14ac:dyDescent="0.25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4" ht="12.75" customHeight="1" x14ac:dyDescent="0.25">
      <c r="A59" s="21" t="s">
        <v>9</v>
      </c>
      <c r="B59" s="70">
        <v>1206885456.6559999</v>
      </c>
      <c r="C59" s="70"/>
      <c r="D59" s="70">
        <v>1363237899.8399999</v>
      </c>
      <c r="E59" s="70"/>
      <c r="F59" s="70">
        <f>+B59-D59</f>
        <v>-156352443.18400002</v>
      </c>
      <c r="G59" s="40"/>
      <c r="H59" s="47">
        <f>IF(D59=0,"n/a",IF(AND(F59/D59&lt;1,F59/D59&gt;-1),F59/D59,"n/a"))</f>
        <v>-0.11469197210725343</v>
      </c>
      <c r="I59" s="71"/>
      <c r="J59" s="19"/>
      <c r="K59" s="19"/>
    </row>
    <row r="60" spans="1:14" x14ac:dyDescent="0.25">
      <c r="A60" s="21" t="s">
        <v>10</v>
      </c>
      <c r="B60" s="70">
        <v>772607862.88699996</v>
      </c>
      <c r="C60" s="70"/>
      <c r="D60" s="70">
        <v>787381255.17999995</v>
      </c>
      <c r="E60" s="70"/>
      <c r="F60" s="70">
        <f>+B60-D60</f>
        <v>-14773392.292999983</v>
      </c>
      <c r="G60" s="40"/>
      <c r="H60" s="47">
        <f>IF(D60=0,"n/a",IF(AND(F60/D60&lt;1,F60/D60&gt;-1),F60/D60,"n/a"))</f>
        <v>-1.8762692400675324E-2</v>
      </c>
      <c r="I60" s="71"/>
      <c r="J60" s="19"/>
      <c r="K60" s="19"/>
    </row>
    <row r="61" spans="1:14" ht="12.75" customHeight="1" x14ac:dyDescent="0.25">
      <c r="A61" s="21" t="s">
        <v>11</v>
      </c>
      <c r="B61" s="70">
        <v>85474111.267000005</v>
      </c>
      <c r="C61" s="70"/>
      <c r="D61" s="70">
        <v>82012332.569999993</v>
      </c>
      <c r="E61" s="70"/>
      <c r="F61" s="70">
        <f>+B61-D61</f>
        <v>3461778.6970000118</v>
      </c>
      <c r="G61" s="40"/>
      <c r="H61" s="47">
        <f>IF(D61=0,"n/a",IF(AND(F61/D61&lt;1,F61/D61&gt;-1),F61/D61,"n/a"))</f>
        <v>4.2210465042501741E-2</v>
      </c>
      <c r="I61" s="71"/>
      <c r="J61" s="19"/>
      <c r="K61" s="19"/>
    </row>
    <row r="62" spans="1:14" x14ac:dyDescent="0.25">
      <c r="A62" s="21" t="s">
        <v>12</v>
      </c>
      <c r="B62" s="70">
        <v>5958190.4239999996</v>
      </c>
      <c r="C62" s="70"/>
      <c r="D62" s="70">
        <v>5787039.7300000004</v>
      </c>
      <c r="E62" s="70"/>
      <c r="F62" s="70">
        <f>+B62-D62</f>
        <v>171150.6939999992</v>
      </c>
      <c r="G62" s="40"/>
      <c r="H62" s="47">
        <f>IF(D62=0,"n/a",IF(AND(F62/D62&lt;1,F62/D62&gt;-1),F62/D62,"n/a"))</f>
        <v>2.9574826160731954E-2</v>
      </c>
      <c r="I62" s="71"/>
      <c r="J62" s="72"/>
      <c r="K62" s="19"/>
    </row>
    <row r="63" spans="1:14" x14ac:dyDescent="0.25">
      <c r="A63" s="21" t="s">
        <v>13</v>
      </c>
      <c r="B63" s="70">
        <v>809040</v>
      </c>
      <c r="C63" s="73"/>
      <c r="D63" s="70">
        <v>1010880</v>
      </c>
      <c r="E63" s="73"/>
      <c r="F63" s="70">
        <f>+B63-D63</f>
        <v>-201840</v>
      </c>
      <c r="G63" s="74"/>
      <c r="H63" s="47">
        <f>IF(D63=0,"n/a",IF(AND(F63/D63&lt;1,F63/D63&gt;-1),F63/D63,"n/a"))</f>
        <v>-0.19966761633428301</v>
      </c>
      <c r="I63" s="71"/>
      <c r="J63" s="19"/>
      <c r="K63" s="19"/>
    </row>
    <row r="64" spans="1:14" x14ac:dyDescent="0.25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5">
      <c r="A65" s="38" t="s">
        <v>15</v>
      </c>
      <c r="B65" s="79">
        <f>SUM(B59:B64)</f>
        <v>2071734661.2339997</v>
      </c>
      <c r="C65" s="70"/>
      <c r="D65" s="79">
        <f>SUM(D59:D64)</f>
        <v>2239429407.3200002</v>
      </c>
      <c r="E65" s="70"/>
      <c r="F65" s="79">
        <f>SUM(F59:F64)</f>
        <v>-167694746.08599997</v>
      </c>
      <c r="G65" s="40"/>
      <c r="H65" s="41">
        <f>IF(D65=0,"n/a",IF(AND(F65/D65&lt;1,F65/D65&gt;-1),F65/D65,"n/a"))</f>
        <v>-7.4882800742840053E-2</v>
      </c>
      <c r="I65" s="71"/>
      <c r="J65" s="19"/>
      <c r="K65" s="19"/>
    </row>
    <row r="66" spans="1:11" ht="12.75" customHeight="1" x14ac:dyDescent="0.25">
      <c r="A66" s="21" t="s">
        <v>16</v>
      </c>
      <c r="B66" s="70">
        <v>198011169.84</v>
      </c>
      <c r="C66" s="73"/>
      <c r="D66" s="70">
        <v>199090841.03999999</v>
      </c>
      <c r="E66" s="73"/>
      <c r="F66" s="70">
        <f>+B66-D66</f>
        <v>-1079671.1999999881</v>
      </c>
      <c r="G66" s="74"/>
      <c r="H66" s="47">
        <f>IF(D66=0,"n/a",IF(AND(F66/D66&lt;1,F66/D66&gt;-1),F66/D66,"n/a"))</f>
        <v>-5.4230078810258674E-3</v>
      </c>
      <c r="I66" s="71"/>
      <c r="J66" s="19"/>
      <c r="K66" s="19"/>
    </row>
    <row r="67" spans="1:11" x14ac:dyDescent="0.25">
      <c r="A67" s="21" t="s">
        <v>17</v>
      </c>
      <c r="B67" s="70">
        <v>868218590</v>
      </c>
      <c r="C67" s="73"/>
      <c r="D67" s="70">
        <v>378776775</v>
      </c>
      <c r="E67" s="73"/>
      <c r="F67" s="70">
        <f>+B67-D67</f>
        <v>489441815</v>
      </c>
      <c r="G67" s="74"/>
      <c r="H67" s="47" t="str">
        <f>IF(D67=0,"n/a",IF(AND(F67/D67&lt;1,F67/D67&gt;-1),F67/D67,"n/a"))</f>
        <v>n/a</v>
      </c>
      <c r="I67" s="71"/>
      <c r="J67" s="19"/>
      <c r="K67" s="19"/>
    </row>
    <row r="68" spans="1:11" ht="6" customHeight="1" x14ac:dyDescent="0.25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" thickBot="1" x14ac:dyDescent="0.3">
      <c r="A69" s="38" t="s">
        <v>26</v>
      </c>
      <c r="B69" s="82">
        <f>SUM(B65:B67)</f>
        <v>3137964421.0739999</v>
      </c>
      <c r="C69" s="70"/>
      <c r="D69" s="82">
        <f>SUM(D65:D67)</f>
        <v>2817297023.3600001</v>
      </c>
      <c r="E69" s="70"/>
      <c r="F69" s="82">
        <f>SUM(F65:F67)</f>
        <v>320667397.71400005</v>
      </c>
      <c r="G69" s="40"/>
      <c r="H69" s="52">
        <f>IF(D69=0,"n/a",IF(AND(F69/D69&lt;1,F69/D69&gt;-1),F69/D69,"n/a"))</f>
        <v>0.11382094080075436</v>
      </c>
      <c r="I69" s="71"/>
      <c r="J69" s="19"/>
      <c r="K69" s="19"/>
    </row>
    <row r="70" spans="1:11" ht="12.75" customHeight="1" thickTop="1" x14ac:dyDescent="0.25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5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5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pane ySplit="9" topLeftCell="A10" activePane="bottomLeft" state="frozen"/>
      <selection activeCell="F24" sqref="F24"/>
      <selection pane="bottomLeft" activeCell="F17" sqref="F17"/>
    </sheetView>
  </sheetViews>
  <sheetFormatPr defaultColWidth="9.1796875" defaultRowHeight="12.5" x14ac:dyDescent="0.25"/>
  <cols>
    <col min="1" max="1" width="41.81640625" style="2" customWidth="1"/>
    <col min="2" max="2" width="18.1796875" style="2" bestFit="1" customWidth="1"/>
    <col min="3" max="3" width="0.7265625" style="2" customWidth="1"/>
    <col min="4" max="4" width="18.1796875" style="2" bestFit="1" customWidth="1"/>
    <col min="5" max="5" width="0.7265625" style="2" customWidth="1"/>
    <col min="6" max="6" width="16.26953125" style="2" bestFit="1" customWidth="1"/>
    <col min="7" max="7" width="0.7265625" style="2" customWidth="1"/>
    <col min="8" max="8" width="7.7265625" style="2" bestFit="1" customWidth="1"/>
    <col min="9" max="9" width="0.7265625" style="2" customWidth="1"/>
    <col min="10" max="11" width="13.26953125" style="2" customWidth="1"/>
    <col min="12" max="16384" width="9.1796875" style="2"/>
  </cols>
  <sheetData>
    <row r="1" spans="1:11" ht="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" x14ac:dyDescent="0.3">
      <c r="A3" s="1" t="s">
        <v>56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ht="13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3" x14ac:dyDescent="0.3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ht="13" x14ac:dyDescent="0.3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1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1" ht="13.15" hidden="1" customHeight="1" x14ac:dyDescent="0.25">
      <c r="A8" s="13"/>
      <c r="B8" s="13"/>
      <c r="C8" s="8"/>
      <c r="D8" s="13"/>
      <c r="E8" s="11"/>
      <c r="F8" s="89"/>
      <c r="G8" s="11"/>
      <c r="H8" s="11"/>
      <c r="I8" s="11"/>
      <c r="J8" s="89"/>
      <c r="K8" s="11"/>
    </row>
    <row r="9" spans="1:11" ht="12.75" customHeight="1" x14ac:dyDescent="0.3">
      <c r="A9" s="15" t="s">
        <v>6</v>
      </c>
      <c r="B9" s="16">
        <v>2023</v>
      </c>
      <c r="C9" s="8"/>
      <c r="D9" s="16">
        <v>2022</v>
      </c>
      <c r="E9" s="8"/>
      <c r="F9" s="17" t="s">
        <v>7</v>
      </c>
      <c r="G9" s="8"/>
      <c r="H9" s="17" t="s">
        <v>8</v>
      </c>
      <c r="I9" s="18"/>
      <c r="J9" s="16">
        <v>2023</v>
      </c>
      <c r="K9" s="16">
        <v>2022</v>
      </c>
    </row>
    <row r="10" spans="1:11" ht="6.65" customHeight="1" x14ac:dyDescent="0.25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</row>
    <row r="11" spans="1:11" x14ac:dyDescent="0.25">
      <c r="A11" s="21" t="s">
        <v>9</v>
      </c>
      <c r="B11" s="22">
        <v>1514148994.6500001</v>
      </c>
      <c r="C11" s="22"/>
      <c r="D11" s="22">
        <v>1381833367.55</v>
      </c>
      <c r="E11" s="22"/>
      <c r="F11" s="22">
        <f>B11-D11</f>
        <v>132315627.10000014</v>
      </c>
      <c r="G11" s="24"/>
      <c r="H11" s="23">
        <f>IF(D11=0,"n/a",IF(AND(F11/D11&lt;1,F11/D11&gt;-1),F11/D11,"n/a"))</f>
        <v>9.5753677836421525E-2</v>
      </c>
      <c r="I11" s="25"/>
      <c r="J11" s="30">
        <f>IF(B61=0,"n/a",B11/B61)</f>
        <v>0.17530831409666828</v>
      </c>
      <c r="K11" s="31">
        <f>IF(D61=0,"n/a",D11/D61)</f>
        <v>0.15924917129222677</v>
      </c>
    </row>
    <row r="12" spans="1:11" x14ac:dyDescent="0.25">
      <c r="A12" s="21" t="s">
        <v>10</v>
      </c>
      <c r="B12" s="29">
        <v>1071384693.61</v>
      </c>
      <c r="C12" s="29"/>
      <c r="D12" s="29">
        <v>981170440.22000003</v>
      </c>
      <c r="E12" s="29"/>
      <c r="F12" s="29">
        <f>B12-D12</f>
        <v>90214253.389999986</v>
      </c>
      <c r="G12" s="29"/>
      <c r="H12" s="23">
        <f>IF(D12=0,"n/a",IF(AND(F12/D12&lt;1,F12/D12&gt;-1),F12/D12,"n/a"))</f>
        <v>9.1945547574559999E-2</v>
      </c>
      <c r="I12" s="25"/>
      <c r="J12" s="30">
        <f>IF(B62=0,"n/a",B12/B62)</f>
        <v>1.0004221482336513</v>
      </c>
      <c r="K12" s="31">
        <f t="shared" ref="K12:K15" si="0">IF(D62=0,"n/a",D12/D62)</f>
        <v>0.8808350924865147</v>
      </c>
    </row>
    <row r="13" spans="1:11" x14ac:dyDescent="0.25">
      <c r="A13" s="21" t="s">
        <v>11</v>
      </c>
      <c r="B13" s="29">
        <v>123547974.70999999</v>
      </c>
      <c r="C13" s="29"/>
      <c r="D13" s="29">
        <v>116711892.81</v>
      </c>
      <c r="E13" s="29"/>
      <c r="F13" s="29">
        <f>B13-D13</f>
        <v>6836081.8999999911</v>
      </c>
      <c r="G13" s="29"/>
      <c r="H13" s="23">
        <f>IF(D13=0,"n/a",IF(AND(F13/D13&lt;1,F13/D13&gt;-1),F13/D13,"n/a"))</f>
        <v>5.8572282013528175E-2</v>
      </c>
      <c r="I13" s="25"/>
      <c r="J13" s="30">
        <f>IF(B63=0,"n/a",B13/B63)</f>
        <v>1.7701359074264686</v>
      </c>
      <c r="K13" s="31">
        <f t="shared" si="0"/>
        <v>1.6848674852765049</v>
      </c>
    </row>
    <row r="14" spans="1:11" x14ac:dyDescent="0.25">
      <c r="A14" s="21" t="s">
        <v>12</v>
      </c>
      <c r="B14" s="29">
        <v>20865110.77</v>
      </c>
      <c r="C14" s="29"/>
      <c r="D14" s="29">
        <v>18414823.609999999</v>
      </c>
      <c r="E14" s="29"/>
      <c r="F14" s="29">
        <f>B14-D14</f>
        <v>2450287.16</v>
      </c>
      <c r="G14" s="29"/>
      <c r="H14" s="23">
        <f>IF(D14=0,"n/a",IF(AND(F14/D14&lt;1,F14/D14&gt;-1),F14/D14,"n/a"))</f>
        <v>0.13306058270736812</v>
      </c>
      <c r="I14" s="25"/>
      <c r="J14" s="30">
        <f>IF(B64=0,"n/a",B14/B64)</f>
        <v>3.1144745454816847</v>
      </c>
      <c r="K14" s="31">
        <f t="shared" si="0"/>
        <v>2.5805092417167872</v>
      </c>
    </row>
    <row r="15" spans="1:11" x14ac:dyDescent="0.25">
      <c r="A15" s="21" t="s">
        <v>13</v>
      </c>
      <c r="B15" s="29">
        <v>324999.76</v>
      </c>
      <c r="C15" s="33"/>
      <c r="D15" s="29">
        <v>343676.59</v>
      </c>
      <c r="E15" s="29"/>
      <c r="F15" s="29">
        <f>B15-D15</f>
        <v>-18676.830000000016</v>
      </c>
      <c r="G15" s="33"/>
      <c r="H15" s="23">
        <f>IF(D15=0,"n/a",IF(AND(F15/D15&lt;1,F15/D15&gt;-1),F15/D15,"n/a"))</f>
        <v>-5.4344201913781837E-2</v>
      </c>
      <c r="I15" s="34"/>
      <c r="J15" s="30">
        <f>IF(B65=0,"n/a",B15/B65)</f>
        <v>1.5350117037280827E-5</v>
      </c>
      <c r="K15" s="31">
        <f t="shared" si="0"/>
        <v>1.5895829186154959E-5</v>
      </c>
    </row>
    <row r="16" spans="1:11" ht="8.5" customHeight="1" x14ac:dyDescent="0.25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</row>
    <row r="17" spans="1:11" x14ac:dyDescent="0.25">
      <c r="A17" s="38" t="s">
        <v>15</v>
      </c>
      <c r="B17" s="39">
        <f>SUM(B11:B16)</f>
        <v>2730271773.5000005</v>
      </c>
      <c r="C17" s="29"/>
      <c r="D17" s="39">
        <f>SUM(D11:D16)</f>
        <v>2498474200.7800002</v>
      </c>
      <c r="E17" s="29"/>
      <c r="F17" s="39">
        <f>SUM(F11:F16)</f>
        <v>231797572.72000009</v>
      </c>
      <c r="G17" s="29"/>
      <c r="H17" s="41">
        <f>IF(D17=0,"n/a",IF(AND(F17/D17&lt;1,F17/D17&gt;-1),F17/D17,"n/a"))</f>
        <v>9.2775651894918529E-2</v>
      </c>
      <c r="I17" s="25"/>
      <c r="J17" s="42">
        <f>IF(B65=0,"n/a",B17/B65)</f>
        <v>0.12895391450999624</v>
      </c>
      <c r="K17" s="42">
        <f>IF(D65=0,"n/a",D17/D65)</f>
        <v>0.11556015241426223</v>
      </c>
    </row>
    <row r="18" spans="1:11" x14ac:dyDescent="0.25">
      <c r="A18" s="21" t="s">
        <v>16</v>
      </c>
      <c r="B18" s="29">
        <v>23572559.449999999</v>
      </c>
      <c r="C18" s="29"/>
      <c r="D18" s="29">
        <v>22353048.170000002</v>
      </c>
      <c r="E18" s="29"/>
      <c r="F18" s="29">
        <f>B18-D18</f>
        <v>1219511.2799999975</v>
      </c>
      <c r="G18" s="29"/>
      <c r="H18" s="47">
        <f>IF(D18=0,"n/a",IF(AND(F18/D18&lt;1,F18/D18&gt;-1),F18/D18,"n/a"))</f>
        <v>5.4556822439845228E-2</v>
      </c>
      <c r="I18" s="34"/>
      <c r="J18" s="31">
        <f>IF(B66=0,"n/a",B18/B66)</f>
        <v>1.0382217730681561E-2</v>
      </c>
      <c r="K18" s="31">
        <f>IF(D66=0,"n/a",D18/D66)</f>
        <v>9.7157120314335741E-3</v>
      </c>
    </row>
    <row r="19" spans="1:11" x14ac:dyDescent="0.25">
      <c r="A19" s="21" t="s">
        <v>17</v>
      </c>
      <c r="B19" s="29">
        <v>502390834.41000003</v>
      </c>
      <c r="C19" s="29"/>
      <c r="D19" s="29">
        <v>329588903.31</v>
      </c>
      <c r="E19" s="29"/>
      <c r="F19" s="29">
        <f>B19-D19</f>
        <v>172801931.10000002</v>
      </c>
      <c r="G19" s="29"/>
      <c r="H19" s="47">
        <f>IF(D19=0,"n/a",IF(AND(F19/D19&lt;1,F19/D19&gt;-1),F19/D19,"n/a"))</f>
        <v>0.52429535510626235</v>
      </c>
      <c r="I19" s="25"/>
      <c r="J19" s="42">
        <f>IF(B67=0,"n/a",B19/B67)</f>
        <v>6.858953444944127E-2</v>
      </c>
      <c r="K19" s="42">
        <f>IF(D67=0,"n/a",D19/D67)</f>
        <v>9.1449878215987004E-2</v>
      </c>
    </row>
    <row r="20" spans="1:11" ht="6" customHeight="1" x14ac:dyDescent="0.25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</row>
    <row r="21" spans="1:11" x14ac:dyDescent="0.25">
      <c r="A21" s="46" t="s">
        <v>18</v>
      </c>
      <c r="B21" s="29">
        <f>SUM(B17:B19)</f>
        <v>3256235167.3600001</v>
      </c>
      <c r="C21" s="29"/>
      <c r="D21" s="29">
        <f>SUM(D17:D19)</f>
        <v>2850416152.2600002</v>
      </c>
      <c r="E21" s="29"/>
      <c r="F21" s="29">
        <f>SUM(F17:F19)</f>
        <v>405819015.10000014</v>
      </c>
      <c r="G21" s="29"/>
      <c r="H21" s="47">
        <f>IF(D21=0,"n/a",IF(AND(F21/D21&lt;1,F21/D21&gt;-1),F21/D21,"n/a"))</f>
        <v>0.14237184797673832</v>
      </c>
      <c r="I21" s="25"/>
      <c r="J21" s="24"/>
      <c r="K21" s="24"/>
    </row>
    <row r="22" spans="1:11" ht="6.65" customHeight="1" x14ac:dyDescent="0.25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</row>
    <row r="23" spans="1:11" x14ac:dyDescent="0.25">
      <c r="A23" s="21" t="s">
        <v>19</v>
      </c>
      <c r="B23" s="29">
        <v>47546521.189999998</v>
      </c>
      <c r="C23" s="33"/>
      <c r="D23" s="29">
        <v>111024352.11</v>
      </c>
      <c r="E23" s="33"/>
      <c r="F23" s="29">
        <f>B23-D23</f>
        <v>-63477830.920000002</v>
      </c>
      <c r="G23" s="33"/>
      <c r="H23" s="47">
        <f>IF(D23=0,"n/a",IF(AND(F23/D23&lt;1,F23/D23&gt;-1),F23/D23,"n/a"))</f>
        <v>-0.57174691600188621</v>
      </c>
      <c r="I23" s="34"/>
      <c r="J23" s="49"/>
      <c r="K23" s="49"/>
    </row>
    <row r="24" spans="1:11" x14ac:dyDescent="0.25">
      <c r="A24" s="21" t="s">
        <v>20</v>
      </c>
      <c r="B24" s="29">
        <v>22577993.66</v>
      </c>
      <c r="C24" s="33"/>
      <c r="D24" s="29">
        <v>24673703.890000001</v>
      </c>
      <c r="E24" s="33"/>
      <c r="F24" s="29">
        <f>B24-D24</f>
        <v>-2095710.2300000004</v>
      </c>
      <c r="G24" s="33"/>
      <c r="H24" s="47">
        <f>IF(D24=0,"n/a",IF(AND(F24/D24&lt;1,F24/D24&gt;-1),F24/D24,"n/a"))</f>
        <v>-8.4936993624591978E-2</v>
      </c>
      <c r="I24" s="34"/>
      <c r="J24" s="49"/>
      <c r="K24" s="49"/>
    </row>
    <row r="25" spans="1:11" x14ac:dyDescent="0.25">
      <c r="A25" s="21" t="s">
        <v>21</v>
      </c>
      <c r="B25" s="29">
        <v>-18986194.039999999</v>
      </c>
      <c r="C25" s="33"/>
      <c r="D25" s="29">
        <v>-49490067.270000003</v>
      </c>
      <c r="E25" s="33"/>
      <c r="F25" s="29">
        <f>B25-D25</f>
        <v>30503873.230000004</v>
      </c>
      <c r="G25" s="33"/>
      <c r="H25" s="47">
        <f>IF(D25=0,"n/a",IF(AND(F25/D25&lt;1,F25/D25&gt;-1),F25/D25,"n/a"))</f>
        <v>-0.61636354348806688</v>
      </c>
      <c r="I25" s="34"/>
      <c r="J25" s="49"/>
      <c r="K25" s="49"/>
    </row>
    <row r="26" spans="1:11" x14ac:dyDescent="0.25">
      <c r="A26" s="21" t="s">
        <v>22</v>
      </c>
      <c r="B26" s="39">
        <v>38493631.270000003</v>
      </c>
      <c r="C26" s="33"/>
      <c r="D26" s="39">
        <v>24833246.289999999</v>
      </c>
      <c r="E26" s="33"/>
      <c r="F26" s="39">
        <f>B26-D26</f>
        <v>13660384.980000004</v>
      </c>
      <c r="G26" s="33"/>
      <c r="H26" s="41">
        <f>IF(D26=0,"n/a",IF(AND(F26/D26&lt;1,F26/D26&gt;-1),F26/D26,"n/a"))</f>
        <v>0.55008454474600244</v>
      </c>
      <c r="I26" s="34"/>
      <c r="J26" s="49"/>
      <c r="K26" s="49"/>
    </row>
    <row r="27" spans="1:11" x14ac:dyDescent="0.25">
      <c r="A27" s="21" t="s">
        <v>23</v>
      </c>
      <c r="B27" s="39">
        <f>SUM(B23:B26)</f>
        <v>89631952.079999998</v>
      </c>
      <c r="C27" s="29"/>
      <c r="D27" s="39">
        <f>SUM(D23:D26)</f>
        <v>111041235.01999998</v>
      </c>
      <c r="E27" s="29"/>
      <c r="F27" s="39">
        <f>SUM(F23:F26)</f>
        <v>-21409282.939999998</v>
      </c>
      <c r="G27" s="29"/>
      <c r="H27" s="41">
        <f>IF(D27=0,"n/a",IF(AND(F27/D27&lt;1,F27/D27&gt;-1),F27/D27,"n/a"))</f>
        <v>-0.19280479847098156</v>
      </c>
      <c r="I27" s="25"/>
      <c r="J27" s="24"/>
      <c r="K27" s="24"/>
    </row>
    <row r="28" spans="1:11" ht="6.65" customHeight="1" x14ac:dyDescent="0.25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</row>
    <row r="29" spans="1:11" ht="13" thickBot="1" x14ac:dyDescent="0.3">
      <c r="A29" s="38" t="s">
        <v>24</v>
      </c>
      <c r="B29" s="51">
        <f>+B27+B21</f>
        <v>3345867119.4400001</v>
      </c>
      <c r="C29" s="22"/>
      <c r="D29" s="51">
        <f>+D27+D21</f>
        <v>2961457387.2800002</v>
      </c>
      <c r="E29" s="22"/>
      <c r="F29" s="51">
        <f>+F27+F21</f>
        <v>384409732.16000015</v>
      </c>
      <c r="G29" s="29"/>
      <c r="H29" s="52">
        <f>IF(D29=0,"n/a",IF(AND(F29/D29&lt;1,F29/D29&gt;-1),F29/D29,"n/a"))</f>
        <v>0.12980424226636186</v>
      </c>
      <c r="I29" s="25"/>
      <c r="J29" s="24"/>
      <c r="K29" s="24"/>
    </row>
    <row r="30" spans="1:11" ht="4.1500000000000004" customHeight="1" thickTop="1" x14ac:dyDescent="0.25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</row>
    <row r="31" spans="1:11" ht="13.15" customHeight="1" x14ac:dyDescent="0.25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</row>
    <row r="32" spans="1:11" x14ac:dyDescent="0.25">
      <c r="A32" s="21" t="s">
        <v>30</v>
      </c>
      <c r="B32" s="22">
        <v>-899359.32</v>
      </c>
      <c r="C32" s="22"/>
      <c r="D32" s="22">
        <v>0</v>
      </c>
      <c r="E32" s="22"/>
      <c r="F32" s="22"/>
      <c r="G32" s="29"/>
      <c r="H32" s="29"/>
      <c r="I32" s="24"/>
      <c r="J32" s="24"/>
      <c r="K32" s="24"/>
    </row>
    <row r="33" spans="1:11" x14ac:dyDescent="0.25">
      <c r="A33" s="21" t="s">
        <v>31</v>
      </c>
      <c r="B33" s="22">
        <v>104381133.47</v>
      </c>
      <c r="C33" s="22"/>
      <c r="D33" s="22">
        <v>97868168.989999995</v>
      </c>
      <c r="E33" s="22"/>
      <c r="F33" s="22"/>
      <c r="G33" s="29"/>
      <c r="H33" s="29"/>
      <c r="I33" s="24"/>
      <c r="J33" s="24"/>
      <c r="K33" s="24"/>
    </row>
    <row r="34" spans="1:11" ht="12" customHeight="1" x14ac:dyDescent="0.25">
      <c r="A34" s="21" t="s">
        <v>32</v>
      </c>
      <c r="B34" s="22">
        <v>-81204605.430000007</v>
      </c>
      <c r="C34" s="22"/>
      <c r="D34" s="22">
        <v>-81709083.799999997</v>
      </c>
      <c r="E34" s="22"/>
      <c r="F34" s="22"/>
      <c r="G34" s="29"/>
      <c r="H34" s="29"/>
      <c r="I34" s="24"/>
      <c r="J34" s="24"/>
      <c r="K34" s="24"/>
    </row>
    <row r="35" spans="1:11" x14ac:dyDescent="0.25">
      <c r="A35" s="21" t="s">
        <v>33</v>
      </c>
      <c r="B35" s="22">
        <v>103031288.93000001</v>
      </c>
      <c r="C35" s="22"/>
      <c r="D35" s="22">
        <v>101006212.95999999</v>
      </c>
      <c r="E35" s="22"/>
      <c r="F35" s="22"/>
      <c r="G35" s="29"/>
      <c r="H35" s="29"/>
      <c r="I35" s="24"/>
      <c r="J35" s="24"/>
      <c r="K35" s="24"/>
    </row>
    <row r="36" spans="1:11" x14ac:dyDescent="0.25">
      <c r="A36" s="21" t="s">
        <v>34</v>
      </c>
      <c r="B36" s="22">
        <v>1236484.8999999999</v>
      </c>
      <c r="C36" s="22"/>
      <c r="D36" s="22">
        <v>-30080007.370000001</v>
      </c>
      <c r="E36" s="22"/>
      <c r="F36" s="22"/>
      <c r="G36" s="29"/>
      <c r="H36" s="29"/>
      <c r="I36" s="24"/>
      <c r="J36" s="24"/>
      <c r="K36" s="24"/>
    </row>
    <row r="37" spans="1:11" x14ac:dyDescent="0.25">
      <c r="A37" s="21" t="s">
        <v>35</v>
      </c>
      <c r="B37" s="22">
        <v>48157496.340000004</v>
      </c>
      <c r="C37" s="22"/>
      <c r="D37" s="22">
        <v>46623386.640000001</v>
      </c>
      <c r="E37" s="22"/>
      <c r="F37" s="22"/>
      <c r="G37" s="29"/>
      <c r="H37" s="29"/>
      <c r="I37" s="24"/>
      <c r="J37" s="24"/>
      <c r="K37" s="24"/>
    </row>
    <row r="38" spans="1:11" x14ac:dyDescent="0.25">
      <c r="A38" s="21" t="s">
        <v>36</v>
      </c>
      <c r="B38" s="22">
        <v>1895831.93</v>
      </c>
      <c r="C38" s="22"/>
      <c r="D38" s="22">
        <v>71468245.489999995</v>
      </c>
      <c r="E38" s="22"/>
      <c r="F38" s="22"/>
      <c r="G38" s="29"/>
      <c r="H38" s="29"/>
      <c r="I38" s="24"/>
      <c r="J38" s="24"/>
      <c r="K38" s="24"/>
    </row>
    <row r="39" spans="1:11" x14ac:dyDescent="0.25">
      <c r="A39" s="21" t="s">
        <v>37</v>
      </c>
      <c r="B39" s="22">
        <v>47021030.420000002</v>
      </c>
      <c r="C39" s="22"/>
      <c r="D39" s="22">
        <v>35506636.869999997</v>
      </c>
      <c r="E39" s="22"/>
      <c r="F39" s="22"/>
      <c r="G39" s="29"/>
      <c r="H39" s="29"/>
      <c r="I39" s="24"/>
      <c r="J39" s="24"/>
      <c r="K39" s="24"/>
    </row>
    <row r="40" spans="1:11" x14ac:dyDescent="0.25">
      <c r="A40" s="21" t="s">
        <v>38</v>
      </c>
      <c r="B40" s="22">
        <v>3203741.37</v>
      </c>
      <c r="C40" s="22"/>
      <c r="D40" s="22">
        <v>0</v>
      </c>
      <c r="E40" s="22"/>
      <c r="F40" s="22"/>
      <c r="G40" s="29"/>
      <c r="H40" s="29"/>
      <c r="I40" s="24"/>
      <c r="J40" s="24"/>
      <c r="K40" s="24"/>
    </row>
    <row r="41" spans="1:11" x14ac:dyDescent="0.25">
      <c r="A41" s="21" t="s">
        <v>39</v>
      </c>
      <c r="B41" s="22">
        <v>0</v>
      </c>
      <c r="C41" s="22"/>
      <c r="D41" s="22">
        <v>0</v>
      </c>
      <c r="E41" s="22"/>
      <c r="F41" s="22"/>
      <c r="G41" s="29"/>
      <c r="H41" s="29"/>
      <c r="I41" s="24"/>
      <c r="J41" s="24"/>
      <c r="K41" s="24"/>
    </row>
    <row r="42" spans="1:11" x14ac:dyDescent="0.25">
      <c r="A42" s="21" t="s">
        <v>40</v>
      </c>
      <c r="B42" s="22">
        <v>2685.08</v>
      </c>
      <c r="C42" s="22"/>
      <c r="D42" s="22">
        <v>-450680.44</v>
      </c>
      <c r="E42" s="22"/>
      <c r="F42" s="22"/>
      <c r="G42" s="29"/>
      <c r="H42" s="29"/>
      <c r="I42" s="24"/>
      <c r="J42" s="24"/>
      <c r="K42" s="24"/>
    </row>
    <row r="43" spans="1:11" x14ac:dyDescent="0.25">
      <c r="A43" s="21" t="s">
        <v>41</v>
      </c>
      <c r="B43" s="22">
        <v>-35465646.399999999</v>
      </c>
      <c r="C43" s="22"/>
      <c r="D43" s="22">
        <v>-28508035.280000001</v>
      </c>
      <c r="E43" s="22"/>
      <c r="F43" s="22"/>
      <c r="G43" s="29"/>
      <c r="H43" s="29"/>
      <c r="I43" s="24"/>
      <c r="J43" s="24"/>
      <c r="K43" s="24"/>
    </row>
    <row r="44" spans="1:11" x14ac:dyDescent="0.25">
      <c r="A44" s="21" t="s">
        <v>42</v>
      </c>
      <c r="B44" s="22">
        <v>33739508.754000001</v>
      </c>
      <c r="C44" s="22"/>
      <c r="D44" s="22">
        <v>32517564.27</v>
      </c>
      <c r="E44" s="22"/>
      <c r="F44" s="22"/>
      <c r="G44" s="29"/>
      <c r="H44" s="29"/>
      <c r="I44" s="24"/>
      <c r="J44" s="24"/>
      <c r="K44" s="24"/>
    </row>
    <row r="45" spans="1:11" x14ac:dyDescent="0.25">
      <c r="A45" s="21" t="s">
        <v>43</v>
      </c>
      <c r="B45" s="22">
        <v>-1418501.3829999999</v>
      </c>
      <c r="C45" s="22"/>
      <c r="D45" s="22">
        <v>-207000.18</v>
      </c>
      <c r="E45" s="22"/>
      <c r="F45" s="22"/>
      <c r="G45" s="29"/>
      <c r="H45" s="29"/>
      <c r="I45" s="24"/>
      <c r="J45" s="24"/>
      <c r="K45" s="24"/>
    </row>
    <row r="46" spans="1:11" x14ac:dyDescent="0.25">
      <c r="A46" s="21" t="s">
        <v>44</v>
      </c>
      <c r="B46" s="22">
        <v>49536671.710000001</v>
      </c>
      <c r="C46" s="22"/>
      <c r="D46" s="22">
        <v>56084345.590000004</v>
      </c>
      <c r="E46" s="22"/>
      <c r="F46" s="22"/>
      <c r="G46" s="29"/>
      <c r="H46" s="29"/>
      <c r="I46" s="24"/>
      <c r="J46" s="24"/>
      <c r="K46" s="24"/>
    </row>
    <row r="47" spans="1:11" x14ac:dyDescent="0.25">
      <c r="A47" s="21" t="s">
        <v>45</v>
      </c>
      <c r="B47" s="22">
        <v>35102690.109999999</v>
      </c>
      <c r="C47" s="22"/>
      <c r="D47" s="22">
        <v>0</v>
      </c>
      <c r="E47" s="22"/>
      <c r="F47" s="22"/>
      <c r="G47" s="29"/>
      <c r="H47" s="29"/>
      <c r="I47" s="24"/>
      <c r="J47" s="24"/>
      <c r="K47" s="24"/>
    </row>
    <row r="48" spans="1:11" x14ac:dyDescent="0.25">
      <c r="A48" s="21" t="s">
        <v>46</v>
      </c>
      <c r="B48" s="22">
        <v>7997053.0199999996</v>
      </c>
      <c r="C48" s="22"/>
      <c r="D48" s="22">
        <v>0</v>
      </c>
      <c r="E48" s="22"/>
      <c r="F48" s="22"/>
      <c r="G48" s="29"/>
      <c r="H48" s="29"/>
      <c r="I48" s="24"/>
      <c r="J48" s="24"/>
      <c r="K48" s="24"/>
    </row>
    <row r="49" spans="1:11" ht="12.75" customHeight="1" x14ac:dyDescent="0.25">
      <c r="A49" s="21" t="s">
        <v>47</v>
      </c>
      <c r="B49" s="22">
        <v>54167412.390000001</v>
      </c>
      <c r="C49" s="22"/>
      <c r="D49" s="22">
        <v>0</v>
      </c>
      <c r="E49" s="22"/>
      <c r="F49" s="22"/>
      <c r="G49" s="29"/>
      <c r="H49" s="29"/>
      <c r="I49" s="24"/>
      <c r="J49" s="24"/>
      <c r="K49" s="24"/>
    </row>
    <row r="50" spans="1:11" ht="12.75" customHeight="1" x14ac:dyDescent="0.25">
      <c r="A50" s="21" t="s">
        <v>48</v>
      </c>
      <c r="B50" s="22">
        <v>191219075.65000001</v>
      </c>
      <c r="C50" s="22"/>
      <c r="D50" s="22">
        <v>0</v>
      </c>
      <c r="E50" s="22"/>
      <c r="F50" s="22"/>
      <c r="G50" s="29"/>
      <c r="H50" s="29"/>
      <c r="I50" s="24"/>
      <c r="J50" s="24"/>
      <c r="K50" s="24"/>
    </row>
    <row r="51" spans="1:11" ht="12.75" customHeight="1" x14ac:dyDescent="0.25">
      <c r="A51" s="21" t="s">
        <v>49</v>
      </c>
      <c r="B51" s="22">
        <v>86370162.939999998</v>
      </c>
      <c r="C51" s="22"/>
      <c r="D51" s="22">
        <v>0</v>
      </c>
      <c r="E51" s="22"/>
      <c r="F51" s="22"/>
      <c r="G51" s="29"/>
      <c r="H51" s="29"/>
      <c r="I51" s="24"/>
      <c r="J51" s="24"/>
      <c r="K51" s="24"/>
    </row>
    <row r="52" spans="1:11" ht="12.75" customHeight="1" x14ac:dyDescent="0.25">
      <c r="A52" s="21" t="s">
        <v>50</v>
      </c>
      <c r="B52" s="22">
        <v>5031042.12</v>
      </c>
      <c r="C52" s="22"/>
      <c r="D52" s="22">
        <v>0</v>
      </c>
      <c r="E52" s="22"/>
      <c r="F52" s="22"/>
      <c r="G52" s="29"/>
      <c r="H52" s="29"/>
      <c r="I52" s="24"/>
      <c r="J52" s="24"/>
      <c r="K52" s="24"/>
    </row>
    <row r="53" spans="1:11" ht="12.75" customHeight="1" x14ac:dyDescent="0.25">
      <c r="A53" s="21" t="s">
        <v>54</v>
      </c>
      <c r="B53" s="22">
        <v>-101886.1</v>
      </c>
      <c r="C53" s="22"/>
      <c r="D53" s="22">
        <v>0</v>
      </c>
      <c r="E53" s="22"/>
      <c r="F53" s="22"/>
      <c r="G53" s="29"/>
      <c r="H53" s="29"/>
      <c r="I53" s="24"/>
      <c r="J53" s="24"/>
      <c r="K53" s="24"/>
    </row>
    <row r="54" spans="1:11" ht="12.75" customHeight="1" x14ac:dyDescent="0.25">
      <c r="A54" s="21" t="s">
        <v>51</v>
      </c>
      <c r="B54" s="22">
        <v>-11909056.32</v>
      </c>
      <c r="C54" s="22"/>
      <c r="D54" s="22">
        <v>-16827486.010000002</v>
      </c>
      <c r="E54" s="22"/>
      <c r="F54" s="22"/>
      <c r="G54" s="29"/>
      <c r="H54" s="29"/>
      <c r="I54" s="24"/>
      <c r="J54" s="24"/>
      <c r="K54" s="24"/>
    </row>
    <row r="55" spans="1:11" ht="12.75" customHeight="1" x14ac:dyDescent="0.25">
      <c r="A55" s="21" t="s">
        <v>52</v>
      </c>
      <c r="B55" s="22">
        <v>-17624786.670000002</v>
      </c>
      <c r="C55" s="22"/>
      <c r="D55" s="22">
        <v>16498521.439999999</v>
      </c>
      <c r="E55" s="22"/>
      <c r="F55" s="22"/>
      <c r="G55" s="29"/>
      <c r="H55" s="29"/>
      <c r="I55" s="24"/>
      <c r="J55" s="24"/>
      <c r="K55" s="24"/>
    </row>
    <row r="56" spans="1:11" ht="13.15" customHeight="1" x14ac:dyDescent="0.25">
      <c r="A56" s="21"/>
      <c r="B56" s="60"/>
      <c r="C56" s="60"/>
      <c r="D56" s="60"/>
      <c r="E56" s="60"/>
      <c r="F56" s="62" t="s">
        <v>29</v>
      </c>
      <c r="G56" s="10"/>
      <c r="H56" s="10"/>
      <c r="I56" s="8"/>
      <c r="J56" s="8"/>
      <c r="K56" s="8"/>
    </row>
    <row r="57" spans="1:11" x14ac:dyDescent="0.25">
      <c r="A57" s="8"/>
      <c r="B57" s="63" t="s">
        <v>5</v>
      </c>
      <c r="C57" s="60"/>
      <c r="D57" s="63" t="s">
        <v>5</v>
      </c>
      <c r="E57" s="60"/>
      <c r="F57" s="60"/>
      <c r="G57" s="8"/>
      <c r="H57" s="8"/>
      <c r="I57" s="64"/>
      <c r="J57" s="8"/>
      <c r="K57" s="8"/>
    </row>
    <row r="58" spans="1:11" ht="13.15" customHeight="1" x14ac:dyDescent="0.3">
      <c r="A58" s="15" t="s">
        <v>25</v>
      </c>
      <c r="B58" s="16">
        <v>2023</v>
      </c>
      <c r="C58" s="60"/>
      <c r="D58" s="16">
        <v>2022</v>
      </c>
      <c r="E58" s="60"/>
      <c r="F58" s="90" t="s">
        <v>7</v>
      </c>
      <c r="G58" s="8"/>
      <c r="H58" s="17" t="s">
        <v>8</v>
      </c>
      <c r="I58" s="14"/>
      <c r="J58" s="8"/>
      <c r="K58" s="8"/>
    </row>
    <row r="59" spans="1:11" ht="6" customHeight="1" x14ac:dyDescent="0.25">
      <c r="A59" s="19"/>
      <c r="B59" s="66"/>
      <c r="C59" s="67"/>
      <c r="D59" s="66"/>
      <c r="E59" s="67"/>
      <c r="F59" s="66"/>
      <c r="G59" s="68"/>
      <c r="H59" s="69"/>
      <c r="I59" s="20"/>
      <c r="J59" s="19"/>
      <c r="K59" s="19"/>
    </row>
    <row r="60" spans="1:11" x14ac:dyDescent="0.25">
      <c r="A60" s="21" t="s">
        <v>9</v>
      </c>
      <c r="B60" s="70">
        <v>11387970376.433001</v>
      </c>
      <c r="C60" s="70"/>
      <c r="D60" s="73">
        <v>11753057385.48</v>
      </c>
      <c r="E60" s="70"/>
      <c r="F60" s="70">
        <f>+B60-D60</f>
        <v>-365087009.04699898</v>
      </c>
      <c r="G60" s="40"/>
      <c r="H60" s="47">
        <f>IF(D60=0,"n/a",IF(AND(F60/D60&lt;1,F60/D60&gt;-1),F60/D60,"n/a"))</f>
        <v>-3.1063152086540133E-2</v>
      </c>
      <c r="I60" s="71"/>
      <c r="J60" s="19"/>
      <c r="K60" s="19"/>
    </row>
    <row r="61" spans="1:11" ht="12.75" customHeight="1" x14ac:dyDescent="0.25">
      <c r="A61" s="21" t="s">
        <v>10</v>
      </c>
      <c r="B61" s="70">
        <v>8637063236.0030003</v>
      </c>
      <c r="C61" s="70"/>
      <c r="D61" s="73">
        <v>8677177760.7199993</v>
      </c>
      <c r="E61" s="70"/>
      <c r="F61" s="70">
        <f>+B61-D61</f>
        <v>-40114524.716999054</v>
      </c>
      <c r="G61" s="40"/>
      <c r="H61" s="47">
        <f>IF(D61=0,"n/a",IF(AND(F61/D61&lt;1,F61/D61&gt;-1),F61/D61,"n/a"))</f>
        <v>-4.6229921551901578E-3</v>
      </c>
      <c r="I61" s="71"/>
      <c r="J61" s="19"/>
      <c r="K61" s="19"/>
    </row>
    <row r="62" spans="1:11" x14ac:dyDescent="0.25">
      <c r="A62" s="21" t="s">
        <v>11</v>
      </c>
      <c r="B62" s="73">
        <v>1070932601.304</v>
      </c>
      <c r="C62" s="73"/>
      <c r="D62" s="73">
        <v>1113909344.2</v>
      </c>
      <c r="E62" s="73"/>
      <c r="F62" s="73">
        <f>+B62-D62</f>
        <v>-42976742.896000028</v>
      </c>
      <c r="G62" s="74"/>
      <c r="H62" s="47">
        <f>IF(D62=0,"n/a",IF(AND(F62/D62&lt;1,F62/D62&gt;-1),F62/D62,"n/a"))</f>
        <v>-3.8581903563135608E-2</v>
      </c>
      <c r="I62" s="71"/>
      <c r="J62" s="19"/>
      <c r="K62" s="19"/>
    </row>
    <row r="63" spans="1:11" x14ac:dyDescent="0.25">
      <c r="A63" s="21" t="s">
        <v>12</v>
      </c>
      <c r="B63" s="73">
        <v>69795756.467999995</v>
      </c>
      <c r="C63" s="73"/>
      <c r="D63" s="73">
        <v>69270665.989999995</v>
      </c>
      <c r="E63" s="73"/>
      <c r="F63" s="73">
        <f>+B63-D63</f>
        <v>525090.47800000012</v>
      </c>
      <c r="G63" s="74"/>
      <c r="H63" s="47">
        <f t="shared" ref="H63:H68" si="1">IF(D63=0,"n/a",IF(AND(F63/D63&lt;1,F63/D63&gt;-1),F63/D63,"n/a"))</f>
        <v>7.5802718292877803E-3</v>
      </c>
      <c r="I63" s="71"/>
      <c r="J63" s="72"/>
      <c r="K63" s="19"/>
    </row>
    <row r="64" spans="1:11" ht="12.75" customHeight="1" x14ac:dyDescent="0.25">
      <c r="A64" s="91" t="s">
        <v>13</v>
      </c>
      <c r="B64" s="79">
        <v>6699400</v>
      </c>
      <c r="C64" s="79"/>
      <c r="D64" s="79">
        <v>7136120</v>
      </c>
      <c r="E64" s="79"/>
      <c r="F64" s="79">
        <f>+B64-D64</f>
        <v>-436720</v>
      </c>
      <c r="G64" s="92"/>
      <c r="H64" s="41">
        <f t="shared" si="1"/>
        <v>-6.1198522446371417E-2</v>
      </c>
      <c r="I64" s="71"/>
      <c r="J64" s="19"/>
      <c r="K64" s="19"/>
    </row>
    <row r="65" spans="1:11" ht="12.75" customHeight="1" x14ac:dyDescent="0.25">
      <c r="A65" s="46" t="s">
        <v>15</v>
      </c>
      <c r="B65" s="73">
        <f>SUM(B60:B64)</f>
        <v>21172461370.208</v>
      </c>
      <c r="C65" s="73">
        <f t="shared" ref="C65" si="2">SUM(C60:C64)</f>
        <v>0</v>
      </c>
      <c r="D65" s="73">
        <f>SUM(D60:D64)</f>
        <v>21620551276.389999</v>
      </c>
      <c r="E65" s="73"/>
      <c r="F65" s="73">
        <f>SUM(F60:F64)</f>
        <v>-448089906.18199807</v>
      </c>
      <c r="G65" s="74"/>
      <c r="H65" s="47">
        <f t="shared" si="1"/>
        <v>-2.0725184129385253E-2</v>
      </c>
      <c r="I65" s="71"/>
      <c r="J65" s="19"/>
      <c r="K65" s="19"/>
    </row>
    <row r="66" spans="1:11" x14ac:dyDescent="0.25">
      <c r="A66" s="21" t="s">
        <v>16</v>
      </c>
      <c r="B66" s="70">
        <v>2270474388.178</v>
      </c>
      <c r="C66" s="70"/>
      <c r="D66" s="70">
        <v>2300711270.3299999</v>
      </c>
      <c r="E66" s="73"/>
      <c r="F66" s="70">
        <f>+B66-D66</f>
        <v>-30236882.15199995</v>
      </c>
      <c r="G66" s="74"/>
      <c r="H66" s="47">
        <f t="shared" si="1"/>
        <v>-1.314240623842511E-2</v>
      </c>
      <c r="I66" s="71"/>
      <c r="J66" s="19"/>
      <c r="K66" s="19"/>
    </row>
    <row r="67" spans="1:11" x14ac:dyDescent="0.25">
      <c r="A67" s="91" t="s">
        <v>17</v>
      </c>
      <c r="B67" s="79">
        <v>7324598985</v>
      </c>
      <c r="C67" s="79"/>
      <c r="D67" s="79">
        <v>3604038734</v>
      </c>
      <c r="E67" s="79"/>
      <c r="F67" s="79">
        <f>+B67-D67</f>
        <v>3720560251</v>
      </c>
      <c r="G67" s="92"/>
      <c r="H67" s="41" t="str">
        <f t="shared" si="1"/>
        <v>n/a</v>
      </c>
      <c r="I67" s="71"/>
      <c r="J67" s="19"/>
      <c r="K67" s="19"/>
    </row>
    <row r="68" spans="1:11" ht="13" thickBot="1" x14ac:dyDescent="0.3">
      <c r="A68" s="38" t="s">
        <v>26</v>
      </c>
      <c r="B68" s="82">
        <f>SUM(B65:B67)</f>
        <v>30767534743.386002</v>
      </c>
      <c r="C68" s="70"/>
      <c r="D68" s="82">
        <f>SUM(D65:D67)</f>
        <v>27525301280.720001</v>
      </c>
      <c r="E68" s="70"/>
      <c r="F68" s="82">
        <f>SUM(F65:F67)</f>
        <v>3242233462.6660018</v>
      </c>
      <c r="G68" s="40"/>
      <c r="H68" s="52">
        <f t="shared" si="1"/>
        <v>0.11779102541329903</v>
      </c>
      <c r="I68" s="71"/>
      <c r="J68" s="19"/>
      <c r="K68" s="19"/>
    </row>
    <row r="69" spans="1:11" ht="13" thickTop="1" x14ac:dyDescent="0.25">
      <c r="A69" s="8"/>
      <c r="B69" s="93"/>
      <c r="C69" s="61"/>
      <c r="D69" s="93"/>
      <c r="E69" s="61"/>
      <c r="F69" s="93"/>
      <c r="G69" s="84"/>
      <c r="H69" s="83"/>
      <c r="I69" s="64"/>
      <c r="J69" s="8"/>
      <c r="K69" s="8"/>
    </row>
    <row r="70" spans="1:11" x14ac:dyDescent="0.25">
      <c r="B70" s="58"/>
      <c r="C70" s="58"/>
      <c r="D70" s="58"/>
      <c r="E70" s="58"/>
      <c r="F70" s="58"/>
    </row>
    <row r="71" spans="1:11" x14ac:dyDescent="0.25">
      <c r="A71" s="94"/>
      <c r="B71" s="95"/>
      <c r="C71" s="95"/>
      <c r="D71" s="95"/>
      <c r="E71" s="95"/>
      <c r="F71" s="95"/>
      <c r="G71" s="95"/>
      <c r="H71" s="95"/>
      <c r="I71" s="95"/>
      <c r="J71" s="95"/>
      <c r="K71" s="95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8C4DE0-00EE-4BDB-A693-785A1A5A2A9E}"/>
</file>

<file path=customXml/itemProps2.xml><?xml version="1.0" encoding="utf-8"?>
<ds:datastoreItem xmlns:ds="http://schemas.openxmlformats.org/officeDocument/2006/customXml" ds:itemID="{E7DBFB65-308B-457E-9873-A21FBC9D5805}"/>
</file>

<file path=customXml/itemProps3.xml><?xml version="1.0" encoding="utf-8"?>
<ds:datastoreItem xmlns:ds="http://schemas.openxmlformats.org/officeDocument/2006/customXml" ds:itemID="{2B2B7FC5-35E9-449D-AD58-0C353B683F72}"/>
</file>

<file path=customXml/itemProps4.xml><?xml version="1.0" encoding="utf-8"?>
<ds:datastoreItem xmlns:ds="http://schemas.openxmlformats.org/officeDocument/2006/customXml" ds:itemID="{B3D17198-D3EA-4B5C-AA91-387E6E31F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10-2023 SOE</vt:lpstr>
      <vt:lpstr>11-2023 SOE</vt:lpstr>
      <vt:lpstr>12-2023 SOE</vt:lpstr>
      <vt:lpstr>12 ME 12-2023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2024-02-29T18:40:49Z</dcterms:created>
  <dcterms:modified xsi:type="dcterms:W3CDTF">2024-02-29T18:50:29Z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0x0101006E56B4D1795A2E4DB2F0B01679ED314A0091DB1B4FC5007241A4A3A7E9A9E01592</vt:lpwstr>
  </property>
  <property fmtid="{D5CDD505-2E9C-101B-9397-08002B2CF9AE}" pid="3" name="_docset_NoMedatataSyncRequired">
    <vt:lpwstr>False</vt:lpwstr>
  </property>
</Properties>
</file>