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``Maria Documents\`BU404 Docs\``Rate Cases\4487 disposal increase 7-1-23\"/>
    </mc:Choice>
  </mc:AlternateContent>
  <xr:revisionPtr revIDLastSave="0" documentId="13_ncr:1_{28671BB8-DD84-4C5C-B6FB-49839F420815}" xr6:coauthVersionLast="47" xr6:coauthVersionMax="47" xr10:uidLastSave="{00000000-0000-0000-0000-000000000000}"/>
  <bookViews>
    <workbookView xWindow="-108" yWindow="-108" windowWidth="23256" windowHeight="12576" tabRatio="730" xr2:uid="{00000000-000D-0000-FFFF-FFFF00000000}"/>
  </bookViews>
  <sheets>
    <sheet name="References" sheetId="4" r:id="rId1"/>
    <sheet name="Rate Impact Calcs " sheetId="7" r:id="rId2"/>
    <sheet name="IC Disposal (2022)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COS1" localSheetId="2">#REF!</definedName>
    <definedName name="___COS1">#REF!</definedName>
    <definedName name="___COS2" localSheetId="2">#REF!</definedName>
    <definedName name="___COS2">#REF!</definedName>
    <definedName name="__COS1" localSheetId="2">#REF!</definedName>
    <definedName name="__COS1">#REF!</definedName>
    <definedName name="__COS2">#REF!</definedName>
    <definedName name="_Com2" localSheetId="2">#REF!</definedName>
    <definedName name="_Com2">#REF!</definedName>
    <definedName name="_COS1" localSheetId="2">#REF!</definedName>
    <definedName name="_COS1">#REF!</definedName>
    <definedName name="_COS2" localSheetId="2">#REF!</definedName>
    <definedName name="_COS2">#REF!</definedName>
    <definedName name="_In2" localSheetId="2">#REF!</definedName>
    <definedName name="_In2">#REF!</definedName>
    <definedName name="_Ind2">#REF!</definedName>
    <definedName name="_Key1" localSheetId="2" hidden="1">#REF!</definedName>
    <definedName name="_Key1" hidden="1">#REF!</definedName>
    <definedName name="_Key2" localSheetId="2" hidden="1">'[20]GL Codes'!$G$3:$G$3</definedName>
    <definedName name="_Key2" hidden="1">'[1]GL Codes'!$G$3:$G$3</definedName>
    <definedName name="_LFL2" localSheetId="2">#REF!</definedName>
    <definedName name="_LFL2">#REF!</definedName>
    <definedName name="_NC2" localSheetId="2">#REF!</definedName>
    <definedName name="_NC2">#REF!</definedName>
    <definedName name="_Order1" hidden="1">255</definedName>
    <definedName name="_Order2" hidden="1">255</definedName>
    <definedName name="_RES2" localSheetId="2">#REF!</definedName>
    <definedName name="_RES2">#REF!</definedName>
    <definedName name="_Sort" localSheetId="2" hidden="1">#REF!</definedName>
    <definedName name="_Sort" hidden="1">#REF!</definedName>
    <definedName name="_TS2" localSheetId="2">#REF!</definedName>
    <definedName name="_TS2">#REF!</definedName>
    <definedName name="adetail2">[2]UPLOAD!$B$10:$T$318</definedName>
    <definedName name="adetail3">[3]UPLOAD!$B$10:$T$318</definedName>
    <definedName name="Angie" localSheetId="2" hidden="1">#REF!</definedName>
    <definedName name="Angie" hidden="1">#REF!</definedName>
    <definedName name="AprSun1" localSheetId="2">DATEVALUE("4/1/"&amp;TheYear)-WEEKDAY(DATEVALUE("4/1/"&amp;TheYear))+1</definedName>
    <definedName name="AprSun1">DATEVALUE("4/1/"&amp;TheYear)-WEEKDAY(DATEVALUE("4/1/"&amp;TheYear))+1</definedName>
    <definedName name="AugSun1" localSheetId="2">DATEVALUE("8/1/"&amp;TheYear)-WEEKDAY(DATEVALUE("8/1/"&amp;TheYear))+1</definedName>
    <definedName name="AugSun1">DATEVALUE("8/1/"&amp;TheYear)-WEEKDAY(DATEVALUE("8/1/"&amp;TheYear))+1</definedName>
    <definedName name="autemplate" localSheetId="2">'[21]AU Mapping TEMPLATE'!$A$1:$B$335</definedName>
    <definedName name="autemplate">'[4]AU Mapping TEMPLATE'!$A$1:$B$335</definedName>
    <definedName name="BudYear" localSheetId="2">[22]UPLOAD!$M$8</definedName>
    <definedName name="BudYear">[5]UPLOAD!$N$8</definedName>
    <definedName name="coa" localSheetId="2">'[23]lawson extract'!$D$2:$E$2761</definedName>
    <definedName name="coa">'[6]lawson extract'!$D$2:$E$2761</definedName>
    <definedName name="colist" localSheetId="2">'[21]AW Co''s - Mapped only 10-23-08'!$A$2:$L$2107</definedName>
    <definedName name="colist">'[4]AW Co''s - Mapped only 10-23-08'!$A$2:$L$2107</definedName>
    <definedName name="color" localSheetId="2">#REF!</definedName>
    <definedName name="color">#REF!</definedName>
    <definedName name="Comm2" localSheetId="2">#REF!</definedName>
    <definedName name="Comm2">#REF!</definedName>
    <definedName name="Commercial" localSheetId="2">#REF!</definedName>
    <definedName name="Commercial">#REF!</definedName>
    <definedName name="Commercial2">#REF!</definedName>
    <definedName name="CommlStaffPriceOut" localSheetId="2">'[7]Price Out-Reg EASTSIDE-Resi'!#REF!</definedName>
    <definedName name="CommlStaffPriceOut">'[7]Price Out-Reg EASTSIDE-Resi'!#REF!</definedName>
    <definedName name="Cons2" localSheetId="2">#REF!</definedName>
    <definedName name="Cons2">#REF!</definedName>
    <definedName name="Consol2" localSheetId="2">#REF!</definedName>
    <definedName name="Consol2">#REF!</definedName>
    <definedName name="Consolidated2" localSheetId="2">#REF!</definedName>
    <definedName name="Consolidated2">#REF!</definedName>
    <definedName name="CYYear" localSheetId="2">[22]UPLOAD!$F$8</definedName>
    <definedName name="CYYear">[5]UPLOAD!$G$8</definedName>
    <definedName name="DBxStaffPriceOut" localSheetId="2">'[7]Price Out-Reg EASTSIDE-Resi'!#REF!</definedName>
    <definedName name="DBxStaffPriceOut">'[7]Price Out-Reg EASTSIDE-Resi'!#REF!</definedName>
    <definedName name="DecSun1" localSheetId="2">DATEVALUE("12/1/"&amp;TheYear)-WEEKDAY(DATEVALUE("12/1/"&amp;TheYear))+1</definedName>
    <definedName name="DecSun1">DATEVALUE("12/1/"&amp;TheYear)-WEEKDAY(DATEVALUE("12/1/"&amp;TheYear))+1</definedName>
    <definedName name="delete">'[8]Excluded divisions'!$C$2:$C$108</definedName>
    <definedName name="Division_Number" localSheetId="2">#REF!</definedName>
    <definedName name="Division_Number">#REF!</definedName>
    <definedName name="DivName" localSheetId="2">[24]Start!$G$2</definedName>
    <definedName name="DivName">[9]Start!$G$2</definedName>
    <definedName name="DivNo" localSheetId="2">'[25]Cont Count Data'!#REF!</definedName>
    <definedName name="DivNo">'[10]Cont Count Data'!#REF!</definedName>
    <definedName name="DRevAcct2">[2]Disposal!$A$168:$B$179</definedName>
    <definedName name="DRevAcct3">[3]Disposal!$A$168:$B$179</definedName>
    <definedName name="errormess2">[2]UPLOAD!$U$10:$U$318</definedName>
    <definedName name="errormess3">[3]UPLOAD!$U$10:$U$318</definedName>
    <definedName name="EXT" localSheetId="2">#REF!</definedName>
    <definedName name="EXT">#REF!</definedName>
    <definedName name="Gate_Personel___LOB" localSheetId="2">#REF!</definedName>
    <definedName name="Gate_Personel___LOB">#REF!</definedName>
    <definedName name="GatePersonel" localSheetId="2">[11]SupervisoryLabor!#REF!</definedName>
    <definedName name="GatePersonel">[11]SupervisoryLabor!#REF!</definedName>
    <definedName name="GatePersonelLOB" localSheetId="2">#REF!</definedName>
    <definedName name="GatePersonelLOB">#REF!</definedName>
    <definedName name="GatePersonelLOB1" localSheetId="2">[12]AllOverheadLabor!#REF!</definedName>
    <definedName name="GatePersonelLOB1">[12]AllOverheadLabor!#REF!</definedName>
    <definedName name="Hazardous_Stops" localSheetId="2">#REF!</definedName>
    <definedName name="Hazardous_Stops">#REF!</definedName>
    <definedName name="helpp" localSheetId="2">#REF!,#REF!,#REF!,#REF!</definedName>
    <definedName name="helpp">#REF!,#REF!,#REF!,#REF!</definedName>
    <definedName name="IC_SubAcct_Tip_Recy" localSheetId="2">'[13]IC Div Input'!#REF!</definedName>
    <definedName name="IC_SubAcct_Tip_Recy">'[13]IC Div Input'!#REF!</definedName>
    <definedName name="Industrial" localSheetId="2">#REF!</definedName>
    <definedName name="Industrial">#REF!</definedName>
    <definedName name="Industrial2" localSheetId="2">#REF!</definedName>
    <definedName name="Industrial2">#REF!</definedName>
    <definedName name="infopro" localSheetId="2">#REF!,#REF!,#REF!,#REF!</definedName>
    <definedName name="infopro">#REF!,#REF!,#REF!,#REF!</definedName>
    <definedName name="INPUT" localSheetId="2">#REF!</definedName>
    <definedName name="INPUT">#REF!</definedName>
    <definedName name="input2">[2]UPLOAD!$B$10:$T$318</definedName>
    <definedName name="input3">[3]UPLOAD!$B$10:$T$318</definedName>
    <definedName name="INPUTc" localSheetId="2">#REF!</definedName>
    <definedName name="INPUTc">#REF!</definedName>
    <definedName name="JEDate" localSheetId="2">[24]Start!$B$3</definedName>
    <definedName name="JEDate">[9]Start!$B$3</definedName>
    <definedName name="JEInitials" localSheetId="2">[24]Start!$B$7</definedName>
    <definedName name="JEInitials">[9]Start!$B$7</definedName>
    <definedName name="JulSun1" localSheetId="2">DATEVALUE("7/1/"&amp;TheYear)-WEEKDAY(DATEVALUE("7/1/"&amp;TheYear))+1</definedName>
    <definedName name="JulSun1">DATEVALUE("7/1/"&amp;TheYear)-WEEKDAY(DATEVALUE("7/1/"&amp;TheYear))+1</definedName>
    <definedName name="Landfill" localSheetId="2">#REF!</definedName>
    <definedName name="Landfill">#REF!</definedName>
    <definedName name="Landfill2" localSheetId="2">#REF!</definedName>
    <definedName name="Landfill2">#REF!</definedName>
    <definedName name="MATRIX" localSheetId="2">#REF!</definedName>
    <definedName name="MATRIX">#REF!</definedName>
    <definedName name="MEDate">[14]Calcuation!$I$3</definedName>
    <definedName name="MFStaffPriceOut" localSheetId="2">'[7]Price Out-Reg EASTSIDE-Resi'!#REF!</definedName>
    <definedName name="MFStaffPriceOut">'[7]Price Out-Reg EASTSIDE-Resi'!#REF!</definedName>
    <definedName name="MonthInYear" localSheetId="2">#REF!</definedName>
    <definedName name="MonthInYear">#REF!</definedName>
    <definedName name="NC" localSheetId="2">#REF!</definedName>
    <definedName name="NC">#REF!</definedName>
    <definedName name="NONC" localSheetId="2">#REF!</definedName>
    <definedName name="NONC">#REF!</definedName>
    <definedName name="NONC2">#REF!</definedName>
    <definedName name="NonCore">#REF!</definedName>
    <definedName name="NonCore2">#REF!</definedName>
    <definedName name="NovSun1" localSheetId="2">DATEVALUE("11/1/"&amp;TheYear)-WEEKDAY(DATEVALUE("11/1/"&amp;TheYear))+1</definedName>
    <definedName name="NovSun1">DATEVALUE("11/1/"&amp;TheYear)-WEEKDAY(DATEVALUE("11/1/"&amp;TheYear))+1</definedName>
    <definedName name="OctSun1" localSheetId="2">DATEVALUE("10/1/"&amp;TheYear)-WEEKDAY(DATEVALUE("10/1/"&amp;TheYear))+1</definedName>
    <definedName name="OctSun1">DATEVALUE("10/1/"&amp;TheYear)-WEEKDAY(DATEVALUE("10/1/"&amp;TheYear))+1</definedName>
    <definedName name="OHD" localSheetId="2">#REF!</definedName>
    <definedName name="OHD">#REF!</definedName>
    <definedName name="Operators_Payroll" localSheetId="2">#REF!</definedName>
    <definedName name="Operators_Payroll">#REF!</definedName>
    <definedName name="OPRD" localSheetId="2">#REF!</definedName>
    <definedName name="OPRD">#REF!</definedName>
    <definedName name="Overhead">#REF!</definedName>
    <definedName name="Ovhd">#REF!</definedName>
    <definedName name="position" localSheetId="2">#REF!</definedName>
    <definedName name="position">#REF!</definedName>
    <definedName name="position2">#REF!</definedName>
    <definedName name="_xlnm.Print_Area" localSheetId="2">'IC Disposal (2022)'!#REF!</definedName>
    <definedName name="Print_Area_MI" localSheetId="2">#REF!</definedName>
    <definedName name="Print_Area_MI">#REF!</definedName>
    <definedName name="Print_Area_MIc" localSheetId="2">#REF!</definedName>
    <definedName name="Print_Area_MIc">#REF!</definedName>
    <definedName name="PYYear" localSheetId="2">[22]UPLOAD!$AF$8</definedName>
    <definedName name="PYYear">[5]UPLOAD!$AG$8</definedName>
    <definedName name="Rate_Increase" localSheetId="2">#REF!</definedName>
    <definedName name="Rate_Increase">#REF!</definedName>
    <definedName name="Rate_Increase1" localSheetId="2">'[15]Commercial Rev'!#REF!</definedName>
    <definedName name="Rate_Increase1">'[15]Commercial Rev'!#REF!</definedName>
    <definedName name="Rate_Increase2" localSheetId="2">#REF!</definedName>
    <definedName name="Rate_Increase2">#REF!</definedName>
    <definedName name="RefType" localSheetId="2">[24]Start!$B$5</definedName>
    <definedName name="RefType">[9]Start!$B$5</definedName>
    <definedName name="report" localSheetId="2">[16]ST97TONS!#REF!</definedName>
    <definedName name="report">[16]ST97TONS!#REF!</definedName>
    <definedName name="Resi2" localSheetId="2">#REF!</definedName>
    <definedName name="Resi2">#REF!</definedName>
    <definedName name="Residential" localSheetId="2">#REF!</definedName>
    <definedName name="Residential">#REF!</definedName>
    <definedName name="Residential2" localSheetId="2">#REF!</definedName>
    <definedName name="Residential2">#REF!</definedName>
    <definedName name="ReslStaffPriceOut" localSheetId="2">'[7]Price Out-Reg EASTSIDE-Resi'!#REF!</definedName>
    <definedName name="ReslStaffPriceOut">'[7]Price Out-Reg EASTSIDE-Resi'!#REF!</definedName>
    <definedName name="search1" localSheetId="2" hidden="1">#REF!</definedName>
    <definedName name="search1" hidden="1">#REF!</definedName>
    <definedName name="search2" localSheetId="2" hidden="1">#REF!</definedName>
    <definedName name="search2" hidden="1">#REF!</definedName>
    <definedName name="SectorNme">[14]Calcuation!$I$5</definedName>
    <definedName name="SepSun1" localSheetId="2">DATEVALUE("9/1/"&amp;TheYear)-WEEKDAY(DATEVALUE("9/1/"&amp;TheYear))+1</definedName>
    <definedName name="SepSun1">DATEVALUE("9/1/"&amp;TheYear)-WEEKDAY(DATEVALUE("9/1/"&amp;TheYear))+1</definedName>
    <definedName name="slope" localSheetId="2">'[26]LG Nonpublic 2018 V5.0'!$X$58</definedName>
    <definedName name="slope">'[17]LG Nonpublic 2018 V5.0'!$X$58</definedName>
    <definedName name="sort1" localSheetId="2">#REF!</definedName>
    <definedName name="sort1">#REF!</definedName>
    <definedName name="SPECIAL1" localSheetId="2" hidden="1">#REF!</definedName>
    <definedName name="SPECIAL1" hidden="1">#REF!</definedName>
    <definedName name="SPECIAL2" localSheetId="2" hidden="1">#REF!</definedName>
    <definedName name="SPECIAL2" hidden="1">#REF!</definedName>
    <definedName name="TRAN" localSheetId="2">#REF!</definedName>
    <definedName name="TRAN">#REF!</definedName>
    <definedName name="TRAN2">#REF!</definedName>
    <definedName name="Transfer_Station">#REF!</definedName>
    <definedName name="Transfer_Station2">#REF!</definedName>
    <definedName name="TS">#REF!</definedName>
    <definedName name="TSRevAcct">#REF!</definedName>
    <definedName name="TSRevAcct1">'[18]Transfer Station Revenue'!$A$188:$B$220</definedName>
    <definedName name="tsrevtype" localSheetId="2">#REF!</definedName>
    <definedName name="tsrevtype">#REF!</definedName>
    <definedName name="tsrevtype1">'[18]Transfer Station Revenue'!$A$188:$B$220</definedName>
    <definedName name="Tukwila_Report" localSheetId="2">[16]ST97TONS!#REF!</definedName>
    <definedName name="Tukwila_Report">[16]ST97TONS!#REF!</definedName>
    <definedName name="Tukwila_Report1" localSheetId="2">[16]ST97TONS!#REF!</definedName>
    <definedName name="Tukwila_Report1">[16]ST97TONS!#REF!</definedName>
    <definedName name="Version" localSheetId="2">'[22]COM LOB Summary'!$A$2</definedName>
    <definedName name="Version">'[5]COM LOB Summary'!$A$2</definedName>
    <definedName name="xYear">[19]UPLOAD!#REF!</definedName>
    <definedName name="XYear1">[18]UPLOAD!#REF!</definedName>
    <definedName name="y_inter1" localSheetId="2">'[26]LG Nonpublic 2018 V5.0'!$W$55</definedName>
    <definedName name="y_inter1">'[17]LG Nonpublic 2018 V5.0'!$W$55</definedName>
    <definedName name="y_inter2" localSheetId="2">'[26]LG Nonpublic 2018 V5.0'!$W$56</definedName>
    <definedName name="y_inter2">'[17]LG Nonpublic 2018 V5.0'!$W$56</definedName>
    <definedName name="y_inter3" localSheetId="2">'[26]LG Nonpublic 2018 V5.0'!$Y$55</definedName>
    <definedName name="y_inter3">'[17]LG Nonpublic 2018 V5.0'!$Y$55</definedName>
    <definedName name="y_inter4" localSheetId="2">'[26]LG Nonpublic 2018 V5.0'!$Y$56</definedName>
    <definedName name="y_inter4">'[17]LG Nonpublic 2018 V5.0'!$Y$56</definedName>
    <definedName name="Year" localSheetId="2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2" i="7" l="1"/>
  <c r="G129" i="7"/>
  <c r="G33" i="7"/>
  <c r="G32" i="7"/>
  <c r="G74" i="7"/>
  <c r="G112" i="7"/>
  <c r="G73" i="7"/>
  <c r="H73" i="7" s="1"/>
  <c r="G72" i="7"/>
  <c r="F73" i="7"/>
  <c r="G66" i="7"/>
  <c r="G64" i="7"/>
  <c r="G65" i="7"/>
  <c r="G63" i="7"/>
  <c r="F63" i="7"/>
  <c r="F64" i="7"/>
  <c r="F65" i="7"/>
  <c r="F66" i="7"/>
  <c r="G54" i="7"/>
  <c r="F54" i="7"/>
  <c r="H64" i="7" l="1"/>
  <c r="H65" i="7"/>
  <c r="H66" i="7"/>
  <c r="H63" i="7"/>
  <c r="H54" i="7"/>
  <c r="E152" i="7"/>
  <c r="E151" i="7"/>
  <c r="O25" i="11"/>
  <c r="C48" i="4"/>
  <c r="C47" i="4"/>
  <c r="G152" i="7" l="1"/>
  <c r="H152" i="7" s="1"/>
  <c r="G151" i="7"/>
  <c r="H151" i="7" s="1"/>
  <c r="H153" i="7" l="1"/>
  <c r="G153" i="7"/>
  <c r="B50" i="4"/>
  <c r="C49" i="4"/>
  <c r="B49" i="4"/>
  <c r="G134" i="7"/>
  <c r="G133" i="7"/>
  <c r="G131" i="7"/>
  <c r="G130" i="7"/>
  <c r="F130" i="7"/>
  <c r="F131" i="7"/>
  <c r="F132" i="7"/>
  <c r="F133" i="7"/>
  <c r="F134" i="7"/>
  <c r="F129" i="7"/>
  <c r="G127" i="7"/>
  <c r="G128" i="7"/>
  <c r="G126" i="7"/>
  <c r="F126" i="7"/>
  <c r="F127" i="7"/>
  <c r="F128" i="7"/>
  <c r="G125" i="7"/>
  <c r="F125" i="7"/>
  <c r="G30" i="7"/>
  <c r="G31" i="7"/>
  <c r="G29" i="7"/>
  <c r="F29" i="7"/>
  <c r="F30" i="7"/>
  <c r="F31" i="7"/>
  <c r="G27" i="7"/>
  <c r="G28" i="7"/>
  <c r="G26" i="7"/>
  <c r="G25" i="7"/>
  <c r="G124" i="7"/>
  <c r="F124" i="7"/>
  <c r="F112" i="7"/>
  <c r="G122" i="7"/>
  <c r="G123" i="7"/>
  <c r="G121" i="7"/>
  <c r="F121" i="7"/>
  <c r="F122" i="7"/>
  <c r="F123" i="7"/>
  <c r="G119" i="7"/>
  <c r="G120" i="7"/>
  <c r="G118" i="7"/>
  <c r="G116" i="7"/>
  <c r="G117" i="7"/>
  <c r="G115" i="7"/>
  <c r="F118" i="7"/>
  <c r="F119" i="7"/>
  <c r="F120" i="7"/>
  <c r="G23" i="7"/>
  <c r="G24" i="7"/>
  <c r="G22" i="7"/>
  <c r="G21" i="7"/>
  <c r="G114" i="7"/>
  <c r="G113" i="7"/>
  <c r="G111" i="7"/>
  <c r="G110" i="7"/>
  <c r="G20" i="7"/>
  <c r="G109" i="7"/>
  <c r="G108" i="7"/>
  <c r="G107" i="7"/>
  <c r="G19" i="7"/>
  <c r="G17" i="7"/>
  <c r="G18" i="7"/>
  <c r="G16" i="7"/>
  <c r="G15" i="7"/>
  <c r="H134" i="7" l="1"/>
  <c r="H131" i="7"/>
  <c r="H126" i="7"/>
  <c r="H129" i="7"/>
  <c r="H133" i="7"/>
  <c r="H132" i="7"/>
  <c r="H130" i="7"/>
  <c r="H124" i="7"/>
  <c r="H121" i="7"/>
  <c r="H128" i="7"/>
  <c r="H122" i="7"/>
  <c r="H112" i="7"/>
  <c r="H127" i="7"/>
  <c r="H123" i="7"/>
  <c r="H120" i="7"/>
  <c r="H125" i="7"/>
  <c r="H118" i="7"/>
  <c r="H119" i="7"/>
  <c r="G106" i="7" l="1"/>
  <c r="G104" i="7"/>
  <c r="G105" i="7"/>
  <c r="G103" i="7"/>
  <c r="G101" i="7"/>
  <c r="G102" i="7"/>
  <c r="G100" i="7"/>
  <c r="G99" i="7"/>
  <c r="F41" i="7"/>
  <c r="G43" i="7"/>
  <c r="G42" i="7"/>
  <c r="G41" i="7"/>
  <c r="G98" i="7"/>
  <c r="G96" i="7"/>
  <c r="G97" i="7"/>
  <c r="G95" i="7"/>
  <c r="G93" i="7"/>
  <c r="G94" i="7"/>
  <c r="G92" i="7"/>
  <c r="G90" i="7"/>
  <c r="G91" i="7"/>
  <c r="G89" i="7"/>
  <c r="G88" i="7"/>
  <c r="G87" i="7"/>
  <c r="G86" i="7"/>
  <c r="G85" i="7"/>
  <c r="G84" i="7"/>
  <c r="G83" i="7"/>
  <c r="G81" i="7"/>
  <c r="G82" i="7"/>
  <c r="G80" i="7"/>
  <c r="G79" i="7"/>
  <c r="G78" i="7"/>
  <c r="G77" i="7"/>
  <c r="G76" i="7"/>
  <c r="G75" i="7"/>
  <c r="G40" i="7"/>
  <c r="G39" i="7"/>
  <c r="G71" i="7"/>
  <c r="G70" i="7"/>
  <c r="G69" i="7"/>
  <c r="G68" i="7"/>
  <c r="G67" i="7"/>
  <c r="G8" i="7"/>
  <c r="G62" i="7"/>
  <c r="G61" i="7"/>
  <c r="G60" i="7"/>
  <c r="G59" i="7"/>
  <c r="G58" i="7"/>
  <c r="G57" i="7"/>
  <c r="G7" i="7"/>
  <c r="G6" i="7"/>
  <c r="G5" i="7"/>
  <c r="G4" i="7"/>
  <c r="G56" i="7"/>
  <c r="G55" i="7"/>
  <c r="G50" i="7"/>
  <c r="G51" i="7"/>
  <c r="G52" i="7"/>
  <c r="G53" i="7"/>
  <c r="G49" i="7"/>
  <c r="G2" i="7"/>
  <c r="C3" i="4" l="1"/>
  <c r="E153" i="7"/>
  <c r="G51" i="4"/>
  <c r="G53" i="4" s="1"/>
  <c r="B54" i="4" l="1"/>
  <c r="B55" i="4" s="1"/>
  <c r="E154" i="7"/>
  <c r="E155" i="7" s="1"/>
  <c r="D142" i="7" s="1"/>
  <c r="F67" i="7" l="1"/>
  <c r="F68" i="7"/>
  <c r="F69" i="7"/>
  <c r="F70" i="7"/>
  <c r="F49" i="7"/>
  <c r="F108" i="7"/>
  <c r="F109" i="7"/>
  <c r="F110" i="7"/>
  <c r="F111" i="7"/>
  <c r="F115" i="7"/>
  <c r="F114" i="7"/>
  <c r="F113" i="7"/>
  <c r="F33" i="7"/>
  <c r="O33" i="7" s="1"/>
  <c r="F32" i="7"/>
  <c r="O32" i="7" s="1"/>
  <c r="O31" i="7"/>
  <c r="H70" i="7" l="1"/>
  <c r="H67" i="7"/>
  <c r="H111" i="7"/>
  <c r="H110" i="7"/>
  <c r="H109" i="7"/>
  <c r="H108" i="7"/>
  <c r="H69" i="7"/>
  <c r="H114" i="7"/>
  <c r="H68" i="7"/>
  <c r="H113" i="7"/>
  <c r="H115" i="7"/>
  <c r="H49" i="7"/>
  <c r="H31" i="7"/>
  <c r="H32" i="7"/>
  <c r="H33" i="7"/>
  <c r="F83" i="7" l="1"/>
  <c r="F39" i="7"/>
  <c r="O39" i="7" s="1"/>
  <c r="F16" i="7"/>
  <c r="O16" i="7" s="1"/>
  <c r="H83" i="7" l="1"/>
  <c r="H39" i="7"/>
  <c r="H16" i="7"/>
  <c r="F116" i="7" l="1"/>
  <c r="H116" i="7" s="1"/>
  <c r="F117" i="7"/>
  <c r="H117" i="7" s="1"/>
  <c r="B3" i="4"/>
  <c r="D143" i="7" l="1"/>
  <c r="F107" i="7"/>
  <c r="F106" i="7"/>
  <c r="F105" i="7"/>
  <c r="F104" i="7"/>
  <c r="F103" i="7"/>
  <c r="F102" i="7"/>
  <c r="F101" i="7"/>
  <c r="F15" i="7" l="1"/>
  <c r="F40" i="7"/>
  <c r="F42" i="7"/>
  <c r="F43" i="7"/>
  <c r="F18" i="7"/>
  <c r="F19" i="7"/>
  <c r="F20" i="7"/>
  <c r="F21" i="7"/>
  <c r="F22" i="7"/>
  <c r="O22" i="7" s="1"/>
  <c r="F23" i="7"/>
  <c r="O23" i="7" s="1"/>
  <c r="F24" i="7"/>
  <c r="O24" i="7" s="1"/>
  <c r="F25" i="7"/>
  <c r="F26" i="7"/>
  <c r="F27" i="7"/>
  <c r="F28" i="7"/>
  <c r="F17" i="7"/>
  <c r="O17" i="7" l="1"/>
  <c r="G47" i="4" l="1"/>
  <c r="H102" i="7" l="1"/>
  <c r="H103" i="7"/>
  <c r="H104" i="7"/>
  <c r="H105" i="7"/>
  <c r="H106" i="7"/>
  <c r="H107" i="7"/>
  <c r="H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H84" i="7" s="1"/>
  <c r="F82" i="7"/>
  <c r="F81" i="7"/>
  <c r="F80" i="7"/>
  <c r="F79" i="7"/>
  <c r="F78" i="7"/>
  <c r="F77" i="7"/>
  <c r="F76" i="7"/>
  <c r="H76" i="7" s="1"/>
  <c r="F75" i="7"/>
  <c r="F74" i="7"/>
  <c r="F72" i="7"/>
  <c r="F71" i="7"/>
  <c r="F62" i="7"/>
  <c r="F61" i="7"/>
  <c r="F60" i="7"/>
  <c r="F59" i="7"/>
  <c r="F58" i="7"/>
  <c r="F57" i="7"/>
  <c r="F56" i="7"/>
  <c r="F55" i="7"/>
  <c r="F53" i="7"/>
  <c r="F52" i="7"/>
  <c r="F51" i="7"/>
  <c r="F50" i="7"/>
  <c r="H51" i="7" l="1"/>
  <c r="H88" i="7"/>
  <c r="H96" i="7"/>
  <c r="H85" i="7"/>
  <c r="H55" i="7"/>
  <c r="H71" i="7"/>
  <c r="H93" i="7"/>
  <c r="H97" i="7"/>
  <c r="H91" i="7"/>
  <c r="H74" i="7"/>
  <c r="H82" i="7"/>
  <c r="H80" i="7"/>
  <c r="H89" i="7"/>
  <c r="H57" i="7"/>
  <c r="H61" i="7"/>
  <c r="H50" i="7"/>
  <c r="H53" i="7"/>
  <c r="H75" i="7"/>
  <c r="H79" i="7"/>
  <c r="H95" i="7"/>
  <c r="H99" i="7"/>
  <c r="H52" i="7"/>
  <c r="H77" i="7"/>
  <c r="H86" i="7"/>
  <c r="H58" i="7"/>
  <c r="H62" i="7"/>
  <c r="H78" i="7"/>
  <c r="H17" i="7"/>
  <c r="H87" i="7"/>
  <c r="H94" i="7"/>
  <c r="H98" i="7"/>
  <c r="H59" i="7"/>
  <c r="H81" i="7"/>
  <c r="H90" i="7"/>
  <c r="H56" i="7"/>
  <c r="H72" i="7"/>
  <c r="H92" i="7"/>
  <c r="H100" i="7"/>
  <c r="H60" i="7"/>
  <c r="F45" i="7" l="1"/>
  <c r="O30" i="7" l="1"/>
  <c r="H30" i="7"/>
  <c r="O29" i="7"/>
  <c r="H29" i="7"/>
  <c r="H24" i="7" l="1"/>
  <c r="O8" i="7" l="1"/>
  <c r="O7" i="7"/>
  <c r="O6" i="7"/>
  <c r="O5" i="7"/>
  <c r="O4" i="7"/>
  <c r="O3" i="7"/>
  <c r="G3" i="7"/>
  <c r="O2" i="7"/>
  <c r="O25" i="7" l="1"/>
  <c r="O26" i="7"/>
  <c r="O27" i="7"/>
  <c r="O28" i="7"/>
  <c r="O18" i="7"/>
  <c r="O15" i="7"/>
  <c r="D38" i="7"/>
  <c r="F38" i="7"/>
  <c r="H28" i="7"/>
  <c r="H27" i="7"/>
  <c r="H26" i="7"/>
  <c r="H25" i="7"/>
  <c r="H19" i="7" l="1"/>
  <c r="H20" i="7"/>
  <c r="H23" i="7"/>
  <c r="H22" i="7"/>
  <c r="H21" i="7"/>
  <c r="H18" i="7"/>
  <c r="O21" i="7"/>
  <c r="O20" i="7"/>
  <c r="O19" i="7"/>
  <c r="H15" i="7"/>
  <c r="O38" i="7" l="1"/>
  <c r="H38" i="7"/>
  <c r="D45" i="7" l="1"/>
  <c r="D12" i="7" l="1"/>
  <c r="D46" i="7" s="1"/>
  <c r="B51" i="4" l="1"/>
  <c r="O12" i="7" l="1"/>
  <c r="B4" i="4" l="1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D3" i="4"/>
  <c r="E3" i="4"/>
  <c r="F3" i="4"/>
  <c r="G3" i="4"/>
  <c r="H3" i="4"/>
  <c r="G6" i="4" l="1"/>
  <c r="F6" i="4"/>
  <c r="E6" i="4"/>
  <c r="D6" i="4"/>
  <c r="B52" i="4" l="1"/>
  <c r="B53" i="4" s="1"/>
  <c r="B9" i="4"/>
  <c r="B8" i="4"/>
  <c r="B7" i="4"/>
  <c r="E6" i="7" l="1"/>
  <c r="F6" i="7" s="1"/>
  <c r="H6" i="7" s="1"/>
  <c r="E2" i="7"/>
  <c r="F2" i="7" s="1"/>
  <c r="H2" i="7" s="1"/>
  <c r="E7" i="7"/>
  <c r="F7" i="7" s="1"/>
  <c r="H7" i="7" s="1"/>
  <c r="F4" i="7"/>
  <c r="H4" i="7" s="1"/>
  <c r="F3" i="7"/>
  <c r="H3" i="7" s="1"/>
  <c r="F8" i="7"/>
  <c r="H8" i="7" s="1"/>
  <c r="E5" i="7"/>
  <c r="F5" i="7" s="1"/>
  <c r="H5" i="7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H41" i="7" l="1"/>
  <c r="O41" i="7"/>
  <c r="H42" i="7"/>
  <c r="O42" i="7"/>
  <c r="H40" i="7"/>
  <c r="O40" i="7"/>
  <c r="O43" i="7"/>
  <c r="H43" i="7"/>
  <c r="T137" i="7"/>
  <c r="H12" i="7" l="1"/>
  <c r="F12" i="7"/>
  <c r="F46" i="7" s="1"/>
  <c r="D144" i="7" s="1"/>
  <c r="O45" i="7" l="1"/>
  <c r="H45" i="7"/>
  <c r="O46" i="7" l="1"/>
  <c r="H46" i="7"/>
  <c r="H47" i="7" l="1"/>
  <c r="D145" i="7"/>
  <c r="I73" i="7" s="1"/>
  <c r="J73" i="7" s="1"/>
  <c r="K73" i="7" s="1"/>
  <c r="L73" i="7" s="1"/>
  <c r="N73" i="7" s="1"/>
  <c r="I42" i="7" l="1"/>
  <c r="J42" i="7" s="1"/>
  <c r="K42" i="7" s="1"/>
  <c r="L42" i="7" s="1"/>
  <c r="I20" i="7"/>
  <c r="J20" i="7" s="1"/>
  <c r="K20" i="7" s="1"/>
  <c r="L20" i="7" s="1"/>
  <c r="I27" i="7"/>
  <c r="J27" i="7" s="1"/>
  <c r="K27" i="7" s="1"/>
  <c r="L27" i="7" s="1"/>
  <c r="I2" i="7"/>
  <c r="I6" i="7"/>
  <c r="J6" i="7" s="1"/>
  <c r="K6" i="7" s="1"/>
  <c r="L6" i="7" s="1"/>
  <c r="I29" i="7"/>
  <c r="J29" i="7" s="1"/>
  <c r="K29" i="7" s="1"/>
  <c r="L29" i="7" s="1"/>
  <c r="I100" i="7"/>
  <c r="J100" i="7" s="1"/>
  <c r="K100" i="7" s="1"/>
  <c r="L100" i="7" s="1"/>
  <c r="I84" i="7"/>
  <c r="J84" i="7" s="1"/>
  <c r="K84" i="7" s="1"/>
  <c r="L84" i="7" s="1"/>
  <c r="N84" i="7" s="1"/>
  <c r="V84" i="7" s="1"/>
  <c r="I59" i="7"/>
  <c r="J59" i="7" s="1"/>
  <c r="K59" i="7" s="1"/>
  <c r="L59" i="7" s="1"/>
  <c r="I72" i="7"/>
  <c r="J72" i="7" s="1"/>
  <c r="K72" i="7" s="1"/>
  <c r="L72" i="7" s="1"/>
  <c r="I91" i="7"/>
  <c r="J91" i="7" s="1"/>
  <c r="K91" i="7" s="1"/>
  <c r="L91" i="7" s="1"/>
  <c r="I78" i="7"/>
  <c r="J78" i="7" s="1"/>
  <c r="K78" i="7" s="1"/>
  <c r="L78" i="7" s="1"/>
  <c r="N78" i="7" s="1"/>
  <c r="V78" i="7" s="1"/>
  <c r="I53" i="7"/>
  <c r="J53" i="7" s="1"/>
  <c r="K53" i="7" s="1"/>
  <c r="L53" i="7" s="1"/>
  <c r="I51" i="7"/>
  <c r="J51" i="7" s="1"/>
  <c r="K51" i="7" s="1"/>
  <c r="L51" i="7" s="1"/>
  <c r="I86" i="7"/>
  <c r="J86" i="7" s="1"/>
  <c r="K86" i="7" s="1"/>
  <c r="L86" i="7" s="1"/>
  <c r="I52" i="7"/>
  <c r="J52" i="7" s="1"/>
  <c r="K52" i="7" s="1"/>
  <c r="L52" i="7" s="1"/>
  <c r="N52" i="7" s="1"/>
  <c r="V52" i="7" s="1"/>
  <c r="I106" i="7"/>
  <c r="J106" i="7" s="1"/>
  <c r="K106" i="7" s="1"/>
  <c r="L106" i="7" s="1"/>
  <c r="I68" i="7"/>
  <c r="J68" i="7" s="1"/>
  <c r="K68" i="7" s="1"/>
  <c r="L68" i="7" s="1"/>
  <c r="I43" i="7"/>
  <c r="J43" i="7" s="1"/>
  <c r="K43" i="7" s="1"/>
  <c r="L43" i="7" s="1"/>
  <c r="N43" i="7" s="1"/>
  <c r="R43" i="7" s="1"/>
  <c r="I22" i="7"/>
  <c r="J22" i="7" s="1"/>
  <c r="K22" i="7" s="1"/>
  <c r="L22" i="7" s="1"/>
  <c r="N22" i="7" s="1"/>
  <c r="P22" i="7" s="1"/>
  <c r="Q22" i="7" s="1"/>
  <c r="I15" i="7"/>
  <c r="I26" i="7"/>
  <c r="J26" i="7" s="1"/>
  <c r="K26" i="7" s="1"/>
  <c r="L26" i="7" s="1"/>
  <c r="I5" i="7"/>
  <c r="J5" i="7" s="1"/>
  <c r="K5" i="7" s="1"/>
  <c r="L5" i="7" s="1"/>
  <c r="I3" i="7"/>
  <c r="J3" i="7" s="1"/>
  <c r="K3" i="7" s="1"/>
  <c r="L3" i="7" s="1"/>
  <c r="N3" i="7" s="1"/>
  <c r="R3" i="7" s="1"/>
  <c r="I30" i="7"/>
  <c r="J30" i="7" s="1"/>
  <c r="K30" i="7" s="1"/>
  <c r="L30" i="7" s="1"/>
  <c r="I96" i="7"/>
  <c r="J96" i="7" s="1"/>
  <c r="K96" i="7" s="1"/>
  <c r="L96" i="7" s="1"/>
  <c r="I79" i="7"/>
  <c r="J79" i="7" s="1"/>
  <c r="K79" i="7" s="1"/>
  <c r="L79" i="7" s="1"/>
  <c r="I55" i="7"/>
  <c r="J55" i="7" s="1"/>
  <c r="K55" i="7" s="1"/>
  <c r="L55" i="7" s="1"/>
  <c r="N55" i="7" s="1"/>
  <c r="V55" i="7" s="1"/>
  <c r="I56" i="7"/>
  <c r="J56" i="7" s="1"/>
  <c r="K56" i="7" s="1"/>
  <c r="L56" i="7" s="1"/>
  <c r="I87" i="7"/>
  <c r="J87" i="7" s="1"/>
  <c r="K87" i="7" s="1"/>
  <c r="L87" i="7" s="1"/>
  <c r="I74" i="7"/>
  <c r="J74" i="7" s="1"/>
  <c r="K74" i="7" s="1"/>
  <c r="L74" i="7" s="1"/>
  <c r="N74" i="7" s="1"/>
  <c r="V74" i="7" s="1"/>
  <c r="I89" i="7"/>
  <c r="J89" i="7" s="1"/>
  <c r="K89" i="7" s="1"/>
  <c r="L89" i="7" s="1"/>
  <c r="N89" i="7" s="1"/>
  <c r="V89" i="7" s="1"/>
  <c r="I98" i="7"/>
  <c r="J98" i="7" s="1"/>
  <c r="K98" i="7" s="1"/>
  <c r="L98" i="7" s="1"/>
  <c r="I81" i="7"/>
  <c r="J81" i="7" s="1"/>
  <c r="K81" i="7" s="1"/>
  <c r="L81" i="7" s="1"/>
  <c r="I50" i="7"/>
  <c r="J50" i="7" s="1"/>
  <c r="K50" i="7" s="1"/>
  <c r="L50" i="7" s="1"/>
  <c r="I116" i="7"/>
  <c r="J116" i="7" s="1"/>
  <c r="K116" i="7" s="1"/>
  <c r="L116" i="7" s="1"/>
  <c r="N116" i="7" s="1"/>
  <c r="V116" i="7" s="1"/>
  <c r="I120" i="7"/>
  <c r="J120" i="7" s="1"/>
  <c r="K120" i="7" s="1"/>
  <c r="L120" i="7" s="1"/>
  <c r="N120" i="7" s="1"/>
  <c r="V120" i="7" s="1"/>
  <c r="I40" i="7"/>
  <c r="J40" i="7" s="1"/>
  <c r="K40" i="7" s="1"/>
  <c r="L40" i="7" s="1"/>
  <c r="I21" i="7"/>
  <c r="J21" i="7" s="1"/>
  <c r="K21" i="7" s="1"/>
  <c r="L21" i="7" s="1"/>
  <c r="N21" i="7" s="1"/>
  <c r="R21" i="7" s="1"/>
  <c r="I19" i="7"/>
  <c r="J19" i="7" s="1"/>
  <c r="K19" i="7" s="1"/>
  <c r="L19" i="7" s="1"/>
  <c r="N19" i="7" s="1"/>
  <c r="R19" i="7" s="1"/>
  <c r="I25" i="7"/>
  <c r="J25" i="7" s="1"/>
  <c r="K25" i="7" s="1"/>
  <c r="L25" i="7" s="1"/>
  <c r="I4" i="7"/>
  <c r="J4" i="7" s="1"/>
  <c r="K4" i="7" s="1"/>
  <c r="L4" i="7" s="1"/>
  <c r="I7" i="7"/>
  <c r="J7" i="7" s="1"/>
  <c r="K7" i="7" s="1"/>
  <c r="L7" i="7" s="1"/>
  <c r="I97" i="7"/>
  <c r="J97" i="7" s="1"/>
  <c r="K97" i="7" s="1"/>
  <c r="L97" i="7" s="1"/>
  <c r="N97" i="7" s="1"/>
  <c r="V97" i="7" s="1"/>
  <c r="I92" i="7"/>
  <c r="J92" i="7" s="1"/>
  <c r="K92" i="7" s="1"/>
  <c r="L92" i="7" s="1"/>
  <c r="I75" i="7"/>
  <c r="J75" i="7" s="1"/>
  <c r="K75" i="7" s="1"/>
  <c r="L75" i="7" s="1"/>
  <c r="I93" i="7"/>
  <c r="J93" i="7" s="1"/>
  <c r="K93" i="7" s="1"/>
  <c r="L93" i="7" s="1"/>
  <c r="I99" i="7"/>
  <c r="J99" i="7" s="1"/>
  <c r="K99" i="7" s="1"/>
  <c r="L99" i="7" s="1"/>
  <c r="N99" i="7" s="1"/>
  <c r="V99" i="7" s="1"/>
  <c r="I17" i="7"/>
  <c r="J17" i="7" s="1"/>
  <c r="K17" i="7" s="1"/>
  <c r="L17" i="7" s="1"/>
  <c r="I62" i="7"/>
  <c r="J62" i="7" s="1"/>
  <c r="K62" i="7" s="1"/>
  <c r="L62" i="7" s="1"/>
  <c r="I80" i="7"/>
  <c r="J80" i="7" s="1"/>
  <c r="K80" i="7" s="1"/>
  <c r="L80" i="7" s="1"/>
  <c r="N80" i="7" s="1"/>
  <c r="V80" i="7" s="1"/>
  <c r="I94" i="7"/>
  <c r="J94" i="7" s="1"/>
  <c r="K94" i="7" s="1"/>
  <c r="L94" i="7" s="1"/>
  <c r="N94" i="7" s="1"/>
  <c r="V94" i="7" s="1"/>
  <c r="I77" i="7"/>
  <c r="J77" i="7" s="1"/>
  <c r="K77" i="7" s="1"/>
  <c r="L77" i="7" s="1"/>
  <c r="I104" i="7"/>
  <c r="J104" i="7" s="1"/>
  <c r="K104" i="7" s="1"/>
  <c r="L104" i="7" s="1"/>
  <c r="I117" i="7"/>
  <c r="J117" i="7" s="1"/>
  <c r="K117" i="7" s="1"/>
  <c r="L117" i="7" s="1"/>
  <c r="N117" i="7" s="1"/>
  <c r="V117" i="7" s="1"/>
  <c r="I41" i="7"/>
  <c r="J41" i="7" s="1"/>
  <c r="K41" i="7" s="1"/>
  <c r="L41" i="7" s="1"/>
  <c r="I18" i="7"/>
  <c r="J18" i="7" s="1"/>
  <c r="K18" i="7" s="1"/>
  <c r="L18" i="7" s="1"/>
  <c r="I23" i="7"/>
  <c r="J23" i="7" s="1"/>
  <c r="K23" i="7" s="1"/>
  <c r="L23" i="7" s="1"/>
  <c r="N23" i="7" s="1"/>
  <c r="I28" i="7"/>
  <c r="J28" i="7" s="1"/>
  <c r="K28" i="7" s="1"/>
  <c r="L28" i="7" s="1"/>
  <c r="I8" i="7"/>
  <c r="J8" i="7" s="1"/>
  <c r="K8" i="7" s="1"/>
  <c r="L8" i="7" s="1"/>
  <c r="N8" i="7" s="1"/>
  <c r="R8" i="7" s="1"/>
  <c r="I24" i="7"/>
  <c r="J24" i="7" s="1"/>
  <c r="K24" i="7" s="1"/>
  <c r="L24" i="7" s="1"/>
  <c r="N24" i="7" s="1"/>
  <c r="I76" i="7"/>
  <c r="J76" i="7" s="1"/>
  <c r="K76" i="7" s="1"/>
  <c r="L76" i="7" s="1"/>
  <c r="I88" i="7"/>
  <c r="J88" i="7" s="1"/>
  <c r="K88" i="7" s="1"/>
  <c r="L88" i="7" s="1"/>
  <c r="I71" i="7"/>
  <c r="J71" i="7" s="1"/>
  <c r="K71" i="7" s="1"/>
  <c r="L71" i="7" s="1"/>
  <c r="N71" i="7" s="1"/>
  <c r="V71" i="7" s="1"/>
  <c r="I85" i="7"/>
  <c r="J85" i="7" s="1"/>
  <c r="K85" i="7" s="1"/>
  <c r="L85" i="7" s="1"/>
  <c r="I95" i="7"/>
  <c r="J95" i="7" s="1"/>
  <c r="K95" i="7" s="1"/>
  <c r="L95" i="7" s="1"/>
  <c r="I82" i="7"/>
  <c r="J82" i="7" s="1"/>
  <c r="K82" i="7" s="1"/>
  <c r="L82" i="7" s="1"/>
  <c r="I58" i="7"/>
  <c r="J58" i="7" s="1"/>
  <c r="K58" i="7" s="1"/>
  <c r="L58" i="7" s="1"/>
  <c r="N58" i="7" s="1"/>
  <c r="V58" i="7" s="1"/>
  <c r="I60" i="7"/>
  <c r="J60" i="7" s="1"/>
  <c r="K60" i="7" s="1"/>
  <c r="L60" i="7" s="1"/>
  <c r="I90" i="7"/>
  <c r="J90" i="7" s="1"/>
  <c r="K90" i="7" s="1"/>
  <c r="L90" i="7" s="1"/>
  <c r="I57" i="7"/>
  <c r="J57" i="7" s="1"/>
  <c r="K57" i="7" s="1"/>
  <c r="L57" i="7" s="1"/>
  <c r="I105" i="7"/>
  <c r="J105" i="7" s="1"/>
  <c r="K105" i="7" s="1"/>
  <c r="L105" i="7" s="1"/>
  <c r="N105" i="7" s="1"/>
  <c r="V105" i="7" s="1"/>
  <c r="I16" i="7"/>
  <c r="J16" i="7" s="1"/>
  <c r="K16" i="7" s="1"/>
  <c r="L16" i="7" s="1"/>
  <c r="N16" i="7" s="1"/>
  <c r="I115" i="7"/>
  <c r="J115" i="7" s="1"/>
  <c r="K115" i="7" s="1"/>
  <c r="L115" i="7" s="1"/>
  <c r="N115" i="7" s="1"/>
  <c r="V115" i="7" s="1"/>
  <c r="I65" i="7"/>
  <c r="J65" i="7" s="1"/>
  <c r="K65" i="7" s="1"/>
  <c r="L65" i="7" s="1"/>
  <c r="N65" i="7" s="1"/>
  <c r="I64" i="7"/>
  <c r="J64" i="7" s="1"/>
  <c r="K64" i="7" s="1"/>
  <c r="L64" i="7" s="1"/>
  <c r="N64" i="7" s="1"/>
  <c r="I63" i="7"/>
  <c r="J63" i="7" s="1"/>
  <c r="K63" i="7" s="1"/>
  <c r="L63" i="7" s="1"/>
  <c r="N63" i="7" s="1"/>
  <c r="I66" i="7"/>
  <c r="J66" i="7" s="1"/>
  <c r="K66" i="7" s="1"/>
  <c r="L66" i="7" s="1"/>
  <c r="N66" i="7" s="1"/>
  <c r="I61" i="7"/>
  <c r="J61" i="7" s="1"/>
  <c r="K61" i="7" s="1"/>
  <c r="L61" i="7" s="1"/>
  <c r="I101" i="7"/>
  <c r="J101" i="7" s="1"/>
  <c r="K101" i="7" s="1"/>
  <c r="L101" i="7" s="1"/>
  <c r="N101" i="7" s="1"/>
  <c r="V101" i="7" s="1"/>
  <c r="I103" i="7"/>
  <c r="J103" i="7" s="1"/>
  <c r="K103" i="7" s="1"/>
  <c r="L103" i="7" s="1"/>
  <c r="N103" i="7" s="1"/>
  <c r="V103" i="7" s="1"/>
  <c r="I31" i="7"/>
  <c r="J31" i="7" s="1"/>
  <c r="K31" i="7" s="1"/>
  <c r="L31" i="7" s="1"/>
  <c r="I113" i="7"/>
  <c r="J113" i="7" s="1"/>
  <c r="K113" i="7" s="1"/>
  <c r="L113" i="7" s="1"/>
  <c r="N113" i="7" s="1"/>
  <c r="V113" i="7" s="1"/>
  <c r="I126" i="7"/>
  <c r="J126" i="7" s="1"/>
  <c r="K126" i="7" s="1"/>
  <c r="L126" i="7" s="1"/>
  <c r="N126" i="7" s="1"/>
  <c r="V126" i="7" s="1"/>
  <c r="I54" i="7"/>
  <c r="J54" i="7" s="1"/>
  <c r="K54" i="7" s="1"/>
  <c r="L54" i="7" s="1"/>
  <c r="N54" i="7" s="1"/>
  <c r="I107" i="7"/>
  <c r="J107" i="7" s="1"/>
  <c r="K107" i="7" s="1"/>
  <c r="L107" i="7" s="1"/>
  <c r="I32" i="7"/>
  <c r="J32" i="7" s="1"/>
  <c r="K32" i="7" s="1"/>
  <c r="L32" i="7" s="1"/>
  <c r="N32" i="7" s="1"/>
  <c r="P32" i="7" s="1"/>
  <c r="Q32" i="7" s="1"/>
  <c r="I111" i="7"/>
  <c r="J111" i="7" s="1"/>
  <c r="K111" i="7" s="1"/>
  <c r="L111" i="7" s="1"/>
  <c r="N111" i="7" s="1"/>
  <c r="V111" i="7" s="1"/>
  <c r="I127" i="7"/>
  <c r="J127" i="7" s="1"/>
  <c r="K127" i="7" s="1"/>
  <c r="L127" i="7" s="1"/>
  <c r="N127" i="7" s="1"/>
  <c r="V127" i="7" s="1"/>
  <c r="I102" i="7"/>
  <c r="J102" i="7" s="1"/>
  <c r="K102" i="7" s="1"/>
  <c r="L102" i="7" s="1"/>
  <c r="I83" i="7"/>
  <c r="J83" i="7" s="1"/>
  <c r="K83" i="7" s="1"/>
  <c r="L83" i="7" s="1"/>
  <c r="N83" i="7" s="1"/>
  <c r="V83" i="7" s="1"/>
  <c r="I114" i="7"/>
  <c r="J114" i="7" s="1"/>
  <c r="K114" i="7" s="1"/>
  <c r="L114" i="7" s="1"/>
  <c r="N114" i="7" s="1"/>
  <c r="V114" i="7" s="1"/>
  <c r="I67" i="7"/>
  <c r="J67" i="7" s="1"/>
  <c r="K67" i="7" s="1"/>
  <c r="L67" i="7" s="1"/>
  <c r="N67" i="7" s="1"/>
  <c r="V67" i="7" s="1"/>
  <c r="I39" i="7"/>
  <c r="J39" i="7" s="1"/>
  <c r="K39" i="7" s="1"/>
  <c r="L39" i="7" s="1"/>
  <c r="I33" i="7"/>
  <c r="J33" i="7" s="1"/>
  <c r="K33" i="7" s="1"/>
  <c r="L33" i="7" s="1"/>
  <c r="N33" i="7" s="1"/>
  <c r="R33" i="7" s="1"/>
  <c r="I108" i="7"/>
  <c r="J108" i="7" s="1"/>
  <c r="K108" i="7" s="1"/>
  <c r="L108" i="7" s="1"/>
  <c r="N108" i="7" s="1"/>
  <c r="V108" i="7" s="1"/>
  <c r="I69" i="7"/>
  <c r="J69" i="7" s="1"/>
  <c r="K69" i="7" s="1"/>
  <c r="L69" i="7" s="1"/>
  <c r="N69" i="7" s="1"/>
  <c r="V69" i="7" s="1"/>
  <c r="I49" i="7"/>
  <c r="J49" i="7" s="1"/>
  <c r="K49" i="7" s="1"/>
  <c r="L49" i="7" s="1"/>
  <c r="N49" i="7" s="1"/>
  <c r="V49" i="7" s="1"/>
  <c r="I118" i="7"/>
  <c r="J118" i="7" s="1"/>
  <c r="K118" i="7" s="1"/>
  <c r="L118" i="7" s="1"/>
  <c r="N118" i="7" s="1"/>
  <c r="V118" i="7" s="1"/>
  <c r="I128" i="7"/>
  <c r="J128" i="7" s="1"/>
  <c r="K128" i="7" s="1"/>
  <c r="L128" i="7" s="1"/>
  <c r="N128" i="7" s="1"/>
  <c r="V128" i="7" s="1"/>
  <c r="I110" i="7"/>
  <c r="J110" i="7" s="1"/>
  <c r="K110" i="7" s="1"/>
  <c r="L110" i="7" s="1"/>
  <c r="N110" i="7" s="1"/>
  <c r="V110" i="7" s="1"/>
  <c r="I109" i="7"/>
  <c r="J109" i="7" s="1"/>
  <c r="K109" i="7" s="1"/>
  <c r="L109" i="7" s="1"/>
  <c r="N109" i="7" s="1"/>
  <c r="V109" i="7" s="1"/>
  <c r="I70" i="7"/>
  <c r="J70" i="7" s="1"/>
  <c r="K70" i="7" s="1"/>
  <c r="L70" i="7" s="1"/>
  <c r="N70" i="7" s="1"/>
  <c r="V70" i="7" s="1"/>
  <c r="I123" i="7"/>
  <c r="J123" i="7" s="1"/>
  <c r="K123" i="7" s="1"/>
  <c r="L123" i="7" s="1"/>
  <c r="N123" i="7" s="1"/>
  <c r="V123" i="7" s="1"/>
  <c r="I121" i="7"/>
  <c r="J121" i="7" s="1"/>
  <c r="K121" i="7" s="1"/>
  <c r="L121" i="7" s="1"/>
  <c r="N121" i="7" s="1"/>
  <c r="V121" i="7" s="1"/>
  <c r="I119" i="7"/>
  <c r="J119" i="7" s="1"/>
  <c r="K119" i="7" s="1"/>
  <c r="L119" i="7" s="1"/>
  <c r="N119" i="7" s="1"/>
  <c r="V119" i="7" s="1"/>
  <c r="I112" i="7"/>
  <c r="J112" i="7" s="1"/>
  <c r="K112" i="7" s="1"/>
  <c r="L112" i="7" s="1"/>
  <c r="N112" i="7" s="1"/>
  <c r="V112" i="7" s="1"/>
  <c r="I124" i="7"/>
  <c r="J124" i="7" s="1"/>
  <c r="K124" i="7" s="1"/>
  <c r="L124" i="7" s="1"/>
  <c r="N124" i="7" s="1"/>
  <c r="V124" i="7" s="1"/>
  <c r="I122" i="7"/>
  <c r="J122" i="7" s="1"/>
  <c r="K122" i="7" s="1"/>
  <c r="L122" i="7" s="1"/>
  <c r="N122" i="7" s="1"/>
  <c r="V122" i="7" s="1"/>
  <c r="I125" i="7"/>
  <c r="J125" i="7" s="1"/>
  <c r="K125" i="7" s="1"/>
  <c r="L125" i="7" s="1"/>
  <c r="N125" i="7" s="1"/>
  <c r="V125" i="7" s="1"/>
  <c r="I131" i="7"/>
  <c r="J131" i="7" s="1"/>
  <c r="K131" i="7" s="1"/>
  <c r="L131" i="7" s="1"/>
  <c r="N131" i="7" s="1"/>
  <c r="V131" i="7" s="1"/>
  <c r="I132" i="7"/>
  <c r="J132" i="7" s="1"/>
  <c r="K132" i="7" s="1"/>
  <c r="L132" i="7" s="1"/>
  <c r="N132" i="7" s="1"/>
  <c r="V132" i="7" s="1"/>
  <c r="I134" i="7"/>
  <c r="J134" i="7" s="1"/>
  <c r="K134" i="7" s="1"/>
  <c r="L134" i="7" s="1"/>
  <c r="N134" i="7" s="1"/>
  <c r="V134" i="7" s="1"/>
  <c r="I133" i="7"/>
  <c r="J133" i="7" s="1"/>
  <c r="K133" i="7" s="1"/>
  <c r="L133" i="7" s="1"/>
  <c r="N133" i="7" s="1"/>
  <c r="V133" i="7" s="1"/>
  <c r="I130" i="7"/>
  <c r="J130" i="7" s="1"/>
  <c r="K130" i="7" s="1"/>
  <c r="L130" i="7" s="1"/>
  <c r="N130" i="7" s="1"/>
  <c r="V130" i="7" s="1"/>
  <c r="I129" i="7"/>
  <c r="J129" i="7" s="1"/>
  <c r="K129" i="7" s="1"/>
  <c r="L129" i="7" s="1"/>
  <c r="N129" i="7" s="1"/>
  <c r="V129" i="7" s="1"/>
  <c r="P16" i="7"/>
  <c r="Q16" i="7" s="1"/>
  <c r="N31" i="7"/>
  <c r="R31" i="7" s="1"/>
  <c r="N68" i="7"/>
  <c r="V68" i="7" s="1"/>
  <c r="N39" i="7"/>
  <c r="R39" i="7" s="1"/>
  <c r="N42" i="7"/>
  <c r="R42" i="7" s="1"/>
  <c r="N56" i="7"/>
  <c r="V56" i="7" s="1"/>
  <c r="N60" i="7"/>
  <c r="V60" i="7" s="1"/>
  <c r="R23" i="7"/>
  <c r="N51" i="7"/>
  <c r="V51" i="7" s="1"/>
  <c r="N27" i="7"/>
  <c r="P27" i="7" s="1"/>
  <c r="Q27" i="7" s="1"/>
  <c r="N26" i="7"/>
  <c r="R26" i="7" s="1"/>
  <c r="N57" i="7"/>
  <c r="V57" i="7" s="1"/>
  <c r="N20" i="7"/>
  <c r="P20" i="7" s="1"/>
  <c r="Q20" i="7" s="1"/>
  <c r="R24" i="7"/>
  <c r="N17" i="7"/>
  <c r="P17" i="7" s="1"/>
  <c r="Q17" i="7" s="1"/>
  <c r="N50" i="7"/>
  <c r="V50" i="7" s="1"/>
  <c r="N18" i="7"/>
  <c r="R18" i="7" s="1"/>
  <c r="N25" i="7"/>
  <c r="R25" i="7" s="1"/>
  <c r="N88" i="7"/>
  <c r="V88" i="7" s="1"/>
  <c r="N75" i="7"/>
  <c r="V75" i="7" s="1"/>
  <c r="N53" i="7"/>
  <c r="V53" i="7" s="1"/>
  <c r="N90" i="7"/>
  <c r="V90" i="7" s="1"/>
  <c r="N81" i="7"/>
  <c r="V81" i="7" s="1"/>
  <c r="N4" i="7"/>
  <c r="R4" i="7" s="1"/>
  <c r="N100" i="7"/>
  <c r="V100" i="7" s="1"/>
  <c r="N77" i="7"/>
  <c r="V77" i="7" s="1"/>
  <c r="N104" i="7"/>
  <c r="V104" i="7" s="1"/>
  <c r="N96" i="7"/>
  <c r="V96" i="7" s="1"/>
  <c r="N59" i="7"/>
  <c r="V59" i="7" s="1"/>
  <c r="N85" i="7"/>
  <c r="V85" i="7" s="1"/>
  <c r="N95" i="7"/>
  <c r="V95" i="7" s="1"/>
  <c r="N62" i="7"/>
  <c r="V62" i="7" s="1"/>
  <c r="N98" i="7"/>
  <c r="V98" i="7" s="1"/>
  <c r="N102" i="7"/>
  <c r="V102" i="7" s="1"/>
  <c r="N30" i="7"/>
  <c r="R30" i="7" s="1"/>
  <c r="N87" i="7"/>
  <c r="V87" i="7" s="1"/>
  <c r="N40" i="7"/>
  <c r="R40" i="7" s="1"/>
  <c r="N28" i="7"/>
  <c r="R28" i="7" s="1"/>
  <c r="N7" i="7"/>
  <c r="R7" i="7" s="1"/>
  <c r="N93" i="7"/>
  <c r="V93" i="7" s="1"/>
  <c r="N86" i="7"/>
  <c r="V86" i="7" s="1"/>
  <c r="N107" i="7"/>
  <c r="V107" i="7" s="1"/>
  <c r="N5" i="7"/>
  <c r="R5" i="7" s="1"/>
  <c r="N6" i="7"/>
  <c r="P6" i="7" s="1"/>
  <c r="Q6" i="7" s="1"/>
  <c r="N29" i="7"/>
  <c r="R29" i="7" s="1"/>
  <c r="N76" i="7"/>
  <c r="V76" i="7" s="1"/>
  <c r="N92" i="7"/>
  <c r="V92" i="7" s="1"/>
  <c r="N79" i="7"/>
  <c r="V79" i="7" s="1"/>
  <c r="N72" i="7"/>
  <c r="V72" i="7" s="1"/>
  <c r="N91" i="7"/>
  <c r="V91" i="7" s="1"/>
  <c r="N82" i="7"/>
  <c r="V82" i="7" s="1"/>
  <c r="N61" i="7"/>
  <c r="V61" i="7" s="1"/>
  <c r="N106" i="7"/>
  <c r="V106" i="7" s="1"/>
  <c r="J15" i="7"/>
  <c r="K15" i="7" s="1"/>
  <c r="L15" i="7" s="1"/>
  <c r="I12" i="7" l="1"/>
  <c r="J2" i="7"/>
  <c r="K2" i="7" s="1"/>
  <c r="L2" i="7" s="1"/>
  <c r="N2" i="7" s="1"/>
  <c r="P2" i="7" s="1"/>
  <c r="I38" i="7"/>
  <c r="I45" i="7"/>
  <c r="I46" i="7" s="1"/>
  <c r="I47" i="7" s="1"/>
  <c r="S18" i="7"/>
  <c r="T18" i="7" s="1"/>
  <c r="V18" i="7"/>
  <c r="S21" i="7"/>
  <c r="T21" i="7" s="1"/>
  <c r="V21" i="7"/>
  <c r="S39" i="7"/>
  <c r="T39" i="7" s="1"/>
  <c r="V39" i="7"/>
  <c r="S31" i="7"/>
  <c r="T31" i="7" s="1"/>
  <c r="V31" i="7"/>
  <c r="S40" i="7"/>
  <c r="T40" i="7" s="1"/>
  <c r="V40" i="7"/>
  <c r="S42" i="7"/>
  <c r="T42" i="7" s="1"/>
  <c r="V42" i="7"/>
  <c r="S29" i="7"/>
  <c r="T29" i="7" s="1"/>
  <c r="V29" i="7"/>
  <c r="S30" i="7"/>
  <c r="T30" i="7" s="1"/>
  <c r="V30" i="7"/>
  <c r="S25" i="7"/>
  <c r="T25" i="7" s="1"/>
  <c r="V25" i="7"/>
  <c r="S19" i="7"/>
  <c r="T19" i="7" s="1"/>
  <c r="V19" i="7"/>
  <c r="S33" i="7"/>
  <c r="T33" i="7" s="1"/>
  <c r="V33" i="7"/>
  <c r="S24" i="7"/>
  <c r="T24" i="7" s="1"/>
  <c r="V24" i="7"/>
  <c r="S28" i="7"/>
  <c r="T28" i="7" s="1"/>
  <c r="V28" i="7"/>
  <c r="S43" i="7"/>
  <c r="T43" i="7" s="1"/>
  <c r="V43" i="7"/>
  <c r="S26" i="7"/>
  <c r="T26" i="7" s="1"/>
  <c r="V26" i="7"/>
  <c r="S23" i="7"/>
  <c r="T23" i="7" s="1"/>
  <c r="V23" i="7"/>
  <c r="P39" i="7"/>
  <c r="Q39" i="7" s="1"/>
  <c r="S4" i="7"/>
  <c r="T4" i="7" s="1"/>
  <c r="V4" i="7"/>
  <c r="S3" i="7"/>
  <c r="T3" i="7" s="1"/>
  <c r="V3" i="7"/>
  <c r="S7" i="7"/>
  <c r="T7" i="7" s="1"/>
  <c r="V7" i="7"/>
  <c r="S5" i="7"/>
  <c r="T5" i="7" s="1"/>
  <c r="V5" i="7"/>
  <c r="S8" i="7"/>
  <c r="T8" i="7" s="1"/>
  <c r="V8" i="7"/>
  <c r="P31" i="7"/>
  <c r="Q31" i="7" s="1"/>
  <c r="R16" i="7"/>
  <c r="P33" i="7"/>
  <c r="Q33" i="7" s="1"/>
  <c r="R32" i="7"/>
  <c r="R20" i="7"/>
  <c r="P24" i="7"/>
  <c r="Q24" i="7" s="1"/>
  <c r="P26" i="7"/>
  <c r="Q26" i="7" s="1"/>
  <c r="R6" i="7"/>
  <c r="P40" i="7"/>
  <c r="Q40" i="7" s="1"/>
  <c r="P23" i="7"/>
  <c r="Q23" i="7" s="1"/>
  <c r="P25" i="7"/>
  <c r="Q25" i="7" s="1"/>
  <c r="P19" i="7"/>
  <c r="Q19" i="7" s="1"/>
  <c r="P43" i="7"/>
  <c r="Q43" i="7" s="1"/>
  <c r="P30" i="7"/>
  <c r="Q30" i="7" s="1"/>
  <c r="P29" i="7"/>
  <c r="Q29" i="7" s="1"/>
  <c r="P18" i="7"/>
  <c r="Q18" i="7" s="1"/>
  <c r="R17" i="7"/>
  <c r="R27" i="7"/>
  <c r="R22" i="7"/>
  <c r="P5" i="7"/>
  <c r="Q5" i="7" s="1"/>
  <c r="P28" i="7"/>
  <c r="Q28" i="7" s="1"/>
  <c r="P4" i="7"/>
  <c r="Q4" i="7" s="1"/>
  <c r="P8" i="7"/>
  <c r="Q8" i="7" s="1"/>
  <c r="P3" i="7"/>
  <c r="Q3" i="7" s="1"/>
  <c r="P7" i="7"/>
  <c r="Q7" i="7" s="1"/>
  <c r="P21" i="7"/>
  <c r="Q21" i="7" s="1"/>
  <c r="N41" i="7"/>
  <c r="R41" i="7" s="1"/>
  <c r="N15" i="7"/>
  <c r="R15" i="7" s="1"/>
  <c r="Q2" i="7"/>
  <c r="P42" i="7"/>
  <c r="Q42" i="7" s="1"/>
  <c r="S20" i="7" l="1"/>
  <c r="T20" i="7" s="1"/>
  <c r="V20" i="7"/>
  <c r="S32" i="7"/>
  <c r="T32" i="7" s="1"/>
  <c r="V32" i="7"/>
  <c r="S15" i="7"/>
  <c r="T15" i="7" s="1"/>
  <c r="V15" i="7"/>
  <c r="S17" i="7"/>
  <c r="T17" i="7" s="1"/>
  <c r="V17" i="7"/>
  <c r="S41" i="7"/>
  <c r="T41" i="7" s="1"/>
  <c r="T45" i="7" s="1"/>
  <c r="V41" i="7"/>
  <c r="S22" i="7"/>
  <c r="T22" i="7" s="1"/>
  <c r="V22" i="7"/>
  <c r="S27" i="7"/>
  <c r="T27" i="7" s="1"/>
  <c r="V27" i="7"/>
  <c r="S16" i="7"/>
  <c r="T16" i="7" s="1"/>
  <c r="V16" i="7"/>
  <c r="S6" i="7"/>
  <c r="T6" i="7" s="1"/>
  <c r="V6" i="7"/>
  <c r="P41" i="7"/>
  <c r="Q41" i="7" s="1"/>
  <c r="R2" i="7"/>
  <c r="P15" i="7"/>
  <c r="Q15" i="7" s="1"/>
  <c r="P12" i="7"/>
  <c r="S45" i="7"/>
  <c r="T38" i="7" l="1"/>
  <c r="S38" i="7"/>
  <c r="P45" i="7"/>
  <c r="S2" i="7"/>
  <c r="S12" i="7" s="1"/>
  <c r="S46" i="7" s="1"/>
  <c r="V2" i="7"/>
  <c r="P38" i="7"/>
  <c r="P46" i="7" l="1"/>
  <c r="T2" i="7"/>
  <c r="T12" i="7" s="1"/>
  <c r="T46" i="7" s="1"/>
  <c r="T47" i="7" s="1"/>
  <c r="T138" i="7" l="1"/>
  <c r="Q12" i="7"/>
  <c r="Q45" i="7" l="1"/>
  <c r="Q38" i="7"/>
  <c r="Q46" i="7" l="1"/>
  <c r="B60" i="4" l="1"/>
  <c r="B61" i="4" l="1"/>
</calcChain>
</file>

<file path=xl/sharedStrings.xml><?xml version="1.0" encoding="utf-8"?>
<sst xmlns="http://schemas.openxmlformats.org/spreadsheetml/2006/main" count="366" uniqueCount="191">
  <si>
    <t>Monthly Frequency</t>
  </si>
  <si>
    <t>Annual PU's</t>
  </si>
  <si>
    <t>Gross Up</t>
  </si>
  <si>
    <t>Totals</t>
  </si>
  <si>
    <t>Total Pick Ups</t>
  </si>
  <si>
    <t>Per Pound</t>
  </si>
  <si>
    <t xml:space="preserve">Current Rate 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</si>
  <si>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</si>
  <si>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</si>
  <si>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</si>
  <si>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</si>
  <si>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</si>
  <si>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</si>
  <si>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</si>
  <si>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</si>
  <si>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</si>
  <si>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</si>
  <si>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</si>
  <si>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Weekly Pickup (WG)</t>
  </si>
  <si>
    <t>Monthly (MG)</t>
  </si>
  <si>
    <t>Every Other Week (EOWG)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</si>
  <si>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</si>
  <si>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</si>
  <si>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</si>
  <si>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</si>
  <si>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</si>
  <si>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</si>
  <si>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</si>
  <si>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</si>
  <si>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</si>
  <si>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Company Proposed Tariff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</si>
  <si>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</si>
  <si>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</si>
  <si>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</si>
  <si>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</si>
  <si>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</si>
  <si>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Revised Tariff Rate</t>
  </si>
  <si>
    <t>Revised Revenue Increase</t>
  </si>
  <si>
    <t>Revised Revenue</t>
  </si>
  <si>
    <t>1 unit</t>
  </si>
  <si>
    <t>2 units</t>
  </si>
  <si>
    <t>3 units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</si>
  <si>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</si>
  <si>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</si>
  <si>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</si>
  <si>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</si>
  <si>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</si>
  <si>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</si>
  <si>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</si>
  <si>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</si>
  <si>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</si>
  <si>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</si>
  <si>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</si>
  <si>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</si>
  <si>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</si>
  <si>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</si>
  <si>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</si>
  <si>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</si>
  <si>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</si>
  <si>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</si>
  <si>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</si>
  <si>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</si>
  <si>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</si>
  <si>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</si>
  <si>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</si>
  <si>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</si>
  <si>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</si>
  <si>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</si>
  <si>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</si>
  <si>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</si>
  <si>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</si>
  <si>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</si>
  <si>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</si>
  <si>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</si>
  <si>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</si>
  <si>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</si>
  <si>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</si>
  <si>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</si>
  <si>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</si>
  <si>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</si>
  <si>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</si>
  <si>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</si>
  <si>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</si>
  <si>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</si>
  <si>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</si>
  <si>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</si>
  <si>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</si>
  <si>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35 gallon Can</t>
  </si>
  <si>
    <t>1 Can Monthly</t>
  </si>
  <si>
    <t>* not on meeks - calculated by staff in previous cases</t>
  </si>
  <si>
    <t>1 Can</t>
  </si>
  <si>
    <t>2 Can</t>
  </si>
  <si>
    <t>3 Can</t>
  </si>
  <si>
    <t>4 Can</t>
  </si>
  <si>
    <t>32 Gallon First Pickup</t>
  </si>
  <si>
    <t>2 Yard Special Pickup</t>
  </si>
  <si>
    <t>3 Yard Special Pickup</t>
  </si>
  <si>
    <t>32 Gallon Special Pickup</t>
  </si>
  <si>
    <t>1.5 Yard Special Pickup</t>
  </si>
  <si>
    <t>No Customers</t>
  </si>
  <si>
    <t>Monthly Pickups</t>
  </si>
  <si>
    <t>Company Calculated Revenue</t>
  </si>
  <si>
    <t>Annual Frequency</t>
  </si>
  <si>
    <t>5 Can</t>
  </si>
  <si>
    <t>Multi-Family</t>
  </si>
  <si>
    <t>Transfer Station</t>
  </si>
  <si>
    <t>Per Yard</t>
  </si>
  <si>
    <t>New Rate per yard</t>
  </si>
  <si>
    <t>City Tax</t>
  </si>
  <si>
    <t>Increase per yard</t>
  </si>
  <si>
    <t>Grossed Up Increase per yard</t>
  </si>
  <si>
    <t>Yards Collected</t>
  </si>
  <si>
    <t>RES</t>
  </si>
  <si>
    <t>COM</t>
  </si>
  <si>
    <t>YDS</t>
  </si>
  <si>
    <t>Total YDS</t>
  </si>
  <si>
    <t>Total lbs @ 125 lbs/yd</t>
  </si>
  <si>
    <t>Total Tons at 2,000 lbs/ton</t>
  </si>
  <si>
    <t>Item 100, pg 21 Goldendale</t>
  </si>
  <si>
    <t>6 Can</t>
  </si>
  <si>
    <t>35 Gal Toter</t>
  </si>
  <si>
    <t>35 Gal Monthly</t>
  </si>
  <si>
    <t>65 Gal Toter</t>
  </si>
  <si>
    <t>95 Gal Toter</t>
  </si>
  <si>
    <t>65 Gal Monthly</t>
  </si>
  <si>
    <t>95 Gal Monthly</t>
  </si>
  <si>
    <t>35 Gal Toter x2</t>
  </si>
  <si>
    <t>65 Gal Toter x2</t>
  </si>
  <si>
    <t>95 Gal Toter x2</t>
  </si>
  <si>
    <t>35 Gal Toter x3</t>
  </si>
  <si>
    <t>65 Gal Toter x3</t>
  </si>
  <si>
    <t>95 Gal Toter x3</t>
  </si>
  <si>
    <t>Item 100, pg 22c Appendix A</t>
  </si>
  <si>
    <t>Item 100, pg 22a White Salmon</t>
  </si>
  <si>
    <t>Item 105, pg 25 Goldendale</t>
  </si>
  <si>
    <t>Item 105, pg 25b Appendix A</t>
  </si>
  <si>
    <t>1.5 Yard First Pickup (Perm)</t>
  </si>
  <si>
    <t>3 Yard First Pickup (Perm)</t>
  </si>
  <si>
    <t>32 Gallon First Pickup (Perm)</t>
  </si>
  <si>
    <t>2 Yard First Pickup (Perm)</t>
  </si>
  <si>
    <t>32 Gallon Special Pickup (Perm)</t>
  </si>
  <si>
    <t>1.5 Yard Special Pickup (Perm)</t>
  </si>
  <si>
    <t>2 Yard Special Pickup (Perm)</t>
  </si>
  <si>
    <t>3 Yard Special Pickup (Perm)</t>
  </si>
  <si>
    <t>1.5 Yard Pickup (Temp)</t>
  </si>
  <si>
    <t>2 Yard Pickup (Temp)</t>
  </si>
  <si>
    <t>3 Yard Pickup (Temp)</t>
  </si>
  <si>
    <t>Item 105, pg 25a White Salmon</t>
  </si>
  <si>
    <t>35 Gallon First Pickup (Perm)</t>
  </si>
  <si>
    <t>65 Gallon First Pickup (Perm)</t>
  </si>
  <si>
    <t>95 Gallon First Pickup (Perm)</t>
  </si>
  <si>
    <t>1.5 Yard First Pickup (Temp)</t>
  </si>
  <si>
    <t>2 Yard First Pickup (Temp)</t>
  </si>
  <si>
    <t>3 Yard First Pickup (Temp)</t>
  </si>
  <si>
    <t>35 Gallon Special Pickup</t>
  </si>
  <si>
    <t>65 Gallon Special Pickup</t>
  </si>
  <si>
    <t>95 Gallon Special Pickup</t>
  </si>
  <si>
    <t xml:space="preserve">Item 150, pg 27 </t>
  </si>
  <si>
    <t>Loose &amp; Bulky Material</t>
  </si>
  <si>
    <t>Item 240, pg 34 Goldendale</t>
  </si>
  <si>
    <t>Item 240, pg 34a White Salmon</t>
  </si>
  <si>
    <t>35 Gallon Special Pickup (Perm)</t>
  </si>
  <si>
    <t>65 Gallon Special Pickup (Perm)</t>
  </si>
  <si>
    <t>95 Gallon Special Pickup (Perm)</t>
  </si>
  <si>
    <t>32-gal can, bag or unit</t>
  </si>
  <si>
    <t>35-gallon toter</t>
  </si>
  <si>
    <t>Item 240, pg 34b Appendix A</t>
  </si>
  <si>
    <t>Item 245, pg 36 Appendix A</t>
  </si>
  <si>
    <t>Item 245, pg 36a White Salmon</t>
  </si>
  <si>
    <t>65 Gallon First Pickup</t>
  </si>
  <si>
    <t>95 Gallon First Pickup</t>
  </si>
  <si>
    <t>Check</t>
  </si>
  <si>
    <t>Increase (Lbs X Increase/lb)</t>
  </si>
  <si>
    <t>Based on Meeks weights</t>
  </si>
  <si>
    <t>Inc/Yd</t>
  </si>
  <si>
    <t>Inc Expense</t>
  </si>
  <si>
    <t>Fully loaded</t>
  </si>
  <si>
    <t>Assumed lbs / Meeks weights</t>
  </si>
  <si>
    <t>Assumed pounds based on reported tons</t>
  </si>
  <si>
    <t>Adjusted Annual Pounds (based on actuals)</t>
  </si>
  <si>
    <t xml:space="preserve">Disposal stats </t>
  </si>
  <si>
    <t>COMM</t>
  </si>
  <si>
    <t>RESI</t>
  </si>
  <si>
    <t>FY 2022 yards:</t>
  </si>
  <si>
    <t>IND</t>
  </si>
  <si>
    <t>Item 100, pg 22 Goldendale</t>
  </si>
  <si>
    <t>Item 100, pg 22b White Salmon</t>
  </si>
  <si>
    <t>60-gallon toter</t>
  </si>
  <si>
    <t>90-gallon toter</t>
  </si>
  <si>
    <t>Bag</t>
  </si>
  <si>
    <t>Item 100, pg 22d Appendix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</si>
</sst>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4" formatCode="_(&quot;$&quot;* #,##0.0000_);_(&quot;$&quot;* \(#,##0.0000\);_(&quot;$&quot;* &quot;-&quot;??_);_(@_)"/>
    <numFmt numFmtId="176" formatCode="General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3" borderId="4" applyNumberFormat="0" applyAlignment="0" applyProtection="0"/>
    <xf numFmtId="0" fontId="32" fillId="23" borderId="4" applyNumberFormat="0" applyAlignment="0" applyProtection="0"/>
    <xf numFmtId="0" fontId="17" fillId="24" borderId="5" applyNumberFormat="0" applyAlignment="0" applyProtection="0"/>
    <xf numFmtId="0" fontId="17" fillId="25" borderId="6" applyNumberFormat="0" applyAlignment="0" applyProtection="0"/>
    <xf numFmtId="0" fontId="2" fillId="26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7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8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8" borderId="0">
      <alignment horizontal="right"/>
      <protection locked="0"/>
    </xf>
    <xf numFmtId="0" fontId="21" fillId="10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2" borderId="4" applyNumberFormat="0" applyAlignment="0" applyProtection="0"/>
    <xf numFmtId="0" fontId="41" fillId="12" borderId="4" applyNumberFormat="0" applyAlignment="0" applyProtection="0"/>
    <xf numFmtId="3" fontId="10" fillId="30" borderId="0">
      <protection locked="0"/>
    </xf>
    <xf numFmtId="4" fontId="10" fillId="30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2" borderId="0" applyNumberFormat="0" applyBorder="0" applyAlignment="0" applyProtection="0"/>
    <xf numFmtId="0" fontId="43" fillId="12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9" borderId="15" applyNumberFormat="0" applyFont="0" applyAlignment="0" applyProtection="0"/>
    <xf numFmtId="0" fontId="18" fillId="9" borderId="15" applyNumberFormat="0" applyFont="0" applyAlignment="0" applyProtection="0"/>
    <xf numFmtId="171" fontId="44" fillId="0" borderId="0" applyNumberFormat="0"/>
    <xf numFmtId="0" fontId="29" fillId="23" borderId="16" applyNumberFormat="0" applyAlignment="0" applyProtection="0"/>
    <xf numFmtId="0" fontId="24" fillId="23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15" borderId="0" applyNumberFormat="0" applyBorder="0" applyAlignment="0" applyProtection="0"/>
    <xf numFmtId="0" fontId="48" fillId="23" borderId="4" applyNumberFormat="0" applyAlignment="0" applyProtection="0"/>
    <xf numFmtId="0" fontId="48" fillId="11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6" applyNumberFormat="0" applyFill="0" applyAlignment="0" applyProtection="0"/>
    <xf numFmtId="0" fontId="50" fillId="0" borderId="27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12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9" borderId="15" applyNumberFormat="0" applyFont="0" applyAlignment="0" applyProtection="0"/>
    <xf numFmtId="0" fontId="49" fillId="9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1" applyNumberFormat="0" applyFill="0" applyAlignment="0" applyProtection="0"/>
    <xf numFmtId="0" fontId="31" fillId="0" borderId="32" applyNumberFormat="0" applyFill="0" applyAlignment="0" applyProtection="0"/>
    <xf numFmtId="0" fontId="57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8" fillId="0" borderId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7" borderId="0" applyNumberFormat="0" applyBorder="0" applyAlignment="0" applyProtection="0"/>
    <xf numFmtId="0" fontId="8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34" borderId="0" applyNumberFormat="0" applyBorder="0" applyAlignment="0" applyProtection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5" fillId="7" borderId="4" applyNumberFormat="0" applyAlignment="0" applyProtection="0"/>
    <xf numFmtId="0" fontId="58" fillId="9" borderId="15" applyNumberFormat="0" applyFont="0" applyAlignment="0" applyProtection="0"/>
    <xf numFmtId="0" fontId="29" fillId="11" borderId="16" applyNumberFormat="0" applyAlignment="0" applyProtection="0"/>
    <xf numFmtId="9" fontId="58" fillId="0" borderId="0" applyFont="0" applyFill="0" applyBorder="0" applyAlignment="0" applyProtection="0"/>
    <xf numFmtId="37" fontId="59" fillId="0" borderId="0"/>
    <xf numFmtId="0" fontId="1" fillId="38" borderId="37" applyNumberFormat="0" applyFont="0" applyAlignment="0" applyProtection="0"/>
    <xf numFmtId="0" fontId="2" fillId="0" borderId="0"/>
    <xf numFmtId="43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38" borderId="37" applyNumberFormat="0" applyFont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176" fontId="28" fillId="0" borderId="0"/>
    <xf numFmtId="43" fontId="28" fillId="0" borderId="0" applyFont="0" applyFill="0" applyBorder="0" applyAlignment="0" applyProtection="0"/>
  </cellStyleXfs>
  <cellXfs count="201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6" fontId="0" fillId="0" borderId="0" xfId="1" applyNumberFormat="1" applyFont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3" fillId="5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5" borderId="1" xfId="0" applyFont="1" applyFill="1" applyBorder="1" applyAlignment="1">
      <alignment vertical="center" textRotation="90"/>
    </xf>
    <xf numFmtId="0" fontId="12" fillId="5" borderId="1" xfId="4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right"/>
    </xf>
    <xf numFmtId="43" fontId="0" fillId="5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4" fontId="0" fillId="2" borderId="0" xfId="2" applyFont="1" applyFill="1" applyBorder="1"/>
    <xf numFmtId="44" fontId="3" fillId="5" borderId="1" xfId="2" applyFont="1" applyFill="1" applyBorder="1"/>
    <xf numFmtId="44" fontId="0" fillId="5" borderId="1" xfId="2" applyFont="1" applyFill="1" applyBorder="1"/>
    <xf numFmtId="44" fontId="3" fillId="0" borderId="0" xfId="2" applyFont="1" applyBorder="1" applyAlignment="1">
      <alignment horizontal="right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5" borderId="25" xfId="0" applyFont="1" applyFill="1" applyBorder="1" applyAlignment="1">
      <alignment horizontal="center"/>
    </xf>
    <xf numFmtId="0" fontId="0" fillId="0" borderId="21" xfId="0" applyFont="1" applyBorder="1"/>
    <xf numFmtId="44" fontId="0" fillId="0" borderId="22" xfId="2" applyFont="1" applyBorder="1"/>
    <xf numFmtId="164" fontId="0" fillId="0" borderId="0" xfId="0" applyNumberFormat="1" applyFont="1" applyFill="1" applyBorder="1"/>
    <xf numFmtId="0" fontId="3" fillId="5" borderId="1" xfId="0" applyFont="1" applyFill="1" applyBorder="1" applyAlignment="1">
      <alignment wrapText="1"/>
    </xf>
    <xf numFmtId="0" fontId="0" fillId="0" borderId="0" xfId="1" applyNumberFormat="1" applyFont="1" applyBorder="1"/>
    <xf numFmtId="0" fontId="3" fillId="5" borderId="0" xfId="0" applyFont="1" applyFill="1" applyBorder="1" applyAlignment="1">
      <alignment horizontal="center" wrapText="1"/>
    </xf>
    <xf numFmtId="166" fontId="3" fillId="5" borderId="0" xfId="1" applyNumberFormat="1" applyFont="1" applyFill="1" applyBorder="1" applyAlignment="1">
      <alignment horizontal="center" wrapText="1"/>
    </xf>
    <xf numFmtId="43" fontId="0" fillId="0" borderId="0" xfId="1" applyNumberFormat="1" applyFont="1" applyBorder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5" borderId="1" xfId="1" applyNumberFormat="1" applyFont="1" applyFill="1" applyBorder="1" applyAlignment="1">
      <alignment horizontal="left" wrapText="1" indent="2"/>
    </xf>
    <xf numFmtId="166" fontId="0" fillId="5" borderId="1" xfId="1" applyNumberFormat="1" applyFont="1" applyFill="1" applyBorder="1" applyAlignment="1">
      <alignment horizontal="left" indent="2"/>
    </xf>
    <xf numFmtId="166" fontId="3" fillId="5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166" fontId="11" fillId="0" borderId="0" xfId="1" applyNumberFormat="1" applyFont="1" applyFill="1" applyAlignment="1">
      <alignment horizontal="left" indent="2"/>
    </xf>
    <xf numFmtId="44" fontId="0" fillId="0" borderId="0" xfId="0" applyNumberFormat="1" applyFont="1" applyFill="1" applyBorder="1"/>
    <xf numFmtId="44" fontId="3" fillId="5" borderId="1" xfId="2" applyFont="1" applyFill="1" applyBorder="1" applyAlignment="1">
      <alignment horizontal="right"/>
    </xf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0" fontId="11" fillId="0" borderId="0" xfId="0" applyFont="1"/>
    <xf numFmtId="0" fontId="0" fillId="0" borderId="0" xfId="0" applyFont="1" applyFill="1" applyBorder="1" applyAlignment="1">
      <alignment horizontal="center" vertical="center" textRotation="90"/>
    </xf>
    <xf numFmtId="0" fontId="0" fillId="5" borderId="35" xfId="0" applyFont="1" applyFill="1" applyBorder="1"/>
    <xf numFmtId="0" fontId="0" fillId="5" borderId="33" xfId="0" applyFont="1" applyFill="1" applyBorder="1" applyAlignment="1">
      <alignment horizontal="center"/>
    </xf>
    <xf numFmtId="0" fontId="3" fillId="5" borderId="33" xfId="0" applyFont="1" applyFill="1" applyBorder="1"/>
    <xf numFmtId="0" fontId="0" fillId="5" borderId="33" xfId="0" applyFont="1" applyFill="1" applyBorder="1" applyAlignment="1">
      <alignment horizontal="right"/>
    </xf>
    <xf numFmtId="0" fontId="0" fillId="5" borderId="33" xfId="0" applyFont="1" applyFill="1" applyBorder="1"/>
    <xf numFmtId="166" fontId="0" fillId="5" borderId="33" xfId="1" applyNumberFormat="1" applyFont="1" applyFill="1" applyBorder="1" applyAlignment="1">
      <alignment horizontal="left" indent="2"/>
    </xf>
    <xf numFmtId="166" fontId="0" fillId="5" borderId="33" xfId="1" applyNumberFormat="1" applyFont="1" applyFill="1" applyBorder="1"/>
    <xf numFmtId="44" fontId="0" fillId="5" borderId="33" xfId="1" applyNumberFormat="1" applyFont="1" applyFill="1" applyBorder="1"/>
    <xf numFmtId="0" fontId="0" fillId="0" borderId="34" xfId="0" applyFont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0" fillId="0" borderId="34" xfId="0" applyFont="1" applyFill="1" applyBorder="1" applyAlignment="1">
      <alignment vertical="center" textRotation="90"/>
    </xf>
    <xf numFmtId="0" fontId="0" fillId="0" borderId="36" xfId="0" applyFont="1" applyBorder="1"/>
    <xf numFmtId="0" fontId="0" fillId="0" borderId="1" xfId="0" applyFont="1" applyBorder="1" applyAlignment="1">
      <alignment horizontal="left"/>
    </xf>
    <xf numFmtId="166" fontId="11" fillId="0" borderId="1" xfId="373" applyNumberFormat="1" applyFont="1" applyBorder="1"/>
    <xf numFmtId="43" fontId="0" fillId="0" borderId="1" xfId="1" applyNumberFormat="1" applyFont="1" applyFill="1" applyBorder="1"/>
    <xf numFmtId="37" fontId="11" fillId="0" borderId="1" xfId="4" applyNumberFormat="1" applyFont="1" applyBorder="1" applyAlignment="1" applyProtection="1">
      <alignment horizontal="right"/>
    </xf>
    <xf numFmtId="166" fontId="11" fillId="0" borderId="1" xfId="1" applyNumberFormat="1" applyFont="1" applyBorder="1" applyAlignment="1">
      <alignment horizontal="left" indent="2"/>
    </xf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wrapText="1"/>
    </xf>
    <xf numFmtId="44" fontId="0" fillId="0" borderId="1" xfId="2" applyFont="1" applyFill="1" applyBorder="1"/>
    <xf numFmtId="44" fontId="11" fillId="0" borderId="1" xfId="10" applyFont="1" applyBorder="1"/>
    <xf numFmtId="0" fontId="0" fillId="0" borderId="0" xfId="0" applyFont="1" applyFill="1" applyBorder="1" applyAlignment="1">
      <alignment horizontal="left"/>
    </xf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0" fontId="0" fillId="0" borderId="0" xfId="0" applyFont="1" applyFill="1" applyBorder="1" applyAlignment="1">
      <alignment horizontal="center" vertical="center" textRotation="90"/>
    </xf>
    <xf numFmtId="166" fontId="11" fillId="37" borderId="0" xfId="373" applyNumberFormat="1" applyFont="1" applyFill="1" applyBorder="1"/>
    <xf numFmtId="166" fontId="11" fillId="37" borderId="0" xfId="373" applyNumberFormat="1" applyFont="1" applyFill="1"/>
    <xf numFmtId="44" fontId="11" fillId="37" borderId="0" xfId="10" applyFont="1" applyFill="1" applyBorder="1"/>
    <xf numFmtId="44" fontId="0" fillId="37" borderId="0" xfId="2" applyFont="1" applyFill="1" applyBorder="1"/>
    <xf numFmtId="166" fontId="0" fillId="37" borderId="0" xfId="1" applyNumberFormat="1" applyFont="1" applyFill="1" applyBorder="1" applyAlignment="1">
      <alignment horizontal="right"/>
    </xf>
    <xf numFmtId="167" fontId="0" fillId="37" borderId="0" xfId="1" applyNumberFormat="1" applyFont="1" applyFill="1"/>
    <xf numFmtId="167" fontId="0" fillId="37" borderId="0" xfId="1" applyNumberFormat="1" applyFont="1" applyFill="1" applyBorder="1"/>
    <xf numFmtId="167" fontId="0" fillId="37" borderId="1" xfId="1" applyNumberFormat="1" applyFont="1" applyFill="1" applyBorder="1"/>
    <xf numFmtId="0" fontId="0" fillId="5" borderId="0" xfId="0" applyFont="1" applyFill="1" applyBorder="1" applyAlignment="1">
      <alignment vertical="center" textRotation="90"/>
    </xf>
    <xf numFmtId="0" fontId="0" fillId="5" borderId="0" xfId="0" applyFont="1" applyFill="1" applyBorder="1" applyAlignment="1">
      <alignment horizontal="center" vertical="center"/>
    </xf>
    <xf numFmtId="0" fontId="12" fillId="5" borderId="0" xfId="4" applyFont="1" applyFill="1" applyBorder="1" applyAlignment="1">
      <alignment horizontal="left"/>
    </xf>
    <xf numFmtId="3" fontId="3" fillId="5" borderId="0" xfId="0" applyNumberFormat="1" applyFont="1" applyFill="1" applyBorder="1" applyAlignment="1">
      <alignment horizontal="right"/>
    </xf>
    <xf numFmtId="166" fontId="0" fillId="5" borderId="0" xfId="1" applyNumberFormat="1" applyFont="1" applyFill="1" applyBorder="1" applyAlignment="1">
      <alignment horizontal="left" indent="2"/>
    </xf>
    <xf numFmtId="44" fontId="0" fillId="5" borderId="0" xfId="2" applyFont="1" applyFill="1" applyBorder="1"/>
    <xf numFmtId="44" fontId="3" fillId="5" borderId="0" xfId="2" applyFont="1" applyFill="1" applyBorder="1" applyAlignment="1">
      <alignment horizontal="right"/>
    </xf>
    <xf numFmtId="0" fontId="0" fillId="0" borderId="23" xfId="0" applyFont="1" applyBorder="1"/>
    <xf numFmtId="0" fontId="0" fillId="0" borderId="24" xfId="0" applyFont="1" applyBorder="1"/>
    <xf numFmtId="43" fontId="3" fillId="5" borderId="0" xfId="1" applyFont="1" applyFill="1" applyBorder="1" applyAlignment="1">
      <alignment horizontal="center" wrapText="1"/>
    </xf>
    <xf numFmtId="3" fontId="3" fillId="5" borderId="0" xfId="0" applyNumberFormat="1" applyFont="1" applyFill="1" applyBorder="1" applyAlignment="1">
      <alignment horizontal="center"/>
    </xf>
    <xf numFmtId="0" fontId="11" fillId="0" borderId="0" xfId="4" applyFont="1" applyAlignment="1">
      <alignment horizontal="left"/>
    </xf>
    <xf numFmtId="0" fontId="0" fillId="0" borderId="0" xfId="0" applyFont="1" applyFill="1" applyBorder="1" applyAlignment="1">
      <alignment horizontal="center" vertical="center" textRotation="90"/>
    </xf>
    <xf numFmtId="0" fontId="11" fillId="0" borderId="0" xfId="4" applyFont="1" applyFill="1" applyAlignment="1">
      <alignment horizontal="left"/>
    </xf>
    <xf numFmtId="44" fontId="0" fillId="37" borderId="0" xfId="2" applyFont="1" applyFill="1"/>
    <xf numFmtId="44" fontId="0" fillId="37" borderId="1" xfId="2" applyFont="1" applyFill="1" applyBorder="1"/>
    <xf numFmtId="0" fontId="0" fillId="0" borderId="0" xfId="0" applyFont="1" applyFill="1" applyAlignment="1">
      <alignment horizontal="center"/>
    </xf>
    <xf numFmtId="166" fontId="0" fillId="0" borderId="0" xfId="0" applyNumberFormat="1" applyFont="1" applyBorder="1"/>
    <xf numFmtId="0" fontId="9" fillId="0" borderId="0" xfId="0" applyFont="1" applyFill="1" applyBorder="1" applyAlignment="1">
      <alignment horizontal="left"/>
    </xf>
    <xf numFmtId="0" fontId="9" fillId="0" borderId="0" xfId="1" applyNumberFormat="1" applyFont="1" applyBorder="1" applyAlignment="1">
      <alignment horizontal="left"/>
    </xf>
    <xf numFmtId="0" fontId="0" fillId="0" borderId="0" xfId="0" applyFont="1" applyAlignment="1">
      <alignment horizontal="left" vertical="top"/>
    </xf>
    <xf numFmtId="9" fontId="0" fillId="0" borderId="0" xfId="3" applyFont="1" applyFill="1" applyBorder="1"/>
    <xf numFmtId="0" fontId="11" fillId="0" borderId="0" xfId="0" applyFont="1" applyBorder="1"/>
    <xf numFmtId="166" fontId="11" fillId="0" borderId="0" xfId="373" applyNumberFormat="1" applyFont="1" applyFill="1" applyBorder="1"/>
    <xf numFmtId="0" fontId="11" fillId="0" borderId="0" xfId="0" applyFont="1" applyFill="1"/>
    <xf numFmtId="174" fontId="0" fillId="0" borderId="0" xfId="0" applyNumberFormat="1" applyFont="1"/>
    <xf numFmtId="44" fontId="11" fillId="0" borderId="0" xfId="417" applyFont="1"/>
    <xf numFmtId="164" fontId="3" fillId="0" borderId="0" xfId="0" applyNumberFormat="1" applyFont="1"/>
    <xf numFmtId="171" fontId="0" fillId="0" borderId="0" xfId="3" applyNumberFormat="1" applyFont="1"/>
    <xf numFmtId="164" fontId="0" fillId="0" borderId="0" xfId="2" applyNumberFormat="1" applyFont="1" applyBorder="1" applyAlignment="1">
      <alignment horizontal="left" indent="2"/>
    </xf>
    <xf numFmtId="166" fontId="9" fillId="0" borderId="0" xfId="1" applyNumberFormat="1" applyFont="1" applyBorder="1" applyAlignment="1">
      <alignment horizontal="left" indent="2"/>
    </xf>
    <xf numFmtId="166" fontId="9" fillId="0" borderId="0" xfId="1" applyNumberFormat="1" applyFont="1" applyBorder="1"/>
    <xf numFmtId="0" fontId="0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textRotation="90"/>
    </xf>
    <xf numFmtId="166" fontId="0" fillId="0" borderId="0" xfId="1" applyNumberFormat="1" applyFont="1" applyBorder="1" applyAlignment="1">
      <alignment horizontal="center"/>
    </xf>
    <xf numFmtId="166" fontId="11" fillId="0" borderId="0" xfId="373" applyNumberFormat="1" applyFont="1" applyFill="1"/>
    <xf numFmtId="44" fontId="11" fillId="0" borderId="0" xfId="10" applyFont="1" applyFill="1" applyBorder="1"/>
    <xf numFmtId="43" fontId="3" fillId="0" borderId="1" xfId="0" applyNumberFormat="1" applyFont="1" applyBorder="1"/>
    <xf numFmtId="0" fontId="3" fillId="0" borderId="1" xfId="0" applyFont="1" applyBorder="1"/>
    <xf numFmtId="166" fontId="3" fillId="0" borderId="1" xfId="1" applyNumberFormat="1" applyFont="1" applyBorder="1" applyAlignment="1">
      <alignment horizontal="left" indent="2"/>
    </xf>
    <xf numFmtId="0" fontId="3" fillId="0" borderId="1" xfId="0" applyFont="1" applyFill="1" applyBorder="1" applyAlignment="1">
      <alignment horizontal="center"/>
    </xf>
    <xf numFmtId="0" fontId="0" fillId="0" borderId="1" xfId="0" applyFont="1" applyBorder="1"/>
    <xf numFmtId="164" fontId="0" fillId="0" borderId="0" xfId="2" applyNumberFormat="1" applyFont="1" applyFill="1" applyBorder="1" applyAlignment="1">
      <alignment horizontal="left" indent="2"/>
    </xf>
    <xf numFmtId="0" fontId="11" fillId="0" borderId="0" xfId="415" applyFont="1"/>
    <xf numFmtId="0" fontId="12" fillId="0" borderId="0" xfId="415" applyFont="1"/>
    <xf numFmtId="166" fontId="11" fillId="0" borderId="0" xfId="419" applyNumberFormat="1" applyFont="1"/>
    <xf numFmtId="164" fontId="11" fillId="0" borderId="0" xfId="417" applyNumberFormat="1" applyFont="1"/>
    <xf numFmtId="43" fontId="11" fillId="0" borderId="0" xfId="415" applyNumberFormat="1" applyFont="1"/>
    <xf numFmtId="164" fontId="11" fillId="0" borderId="0" xfId="417" applyNumberFormat="1" applyFont="1" applyFill="1"/>
    <xf numFmtId="44" fontId="11" fillId="0" borderId="0" xfId="2" applyFont="1" applyFill="1" applyBorder="1"/>
  </cellXfs>
  <cellStyles count="420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5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6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7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8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9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400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0 2" xfId="390" xr:uid="{00000000-0005-0000-0000-00006C000000}"/>
    <cellStyle name="Comma 21" xfId="401" xr:uid="{00000000-0005-0000-0000-00006D000000}"/>
    <cellStyle name="Comma 22" xfId="419" xr:uid="{51A2AEAA-CE1E-41B6-B111-DFF896D96D47}"/>
    <cellStyle name="Comma 3" xfId="9" xr:uid="{00000000-0005-0000-0000-00006E000000}"/>
    <cellStyle name="Comma 3 2" xfId="106" xr:uid="{00000000-0005-0000-0000-00006F000000}"/>
    <cellStyle name="Comma 3 2 2" xfId="107" xr:uid="{00000000-0005-0000-0000-000070000000}"/>
    <cellStyle name="Comma 3 3" xfId="287" xr:uid="{00000000-0005-0000-0000-000071000000}"/>
    <cellStyle name="Comma 3 4" xfId="322" xr:uid="{00000000-0005-0000-0000-000072000000}"/>
    <cellStyle name="Comma 4" xfId="108" xr:uid="{00000000-0005-0000-0000-000073000000}"/>
    <cellStyle name="Comma 4 2" xfId="109" xr:uid="{00000000-0005-0000-0000-000074000000}"/>
    <cellStyle name="Comma 4 2 2" xfId="288" xr:uid="{00000000-0005-0000-0000-000075000000}"/>
    <cellStyle name="Comma 4 3" xfId="110" xr:uid="{00000000-0005-0000-0000-000076000000}"/>
    <cellStyle name="Comma 4 3 2" xfId="289" xr:uid="{00000000-0005-0000-0000-000077000000}"/>
    <cellStyle name="Comma 4 4" xfId="290" xr:uid="{00000000-0005-0000-0000-000078000000}"/>
    <cellStyle name="Comma 4 5" xfId="111" xr:uid="{00000000-0005-0000-0000-000079000000}"/>
    <cellStyle name="Comma 4 6" xfId="280" xr:uid="{00000000-0005-0000-0000-00007A000000}"/>
    <cellStyle name="Comma 5" xfId="112" xr:uid="{00000000-0005-0000-0000-00007B000000}"/>
    <cellStyle name="Comma 6" xfId="113" xr:uid="{00000000-0005-0000-0000-00007C000000}"/>
    <cellStyle name="Comma 6 2" xfId="323" xr:uid="{00000000-0005-0000-0000-00007D000000}"/>
    <cellStyle name="Comma 7" xfId="114" xr:uid="{00000000-0005-0000-0000-00007E000000}"/>
    <cellStyle name="Comma 7 2" xfId="411" xr:uid="{817E0F44-1B8B-4110-897F-DB4FB43287F2}"/>
    <cellStyle name="Comma 8" xfId="115" xr:uid="{00000000-0005-0000-0000-00007F000000}"/>
    <cellStyle name="Comma 9" xfId="116" xr:uid="{00000000-0005-0000-0000-000080000000}"/>
    <cellStyle name="Comma(2)" xfId="117" xr:uid="{00000000-0005-0000-0000-000081000000}"/>
    <cellStyle name="Comma0 - Style2" xfId="118" xr:uid="{00000000-0005-0000-0000-000082000000}"/>
    <cellStyle name="Comma1 - Style1" xfId="119" xr:uid="{00000000-0005-0000-0000-000083000000}"/>
    <cellStyle name="Comments" xfId="120" xr:uid="{00000000-0005-0000-0000-000084000000}"/>
    <cellStyle name="Currency" xfId="2" builtinId="4"/>
    <cellStyle name="Currency 10" xfId="324" xr:uid="{00000000-0005-0000-0000-000086000000}"/>
    <cellStyle name="Currency 11" xfId="371" xr:uid="{00000000-0005-0000-0000-000087000000}"/>
    <cellStyle name="Currency 11 2" xfId="391" xr:uid="{00000000-0005-0000-0000-000088000000}"/>
    <cellStyle name="Currency 12" xfId="402" xr:uid="{00000000-0005-0000-0000-000089000000}"/>
    <cellStyle name="Currency 13" xfId="417" xr:uid="{176F644F-6A7D-403D-8931-2129587EE7A4}"/>
    <cellStyle name="Currency 2" xfId="10" xr:uid="{00000000-0005-0000-0000-00008A000000}"/>
    <cellStyle name="Currency 2 2" xfId="11" xr:uid="{00000000-0005-0000-0000-00008B000000}"/>
    <cellStyle name="Currency 2 2 2" xfId="123" xr:uid="{00000000-0005-0000-0000-00008C000000}"/>
    <cellStyle name="Currency 2 3" xfId="122" xr:uid="{00000000-0005-0000-0000-00008D000000}"/>
    <cellStyle name="Currency 2 3 2" xfId="325" xr:uid="{00000000-0005-0000-0000-00008E000000}"/>
    <cellStyle name="Currency 2 6" xfId="12" xr:uid="{00000000-0005-0000-0000-00008F000000}"/>
    <cellStyle name="Currency 2 6 2" xfId="13" xr:uid="{00000000-0005-0000-0000-000090000000}"/>
    <cellStyle name="Currency 3" xfId="14" xr:uid="{00000000-0005-0000-0000-000091000000}"/>
    <cellStyle name="Currency 3 2" xfId="125" xr:uid="{00000000-0005-0000-0000-000092000000}"/>
    <cellStyle name="Currency 3 3" xfId="124" xr:uid="{00000000-0005-0000-0000-000093000000}"/>
    <cellStyle name="Currency 3 4" xfId="291" xr:uid="{00000000-0005-0000-0000-000094000000}"/>
    <cellStyle name="Currency 4" xfId="15" xr:uid="{00000000-0005-0000-0000-000095000000}"/>
    <cellStyle name="Currency 4 2" xfId="16" xr:uid="{00000000-0005-0000-0000-000096000000}"/>
    <cellStyle name="Currency 5" xfId="121" xr:uid="{00000000-0005-0000-0000-000097000000}"/>
    <cellStyle name="Currency 5 2" xfId="276" xr:uid="{00000000-0005-0000-0000-000098000000}"/>
    <cellStyle name="Currency 5 3" xfId="292" xr:uid="{00000000-0005-0000-0000-000099000000}"/>
    <cellStyle name="Currency 6" xfId="293" xr:uid="{00000000-0005-0000-0000-00009A000000}"/>
    <cellStyle name="Currency 7" xfId="294" xr:uid="{00000000-0005-0000-0000-00009B000000}"/>
    <cellStyle name="Currency 7 2" xfId="416" xr:uid="{5A156F1A-1010-4570-95D1-9E17A3F63F9A}"/>
    <cellStyle name="Currency 8" xfId="326" xr:uid="{00000000-0005-0000-0000-00009C000000}"/>
    <cellStyle name="Currency 9" xfId="327" xr:uid="{00000000-0005-0000-0000-00009D000000}"/>
    <cellStyle name="Data Enter" xfId="126" xr:uid="{00000000-0005-0000-0000-00009E000000}"/>
    <cellStyle name="date" xfId="328" xr:uid="{00000000-0005-0000-0000-00009F000000}"/>
    <cellStyle name="Explanatory Text 2" xfId="128" xr:uid="{00000000-0005-0000-0000-0000A0000000}"/>
    <cellStyle name="Explanatory Text 3" xfId="127" xr:uid="{00000000-0005-0000-0000-0000A1000000}"/>
    <cellStyle name="FactSheet" xfId="129" xr:uid="{00000000-0005-0000-0000-0000A2000000}"/>
    <cellStyle name="fish" xfId="329" xr:uid="{00000000-0005-0000-0000-0000A3000000}"/>
    <cellStyle name="Good 2" xfId="131" xr:uid="{00000000-0005-0000-0000-0000A4000000}"/>
    <cellStyle name="Good 3" xfId="130" xr:uid="{00000000-0005-0000-0000-0000A5000000}"/>
    <cellStyle name="Heading 1 2" xfId="133" xr:uid="{00000000-0005-0000-0000-0000A6000000}"/>
    <cellStyle name="Heading 1 2 2" xfId="330" xr:uid="{00000000-0005-0000-0000-0000A7000000}"/>
    <cellStyle name="Heading 1 3" xfId="132" xr:uid="{00000000-0005-0000-0000-0000A8000000}"/>
    <cellStyle name="Heading 1 3 2" xfId="331" xr:uid="{00000000-0005-0000-0000-0000A9000000}"/>
    <cellStyle name="Heading 2 2" xfId="135" xr:uid="{00000000-0005-0000-0000-0000AA000000}"/>
    <cellStyle name="Heading 2 2 2" xfId="332" xr:uid="{00000000-0005-0000-0000-0000AB000000}"/>
    <cellStyle name="Heading 2 3" xfId="134" xr:uid="{00000000-0005-0000-0000-0000AC000000}"/>
    <cellStyle name="Heading 2 3 2" xfId="333" xr:uid="{00000000-0005-0000-0000-0000AD000000}"/>
    <cellStyle name="Heading 3 2" xfId="137" xr:uid="{00000000-0005-0000-0000-0000AE000000}"/>
    <cellStyle name="Heading 3 2 2" xfId="334" xr:uid="{00000000-0005-0000-0000-0000AF000000}"/>
    <cellStyle name="Heading 3 3" xfId="136" xr:uid="{00000000-0005-0000-0000-0000B0000000}"/>
    <cellStyle name="Heading 3 3 2" xfId="335" xr:uid="{00000000-0005-0000-0000-0000B1000000}"/>
    <cellStyle name="Heading 4 2" xfId="139" xr:uid="{00000000-0005-0000-0000-0000B2000000}"/>
    <cellStyle name="Heading 4 3" xfId="138" xr:uid="{00000000-0005-0000-0000-0000B3000000}"/>
    <cellStyle name="Heading 4 4" xfId="403" xr:uid="{00000000-0005-0000-0000-0000B4000000}"/>
    <cellStyle name="Hyperlink 2" xfId="140" xr:uid="{00000000-0005-0000-0000-0000B5000000}"/>
    <cellStyle name="Hyperlink 3" xfId="141" xr:uid="{00000000-0005-0000-0000-0000B6000000}"/>
    <cellStyle name="Hyperlink 3 2" xfId="295" xr:uid="{00000000-0005-0000-0000-0000B7000000}"/>
    <cellStyle name="Input 2" xfId="143" xr:uid="{00000000-0005-0000-0000-0000B8000000}"/>
    <cellStyle name="Input 3" xfId="142" xr:uid="{00000000-0005-0000-0000-0000B9000000}"/>
    <cellStyle name="Input 4" xfId="404" xr:uid="{00000000-0005-0000-0000-0000BA000000}"/>
    <cellStyle name="input(0)" xfId="144" xr:uid="{00000000-0005-0000-0000-0000BB000000}"/>
    <cellStyle name="Input(2)" xfId="145" xr:uid="{00000000-0005-0000-0000-0000BC000000}"/>
    <cellStyle name="Linked Cell 2" xfId="147" xr:uid="{00000000-0005-0000-0000-0000BD000000}"/>
    <cellStyle name="Linked Cell 2 2" xfId="336" xr:uid="{00000000-0005-0000-0000-0000BE000000}"/>
    <cellStyle name="Linked Cell 3" xfId="146" xr:uid="{00000000-0005-0000-0000-0000BF000000}"/>
    <cellStyle name="Neutral 2" xfId="149" xr:uid="{00000000-0005-0000-0000-0000C0000000}"/>
    <cellStyle name="Neutral 2 2" xfId="337" xr:uid="{00000000-0005-0000-0000-0000C1000000}"/>
    <cellStyle name="Neutral 3" xfId="148" xr:uid="{00000000-0005-0000-0000-0000C2000000}"/>
    <cellStyle name="New_normal" xfId="150" xr:uid="{00000000-0005-0000-0000-0000C3000000}"/>
    <cellStyle name="Normal" xfId="0" builtinId="0"/>
    <cellStyle name="Normal - Style1" xfId="151" xr:uid="{00000000-0005-0000-0000-0000C5000000}"/>
    <cellStyle name="Normal - Style2" xfId="152" xr:uid="{00000000-0005-0000-0000-0000C6000000}"/>
    <cellStyle name="Normal - Style3" xfId="153" xr:uid="{00000000-0005-0000-0000-0000C7000000}"/>
    <cellStyle name="Normal - Style4" xfId="154" xr:uid="{00000000-0005-0000-0000-0000C8000000}"/>
    <cellStyle name="Normal - Style5" xfId="155" xr:uid="{00000000-0005-0000-0000-0000C9000000}"/>
    <cellStyle name="Normal 10" xfId="156" xr:uid="{00000000-0005-0000-0000-0000CA000000}"/>
    <cellStyle name="Normal 10 2" xfId="17" xr:uid="{00000000-0005-0000-0000-0000CB000000}"/>
    <cellStyle name="Normal 10 2 2" xfId="339" xr:uid="{00000000-0005-0000-0000-0000CC000000}"/>
    <cellStyle name="Normal 10 2 3" xfId="338" xr:uid="{00000000-0005-0000-0000-0000CD000000}"/>
    <cellStyle name="Normal 10 4 3 2" xfId="415" xr:uid="{E9B53672-33F1-4A2F-9B98-A332F31B04D2}"/>
    <cellStyle name="Normal 10_2112 DF Schedule" xfId="340" xr:uid="{00000000-0005-0000-0000-0000CE000000}"/>
    <cellStyle name="Normal 100" xfId="380" xr:uid="{00000000-0005-0000-0000-0000CF000000}"/>
    <cellStyle name="Normal 101" xfId="382" xr:uid="{00000000-0005-0000-0000-0000D0000000}"/>
    <cellStyle name="Normal 102" xfId="383" xr:uid="{00000000-0005-0000-0000-0000D1000000}"/>
    <cellStyle name="Normal 103" xfId="384" xr:uid="{00000000-0005-0000-0000-0000D2000000}"/>
    <cellStyle name="Normal 104" xfId="385" xr:uid="{00000000-0005-0000-0000-0000D3000000}"/>
    <cellStyle name="Normal 105" xfId="381" xr:uid="{00000000-0005-0000-0000-0000D4000000}"/>
    <cellStyle name="Normal 106" xfId="386" xr:uid="{00000000-0005-0000-0000-0000D5000000}"/>
    <cellStyle name="Normal 107" xfId="387" xr:uid="{00000000-0005-0000-0000-0000D6000000}"/>
    <cellStyle name="Normal 108" xfId="388" xr:uid="{00000000-0005-0000-0000-0000D7000000}"/>
    <cellStyle name="Normal 109" xfId="394" xr:uid="{00000000-0005-0000-0000-0000D8000000}"/>
    <cellStyle name="Normal 11" xfId="157" xr:uid="{00000000-0005-0000-0000-0000D9000000}"/>
    <cellStyle name="Normal 110" xfId="418" xr:uid="{FAFAE991-67EA-42B6-A8DC-F10518412182}"/>
    <cellStyle name="Normal 12" xfId="158" xr:uid="{00000000-0005-0000-0000-0000DA000000}"/>
    <cellStyle name="Normal 12 2" xfId="341" xr:uid="{00000000-0005-0000-0000-0000DB000000}"/>
    <cellStyle name="Normal 13" xfId="159" xr:uid="{00000000-0005-0000-0000-0000DC000000}"/>
    <cellStyle name="Normal 13 2" xfId="342" xr:uid="{00000000-0005-0000-0000-0000DD000000}"/>
    <cellStyle name="Normal 14" xfId="160" xr:uid="{00000000-0005-0000-0000-0000DE000000}"/>
    <cellStyle name="Normal 14 2" xfId="343" xr:uid="{00000000-0005-0000-0000-0000DF000000}"/>
    <cellStyle name="Normal 15" xfId="161" xr:uid="{00000000-0005-0000-0000-0000E0000000}"/>
    <cellStyle name="Normal 15 2" xfId="344" xr:uid="{00000000-0005-0000-0000-0000E1000000}"/>
    <cellStyle name="Normal 16" xfId="162" xr:uid="{00000000-0005-0000-0000-0000E2000000}"/>
    <cellStyle name="Normal 16 2" xfId="345" xr:uid="{00000000-0005-0000-0000-0000E3000000}"/>
    <cellStyle name="Normal 163" xfId="410" xr:uid="{E5B31473-AD8F-45E5-9B78-A571B1090DE3}"/>
    <cellStyle name="Normal 17" xfId="163" xr:uid="{00000000-0005-0000-0000-0000E4000000}"/>
    <cellStyle name="Normal 17 2" xfId="346" xr:uid="{00000000-0005-0000-0000-0000E5000000}"/>
    <cellStyle name="Normal 18" xfId="164" xr:uid="{00000000-0005-0000-0000-0000E6000000}"/>
    <cellStyle name="Normal 18 2" xfId="347" xr:uid="{00000000-0005-0000-0000-0000E7000000}"/>
    <cellStyle name="Normal 19" xfId="165" xr:uid="{00000000-0005-0000-0000-0000E8000000}"/>
    <cellStyle name="Normal 19 2" xfId="348" xr:uid="{00000000-0005-0000-0000-0000E9000000}"/>
    <cellStyle name="Normal 2" xfId="18" xr:uid="{00000000-0005-0000-0000-0000EA000000}"/>
    <cellStyle name="Normal 2 2" xfId="19" xr:uid="{00000000-0005-0000-0000-0000EB000000}"/>
    <cellStyle name="Normal 2 2 2" xfId="167" xr:uid="{00000000-0005-0000-0000-0000EC000000}"/>
    <cellStyle name="Normal 2 2 3" xfId="166" xr:uid="{00000000-0005-0000-0000-0000ED000000}"/>
    <cellStyle name="Normal 2 2_Actual_Fuel" xfId="168" xr:uid="{00000000-0005-0000-0000-0000EE000000}"/>
    <cellStyle name="Normal 2 3" xfId="169" xr:uid="{00000000-0005-0000-0000-0000EF000000}"/>
    <cellStyle name="Normal 2 3 2" xfId="170" xr:uid="{00000000-0005-0000-0000-0000F0000000}"/>
    <cellStyle name="Normal 2 3 3" xfId="296" xr:uid="{00000000-0005-0000-0000-0000F1000000}"/>
    <cellStyle name="Normal 2 4" xfId="297" xr:uid="{00000000-0005-0000-0000-0000F2000000}"/>
    <cellStyle name="Normal 2 5" xfId="298" xr:uid="{00000000-0005-0000-0000-0000F3000000}"/>
    <cellStyle name="Normal 2_2012-10" xfId="171" xr:uid="{00000000-0005-0000-0000-0000F4000000}"/>
    <cellStyle name="Normal 20" xfId="172" xr:uid="{00000000-0005-0000-0000-0000F5000000}"/>
    <cellStyle name="Normal 21" xfId="173" xr:uid="{00000000-0005-0000-0000-0000F6000000}"/>
    <cellStyle name="Normal 22" xfId="174" xr:uid="{00000000-0005-0000-0000-0000F7000000}"/>
    <cellStyle name="Normal 23" xfId="175" xr:uid="{00000000-0005-0000-0000-0000F8000000}"/>
    <cellStyle name="Normal 24" xfId="176" xr:uid="{00000000-0005-0000-0000-0000F9000000}"/>
    <cellStyle name="Normal 25" xfId="177" xr:uid="{00000000-0005-0000-0000-0000FA000000}"/>
    <cellStyle name="Normal 26" xfId="178" xr:uid="{00000000-0005-0000-0000-0000FB000000}"/>
    <cellStyle name="Normal 27" xfId="179" xr:uid="{00000000-0005-0000-0000-0000FC000000}"/>
    <cellStyle name="Normal 28" xfId="180" xr:uid="{00000000-0005-0000-0000-0000FD000000}"/>
    <cellStyle name="Normal 29" xfId="181" xr:uid="{00000000-0005-0000-0000-0000FE000000}"/>
    <cellStyle name="Normal 3" xfId="20" xr:uid="{00000000-0005-0000-0000-0000FF000000}"/>
    <cellStyle name="Normal 3 2" xfId="183" xr:uid="{00000000-0005-0000-0000-000000010000}"/>
    <cellStyle name="Normal 3 3" xfId="182" xr:uid="{00000000-0005-0000-0000-000001010000}"/>
    <cellStyle name="Normal 3 4" xfId="281" xr:uid="{00000000-0005-0000-0000-000002010000}"/>
    <cellStyle name="Normal 3_2012 PR" xfId="184" xr:uid="{00000000-0005-0000-0000-000003010000}"/>
    <cellStyle name="Normal 30" xfId="185" xr:uid="{00000000-0005-0000-0000-000004010000}"/>
    <cellStyle name="Normal 31" xfId="186" xr:uid="{00000000-0005-0000-0000-000005010000}"/>
    <cellStyle name="Normal 32" xfId="187" xr:uid="{00000000-0005-0000-0000-000006010000}"/>
    <cellStyle name="Normal 33" xfId="188" xr:uid="{00000000-0005-0000-0000-000007010000}"/>
    <cellStyle name="Normal 34" xfId="189" xr:uid="{00000000-0005-0000-0000-000008010000}"/>
    <cellStyle name="Normal 35" xfId="190" xr:uid="{00000000-0005-0000-0000-000009010000}"/>
    <cellStyle name="Normal 36" xfId="191" xr:uid="{00000000-0005-0000-0000-00000A010000}"/>
    <cellStyle name="Normal 37" xfId="192" xr:uid="{00000000-0005-0000-0000-00000B010000}"/>
    <cellStyle name="Normal 38" xfId="193" xr:uid="{00000000-0005-0000-0000-00000C010000}"/>
    <cellStyle name="Normal 39" xfId="194" xr:uid="{00000000-0005-0000-0000-00000D010000}"/>
    <cellStyle name="Normal 4" xfId="21" xr:uid="{00000000-0005-0000-0000-00000E010000}"/>
    <cellStyle name="Normal 4 2" xfId="195" xr:uid="{00000000-0005-0000-0000-00000F010000}"/>
    <cellStyle name="Normal 40" xfId="196" xr:uid="{00000000-0005-0000-0000-000010010000}"/>
    <cellStyle name="Normal 41" xfId="197" xr:uid="{00000000-0005-0000-0000-000011010000}"/>
    <cellStyle name="Normal 42" xfId="198" xr:uid="{00000000-0005-0000-0000-000012010000}"/>
    <cellStyle name="Normal 43" xfId="199" xr:uid="{00000000-0005-0000-0000-000013010000}"/>
    <cellStyle name="Normal 44" xfId="200" xr:uid="{00000000-0005-0000-0000-000014010000}"/>
    <cellStyle name="Normal 45" xfId="201" xr:uid="{00000000-0005-0000-0000-000015010000}"/>
    <cellStyle name="Normal 46" xfId="202" xr:uid="{00000000-0005-0000-0000-000016010000}"/>
    <cellStyle name="Normal 47" xfId="203" xr:uid="{00000000-0005-0000-0000-000017010000}"/>
    <cellStyle name="Normal 48" xfId="204" xr:uid="{00000000-0005-0000-0000-000018010000}"/>
    <cellStyle name="Normal 49" xfId="205" xr:uid="{00000000-0005-0000-0000-000019010000}"/>
    <cellStyle name="Normal 5" xfId="22" xr:uid="{00000000-0005-0000-0000-00001A010000}"/>
    <cellStyle name="Normal 5 2" xfId="206" xr:uid="{00000000-0005-0000-0000-00001B010000}"/>
    <cellStyle name="Normal 5_2112 DF Schedule" xfId="349" xr:uid="{00000000-0005-0000-0000-00001C010000}"/>
    <cellStyle name="Normal 50" xfId="207" xr:uid="{00000000-0005-0000-0000-00001D010000}"/>
    <cellStyle name="Normal 51" xfId="208" xr:uid="{00000000-0005-0000-0000-00001E010000}"/>
    <cellStyle name="Normal 52" xfId="209" xr:uid="{00000000-0005-0000-0000-00001F010000}"/>
    <cellStyle name="Normal 53" xfId="210" xr:uid="{00000000-0005-0000-0000-000020010000}"/>
    <cellStyle name="Normal 54" xfId="211" xr:uid="{00000000-0005-0000-0000-000021010000}"/>
    <cellStyle name="Normal 55" xfId="212" xr:uid="{00000000-0005-0000-0000-000022010000}"/>
    <cellStyle name="Normal 56" xfId="213" xr:uid="{00000000-0005-0000-0000-000023010000}"/>
    <cellStyle name="Normal 57" xfId="214" xr:uid="{00000000-0005-0000-0000-000024010000}"/>
    <cellStyle name="Normal 58" xfId="215" xr:uid="{00000000-0005-0000-0000-000025010000}"/>
    <cellStyle name="Normal 59" xfId="216" xr:uid="{00000000-0005-0000-0000-000026010000}"/>
    <cellStyle name="Normal 6" xfId="23" xr:uid="{00000000-0005-0000-0000-000027010000}"/>
    <cellStyle name="Normal 6 2" xfId="217" xr:uid="{00000000-0005-0000-0000-000028010000}"/>
    <cellStyle name="Normal 60" xfId="218" xr:uid="{00000000-0005-0000-0000-000029010000}"/>
    <cellStyle name="Normal 61" xfId="219" xr:uid="{00000000-0005-0000-0000-00002A010000}"/>
    <cellStyle name="Normal 62" xfId="220" xr:uid="{00000000-0005-0000-0000-00002B010000}"/>
    <cellStyle name="Normal 63" xfId="221" xr:uid="{00000000-0005-0000-0000-00002C010000}"/>
    <cellStyle name="Normal 64" xfId="222" xr:uid="{00000000-0005-0000-0000-00002D010000}"/>
    <cellStyle name="Normal 65" xfId="223" xr:uid="{00000000-0005-0000-0000-00002E010000}"/>
    <cellStyle name="Normal 66" xfId="224" xr:uid="{00000000-0005-0000-0000-00002F010000}"/>
    <cellStyle name="Normal 67" xfId="225" xr:uid="{00000000-0005-0000-0000-000030010000}"/>
    <cellStyle name="Normal 68" xfId="226" xr:uid="{00000000-0005-0000-0000-000031010000}"/>
    <cellStyle name="Normal 69" xfId="227" xr:uid="{00000000-0005-0000-0000-000032010000}"/>
    <cellStyle name="Normal 7" xfId="228" xr:uid="{00000000-0005-0000-0000-000033010000}"/>
    <cellStyle name="Normal 70" xfId="229" xr:uid="{00000000-0005-0000-0000-000034010000}"/>
    <cellStyle name="Normal 71" xfId="230" xr:uid="{00000000-0005-0000-0000-000035010000}"/>
    <cellStyle name="Normal 72" xfId="231" xr:uid="{00000000-0005-0000-0000-000036010000}"/>
    <cellStyle name="Normal 73" xfId="232" xr:uid="{00000000-0005-0000-0000-000037010000}"/>
    <cellStyle name="Normal 74" xfId="233" xr:uid="{00000000-0005-0000-0000-000038010000}"/>
    <cellStyle name="Normal 75" xfId="234" xr:uid="{00000000-0005-0000-0000-000039010000}"/>
    <cellStyle name="Normal 76" xfId="235" xr:uid="{00000000-0005-0000-0000-00003A010000}"/>
    <cellStyle name="Normal 77" xfId="236" xr:uid="{00000000-0005-0000-0000-00003B010000}"/>
    <cellStyle name="Normal 78" xfId="237" xr:uid="{00000000-0005-0000-0000-00003C010000}"/>
    <cellStyle name="Normal 79" xfId="238" xr:uid="{00000000-0005-0000-0000-00003D010000}"/>
    <cellStyle name="Normal 8" xfId="239" xr:uid="{00000000-0005-0000-0000-00003E010000}"/>
    <cellStyle name="Normal 80" xfId="240" xr:uid="{00000000-0005-0000-0000-00003F010000}"/>
    <cellStyle name="Normal 81" xfId="241" xr:uid="{00000000-0005-0000-0000-000040010000}"/>
    <cellStyle name="Normal 82" xfId="242" xr:uid="{00000000-0005-0000-0000-000041010000}"/>
    <cellStyle name="Normal 83" xfId="243" xr:uid="{00000000-0005-0000-0000-000042010000}"/>
    <cellStyle name="Normal 84" xfId="38" xr:uid="{00000000-0005-0000-0000-000043010000}"/>
    <cellStyle name="Normal 84 2" xfId="278" xr:uid="{00000000-0005-0000-0000-000044010000}"/>
    <cellStyle name="Normal 84 3" xfId="350" xr:uid="{00000000-0005-0000-0000-000045010000}"/>
    <cellStyle name="Normal 85" xfId="252" xr:uid="{00000000-0005-0000-0000-000046010000}"/>
    <cellStyle name="Normal 86" xfId="270" xr:uid="{00000000-0005-0000-0000-000047010000}"/>
    <cellStyle name="Normal 87" xfId="271" xr:uid="{00000000-0005-0000-0000-000048010000}"/>
    <cellStyle name="Normal 88" xfId="272" xr:uid="{00000000-0005-0000-0000-000049010000}"/>
    <cellStyle name="Normal 89" xfId="273" xr:uid="{00000000-0005-0000-0000-00004A010000}"/>
    <cellStyle name="Normal 9" xfId="244" xr:uid="{00000000-0005-0000-0000-00004B010000}"/>
    <cellStyle name="Normal 90" xfId="274" xr:uid="{00000000-0005-0000-0000-00004C010000}"/>
    <cellStyle name="Normal 91" xfId="279" xr:uid="{00000000-0005-0000-0000-00004D010000}"/>
    <cellStyle name="Normal 92" xfId="369" xr:uid="{00000000-0005-0000-0000-00004E010000}"/>
    <cellStyle name="Normal 92 2" xfId="389" xr:uid="{00000000-0005-0000-0000-00004F010000}"/>
    <cellStyle name="Normal 93" xfId="373" xr:uid="{00000000-0005-0000-0000-000050010000}"/>
    <cellStyle name="Normal 93 2" xfId="393" xr:uid="{00000000-0005-0000-0000-000051010000}"/>
    <cellStyle name="Normal 94" xfId="374" xr:uid="{00000000-0005-0000-0000-000052010000}"/>
    <cellStyle name="Normal 95" xfId="375" xr:uid="{00000000-0005-0000-0000-000053010000}"/>
    <cellStyle name="Normal 96" xfId="376" xr:uid="{00000000-0005-0000-0000-000054010000}"/>
    <cellStyle name="Normal 97" xfId="377" xr:uid="{00000000-0005-0000-0000-000055010000}"/>
    <cellStyle name="Normal 98" xfId="378" xr:uid="{00000000-0005-0000-0000-000056010000}"/>
    <cellStyle name="Normal 99" xfId="379" xr:uid="{00000000-0005-0000-0000-000057010000}"/>
    <cellStyle name="Normal_Price out" xfId="4" xr:uid="{00000000-0005-0000-0000-00005A010000}"/>
    <cellStyle name="Note 2" xfId="246" xr:uid="{00000000-0005-0000-0000-00005C010000}"/>
    <cellStyle name="Note 2 2" xfId="351" xr:uid="{00000000-0005-0000-0000-00005D010000}"/>
    <cellStyle name="Note 3" xfId="245" xr:uid="{00000000-0005-0000-0000-00005E010000}"/>
    <cellStyle name="Note 3 2" xfId="352" xr:uid="{00000000-0005-0000-0000-00005F010000}"/>
    <cellStyle name="Note 4" xfId="405" xr:uid="{00000000-0005-0000-0000-000060010000}"/>
    <cellStyle name="Note 5" xfId="413" xr:uid="{BFD9A9E8-E532-4D38-918B-940E915D7A76}"/>
    <cellStyle name="Note 6" xfId="409" xr:uid="{51138B6F-8003-4D7B-9D20-7978408F6184}"/>
    <cellStyle name="Notes" xfId="247" xr:uid="{00000000-0005-0000-0000-000061010000}"/>
    <cellStyle name="Output 2" xfId="249" xr:uid="{00000000-0005-0000-0000-000062010000}"/>
    <cellStyle name="Output 3" xfId="248" xr:uid="{00000000-0005-0000-0000-000063010000}"/>
    <cellStyle name="Output 4" xfId="406" xr:uid="{00000000-0005-0000-0000-000064010000}"/>
    <cellStyle name="Percent" xfId="3" builtinId="5"/>
    <cellStyle name="Percent 10" xfId="407" xr:uid="{00000000-0005-0000-0000-000066010000}"/>
    <cellStyle name="Percent 11" xfId="412" xr:uid="{4C2FF831-E660-46BC-922F-6A7907F82937}"/>
    <cellStyle name="Percent 2" xfId="24" xr:uid="{00000000-0005-0000-0000-000067010000}"/>
    <cellStyle name="Percent 2 2" xfId="25" xr:uid="{00000000-0005-0000-0000-000068010000}"/>
    <cellStyle name="Percent 2 2 2" xfId="251" xr:uid="{00000000-0005-0000-0000-000069010000}"/>
    <cellStyle name="Percent 2 3" xfId="353" xr:uid="{00000000-0005-0000-0000-00006A010000}"/>
    <cellStyle name="Percent 2 6" xfId="26" xr:uid="{00000000-0005-0000-0000-00006B010000}"/>
    <cellStyle name="Percent 3" xfId="27" xr:uid="{00000000-0005-0000-0000-00006C010000}"/>
    <cellStyle name="Percent 3 2" xfId="28" xr:uid="{00000000-0005-0000-0000-00006D010000}"/>
    <cellStyle name="Percent 4" xfId="29" xr:uid="{00000000-0005-0000-0000-00006E010000}"/>
    <cellStyle name="Percent 4 2" xfId="355" xr:uid="{00000000-0005-0000-0000-00006F010000}"/>
    <cellStyle name="Percent 4 3" xfId="354" xr:uid="{00000000-0005-0000-0000-000070010000}"/>
    <cellStyle name="Percent 5" xfId="253" xr:uid="{00000000-0005-0000-0000-000071010000}"/>
    <cellStyle name="Percent 5 2" xfId="414" xr:uid="{2C5FCC71-CBAD-4533-AE44-6DD166E63E8F}"/>
    <cellStyle name="Percent 6" xfId="254" xr:uid="{00000000-0005-0000-0000-000072010000}"/>
    <cellStyle name="Percent 7" xfId="250" xr:uid="{00000000-0005-0000-0000-000073010000}"/>
    <cellStyle name="Percent 7 2" xfId="275" xr:uid="{00000000-0005-0000-0000-000074010000}"/>
    <cellStyle name="Percent 7 3" xfId="356" xr:uid="{00000000-0005-0000-0000-000075010000}"/>
    <cellStyle name="Percent 8" xfId="357" xr:uid="{00000000-0005-0000-0000-000076010000}"/>
    <cellStyle name="Percent 9" xfId="372" xr:uid="{00000000-0005-0000-0000-000077010000}"/>
    <cellStyle name="Percent 9 2" xfId="392" xr:uid="{00000000-0005-0000-0000-000078010000}"/>
    <cellStyle name="Percent(1)" xfId="255" xr:uid="{00000000-0005-0000-0000-000079010000}"/>
    <cellStyle name="Percent(2)" xfId="256" xr:uid="{00000000-0005-0000-0000-00007A010000}"/>
    <cellStyle name="PRM" xfId="257" xr:uid="{00000000-0005-0000-0000-00007B010000}"/>
    <cellStyle name="PRM 2" xfId="258" xr:uid="{00000000-0005-0000-0000-00007C010000}"/>
    <cellStyle name="PRM 3" xfId="259" xr:uid="{00000000-0005-0000-0000-00007D010000}"/>
    <cellStyle name="PRM_2011-11" xfId="260" xr:uid="{00000000-0005-0000-0000-00007E010000}"/>
    <cellStyle name="PS_Comma" xfId="30" xr:uid="{00000000-0005-0000-0000-00007F010000}"/>
    <cellStyle name="PSChar" xfId="31" xr:uid="{00000000-0005-0000-0000-000080010000}"/>
    <cellStyle name="PSDate" xfId="32" xr:uid="{00000000-0005-0000-0000-000081010000}"/>
    <cellStyle name="PSDec" xfId="33" xr:uid="{00000000-0005-0000-0000-000082010000}"/>
    <cellStyle name="PSHeading" xfId="34" xr:uid="{00000000-0005-0000-0000-000083010000}"/>
    <cellStyle name="PSInt" xfId="35" xr:uid="{00000000-0005-0000-0000-000084010000}"/>
    <cellStyle name="PSSpacer" xfId="36" xr:uid="{00000000-0005-0000-0000-000085010000}"/>
    <cellStyle name="STYL0 - Style1" xfId="358" xr:uid="{00000000-0005-0000-0000-000086010000}"/>
    <cellStyle name="STYL1 - Style2" xfId="359" xr:uid="{00000000-0005-0000-0000-000087010000}"/>
    <cellStyle name="STYL2 - Style3" xfId="360" xr:uid="{00000000-0005-0000-0000-000088010000}"/>
    <cellStyle name="STYL3 - Style4" xfId="361" xr:uid="{00000000-0005-0000-0000-000089010000}"/>
    <cellStyle name="STYL4 - Style5" xfId="362" xr:uid="{00000000-0005-0000-0000-00008A010000}"/>
    <cellStyle name="STYL5 - Style6" xfId="363" xr:uid="{00000000-0005-0000-0000-00008B010000}"/>
    <cellStyle name="STYL6 - Style7" xfId="364" xr:uid="{00000000-0005-0000-0000-00008C010000}"/>
    <cellStyle name="STYL7 - Style8" xfId="365" xr:uid="{00000000-0005-0000-0000-00008D010000}"/>
    <cellStyle name="Style 1" xfId="261" xr:uid="{00000000-0005-0000-0000-00008E010000}"/>
    <cellStyle name="Style 1 2" xfId="262" xr:uid="{00000000-0005-0000-0000-00008F010000}"/>
    <cellStyle name="STYLE1" xfId="263" xr:uid="{00000000-0005-0000-0000-000090010000}"/>
    <cellStyle name="sub heading" xfId="366" xr:uid="{00000000-0005-0000-0000-000091010000}"/>
    <cellStyle name="Title 2" xfId="265" xr:uid="{00000000-0005-0000-0000-000092010000}"/>
    <cellStyle name="Title 3" xfId="264" xr:uid="{00000000-0005-0000-0000-000093010000}"/>
    <cellStyle name="title 4" xfId="408" xr:uid="{00000000-0005-0000-0000-000094010000}"/>
    <cellStyle name="Total 2" xfId="267" xr:uid="{00000000-0005-0000-0000-000095010000}"/>
    <cellStyle name="Total 2 2" xfId="367" xr:uid="{00000000-0005-0000-0000-000096010000}"/>
    <cellStyle name="Total 3" xfId="266" xr:uid="{00000000-0005-0000-0000-000097010000}"/>
    <cellStyle name="Total 3 2" xfId="368" xr:uid="{00000000-0005-0000-0000-000098010000}"/>
    <cellStyle name="Warning Text 2" xfId="269" xr:uid="{00000000-0005-0000-0000-000099010000}"/>
    <cellStyle name="Warning Text 3" xfId="268" xr:uid="{00000000-0005-0000-0000-00009A010000}"/>
    <cellStyle name="WM_STANDARD" xfId="37" xr:uid="{00000000-0005-0000-0000-00009B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88352</xdr:colOff>
      <xdr:row>1</xdr:row>
      <xdr:rowOff>106680</xdr:rowOff>
    </xdr:from>
    <xdr:to>
      <xdr:col>12</xdr:col>
      <xdr:colOff>156245</xdr:colOff>
      <xdr:row>15</xdr:row>
      <xdr:rowOff>115747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8529B7-61A9-4CA6-86B8-C01DE9A29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52" y="6873240"/>
          <a:ext cx="10484433" cy="256938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17</xdr:row>
      <xdr:rowOff>66328</xdr:rowOff>
    </xdr:from>
    <xdr:to>
      <xdr:col>12</xdr:col>
      <xdr:colOff>91440</xdr:colOff>
      <xdr:row>32</xdr:row>
      <xdr:rowOff>174749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88E86A-B8B4-41BE-A475-51D4ADCE3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" y="9758968"/>
          <a:ext cx="10500360" cy="2851621"/>
        </a:xfrm>
        <a:prstGeom prst="rect">
          <a:avLst/>
        </a:prstGeom>
      </xdr:spPr>
    </xdr:pic>
    <xdr:clientData/>
  </xdr:twoCellAnchor>
  <xdr:twoCellAnchor>
    <xdr:from>
      <xdr:col>8</xdr:col>
      <xdr:colOff>487680</xdr:colOff>
      <xdr:row>6</xdr:row>
      <xdr:rowOff>144780</xdr:rowOff>
    </xdr:from>
    <xdr:to>
      <xdr:col>14</xdr:col>
      <xdr:colOff>76200</xdr:colOff>
      <xdr:row>13</xdr:row>
      <xdr:rowOff>175260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E56E9C3-BEDC-40C6-839E-0F61C8A43C21}"/>
            </a:ext>
          </a:extLst>
        </xdr:cNvPr>
        <xdr:cNvCxnSpPr/>
      </xdr:nvCxnSpPr>
      <xdr:spPr>
        <a:xfrm flipH="1">
          <a:off x="7581900" y="7825740"/>
          <a:ext cx="5006340" cy="1310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167640</xdr:colOff>
      <xdr:row>63</xdr:row>
      <xdr:rowOff>7157</xdr:rowOff>
    </xdr:from>
    <xdr:to>
      <xdr:col>12</xdr:col>
      <xdr:colOff>480060</xdr:colOff>
      <xdr:row>76</xdr:row>
      <xdr:rowOff>62402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B555E0-1B90-414A-A67E-81E22555C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5860" y="18112277"/>
          <a:ext cx="9730740" cy="2432685"/>
        </a:xfrm>
        <a:prstGeom prst="rect">
          <a:avLst/>
        </a:prstGeom>
      </xdr:spPr>
    </xdr:pic>
    <xdr:clientData/>
  </xdr:twoCellAnchor>
  <xdr:twoCellAnchor editAs="oneCell">
    <xdr:from>
      <xdr:col>0</xdr:col>
      <xdr:colOff>967740</xdr:colOff>
      <xdr:row>77</xdr:row>
      <xdr:rowOff>167640</xdr:rowOff>
    </xdr:from>
    <xdr:to>
      <xdr:col>10</xdr:col>
      <xdr:colOff>638621</xdr:colOff>
      <xdr:row>100</xdr:row>
      <xdr:rowOff>161219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18C2D37-AFD7-49DB-B7F0-AA3003F5B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7740" y="20833080"/>
          <a:ext cx="8350061" cy="41998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129540</xdr:rowOff>
    </xdr:from>
    <xdr:to>
      <xdr:col>10</xdr:col>
      <xdr:colOff>538190</xdr:colOff>
      <xdr:row>59</xdr:row>
      <xdr:rowOff>62088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EC73156-F128-4B3E-AB93-8E58CD8EE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8220" y="12748260"/>
          <a:ext cx="8219150" cy="4687428"/>
        </a:xfrm>
        <a:prstGeom prst="rect">
          <a:avLst/>
        </a:prstGeom>
      </xdr:spPr>
    </xdr:pic>
    <xdr:clientData/>
  </xdr:twoCellAnchor>
  <xdr:twoCellAnchor>
    <xdr:from>
      <xdr:col>8</xdr:col>
      <xdr:colOff>297180</xdr:colOff>
      <xdr:row>24</xdr:row>
      <xdr:rowOff>99060</xdr:rowOff>
    </xdr:from>
    <xdr:to>
      <xdr:col>14</xdr:col>
      <xdr:colOff>137160</xdr:colOff>
      <xdr:row>32</xdr:row>
      <xdr:rowOff>30480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81DD99D2-07EC-4782-985C-50BE926C4230}"/>
            </a:ext>
          </a:extLst>
        </xdr:cNvPr>
        <xdr:cNvCxnSpPr/>
      </xdr:nvCxnSpPr>
      <xdr:spPr>
        <a:xfrm flipH="1">
          <a:off x="7391400" y="4488180"/>
          <a:ext cx="5257800" cy="13944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66</xdr:row>
      <xdr:rowOff>144780</xdr:rowOff>
    </xdr:from>
    <xdr:to>
      <xdr:col>14</xdr:col>
      <xdr:colOff>228600</xdr:colOff>
      <xdr:row>74</xdr:row>
      <xdr:rowOff>144780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98598490-117F-4C89-A7A6-CC507FBF2BBC}"/>
            </a:ext>
          </a:extLst>
        </xdr:cNvPr>
        <xdr:cNvCxnSpPr/>
      </xdr:nvCxnSpPr>
      <xdr:spPr>
        <a:xfrm flipH="1">
          <a:off x="8001000" y="12214860"/>
          <a:ext cx="4739640" cy="14630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FE1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CurleyM\LOCALS~1\Temp\RPLB_IND04%20v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04%20Budget%20Templates\RPLB_IND04%20v2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Chuck%20&amp;%20Erin\AppData\Local\Temp\Temp1_Infinium%20to%20Lawson%20Mapping-final.zip\Infin%20to%20Laws%20Co-AU%20Mapping%201-5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ivision\Accounting\WUTC\2019\Klickitat%20(Tri)%20County\2019\WUTC%20Rate%20Case%202019\Data%20Pulls\2018%204487%20Collection%2010.30.1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Chuck%20&amp;%20Erin\AppData\Local\Temp\Temp1_Infinium%20to%20Lawson%20Mapping-final.zip\AW%20P&amp;L%20map%2008112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District\Joe_Garza\mark%20gregg\WUTC%20Files\Eastside\Eastside%20Rate%20Case%202006\Eastside%20RC%202006%20Filing%20Docs\Proforma%20Eastside%202005%204.17.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Documents\F-E-B%20Div%20%23%20Propos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ndobi/AppData/Local/Microsoft/Windows/Temporary%20Internet%20Files/Content.Outlook/R1VAHYB7/4172/2017.10%20_%204172%20Eastside%20Recycle%20Credits-Revised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%60%60Maria%20Documents/%60BU404%20Docs/%60%60Rate%20Cases/4487/WUTC%20Model%20-%20Klickitat%20-%20Dec%202022%20v4%20-%20final%20internal%20versio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lossr\Local%20Settings\Temporary%20Internet%20Files\OLK2\SupervOverhead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lossr\Local%20Settings\Temporary%20Internet%20Files\OLK2\OverheadLabor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siderepublicservices.com/Users/yeddlyu/Desktop/Budget%20Template/08-27-2014/Templates/TRAN%20v1.02%20-%20locked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172-01\Share\Division\Accounting\2014\Accounts%20Receivable\County%20&amp;%20City%20Reporting\172%20-%20Eastside\Bellevue\12%20December\2014%20Bellevue%20Monthly%20Report%20December-Diane.xlsb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04%20Budget\2004%20Proposed%20Collection%20Revenu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PUBLIC\EXCEL\97SEATAC\SKM97T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dkermode\Documents\+2018\LG%20replacement\SolidWaste-NonPublic%20LG%202018%20V5.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05%20Budget%20Templates\Working%20Templates\TR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04%20Budget%20Templates\RPLB_%20NC04%20v2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indows/TEMP/AFE199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sers/Chuck%20&amp;%20Erin/AppData/Local/Temp/Temp1_Infinium%20to%20Lawson%20Mapping-final.zip/Infin%20to%20Laws%20Co-AU%20Mapping%201-5-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K$\Division\Accounting\2018%20Budget\4487\2018%204487%20Collection%2010.31.17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sers/Chuck%20&amp;%20Erin/AppData/Local/Temp/Temp1_Infinium%20to%20Lawson%20Mapping-final.zip/AW%20P&amp;L%20map%2008112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sers/mendobi/AppData/Local/Microsoft/Windows/Temporary%20Internet%20Files/Content.Outlook/R1VAHYB7/4172/2017.10%20_%204172%20Eastside%20Recycle%20Credits-Revised.xlsb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%60%60Maria%20Documents/%60BU404%20Docs/%60%60Rate%20Cases/4487/STAFF%20WUTC%20Model%20-%204487%20to%20file%20v2.xlsb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sers/dkermode/Documents/+2018/LG%20replacement/SolidWaste-NonPublic%20LG%202018%20V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 by Company"/>
      <sheetName val="AFE by Writer"/>
      <sheetName val="AFE Table"/>
      <sheetName val="Recap 99"/>
      <sheetName val="Table 99"/>
      <sheetName val="Recap GL Codes"/>
      <sheetName val="GL Codes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I3">
            <v>94181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2"/>
      <sheetName val="UPLOAD"/>
      <sheetName val="FB165 Job"/>
      <sheetName val="LOB Summary"/>
      <sheetName val="Industrial Rev"/>
      <sheetName val="Sale of Mat'l"/>
      <sheetName val="Int Growth Input"/>
      <sheetName val="Int Growth Results"/>
      <sheetName val="Disposal"/>
      <sheetName val="Direct Labor"/>
      <sheetName val="Direct Labor Benefits "/>
      <sheetName val="Supervisory Labor"/>
      <sheetName val="Repairs &amp; Maint"/>
      <sheetName val="Risk"/>
      <sheetName val="Blank1"/>
      <sheetName val="Blank2"/>
      <sheetName val="Blank3"/>
      <sheetName val="Sheet1"/>
      <sheetName val="Validation"/>
      <sheetName val="Months PI in"/>
      <sheetName val="FB165_Job"/>
      <sheetName val="LOB_Summary"/>
      <sheetName val="Industrial_Rev"/>
      <sheetName val="Sale_of_Mat'l"/>
      <sheetName val="Int_Growth_Input"/>
      <sheetName val="Int_Growth_Results"/>
      <sheetName val="Direct_Labor"/>
      <sheetName val="Direct_Labor_Benefits_"/>
      <sheetName val="Supervisory_Labor"/>
      <sheetName val="Repairs_&amp;_Maint"/>
      <sheetName val="Data Validation"/>
      <sheetName val=""/>
    </sheetNames>
    <sheetDataSet>
      <sheetData sheetId="0"/>
      <sheetData sheetId="1" refreshError="1">
        <row r="10">
          <cell r="B10">
            <v>0</v>
          </cell>
          <cell r="C10" t="str">
            <v>A</v>
          </cell>
          <cell r="D10" t="str">
            <v>301100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>
            <v>0</v>
          </cell>
          <cell r="C11" t="str">
            <v>A</v>
          </cell>
          <cell r="D11" t="str">
            <v>301120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>
            <v>0</v>
          </cell>
          <cell r="C12" t="str">
            <v>A</v>
          </cell>
          <cell r="D12" t="str">
            <v>301150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D13">
            <v>0</v>
          </cell>
        </row>
        <row r="14">
          <cell r="B14">
            <v>0</v>
          </cell>
          <cell r="C14" t="str">
            <v>A</v>
          </cell>
          <cell r="D14" t="str">
            <v>301160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>
            <v>0</v>
          </cell>
          <cell r="C15" t="str">
            <v>A</v>
          </cell>
          <cell r="D15" t="str">
            <v>301161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>
            <v>0</v>
          </cell>
          <cell r="C16" t="str">
            <v>A</v>
          </cell>
          <cell r="D16" t="str">
            <v>301168</v>
          </cell>
          <cell r="E16">
            <v>20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>
            <v>0</v>
          </cell>
          <cell r="C17" t="str">
            <v>A</v>
          </cell>
          <cell r="D17" t="str">
            <v>301168</v>
          </cell>
          <cell r="E17">
            <v>21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>
            <v>0</v>
          </cell>
          <cell r="C18" t="str">
            <v>A</v>
          </cell>
          <cell r="D18" t="str">
            <v>301168</v>
          </cell>
          <cell r="E18">
            <v>22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>
            <v>0</v>
          </cell>
          <cell r="C19" t="str">
            <v>A</v>
          </cell>
          <cell r="D19" t="str">
            <v>301168</v>
          </cell>
          <cell r="E19">
            <v>23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>
            <v>0</v>
          </cell>
          <cell r="C20" t="str">
            <v>A</v>
          </cell>
          <cell r="D20" t="str">
            <v>301168</v>
          </cell>
          <cell r="E20">
            <v>24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>
            <v>0</v>
          </cell>
          <cell r="C21" t="str">
            <v>A</v>
          </cell>
          <cell r="D21" t="str">
            <v>301168</v>
          </cell>
          <cell r="E21">
            <v>25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>
            <v>0</v>
          </cell>
          <cell r="C22" t="str">
            <v>A</v>
          </cell>
          <cell r="D22" t="str">
            <v>301168</v>
          </cell>
          <cell r="E22">
            <v>26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>
            <v>0</v>
          </cell>
          <cell r="C23" t="str">
            <v>A</v>
          </cell>
          <cell r="D23" t="str">
            <v>301168</v>
          </cell>
          <cell r="E23">
            <v>27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D24">
            <v>0</v>
          </cell>
        </row>
        <row r="25">
          <cell r="B25">
            <v>0</v>
          </cell>
          <cell r="C25" t="str">
            <v>A</v>
          </cell>
          <cell r="D25" t="str">
            <v>301190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>
            <v>0</v>
          </cell>
          <cell r="C26" t="str">
            <v>A</v>
          </cell>
          <cell r="D26" t="str">
            <v>301196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>
            <v>0</v>
          </cell>
          <cell r="C27" t="str">
            <v>A</v>
          </cell>
          <cell r="D27" t="str">
            <v>301197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>
            <v>0</v>
          </cell>
          <cell r="C28" t="str">
            <v>A</v>
          </cell>
          <cell r="D28" t="str">
            <v>301199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B31">
            <v>0</v>
          </cell>
          <cell r="C31" t="str">
            <v>A</v>
          </cell>
          <cell r="D31" t="str">
            <v>311100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>
            <v>0</v>
          </cell>
          <cell r="C32" t="str">
            <v>A</v>
          </cell>
          <cell r="D32" t="str">
            <v>311120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>
            <v>0</v>
          </cell>
          <cell r="C33" t="str">
            <v>A</v>
          </cell>
          <cell r="D33" t="str">
            <v>311150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D34">
            <v>0</v>
          </cell>
        </row>
        <row r="35">
          <cell r="B35">
            <v>0</v>
          </cell>
          <cell r="C35" t="str">
            <v>A</v>
          </cell>
          <cell r="D35" t="str">
            <v>311160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>
            <v>0</v>
          </cell>
          <cell r="C36" t="str">
            <v>A</v>
          </cell>
          <cell r="D36" t="str">
            <v>311161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>
            <v>0</v>
          </cell>
          <cell r="C37" t="str">
            <v>A</v>
          </cell>
          <cell r="D37" t="str">
            <v>311168</v>
          </cell>
          <cell r="E37">
            <v>20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>
            <v>0</v>
          </cell>
          <cell r="C38" t="str">
            <v>A</v>
          </cell>
          <cell r="D38" t="str">
            <v>311168</v>
          </cell>
          <cell r="E38">
            <v>21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>
            <v>0</v>
          </cell>
          <cell r="C39" t="str">
            <v>A</v>
          </cell>
          <cell r="D39" t="str">
            <v>311168</v>
          </cell>
          <cell r="E39">
            <v>22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>
            <v>0</v>
          </cell>
          <cell r="C40" t="str">
            <v>A</v>
          </cell>
          <cell r="D40" t="str">
            <v>311168</v>
          </cell>
          <cell r="E40">
            <v>23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>
            <v>0</v>
          </cell>
          <cell r="C41" t="str">
            <v>A</v>
          </cell>
          <cell r="D41" t="str">
            <v>311168</v>
          </cell>
          <cell r="E41">
            <v>24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>
            <v>0</v>
          </cell>
          <cell r="C42" t="str">
            <v>A</v>
          </cell>
          <cell r="D42" t="str">
            <v>311168</v>
          </cell>
          <cell r="E42">
            <v>25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>
            <v>0</v>
          </cell>
          <cell r="C43" t="str">
            <v>A</v>
          </cell>
          <cell r="D43" t="str">
            <v>311168</v>
          </cell>
          <cell r="E43">
            <v>26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>
            <v>0</v>
          </cell>
          <cell r="C44" t="str">
            <v>A</v>
          </cell>
          <cell r="D44" t="str">
            <v>311168</v>
          </cell>
          <cell r="E44">
            <v>27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D45">
            <v>0</v>
          </cell>
        </row>
        <row r="46">
          <cell r="B46">
            <v>0</v>
          </cell>
          <cell r="C46" t="str">
            <v>A</v>
          </cell>
          <cell r="D46" t="str">
            <v>311199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B49">
            <v>0</v>
          </cell>
          <cell r="C49" t="str">
            <v>A</v>
          </cell>
          <cell r="D49" t="str">
            <v>321100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>
            <v>0</v>
          </cell>
          <cell r="C50" t="str">
            <v>A</v>
          </cell>
          <cell r="D50" t="str">
            <v>321120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>
            <v>0</v>
          </cell>
          <cell r="C51" t="str">
            <v>A</v>
          </cell>
          <cell r="D51" t="str">
            <v>321150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D52">
            <v>0</v>
          </cell>
        </row>
        <row r="53">
          <cell r="B53">
            <v>0</v>
          </cell>
          <cell r="C53" t="str">
            <v>A</v>
          </cell>
          <cell r="D53" t="str">
            <v>321160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>
            <v>0</v>
          </cell>
          <cell r="C54" t="str">
            <v>A</v>
          </cell>
          <cell r="D54" t="str">
            <v>321161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B55">
            <v>0</v>
          </cell>
          <cell r="C55" t="str">
            <v>A</v>
          </cell>
          <cell r="D55" t="str">
            <v>321168</v>
          </cell>
          <cell r="E55">
            <v>20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B56">
            <v>0</v>
          </cell>
          <cell r="C56" t="str">
            <v>A</v>
          </cell>
          <cell r="D56" t="str">
            <v>321168</v>
          </cell>
          <cell r="E56">
            <v>21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B57">
            <v>0</v>
          </cell>
          <cell r="C57" t="str">
            <v>A</v>
          </cell>
          <cell r="D57" t="str">
            <v>321168</v>
          </cell>
          <cell r="E57">
            <v>22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B58">
            <v>0</v>
          </cell>
          <cell r="C58" t="str">
            <v>A</v>
          </cell>
          <cell r="D58" t="str">
            <v>321168</v>
          </cell>
          <cell r="E58">
            <v>23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>
            <v>0</v>
          </cell>
          <cell r="C59" t="str">
            <v>A</v>
          </cell>
          <cell r="D59" t="str">
            <v>321168</v>
          </cell>
          <cell r="E59">
            <v>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B60">
            <v>0</v>
          </cell>
          <cell r="C60" t="str">
            <v>A</v>
          </cell>
          <cell r="D60" t="str">
            <v>321168</v>
          </cell>
          <cell r="E60">
            <v>25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B61">
            <v>0</v>
          </cell>
          <cell r="C61" t="str">
            <v>A</v>
          </cell>
          <cell r="D61" t="str">
            <v>321168</v>
          </cell>
          <cell r="E61">
            <v>26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B62">
            <v>0</v>
          </cell>
          <cell r="C62" t="str">
            <v>A</v>
          </cell>
          <cell r="D62" t="str">
            <v>321168</v>
          </cell>
          <cell r="E62">
            <v>27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D63">
            <v>0</v>
          </cell>
        </row>
        <row r="64">
          <cell r="B64">
            <v>0</v>
          </cell>
          <cell r="C64" t="str">
            <v>A</v>
          </cell>
          <cell r="D64" t="str">
            <v>321199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B68">
            <v>0</v>
          </cell>
          <cell r="C68" t="str">
            <v>A</v>
          </cell>
          <cell r="D68" t="str">
            <v>401100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B69">
            <v>0</v>
          </cell>
          <cell r="C69" t="str">
            <v>A</v>
          </cell>
          <cell r="D69" t="str">
            <v>411100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>
            <v>0</v>
          </cell>
          <cell r="C70" t="str">
            <v>A</v>
          </cell>
          <cell r="D70" t="str">
            <v>421100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B73">
            <v>0</v>
          </cell>
          <cell r="C73" t="str">
            <v>A</v>
          </cell>
          <cell r="D73" t="str">
            <v>401160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B74">
            <v>0</v>
          </cell>
          <cell r="C74" t="str">
            <v>A</v>
          </cell>
          <cell r="D74" t="str">
            <v>401161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B75">
            <v>0</v>
          </cell>
          <cell r="C75" t="str">
            <v>A</v>
          </cell>
          <cell r="D75" t="str">
            <v>401168</v>
          </cell>
          <cell r="E75">
            <v>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>
            <v>0</v>
          </cell>
          <cell r="C76" t="str">
            <v>A</v>
          </cell>
          <cell r="D76" t="str">
            <v>401168</v>
          </cell>
          <cell r="E76">
            <v>21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>
            <v>0</v>
          </cell>
          <cell r="C77" t="str">
            <v>A</v>
          </cell>
          <cell r="D77" t="str">
            <v>401168</v>
          </cell>
          <cell r="E77">
            <v>22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B78">
            <v>0</v>
          </cell>
          <cell r="C78" t="str">
            <v>A</v>
          </cell>
          <cell r="D78" t="str">
            <v>401168</v>
          </cell>
          <cell r="E78">
            <v>23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B79">
            <v>0</v>
          </cell>
          <cell r="C79" t="str">
            <v>A</v>
          </cell>
          <cell r="D79" t="str">
            <v>401168</v>
          </cell>
          <cell r="E79">
            <v>24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B80">
            <v>0</v>
          </cell>
          <cell r="C80" t="str">
            <v>A</v>
          </cell>
          <cell r="D80" t="str">
            <v>401168</v>
          </cell>
          <cell r="E80">
            <v>25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B81">
            <v>0</v>
          </cell>
          <cell r="C81" t="str">
            <v>A</v>
          </cell>
          <cell r="D81" t="str">
            <v>401168</v>
          </cell>
          <cell r="E81">
            <v>26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B82">
            <v>0</v>
          </cell>
          <cell r="C82" t="str">
            <v>A</v>
          </cell>
          <cell r="D82" t="str">
            <v>401168</v>
          </cell>
          <cell r="E82">
            <v>27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>
            <v>0</v>
          </cell>
          <cell r="C83" t="str">
            <v>A</v>
          </cell>
          <cell r="D83" t="str">
            <v>411160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>
            <v>0</v>
          </cell>
          <cell r="C84" t="str">
            <v>A</v>
          </cell>
          <cell r="D84" t="str">
            <v>411161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B85">
            <v>0</v>
          </cell>
          <cell r="C85" t="str">
            <v>A</v>
          </cell>
          <cell r="D85" t="str">
            <v>411168</v>
          </cell>
          <cell r="E85">
            <v>20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B86">
            <v>0</v>
          </cell>
          <cell r="C86" t="str">
            <v>A</v>
          </cell>
          <cell r="D86" t="str">
            <v>411168</v>
          </cell>
          <cell r="E86">
            <v>21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>
            <v>0</v>
          </cell>
          <cell r="C87" t="str">
            <v>A</v>
          </cell>
          <cell r="D87" t="str">
            <v>411168</v>
          </cell>
          <cell r="E87">
            <v>22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B88">
            <v>0</v>
          </cell>
          <cell r="C88" t="str">
            <v>A</v>
          </cell>
          <cell r="D88" t="str">
            <v>411168</v>
          </cell>
          <cell r="E88">
            <v>23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B89">
            <v>0</v>
          </cell>
          <cell r="C89" t="str">
            <v>A</v>
          </cell>
          <cell r="D89" t="str">
            <v>411168</v>
          </cell>
          <cell r="E89">
            <v>24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>
            <v>0</v>
          </cell>
          <cell r="C90" t="str">
            <v>A</v>
          </cell>
          <cell r="D90" t="str">
            <v>411168</v>
          </cell>
          <cell r="E90">
            <v>25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B91">
            <v>0</v>
          </cell>
          <cell r="C91" t="str">
            <v>A</v>
          </cell>
          <cell r="D91" t="str">
            <v>411168</v>
          </cell>
          <cell r="E91">
            <v>26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B92">
            <v>0</v>
          </cell>
          <cell r="C92" t="str">
            <v>A</v>
          </cell>
          <cell r="D92" t="str">
            <v>411168</v>
          </cell>
          <cell r="E92">
            <v>27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B93">
            <v>0</v>
          </cell>
          <cell r="C93" t="str">
            <v>A</v>
          </cell>
          <cell r="D93" t="str">
            <v>421160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B94">
            <v>0</v>
          </cell>
          <cell r="C94" t="str">
            <v>A</v>
          </cell>
          <cell r="D94" t="str">
            <v>421161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B95">
            <v>0</v>
          </cell>
          <cell r="C95" t="str">
            <v>A</v>
          </cell>
          <cell r="D95" t="str">
            <v>421168</v>
          </cell>
          <cell r="E95">
            <v>20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B96">
            <v>0</v>
          </cell>
          <cell r="C96" t="str">
            <v>A</v>
          </cell>
          <cell r="D96" t="str">
            <v>421168</v>
          </cell>
          <cell r="E96">
            <v>21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B97">
            <v>0</v>
          </cell>
          <cell r="C97" t="str">
            <v>A</v>
          </cell>
          <cell r="D97" t="str">
            <v>421168</v>
          </cell>
          <cell r="E97">
            <v>22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B98">
            <v>0</v>
          </cell>
          <cell r="C98" t="str">
            <v>A</v>
          </cell>
          <cell r="D98" t="str">
            <v>421168</v>
          </cell>
          <cell r="E98">
            <v>23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>
            <v>0</v>
          </cell>
          <cell r="C99" t="str">
            <v>A</v>
          </cell>
          <cell r="D99" t="str">
            <v>421168</v>
          </cell>
          <cell r="E99">
            <v>24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B100">
            <v>0</v>
          </cell>
          <cell r="C100" t="str">
            <v>A</v>
          </cell>
          <cell r="D100" t="str">
            <v>421168</v>
          </cell>
          <cell r="E100">
            <v>25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>
            <v>0</v>
          </cell>
          <cell r="C101" t="str">
            <v>A</v>
          </cell>
          <cell r="D101" t="str">
            <v>421168</v>
          </cell>
          <cell r="E101">
            <v>26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>
            <v>0</v>
          </cell>
          <cell r="C102" t="str">
            <v>A</v>
          </cell>
          <cell r="D102" t="str">
            <v>421168</v>
          </cell>
          <cell r="E102">
            <v>27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B105">
            <v>0</v>
          </cell>
          <cell r="C105" t="str">
            <v>A</v>
          </cell>
          <cell r="D105" t="str">
            <v>401190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>
            <v>0</v>
          </cell>
          <cell r="C106" t="str">
            <v>A</v>
          </cell>
          <cell r="D106" t="str">
            <v>401192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B107">
            <v>0</v>
          </cell>
          <cell r="C107" t="str">
            <v>A</v>
          </cell>
          <cell r="D107" t="str">
            <v>411192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>
            <v>0</v>
          </cell>
          <cell r="C108" t="str">
            <v>A</v>
          </cell>
          <cell r="D108" t="str">
            <v>421192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B109">
            <v>0</v>
          </cell>
          <cell r="C109" t="str">
            <v>A</v>
          </cell>
          <cell r="D109" t="str">
            <v>401197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B110">
            <v>0</v>
          </cell>
          <cell r="C110" t="str">
            <v>A</v>
          </cell>
          <cell r="D110" t="str">
            <v>401199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B111">
            <v>0</v>
          </cell>
          <cell r="C111" t="str">
            <v>A</v>
          </cell>
          <cell r="D111" t="str">
            <v>411199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>
            <v>0</v>
          </cell>
          <cell r="C112" t="str">
            <v>A</v>
          </cell>
          <cell r="D112" t="str">
            <v>421199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B118">
            <v>0</v>
          </cell>
          <cell r="C118" t="str">
            <v>A</v>
          </cell>
          <cell r="D118" t="str">
            <v>500010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>
            <v>0</v>
          </cell>
          <cell r="C119" t="str">
            <v>A</v>
          </cell>
          <cell r="D119" t="str">
            <v>500020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B120">
            <v>0</v>
          </cell>
          <cell r="C120" t="str">
            <v>A</v>
          </cell>
          <cell r="D120" t="str">
            <v>500030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>
            <v>0</v>
          </cell>
          <cell r="C121" t="str">
            <v>A</v>
          </cell>
          <cell r="D121" t="str">
            <v>500040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B122">
            <v>0</v>
          </cell>
          <cell r="C122" t="str">
            <v>A</v>
          </cell>
          <cell r="D122" t="str">
            <v>500050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B123">
            <v>0</v>
          </cell>
          <cell r="C123" t="str">
            <v>A</v>
          </cell>
          <cell r="D123" t="str">
            <v>500055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B124">
            <v>0</v>
          </cell>
          <cell r="C124" t="str">
            <v>A</v>
          </cell>
          <cell r="D124" t="str">
            <v>500060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B125">
            <v>0</v>
          </cell>
          <cell r="C125" t="str">
            <v>A</v>
          </cell>
          <cell r="D125" t="str">
            <v>500170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B126">
            <v>0</v>
          </cell>
          <cell r="C126" t="str">
            <v>A</v>
          </cell>
          <cell r="D126" t="str">
            <v>500172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B127">
            <v>0</v>
          </cell>
          <cell r="C127" t="str">
            <v>A</v>
          </cell>
          <cell r="D127" t="str">
            <v>500173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B128">
            <v>0</v>
          </cell>
          <cell r="C128" t="str">
            <v>A</v>
          </cell>
          <cell r="D128" t="str">
            <v>500174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B129">
            <v>0</v>
          </cell>
          <cell r="C129" t="str">
            <v>A</v>
          </cell>
          <cell r="D129" t="str">
            <v>500176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B130">
            <v>0</v>
          </cell>
          <cell r="C130" t="str">
            <v>A</v>
          </cell>
          <cell r="D130" t="str">
            <v>500175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B131">
            <v>0</v>
          </cell>
          <cell r="C131" t="str">
            <v>A</v>
          </cell>
          <cell r="D131" t="str">
            <v>500186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B132">
            <v>0</v>
          </cell>
          <cell r="C132" t="str">
            <v>A</v>
          </cell>
          <cell r="D132" t="str">
            <v>500188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B135">
            <v>0</v>
          </cell>
          <cell r="C135" t="str">
            <v>A</v>
          </cell>
          <cell r="D135" t="str">
            <v>510010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B136">
            <v>0</v>
          </cell>
          <cell r="C136" t="str">
            <v>A</v>
          </cell>
          <cell r="D136" t="str">
            <v>510020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B137">
            <v>0</v>
          </cell>
          <cell r="C137" t="str">
            <v>A</v>
          </cell>
          <cell r="D137" t="str">
            <v>510055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B138">
            <v>0</v>
          </cell>
          <cell r="C138" t="str">
            <v>A</v>
          </cell>
          <cell r="D138" t="str">
            <v>510060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B139">
            <v>0</v>
          </cell>
          <cell r="C139" t="str">
            <v>A</v>
          </cell>
          <cell r="D139" t="str">
            <v>510061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B140">
            <v>0</v>
          </cell>
          <cell r="C140" t="str">
            <v>A</v>
          </cell>
          <cell r="D140" t="str">
            <v>510170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B141">
            <v>0</v>
          </cell>
          <cell r="C141" t="str">
            <v>A</v>
          </cell>
          <cell r="D141" t="str">
            <v>510174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B142">
            <v>0</v>
          </cell>
          <cell r="C142" t="str">
            <v>A</v>
          </cell>
          <cell r="D142" t="str">
            <v>510176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B143">
            <v>0</v>
          </cell>
          <cell r="C143" t="str">
            <v>A</v>
          </cell>
          <cell r="D143" t="str">
            <v>510175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B144">
            <v>0</v>
          </cell>
          <cell r="C144" t="str">
            <v>A</v>
          </cell>
          <cell r="D144" t="str">
            <v>510186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B145">
            <v>0</v>
          </cell>
          <cell r="C145" t="str">
            <v>A</v>
          </cell>
          <cell r="D145" t="str">
            <v>510188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B148">
            <v>0</v>
          </cell>
          <cell r="C148" t="str">
            <v>A</v>
          </cell>
          <cell r="D148" t="str">
            <v>530010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B149">
            <v>0</v>
          </cell>
          <cell r="C149" t="str">
            <v>A</v>
          </cell>
          <cell r="D149" t="str">
            <v>530015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B150">
            <v>0</v>
          </cell>
          <cell r="C150" t="str">
            <v>A</v>
          </cell>
          <cell r="D150" t="str">
            <v>530030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B151">
            <v>0</v>
          </cell>
          <cell r="C151" t="str">
            <v>A</v>
          </cell>
          <cell r="D151" t="str">
            <v>530050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B152">
            <v>0</v>
          </cell>
          <cell r="C152" t="str">
            <v>A</v>
          </cell>
          <cell r="D152" t="str">
            <v>530060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B153">
            <v>0</v>
          </cell>
          <cell r="C153" t="str">
            <v>A</v>
          </cell>
          <cell r="D153" t="str">
            <v>530061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B154">
            <v>0</v>
          </cell>
          <cell r="C154" t="str">
            <v>A</v>
          </cell>
          <cell r="D154" t="str">
            <v>530070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B157">
            <v>0</v>
          </cell>
          <cell r="C157" t="str">
            <v>A</v>
          </cell>
          <cell r="D157" t="str">
            <v>540010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B158">
            <v>0</v>
          </cell>
          <cell r="C158" t="str">
            <v>A</v>
          </cell>
          <cell r="D158" t="str">
            <v>540020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B159">
            <v>0</v>
          </cell>
          <cell r="C159" t="str">
            <v>A</v>
          </cell>
          <cell r="D159" t="str">
            <v>540030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B160">
            <v>0</v>
          </cell>
          <cell r="C160" t="str">
            <v>A</v>
          </cell>
          <cell r="D160" t="str">
            <v>540040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B161">
            <v>0</v>
          </cell>
          <cell r="C161" t="str">
            <v>A</v>
          </cell>
          <cell r="D161" t="str">
            <v>540050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B162">
            <v>0</v>
          </cell>
          <cell r="C162" t="str">
            <v>A</v>
          </cell>
          <cell r="D162" t="str">
            <v>540060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B163">
            <v>0</v>
          </cell>
          <cell r="C163" t="str">
            <v>A</v>
          </cell>
          <cell r="D163" t="str">
            <v>540070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B164">
            <v>0</v>
          </cell>
          <cell r="C164" t="str">
            <v>A</v>
          </cell>
          <cell r="D164" t="str">
            <v>540090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B167">
            <v>0</v>
          </cell>
          <cell r="C167" t="str">
            <v>A</v>
          </cell>
          <cell r="D167" t="str">
            <v>545010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B168">
            <v>0</v>
          </cell>
          <cell r="C168" t="str">
            <v>A</v>
          </cell>
          <cell r="D168" t="str">
            <v>545015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B169">
            <v>0</v>
          </cell>
          <cell r="C169" t="str">
            <v>A</v>
          </cell>
          <cell r="D169" t="str">
            <v>545020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B170">
            <v>0</v>
          </cell>
          <cell r="C170" t="str">
            <v>A</v>
          </cell>
          <cell r="D170" t="str">
            <v>545025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B171">
            <v>0</v>
          </cell>
          <cell r="C171" t="str">
            <v>A</v>
          </cell>
          <cell r="D171" t="str">
            <v>545030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B172">
            <v>0</v>
          </cell>
          <cell r="C172" t="str">
            <v>A</v>
          </cell>
          <cell r="D172" t="str">
            <v>545035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B173">
            <v>0</v>
          </cell>
          <cell r="C173" t="str">
            <v>A</v>
          </cell>
          <cell r="D173" t="str">
            <v>545040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B174">
            <v>0</v>
          </cell>
          <cell r="C174" t="str">
            <v>A</v>
          </cell>
          <cell r="D174" t="str">
            <v>545050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B177">
            <v>0</v>
          </cell>
          <cell r="C177" t="str">
            <v>A</v>
          </cell>
          <cell r="D177" t="str">
            <v>565000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B178">
            <v>0</v>
          </cell>
          <cell r="C178" t="str">
            <v>A</v>
          </cell>
          <cell r="D178" t="str">
            <v>565002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B179">
            <v>0</v>
          </cell>
          <cell r="C179" t="str">
            <v>A</v>
          </cell>
          <cell r="D179" t="str">
            <v>565008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B180">
            <v>0</v>
          </cell>
          <cell r="C180" t="str">
            <v>A</v>
          </cell>
          <cell r="D180" t="str">
            <v>565010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B181">
            <v>0</v>
          </cell>
          <cell r="C181" t="str">
            <v>A</v>
          </cell>
          <cell r="D181" t="str">
            <v>565012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B182">
            <v>0</v>
          </cell>
          <cell r="C182" t="str">
            <v>A</v>
          </cell>
          <cell r="D182" t="str">
            <v>565030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B183">
            <v>0</v>
          </cell>
          <cell r="C183" t="str">
            <v>A</v>
          </cell>
          <cell r="D183" t="str">
            <v>565032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B184">
            <v>0</v>
          </cell>
          <cell r="C184" t="str">
            <v>A</v>
          </cell>
          <cell r="D184" t="str">
            <v>565040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B185">
            <v>0</v>
          </cell>
          <cell r="C185" t="str">
            <v>A</v>
          </cell>
          <cell r="D185" t="str">
            <v>565042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B186">
            <v>0</v>
          </cell>
          <cell r="C186" t="str">
            <v>A</v>
          </cell>
          <cell r="D186" t="str">
            <v>565045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B187">
            <v>0</v>
          </cell>
          <cell r="C187" t="str">
            <v>A</v>
          </cell>
          <cell r="D187" t="str">
            <v>565080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B190">
            <v>0</v>
          </cell>
          <cell r="C190" t="str">
            <v>A</v>
          </cell>
          <cell r="D190" t="str">
            <v>570000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B191">
            <v>0</v>
          </cell>
          <cell r="C191" t="str">
            <v>A</v>
          </cell>
          <cell r="D191" t="str">
            <v>570005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B192">
            <v>0</v>
          </cell>
          <cell r="C192" t="str">
            <v>A</v>
          </cell>
          <cell r="D192" t="str">
            <v>570010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B193">
            <v>0</v>
          </cell>
          <cell r="C193" t="str">
            <v>A</v>
          </cell>
          <cell r="D193" t="str">
            <v>570020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B194">
            <v>0</v>
          </cell>
          <cell r="C194" t="str">
            <v>A</v>
          </cell>
          <cell r="D194" t="str">
            <v>570030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B195">
            <v>0</v>
          </cell>
          <cell r="C195" t="str">
            <v>A</v>
          </cell>
          <cell r="D195" t="str">
            <v>570040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B196">
            <v>0</v>
          </cell>
          <cell r="C196" t="str">
            <v>A</v>
          </cell>
          <cell r="D196" t="str">
            <v>570050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B197">
            <v>0</v>
          </cell>
          <cell r="C197" t="str">
            <v>A</v>
          </cell>
          <cell r="D197" t="str">
            <v>570090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B200">
            <v>0</v>
          </cell>
          <cell r="C200" t="str">
            <v>A</v>
          </cell>
          <cell r="D200" t="str">
            <v>595010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B201">
            <v>0</v>
          </cell>
          <cell r="C201" t="str">
            <v>A</v>
          </cell>
          <cell r="D201" t="str">
            <v>595015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B202">
            <v>0</v>
          </cell>
          <cell r="C202" t="str">
            <v>A</v>
          </cell>
          <cell r="D202" t="str">
            <v>595020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B203">
            <v>0</v>
          </cell>
          <cell r="C203" t="str">
            <v>A</v>
          </cell>
          <cell r="D203" t="str">
            <v>595025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B204">
            <v>0</v>
          </cell>
          <cell r="C204" t="str">
            <v>A</v>
          </cell>
          <cell r="D204" t="str">
            <v>595030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B205">
            <v>0</v>
          </cell>
          <cell r="C205" t="str">
            <v>A</v>
          </cell>
          <cell r="D205" t="str">
            <v>595080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B206">
            <v>0</v>
          </cell>
          <cell r="C206" t="str">
            <v>A</v>
          </cell>
          <cell r="D206" t="str">
            <v>595090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B207">
            <v>0</v>
          </cell>
          <cell r="C207" t="str">
            <v>A</v>
          </cell>
          <cell r="D207" t="str">
            <v>595106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B208">
            <v>0</v>
          </cell>
          <cell r="C208" t="str">
            <v>A</v>
          </cell>
          <cell r="D208" t="str">
            <v>595108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B209">
            <v>0</v>
          </cell>
          <cell r="C209" t="str">
            <v>A</v>
          </cell>
          <cell r="D209" t="str">
            <v>595109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B213">
            <v>0</v>
          </cell>
          <cell r="C213" t="str">
            <v>A</v>
          </cell>
          <cell r="D213" t="str">
            <v>660010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B214">
            <v>0</v>
          </cell>
          <cell r="C214" t="str">
            <v>A</v>
          </cell>
          <cell r="D214" t="str">
            <v>660020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B215">
            <v>0</v>
          </cell>
          <cell r="C215" t="str">
            <v>A</v>
          </cell>
          <cell r="D215" t="str">
            <v>660030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B216">
            <v>0</v>
          </cell>
          <cell r="C216" t="str">
            <v>A</v>
          </cell>
          <cell r="D216" t="str">
            <v>660080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B224">
            <v>0</v>
          </cell>
          <cell r="C224" t="str">
            <v>U</v>
          </cell>
          <cell r="D224">
            <v>11000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B225">
            <v>0</v>
          </cell>
          <cell r="C225" t="str">
            <v>U</v>
          </cell>
          <cell r="D225">
            <v>11001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B226">
            <v>0</v>
          </cell>
          <cell r="C226" t="str">
            <v>U</v>
          </cell>
          <cell r="D226">
            <v>11002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B227">
            <v>0</v>
          </cell>
          <cell r="C227" t="str">
            <v>U</v>
          </cell>
          <cell r="D227">
            <v>11003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B228">
            <v>0</v>
          </cell>
          <cell r="C228" t="str">
            <v>U</v>
          </cell>
          <cell r="D228">
            <v>11004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B229">
            <v>0</v>
          </cell>
          <cell r="C229" t="str">
            <v>U</v>
          </cell>
          <cell r="D229">
            <v>11005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B230">
            <v>0</v>
          </cell>
          <cell r="C230" t="str">
            <v>U</v>
          </cell>
          <cell r="D230">
            <v>11007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B231">
            <v>0</v>
          </cell>
          <cell r="C231" t="str">
            <v>U</v>
          </cell>
          <cell r="D231">
            <v>11100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B232">
            <v>0</v>
          </cell>
          <cell r="C232" t="str">
            <v>U</v>
          </cell>
          <cell r="D232">
            <v>11130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B233">
            <v>0</v>
          </cell>
          <cell r="C233" t="str">
            <v>U</v>
          </cell>
          <cell r="D233">
            <v>11200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B234">
            <v>0</v>
          </cell>
          <cell r="C234" t="str">
            <v>U</v>
          </cell>
          <cell r="D234">
            <v>11201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B235">
            <v>0</v>
          </cell>
          <cell r="C235" t="str">
            <v>U</v>
          </cell>
          <cell r="D235">
            <v>90990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B236">
            <v>0</v>
          </cell>
          <cell r="C236" t="str">
            <v>U</v>
          </cell>
          <cell r="D236">
            <v>90992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B237">
            <v>0</v>
          </cell>
          <cell r="C237" t="str">
            <v>U</v>
          </cell>
          <cell r="D237">
            <v>90994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B238">
            <v>0</v>
          </cell>
          <cell r="C238" t="str">
            <v>U</v>
          </cell>
          <cell r="D238">
            <v>90991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B239">
            <v>0</v>
          </cell>
          <cell r="C239" t="str">
            <v>U</v>
          </cell>
          <cell r="D239">
            <v>90993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B240">
            <v>0</v>
          </cell>
          <cell r="C240" t="str">
            <v>U</v>
          </cell>
          <cell r="D240">
            <v>90995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B241">
            <v>0</v>
          </cell>
          <cell r="C241" t="str">
            <v>U</v>
          </cell>
          <cell r="D241">
            <v>11500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B242">
            <v>0</v>
          </cell>
          <cell r="C242" t="str">
            <v>U</v>
          </cell>
          <cell r="D242">
            <v>11505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B243">
            <v>0</v>
          </cell>
          <cell r="C243" t="str">
            <v>U</v>
          </cell>
          <cell r="D243">
            <v>11510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B244">
            <v>0</v>
          </cell>
          <cell r="C244" t="str">
            <v>U</v>
          </cell>
          <cell r="D244">
            <v>11515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B245">
            <v>0</v>
          </cell>
          <cell r="C245" t="str">
            <v>U</v>
          </cell>
          <cell r="D245">
            <v>11520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B246">
            <v>0</v>
          </cell>
          <cell r="C246" t="str">
            <v>U</v>
          </cell>
          <cell r="D246">
            <v>11525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B247">
            <v>0</v>
          </cell>
          <cell r="C247" t="str">
            <v>U</v>
          </cell>
          <cell r="D247">
            <v>11530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B248">
            <v>0</v>
          </cell>
          <cell r="C248" t="str">
            <v>U</v>
          </cell>
          <cell r="D248">
            <v>11532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B249">
            <v>0</v>
          </cell>
          <cell r="C249" t="str">
            <v>U</v>
          </cell>
          <cell r="D249">
            <v>11535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B250">
            <v>0</v>
          </cell>
          <cell r="C250" t="str">
            <v>U</v>
          </cell>
          <cell r="D250">
            <v>11540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B251">
            <v>0</v>
          </cell>
          <cell r="C251" t="str">
            <v>U</v>
          </cell>
          <cell r="D251">
            <v>11542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B252">
            <v>0</v>
          </cell>
          <cell r="C252" t="str">
            <v>U</v>
          </cell>
          <cell r="D252">
            <v>11545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B253">
            <v>0</v>
          </cell>
          <cell r="C253" t="str">
            <v>U</v>
          </cell>
          <cell r="D253">
            <v>11560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B254">
            <v>0</v>
          </cell>
          <cell r="C254" t="str">
            <v>U</v>
          </cell>
          <cell r="D254">
            <v>11565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B255">
            <v>0</v>
          </cell>
          <cell r="C255" t="str">
            <v>U</v>
          </cell>
          <cell r="D255">
            <v>11550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B256">
            <v>0</v>
          </cell>
          <cell r="C256" t="str">
            <v>U</v>
          </cell>
          <cell r="D256">
            <v>11555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B257">
            <v>0</v>
          </cell>
          <cell r="C257" t="str">
            <v>U</v>
          </cell>
          <cell r="D257">
            <v>11547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B258">
            <v>0</v>
          </cell>
          <cell r="C258" t="str">
            <v>U</v>
          </cell>
          <cell r="D258">
            <v>11549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B259">
            <v>0</v>
          </cell>
          <cell r="C259" t="str">
            <v>U</v>
          </cell>
          <cell r="D259">
            <v>11350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B260">
            <v>0</v>
          </cell>
          <cell r="C260" t="str">
            <v>U</v>
          </cell>
          <cell r="D260">
            <v>11351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B261">
            <v>0</v>
          </cell>
          <cell r="C261" t="str">
            <v>U</v>
          </cell>
          <cell r="D261">
            <v>11352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B262">
            <v>0</v>
          </cell>
          <cell r="C262" t="str">
            <v>U</v>
          </cell>
          <cell r="D262">
            <v>11353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B263">
            <v>0</v>
          </cell>
          <cell r="C263" t="str">
            <v>U</v>
          </cell>
          <cell r="D263">
            <v>11398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B264">
            <v>0</v>
          </cell>
          <cell r="C264" t="str">
            <v>U</v>
          </cell>
          <cell r="D264">
            <v>11399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D265">
            <v>0</v>
          </cell>
        </row>
        <row r="266">
          <cell r="B266">
            <v>0</v>
          </cell>
          <cell r="C266" t="str">
            <v>U</v>
          </cell>
          <cell r="D266">
            <v>90500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B267">
            <v>0</v>
          </cell>
          <cell r="C267" t="str">
            <v>U</v>
          </cell>
          <cell r="D267">
            <v>90568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B268">
            <v>0</v>
          </cell>
          <cell r="C268" t="str">
            <v>U</v>
          </cell>
          <cell r="D268">
            <v>90510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B269">
            <v>0</v>
          </cell>
          <cell r="C269" t="str">
            <v>U</v>
          </cell>
          <cell r="D269">
            <v>90560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B270">
            <v>0</v>
          </cell>
          <cell r="C270" t="str">
            <v>U</v>
          </cell>
          <cell r="D270">
            <v>90562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B271">
            <v>0</v>
          </cell>
          <cell r="C271" t="str">
            <v>U</v>
          </cell>
          <cell r="D271">
            <v>90564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B272">
            <v>0</v>
          </cell>
          <cell r="C272" t="str">
            <v>U</v>
          </cell>
          <cell r="D272">
            <v>90566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B275">
            <v>0</v>
          </cell>
          <cell r="C275" t="str">
            <v>U</v>
          </cell>
          <cell r="D275">
            <v>90600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B276">
            <v>0</v>
          </cell>
          <cell r="C276" t="str">
            <v>U</v>
          </cell>
          <cell r="D276">
            <v>90610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B277">
            <v>0</v>
          </cell>
          <cell r="C277" t="str">
            <v>U</v>
          </cell>
          <cell r="D277">
            <v>90620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B278">
            <v>0</v>
          </cell>
          <cell r="C278" t="str">
            <v>U</v>
          </cell>
          <cell r="D278">
            <v>90631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B279">
            <v>0</v>
          </cell>
          <cell r="C279" t="str">
            <v>U</v>
          </cell>
          <cell r="D279">
            <v>90636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1">
          <cell r="B281">
            <v>0</v>
          </cell>
          <cell r="C281" t="str">
            <v>U</v>
          </cell>
          <cell r="D281">
            <v>90010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B285">
            <v>0</v>
          </cell>
          <cell r="C285" t="str">
            <v>U</v>
          </cell>
          <cell r="D285">
            <v>81100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B286">
            <v>0</v>
          </cell>
          <cell r="C286" t="str">
            <v>U</v>
          </cell>
          <cell r="D286">
            <v>81101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B287">
            <v>0</v>
          </cell>
          <cell r="C287" t="str">
            <v>U</v>
          </cell>
          <cell r="D287">
            <v>87411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B288">
            <v>0</v>
          </cell>
          <cell r="C288" t="str">
            <v>U</v>
          </cell>
          <cell r="D288">
            <v>87410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B289">
            <v>0</v>
          </cell>
          <cell r="C289" t="str">
            <v>U</v>
          </cell>
          <cell r="D289">
            <v>87108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B290">
            <v>0</v>
          </cell>
          <cell r="C290" t="str">
            <v>U</v>
          </cell>
          <cell r="D290">
            <v>87400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B291">
            <v>0</v>
          </cell>
          <cell r="C291" t="str">
            <v>U</v>
          </cell>
          <cell r="D291">
            <v>87401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B292">
            <v>0</v>
          </cell>
          <cell r="C292" t="str">
            <v>U</v>
          </cell>
          <cell r="D292">
            <v>87402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B293">
            <v>0</v>
          </cell>
          <cell r="C293" t="str">
            <v>U</v>
          </cell>
          <cell r="D293">
            <v>87405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B294">
            <v>0</v>
          </cell>
          <cell r="C294" t="str">
            <v>U</v>
          </cell>
          <cell r="D294">
            <v>87403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B295">
            <v>0</v>
          </cell>
          <cell r="C295" t="str">
            <v>U</v>
          </cell>
          <cell r="D295">
            <v>87404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>
        <row r="169">
          <cell r="A169" t="str">
            <v>Industrial O/S - Landfill</v>
          </cell>
        </row>
        <row r="170">
          <cell r="A170" t="str">
            <v>Industrial O/S - Transfer Station</v>
          </cell>
        </row>
        <row r="171">
          <cell r="A171" t="str">
            <v>Industrial O/S - MRF</v>
          </cell>
        </row>
        <row r="172">
          <cell r="A172" t="str">
            <v>Industrial I/C - Landfill</v>
          </cell>
        </row>
        <row r="173">
          <cell r="A173" t="str">
            <v>Industrial I/C - Transfer Station</v>
          </cell>
        </row>
        <row r="174">
          <cell r="A174" t="str">
            <v>Industrial I/C - MRF</v>
          </cell>
        </row>
        <row r="175">
          <cell r="A175" t="str">
            <v>Industrial Intra/C - Landfill</v>
          </cell>
        </row>
        <row r="176">
          <cell r="A176" t="str">
            <v>Industrial Intra/C - Transfer Station</v>
          </cell>
        </row>
        <row r="177">
          <cell r="A177" t="str">
            <v>Industrial Intra/C - MRF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2"/>
      <sheetName val="UPLOAD"/>
      <sheetName val="FB165 Job"/>
      <sheetName val="LOB Summary"/>
      <sheetName val="Industrial Rev"/>
      <sheetName val="Sale of Mat'l"/>
      <sheetName val="Int Growth Input"/>
      <sheetName val="Int Growth Results"/>
      <sheetName val="Disposal"/>
      <sheetName val="Direct Labor"/>
      <sheetName val="Direct Labor Benefits "/>
      <sheetName val="Supervisory Labor"/>
      <sheetName val="Repairs &amp; Maint"/>
      <sheetName val="Risk"/>
      <sheetName val="Blank1"/>
      <sheetName val="Blank2"/>
      <sheetName val="Blank3"/>
      <sheetName val="FB165_Job"/>
      <sheetName val="LOB_Summary"/>
      <sheetName val="Industrial_Rev"/>
      <sheetName val="Sale_of_Mat'l"/>
      <sheetName val="Int_Growth_Input"/>
      <sheetName val="Int_Growth_Results"/>
      <sheetName val="Direct_Labor"/>
      <sheetName val="Direct_Labor_Benefits_"/>
      <sheetName val="Supervisory_Labor"/>
      <sheetName val="Repairs_&amp;_Maint"/>
      <sheetName val="Data Validation"/>
      <sheetName val="Sheet4"/>
      <sheetName val="Sheet1"/>
      <sheetName val="Validation"/>
      <sheetName val="Months PI in"/>
      <sheetName val="Controls"/>
      <sheetName val="MSW"/>
      <sheetName val="RECYCLING"/>
      <sheetName val="YARD WASTE"/>
      <sheetName val="By Day"/>
      <sheetName val="Cleanup Tracking"/>
    </sheetNames>
    <sheetDataSet>
      <sheetData sheetId="0"/>
      <sheetData sheetId="1" refreshError="1">
        <row r="10">
          <cell r="B10">
            <v>100</v>
          </cell>
          <cell r="C10" t="str">
            <v>A</v>
          </cell>
          <cell r="D10" t="str">
            <v>301100</v>
          </cell>
          <cell r="F10">
            <v>-1164227.7083333333</v>
          </cell>
          <cell r="G10">
            <v>-1243953.0043478261</v>
          </cell>
          <cell r="H10">
            <v>-1169493.6539855073</v>
          </cell>
          <cell r="I10">
            <v>-9.67</v>
          </cell>
          <cell r="J10">
            <v>-29.01</v>
          </cell>
          <cell r="K10">
            <v>-58.02</v>
          </cell>
          <cell r="L10">
            <v>-96.7</v>
          </cell>
          <cell r="M10">
            <v>-145.05000000000001</v>
          </cell>
          <cell r="N10">
            <v>-203.07</v>
          </cell>
          <cell r="O10">
            <v>-270.76</v>
          </cell>
          <cell r="P10">
            <v>-348.12</v>
          </cell>
          <cell r="Q10">
            <v>-435.15</v>
          </cell>
          <cell r="R10">
            <v>-531.85</v>
          </cell>
          <cell r="S10">
            <v>-638.22</v>
          </cell>
          <cell r="T10">
            <v>-754.26</v>
          </cell>
        </row>
        <row r="11">
          <cell r="B11">
            <v>100</v>
          </cell>
          <cell r="C11" t="str">
            <v>A</v>
          </cell>
          <cell r="D11" t="str">
            <v>301120</v>
          </cell>
          <cell r="F11">
            <v>-39730.625</v>
          </cell>
          <cell r="G11">
            <v>-42451.343478260867</v>
          </cell>
          <cell r="H11">
            <v>-39910.331521739128</v>
          </cell>
          <cell r="I11">
            <v>-0.33</v>
          </cell>
          <cell r="J11">
            <v>-0.99</v>
          </cell>
          <cell r="K11">
            <v>-1.98</v>
          </cell>
          <cell r="L11">
            <v>-3.3000000000000003</v>
          </cell>
          <cell r="M11">
            <v>-4.95</v>
          </cell>
          <cell r="N11">
            <v>-6.9300000000000006</v>
          </cell>
          <cell r="O11">
            <v>-9.24</v>
          </cell>
          <cell r="P11">
            <v>-11.88</v>
          </cell>
          <cell r="Q11">
            <v>-14.850000000000001</v>
          </cell>
          <cell r="R11">
            <v>-18.150000000000002</v>
          </cell>
          <cell r="S11">
            <v>-21.78</v>
          </cell>
          <cell r="T11">
            <v>-25.740000000000002</v>
          </cell>
        </row>
        <row r="12">
          <cell r="B12">
            <v>100</v>
          </cell>
          <cell r="C12" t="str">
            <v>A</v>
          </cell>
          <cell r="D12" t="str">
            <v>301150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D13">
            <v>0</v>
          </cell>
        </row>
        <row r="14">
          <cell r="B14">
            <v>100</v>
          </cell>
          <cell r="C14" t="str">
            <v>A</v>
          </cell>
          <cell r="D14" t="str">
            <v>301160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>
            <v>100</v>
          </cell>
          <cell r="C15" t="str">
            <v>A</v>
          </cell>
          <cell r="D15" t="str">
            <v>301161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>
            <v>100</v>
          </cell>
          <cell r="C16" t="str">
            <v>A</v>
          </cell>
          <cell r="D16" t="str">
            <v>301168</v>
          </cell>
          <cell r="E16">
            <v>20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>
            <v>100</v>
          </cell>
          <cell r="C17" t="str">
            <v>A</v>
          </cell>
          <cell r="D17" t="str">
            <v>301168</v>
          </cell>
          <cell r="E17">
            <v>21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>
            <v>100</v>
          </cell>
          <cell r="C18" t="str">
            <v>A</v>
          </cell>
          <cell r="D18" t="str">
            <v>301168</v>
          </cell>
          <cell r="E18">
            <v>22</v>
          </cell>
          <cell r="F18">
            <v>-2500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>
            <v>100</v>
          </cell>
          <cell r="C19" t="str">
            <v>A</v>
          </cell>
          <cell r="D19" t="str">
            <v>301168</v>
          </cell>
          <cell r="E19">
            <v>23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>
            <v>100</v>
          </cell>
          <cell r="C20" t="str">
            <v>A</v>
          </cell>
          <cell r="D20" t="str">
            <v>301168</v>
          </cell>
          <cell r="E20">
            <v>24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>
            <v>100</v>
          </cell>
          <cell r="C21" t="str">
            <v>A</v>
          </cell>
          <cell r="D21" t="str">
            <v>301168</v>
          </cell>
          <cell r="E21">
            <v>25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>
            <v>100</v>
          </cell>
          <cell r="C22" t="str">
            <v>A</v>
          </cell>
          <cell r="D22" t="str">
            <v>301168</v>
          </cell>
          <cell r="E22">
            <v>26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>
            <v>100</v>
          </cell>
          <cell r="C23" t="str">
            <v>A</v>
          </cell>
          <cell r="D23" t="str">
            <v>301168</v>
          </cell>
          <cell r="E23">
            <v>27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D24">
            <v>0</v>
          </cell>
        </row>
        <row r="25">
          <cell r="B25">
            <v>100</v>
          </cell>
          <cell r="C25" t="str">
            <v>A</v>
          </cell>
          <cell r="D25" t="str">
            <v>301190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>
            <v>100</v>
          </cell>
          <cell r="C26" t="str">
            <v>A</v>
          </cell>
          <cell r="D26" t="str">
            <v>301196</v>
          </cell>
          <cell r="F26">
            <v>0</v>
          </cell>
          <cell r="G26">
            <v>0</v>
          </cell>
          <cell r="H26">
            <v>0</v>
          </cell>
          <cell r="I26">
            <v>-1201000</v>
          </cell>
          <cell r="J26">
            <v>-1201000</v>
          </cell>
          <cell r="K26">
            <v>-1201000</v>
          </cell>
          <cell r="L26">
            <v>-1201000</v>
          </cell>
          <cell r="M26">
            <v>-1201000</v>
          </cell>
          <cell r="N26">
            <v>-1201000</v>
          </cell>
          <cell r="O26">
            <v>-1201000</v>
          </cell>
          <cell r="P26">
            <v>-1201000</v>
          </cell>
          <cell r="Q26">
            <v>-1201000</v>
          </cell>
          <cell r="R26">
            <v>-1201000</v>
          </cell>
          <cell r="S26">
            <v>-1201000</v>
          </cell>
          <cell r="T26">
            <v>-1201000</v>
          </cell>
        </row>
        <row r="27">
          <cell r="B27">
            <v>100</v>
          </cell>
          <cell r="C27" t="str">
            <v>A</v>
          </cell>
          <cell r="D27" t="str">
            <v>301197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>
            <v>100</v>
          </cell>
          <cell r="C28" t="str">
            <v>A</v>
          </cell>
          <cell r="D28" t="str">
            <v>301199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B31">
            <v>100</v>
          </cell>
          <cell r="C31" t="str">
            <v>A</v>
          </cell>
          <cell r="D31" t="str">
            <v>311100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>
            <v>100</v>
          </cell>
          <cell r="C32" t="str">
            <v>A</v>
          </cell>
          <cell r="D32" t="str">
            <v>311120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>
            <v>100</v>
          </cell>
          <cell r="C33" t="str">
            <v>A</v>
          </cell>
          <cell r="D33" t="str">
            <v>311150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D34">
            <v>0</v>
          </cell>
        </row>
        <row r="35">
          <cell r="B35">
            <v>100</v>
          </cell>
          <cell r="C35" t="str">
            <v>A</v>
          </cell>
          <cell r="D35" t="str">
            <v>311160</v>
          </cell>
          <cell r="F35">
            <v>-2500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>
            <v>100</v>
          </cell>
          <cell r="C36" t="str">
            <v>A</v>
          </cell>
          <cell r="D36" t="str">
            <v>311161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>
            <v>100</v>
          </cell>
          <cell r="C37" t="str">
            <v>A</v>
          </cell>
          <cell r="D37" t="str">
            <v>311168</v>
          </cell>
          <cell r="E37">
            <v>20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>
            <v>100</v>
          </cell>
          <cell r="C38" t="str">
            <v>A</v>
          </cell>
          <cell r="D38" t="str">
            <v>311168</v>
          </cell>
          <cell r="E38">
            <v>21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>
            <v>100</v>
          </cell>
          <cell r="C39" t="str">
            <v>A</v>
          </cell>
          <cell r="D39" t="str">
            <v>311168</v>
          </cell>
          <cell r="E39">
            <v>22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>
            <v>100</v>
          </cell>
          <cell r="C40" t="str">
            <v>A</v>
          </cell>
          <cell r="D40" t="str">
            <v>311168</v>
          </cell>
          <cell r="E40">
            <v>23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>
            <v>100</v>
          </cell>
          <cell r="C41" t="str">
            <v>A</v>
          </cell>
          <cell r="D41" t="str">
            <v>311168</v>
          </cell>
          <cell r="E41">
            <v>24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>
            <v>100</v>
          </cell>
          <cell r="C42" t="str">
            <v>A</v>
          </cell>
          <cell r="D42" t="str">
            <v>311168</v>
          </cell>
          <cell r="E42">
            <v>25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>
            <v>100</v>
          </cell>
          <cell r="C43" t="str">
            <v>A</v>
          </cell>
          <cell r="D43" t="str">
            <v>311168</v>
          </cell>
          <cell r="E43">
            <v>26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>
            <v>100</v>
          </cell>
          <cell r="C44" t="str">
            <v>A</v>
          </cell>
          <cell r="D44" t="str">
            <v>311168</v>
          </cell>
          <cell r="E44">
            <v>27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D45">
            <v>0</v>
          </cell>
        </row>
        <row r="46">
          <cell r="B46">
            <v>100</v>
          </cell>
          <cell r="C46" t="str">
            <v>A</v>
          </cell>
          <cell r="D46" t="str">
            <v>311199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B49">
            <v>100</v>
          </cell>
          <cell r="C49" t="str">
            <v>A</v>
          </cell>
          <cell r="D49" t="str">
            <v>321100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>
            <v>100</v>
          </cell>
          <cell r="C50" t="str">
            <v>A</v>
          </cell>
          <cell r="D50" t="str">
            <v>321120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>
            <v>100</v>
          </cell>
          <cell r="C51" t="str">
            <v>A</v>
          </cell>
          <cell r="D51" t="str">
            <v>321150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D52">
            <v>0</v>
          </cell>
        </row>
        <row r="53">
          <cell r="B53">
            <v>100</v>
          </cell>
          <cell r="C53" t="str">
            <v>A</v>
          </cell>
          <cell r="D53" t="str">
            <v>321160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>
            <v>100</v>
          </cell>
          <cell r="C54" t="str">
            <v>A</v>
          </cell>
          <cell r="D54" t="str">
            <v>321161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B55">
            <v>100</v>
          </cell>
          <cell r="C55" t="str">
            <v>A</v>
          </cell>
          <cell r="D55" t="str">
            <v>321168</v>
          </cell>
          <cell r="E55">
            <v>20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B56">
            <v>100</v>
          </cell>
          <cell r="C56" t="str">
            <v>A</v>
          </cell>
          <cell r="D56" t="str">
            <v>321168</v>
          </cell>
          <cell r="E56">
            <v>21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B57">
            <v>100</v>
          </cell>
          <cell r="C57" t="str">
            <v>A</v>
          </cell>
          <cell r="D57" t="str">
            <v>321168</v>
          </cell>
          <cell r="E57">
            <v>22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B58">
            <v>100</v>
          </cell>
          <cell r="C58" t="str">
            <v>A</v>
          </cell>
          <cell r="D58" t="str">
            <v>321168</v>
          </cell>
          <cell r="E58">
            <v>23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>
            <v>100</v>
          </cell>
          <cell r="C59" t="str">
            <v>A</v>
          </cell>
          <cell r="D59" t="str">
            <v>321168</v>
          </cell>
          <cell r="E59">
            <v>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B60">
            <v>100</v>
          </cell>
          <cell r="C60" t="str">
            <v>A</v>
          </cell>
          <cell r="D60" t="str">
            <v>321168</v>
          </cell>
          <cell r="E60">
            <v>25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B61">
            <v>100</v>
          </cell>
          <cell r="C61" t="str">
            <v>A</v>
          </cell>
          <cell r="D61" t="str">
            <v>321168</v>
          </cell>
          <cell r="E61">
            <v>26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B62">
            <v>100</v>
          </cell>
          <cell r="C62" t="str">
            <v>A</v>
          </cell>
          <cell r="D62" t="str">
            <v>321168</v>
          </cell>
          <cell r="E62">
            <v>27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D63">
            <v>0</v>
          </cell>
        </row>
        <row r="64">
          <cell r="B64">
            <v>100</v>
          </cell>
          <cell r="C64" t="str">
            <v>A</v>
          </cell>
          <cell r="D64" t="str">
            <v>321199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B68">
            <v>100</v>
          </cell>
          <cell r="C68" t="str">
            <v>A</v>
          </cell>
          <cell r="D68" t="str">
            <v>401100</v>
          </cell>
          <cell r="F68">
            <v>4000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B69">
            <v>100</v>
          </cell>
          <cell r="C69" t="str">
            <v>A</v>
          </cell>
          <cell r="D69" t="str">
            <v>411100</v>
          </cell>
          <cell r="F69">
            <v>5800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>
            <v>100</v>
          </cell>
          <cell r="C70" t="str">
            <v>A</v>
          </cell>
          <cell r="D70" t="str">
            <v>421100</v>
          </cell>
          <cell r="F70">
            <v>2200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B73">
            <v>100</v>
          </cell>
          <cell r="C73" t="str">
            <v>A</v>
          </cell>
          <cell r="D73" t="str">
            <v>401160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B74">
            <v>100</v>
          </cell>
          <cell r="C74" t="str">
            <v>A</v>
          </cell>
          <cell r="D74" t="str">
            <v>401161</v>
          </cell>
          <cell r="F74">
            <v>3750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B75">
            <v>100</v>
          </cell>
          <cell r="C75" t="str">
            <v>A</v>
          </cell>
          <cell r="D75" t="str">
            <v>401168</v>
          </cell>
          <cell r="E75">
            <v>20</v>
          </cell>
          <cell r="F75">
            <v>3750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>
            <v>100</v>
          </cell>
          <cell r="C76" t="str">
            <v>A</v>
          </cell>
          <cell r="D76" t="str">
            <v>401168</v>
          </cell>
          <cell r="E76">
            <v>21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>
            <v>100</v>
          </cell>
          <cell r="C77" t="str">
            <v>A</v>
          </cell>
          <cell r="D77" t="str">
            <v>401168</v>
          </cell>
          <cell r="E77">
            <v>22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B78">
            <v>100</v>
          </cell>
          <cell r="C78" t="str">
            <v>A</v>
          </cell>
          <cell r="D78" t="str">
            <v>401168</v>
          </cell>
          <cell r="E78">
            <v>23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B79">
            <v>100</v>
          </cell>
          <cell r="C79" t="str">
            <v>A</v>
          </cell>
          <cell r="D79" t="str">
            <v>401168</v>
          </cell>
          <cell r="E79">
            <v>24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B80">
            <v>100</v>
          </cell>
          <cell r="C80" t="str">
            <v>A</v>
          </cell>
          <cell r="D80" t="str">
            <v>401168</v>
          </cell>
          <cell r="E80">
            <v>25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B81">
            <v>100</v>
          </cell>
          <cell r="C81" t="str">
            <v>A</v>
          </cell>
          <cell r="D81" t="str">
            <v>401168</v>
          </cell>
          <cell r="E81">
            <v>26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B82">
            <v>100</v>
          </cell>
          <cell r="C82" t="str">
            <v>A</v>
          </cell>
          <cell r="D82" t="str">
            <v>401168</v>
          </cell>
          <cell r="E82">
            <v>27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>
            <v>100</v>
          </cell>
          <cell r="C83" t="str">
            <v>A</v>
          </cell>
          <cell r="D83" t="str">
            <v>411160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>
            <v>100</v>
          </cell>
          <cell r="C84" t="str">
            <v>A</v>
          </cell>
          <cell r="D84" t="str">
            <v>411161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B85">
            <v>100</v>
          </cell>
          <cell r="C85" t="str">
            <v>A</v>
          </cell>
          <cell r="D85" t="str">
            <v>411168</v>
          </cell>
          <cell r="E85">
            <v>20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B86">
            <v>100</v>
          </cell>
          <cell r="C86" t="str">
            <v>A</v>
          </cell>
          <cell r="D86" t="str">
            <v>411168</v>
          </cell>
          <cell r="E86">
            <v>21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>
            <v>100</v>
          </cell>
          <cell r="C87" t="str">
            <v>A</v>
          </cell>
          <cell r="D87" t="str">
            <v>411168</v>
          </cell>
          <cell r="E87">
            <v>22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B88">
            <v>100</v>
          </cell>
          <cell r="C88" t="str">
            <v>A</v>
          </cell>
          <cell r="D88" t="str">
            <v>411168</v>
          </cell>
          <cell r="E88">
            <v>23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B89">
            <v>100</v>
          </cell>
          <cell r="C89" t="str">
            <v>A</v>
          </cell>
          <cell r="D89" t="str">
            <v>411168</v>
          </cell>
          <cell r="E89">
            <v>24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>
            <v>100</v>
          </cell>
          <cell r="C90" t="str">
            <v>A</v>
          </cell>
          <cell r="D90" t="str">
            <v>411168</v>
          </cell>
          <cell r="E90">
            <v>25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B91">
            <v>100</v>
          </cell>
          <cell r="C91" t="str">
            <v>A</v>
          </cell>
          <cell r="D91" t="str">
            <v>411168</v>
          </cell>
          <cell r="E91">
            <v>26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B92">
            <v>100</v>
          </cell>
          <cell r="C92" t="str">
            <v>A</v>
          </cell>
          <cell r="D92" t="str">
            <v>411168</v>
          </cell>
          <cell r="E92">
            <v>27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B93">
            <v>100</v>
          </cell>
          <cell r="C93" t="str">
            <v>A</v>
          </cell>
          <cell r="D93" t="str">
            <v>421160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B94">
            <v>100</v>
          </cell>
          <cell r="C94" t="str">
            <v>A</v>
          </cell>
          <cell r="D94" t="str">
            <v>421161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B95">
            <v>100</v>
          </cell>
          <cell r="C95" t="str">
            <v>A</v>
          </cell>
          <cell r="D95" t="str">
            <v>421168</v>
          </cell>
          <cell r="E95">
            <v>20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B96">
            <v>100</v>
          </cell>
          <cell r="C96" t="str">
            <v>A</v>
          </cell>
          <cell r="D96" t="str">
            <v>421168</v>
          </cell>
          <cell r="E96">
            <v>21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B97">
            <v>100</v>
          </cell>
          <cell r="C97" t="str">
            <v>A</v>
          </cell>
          <cell r="D97" t="str">
            <v>421168</v>
          </cell>
          <cell r="E97">
            <v>22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B98">
            <v>100</v>
          </cell>
          <cell r="C98" t="str">
            <v>A</v>
          </cell>
          <cell r="D98" t="str">
            <v>421168</v>
          </cell>
          <cell r="E98">
            <v>23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>
            <v>100</v>
          </cell>
          <cell r="C99" t="str">
            <v>A</v>
          </cell>
          <cell r="D99" t="str">
            <v>421168</v>
          </cell>
          <cell r="E99">
            <v>24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B100">
            <v>100</v>
          </cell>
          <cell r="C100" t="str">
            <v>A</v>
          </cell>
          <cell r="D100" t="str">
            <v>421168</v>
          </cell>
          <cell r="E100">
            <v>25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>
            <v>100</v>
          </cell>
          <cell r="C101" t="str">
            <v>A</v>
          </cell>
          <cell r="D101" t="str">
            <v>421168</v>
          </cell>
          <cell r="E101">
            <v>26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>
            <v>100</v>
          </cell>
          <cell r="C102" t="str">
            <v>A</v>
          </cell>
          <cell r="D102" t="str">
            <v>421168</v>
          </cell>
          <cell r="E102">
            <v>27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B105">
            <v>100</v>
          </cell>
          <cell r="C105" t="str">
            <v>A</v>
          </cell>
          <cell r="D105" t="str">
            <v>401190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>
            <v>100</v>
          </cell>
          <cell r="C106" t="str">
            <v>A</v>
          </cell>
          <cell r="D106" t="str">
            <v>401192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B107">
            <v>100</v>
          </cell>
          <cell r="C107" t="str">
            <v>A</v>
          </cell>
          <cell r="D107" t="str">
            <v>411192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>
            <v>100</v>
          </cell>
          <cell r="C108" t="str">
            <v>A</v>
          </cell>
          <cell r="D108" t="str">
            <v>421192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B109">
            <v>100</v>
          </cell>
          <cell r="C109" t="str">
            <v>A</v>
          </cell>
          <cell r="D109" t="str">
            <v>401197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B110">
            <v>100</v>
          </cell>
          <cell r="C110" t="str">
            <v>A</v>
          </cell>
          <cell r="D110" t="str">
            <v>401199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B111">
            <v>100</v>
          </cell>
          <cell r="C111" t="str">
            <v>A</v>
          </cell>
          <cell r="D111" t="str">
            <v>411199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>
            <v>100</v>
          </cell>
          <cell r="C112" t="str">
            <v>A</v>
          </cell>
          <cell r="D112" t="str">
            <v>421199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B118">
            <v>100</v>
          </cell>
          <cell r="C118" t="str">
            <v>A</v>
          </cell>
          <cell r="D118" t="str">
            <v>500010</v>
          </cell>
          <cell r="F118">
            <v>40000</v>
          </cell>
          <cell r="G118">
            <v>40000</v>
          </cell>
          <cell r="H118">
            <v>40000</v>
          </cell>
          <cell r="I118">
            <v>45000</v>
          </cell>
          <cell r="J118">
            <v>45000</v>
          </cell>
          <cell r="K118">
            <v>45000</v>
          </cell>
          <cell r="L118">
            <v>45000</v>
          </cell>
          <cell r="M118">
            <v>45000</v>
          </cell>
          <cell r="N118">
            <v>45000</v>
          </cell>
          <cell r="O118">
            <v>45000</v>
          </cell>
          <cell r="P118">
            <v>45000</v>
          </cell>
          <cell r="Q118">
            <v>45000</v>
          </cell>
          <cell r="R118">
            <v>45000</v>
          </cell>
          <cell r="S118">
            <v>45000</v>
          </cell>
          <cell r="T118">
            <v>45000</v>
          </cell>
        </row>
        <row r="119">
          <cell r="B119">
            <v>100</v>
          </cell>
          <cell r="C119" t="str">
            <v>A</v>
          </cell>
          <cell r="D119" t="str">
            <v>500020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B120">
            <v>100</v>
          </cell>
          <cell r="C120" t="str">
            <v>A</v>
          </cell>
          <cell r="D120" t="str">
            <v>500030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>
            <v>100</v>
          </cell>
          <cell r="C121" t="str">
            <v>A</v>
          </cell>
          <cell r="D121" t="str">
            <v>500040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B122">
            <v>100</v>
          </cell>
          <cell r="C122" t="str">
            <v>A</v>
          </cell>
          <cell r="D122" t="str">
            <v>500050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B123">
            <v>100</v>
          </cell>
          <cell r="C123" t="str">
            <v>A</v>
          </cell>
          <cell r="D123" t="str">
            <v>500055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B124">
            <v>100</v>
          </cell>
          <cell r="C124" t="str">
            <v>A</v>
          </cell>
          <cell r="D124" t="str">
            <v>500060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B125">
            <v>100</v>
          </cell>
          <cell r="C125" t="str">
            <v>A</v>
          </cell>
          <cell r="D125" t="str">
            <v>500170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B126">
            <v>100</v>
          </cell>
          <cell r="C126" t="str">
            <v>A</v>
          </cell>
          <cell r="D126" t="str">
            <v>500172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B127">
            <v>100</v>
          </cell>
          <cell r="C127" t="str">
            <v>A</v>
          </cell>
          <cell r="D127" t="str">
            <v>500173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B128">
            <v>100</v>
          </cell>
          <cell r="C128" t="str">
            <v>A</v>
          </cell>
          <cell r="D128" t="str">
            <v>500174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B129">
            <v>100</v>
          </cell>
          <cell r="C129" t="str">
            <v>A</v>
          </cell>
          <cell r="D129" t="str">
            <v>500176</v>
          </cell>
          <cell r="F129">
            <v>0</v>
          </cell>
          <cell r="G129">
            <v>0</v>
          </cell>
          <cell r="H129">
            <v>0</v>
          </cell>
          <cell r="I129">
            <v>865</v>
          </cell>
          <cell r="J129">
            <v>865</v>
          </cell>
          <cell r="K129">
            <v>865</v>
          </cell>
          <cell r="L129">
            <v>865</v>
          </cell>
          <cell r="M129">
            <v>865</v>
          </cell>
          <cell r="N129">
            <v>865</v>
          </cell>
          <cell r="O129">
            <v>865</v>
          </cell>
          <cell r="P129">
            <v>865</v>
          </cell>
          <cell r="Q129">
            <v>865</v>
          </cell>
          <cell r="R129">
            <v>865</v>
          </cell>
          <cell r="S129">
            <v>865</v>
          </cell>
          <cell r="T129">
            <v>865</v>
          </cell>
        </row>
        <row r="130">
          <cell r="B130">
            <v>100</v>
          </cell>
          <cell r="C130" t="str">
            <v>A</v>
          </cell>
          <cell r="D130" t="str">
            <v>500175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B131">
            <v>100</v>
          </cell>
          <cell r="C131" t="str">
            <v>A</v>
          </cell>
          <cell r="D131" t="str">
            <v>500186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B132">
            <v>100</v>
          </cell>
          <cell r="C132" t="str">
            <v>A</v>
          </cell>
          <cell r="D132" t="str">
            <v>500188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B135">
            <v>100</v>
          </cell>
          <cell r="C135" t="str">
            <v>A</v>
          </cell>
          <cell r="D135" t="str">
            <v>510010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B136">
            <v>100</v>
          </cell>
          <cell r="C136" t="str">
            <v>A</v>
          </cell>
          <cell r="D136" t="str">
            <v>510020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B137">
            <v>100</v>
          </cell>
          <cell r="C137" t="str">
            <v>A</v>
          </cell>
          <cell r="D137" t="str">
            <v>510055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B138">
            <v>100</v>
          </cell>
          <cell r="C138" t="str">
            <v>A</v>
          </cell>
          <cell r="D138" t="str">
            <v>510060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B139">
            <v>100</v>
          </cell>
          <cell r="C139" t="str">
            <v>A</v>
          </cell>
          <cell r="D139" t="str">
            <v>510061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B140">
            <v>100</v>
          </cell>
          <cell r="C140" t="str">
            <v>A</v>
          </cell>
          <cell r="D140" t="str">
            <v>510170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B141">
            <v>100</v>
          </cell>
          <cell r="C141" t="str">
            <v>A</v>
          </cell>
          <cell r="D141" t="str">
            <v>510174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B142">
            <v>100</v>
          </cell>
          <cell r="C142" t="str">
            <v>A</v>
          </cell>
          <cell r="D142" t="str">
            <v>510176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B143">
            <v>100</v>
          </cell>
          <cell r="C143" t="str">
            <v>A</v>
          </cell>
          <cell r="D143" t="str">
            <v>510175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B144">
            <v>100</v>
          </cell>
          <cell r="C144" t="str">
            <v>A</v>
          </cell>
          <cell r="D144" t="str">
            <v>510186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B145">
            <v>100</v>
          </cell>
          <cell r="C145" t="str">
            <v>A</v>
          </cell>
          <cell r="D145" t="str">
            <v>510188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B148">
            <v>100</v>
          </cell>
          <cell r="C148" t="str">
            <v>A</v>
          </cell>
          <cell r="D148" t="str">
            <v>530010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B149">
            <v>100</v>
          </cell>
          <cell r="C149" t="str">
            <v>A</v>
          </cell>
          <cell r="D149" t="str">
            <v>530015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B150">
            <v>100</v>
          </cell>
          <cell r="C150" t="str">
            <v>A</v>
          </cell>
          <cell r="D150" t="str">
            <v>530030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B151">
            <v>100</v>
          </cell>
          <cell r="C151" t="str">
            <v>A</v>
          </cell>
          <cell r="D151" t="str">
            <v>530050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B152">
            <v>100</v>
          </cell>
          <cell r="C152" t="str">
            <v>A</v>
          </cell>
          <cell r="D152" t="str">
            <v>530060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B153">
            <v>100</v>
          </cell>
          <cell r="C153" t="str">
            <v>A</v>
          </cell>
          <cell r="D153" t="str">
            <v>530061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B154">
            <v>100</v>
          </cell>
          <cell r="C154" t="str">
            <v>A</v>
          </cell>
          <cell r="D154" t="str">
            <v>530070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B157">
            <v>100</v>
          </cell>
          <cell r="C157" t="str">
            <v>A</v>
          </cell>
          <cell r="D157" t="str">
            <v>540010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B158">
            <v>100</v>
          </cell>
          <cell r="C158" t="str">
            <v>A</v>
          </cell>
          <cell r="D158" t="str">
            <v>540020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B159">
            <v>100</v>
          </cell>
          <cell r="C159" t="str">
            <v>A</v>
          </cell>
          <cell r="D159" t="str">
            <v>540030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B160">
            <v>100</v>
          </cell>
          <cell r="C160" t="str">
            <v>A</v>
          </cell>
          <cell r="D160" t="str">
            <v>540040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B161">
            <v>100</v>
          </cell>
          <cell r="C161" t="str">
            <v>A</v>
          </cell>
          <cell r="D161" t="str">
            <v>540050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B162">
            <v>100</v>
          </cell>
          <cell r="C162" t="str">
            <v>A</v>
          </cell>
          <cell r="D162" t="str">
            <v>540060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B163">
            <v>100</v>
          </cell>
          <cell r="C163" t="str">
            <v>A</v>
          </cell>
          <cell r="D163" t="str">
            <v>540070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B164">
            <v>100</v>
          </cell>
          <cell r="C164" t="str">
            <v>A</v>
          </cell>
          <cell r="D164" t="str">
            <v>540090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B167">
            <v>100</v>
          </cell>
          <cell r="C167" t="str">
            <v>A</v>
          </cell>
          <cell r="D167" t="str">
            <v>545010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B168">
            <v>100</v>
          </cell>
          <cell r="C168" t="str">
            <v>A</v>
          </cell>
          <cell r="D168" t="str">
            <v>545015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B169">
            <v>100</v>
          </cell>
          <cell r="C169" t="str">
            <v>A</v>
          </cell>
          <cell r="D169" t="str">
            <v>545020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B170">
            <v>100</v>
          </cell>
          <cell r="C170" t="str">
            <v>A</v>
          </cell>
          <cell r="D170" t="str">
            <v>545025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B171">
            <v>100</v>
          </cell>
          <cell r="C171" t="str">
            <v>A</v>
          </cell>
          <cell r="D171" t="str">
            <v>545030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B172">
            <v>100</v>
          </cell>
          <cell r="C172" t="str">
            <v>A</v>
          </cell>
          <cell r="D172" t="str">
            <v>545035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B173">
            <v>100</v>
          </cell>
          <cell r="C173" t="str">
            <v>A</v>
          </cell>
          <cell r="D173" t="str">
            <v>545040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B174">
            <v>100</v>
          </cell>
          <cell r="C174" t="str">
            <v>A</v>
          </cell>
          <cell r="D174" t="str">
            <v>545050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B177">
            <v>100</v>
          </cell>
          <cell r="C177" t="str">
            <v>A</v>
          </cell>
          <cell r="D177" t="str">
            <v>565000</v>
          </cell>
          <cell r="F177">
            <v>3750</v>
          </cell>
          <cell r="G177">
            <v>3000</v>
          </cell>
          <cell r="H177">
            <v>3000</v>
          </cell>
          <cell r="I177">
            <v>3000</v>
          </cell>
          <cell r="J177">
            <v>3375</v>
          </cell>
          <cell r="K177">
            <v>3375</v>
          </cell>
          <cell r="L177">
            <v>3375</v>
          </cell>
          <cell r="M177">
            <v>3375</v>
          </cell>
          <cell r="N177">
            <v>3375</v>
          </cell>
          <cell r="O177">
            <v>3375</v>
          </cell>
          <cell r="P177">
            <v>3375</v>
          </cell>
          <cell r="Q177">
            <v>3375</v>
          </cell>
          <cell r="R177">
            <v>3375</v>
          </cell>
          <cell r="S177">
            <v>3375</v>
          </cell>
          <cell r="T177">
            <v>3375</v>
          </cell>
        </row>
        <row r="178">
          <cell r="B178">
            <v>100</v>
          </cell>
          <cell r="C178" t="str">
            <v>A</v>
          </cell>
          <cell r="D178" t="str">
            <v>565002</v>
          </cell>
          <cell r="F178">
            <v>4460</v>
          </cell>
          <cell r="G178">
            <v>4360</v>
          </cell>
          <cell r="H178">
            <v>4360</v>
          </cell>
          <cell r="I178">
            <v>4360</v>
          </cell>
          <cell r="J178">
            <v>4410</v>
          </cell>
          <cell r="K178">
            <v>4410</v>
          </cell>
          <cell r="L178">
            <v>4410</v>
          </cell>
          <cell r="M178">
            <v>4410</v>
          </cell>
          <cell r="N178">
            <v>4410</v>
          </cell>
          <cell r="O178">
            <v>4410</v>
          </cell>
          <cell r="P178">
            <v>4410</v>
          </cell>
          <cell r="Q178">
            <v>4410</v>
          </cell>
          <cell r="R178">
            <v>4410</v>
          </cell>
          <cell r="S178">
            <v>4410</v>
          </cell>
          <cell r="T178">
            <v>4410</v>
          </cell>
        </row>
        <row r="179">
          <cell r="B179">
            <v>100</v>
          </cell>
          <cell r="C179" t="str">
            <v>A</v>
          </cell>
          <cell r="D179" t="str">
            <v>565008</v>
          </cell>
          <cell r="F179">
            <v>1350</v>
          </cell>
          <cell r="G179">
            <v>1080</v>
          </cell>
          <cell r="H179">
            <v>1080</v>
          </cell>
          <cell r="I179">
            <v>1080</v>
          </cell>
          <cell r="J179">
            <v>1215</v>
          </cell>
          <cell r="K179">
            <v>1215</v>
          </cell>
          <cell r="L179">
            <v>1215</v>
          </cell>
          <cell r="M179">
            <v>1215</v>
          </cell>
          <cell r="N179">
            <v>1215</v>
          </cell>
          <cell r="O179">
            <v>1215</v>
          </cell>
          <cell r="P179">
            <v>1215</v>
          </cell>
          <cell r="Q179">
            <v>1215</v>
          </cell>
          <cell r="R179">
            <v>1215</v>
          </cell>
          <cell r="S179">
            <v>1215</v>
          </cell>
          <cell r="T179">
            <v>1215</v>
          </cell>
        </row>
        <row r="180">
          <cell r="B180">
            <v>100</v>
          </cell>
          <cell r="C180" t="str">
            <v>A</v>
          </cell>
          <cell r="D180" t="str">
            <v>565010</v>
          </cell>
          <cell r="F180">
            <v>12500</v>
          </cell>
          <cell r="G180">
            <v>12500</v>
          </cell>
          <cell r="H180">
            <v>12500</v>
          </cell>
          <cell r="I180">
            <v>15000</v>
          </cell>
          <cell r="J180">
            <v>17500</v>
          </cell>
          <cell r="K180">
            <v>35000</v>
          </cell>
          <cell r="L180">
            <v>37500</v>
          </cell>
          <cell r="M180">
            <v>12500</v>
          </cell>
          <cell r="N180">
            <v>12500</v>
          </cell>
          <cell r="O180">
            <v>12500</v>
          </cell>
          <cell r="P180">
            <v>12500</v>
          </cell>
          <cell r="Q180">
            <v>12500</v>
          </cell>
          <cell r="R180">
            <v>12500</v>
          </cell>
          <cell r="S180">
            <v>12500</v>
          </cell>
          <cell r="T180">
            <v>12500</v>
          </cell>
        </row>
        <row r="181">
          <cell r="B181">
            <v>100</v>
          </cell>
          <cell r="C181" t="str">
            <v>A</v>
          </cell>
          <cell r="D181" t="str">
            <v>565012</v>
          </cell>
          <cell r="F181">
            <v>4500</v>
          </cell>
          <cell r="G181">
            <v>4500</v>
          </cell>
          <cell r="H181">
            <v>4500</v>
          </cell>
          <cell r="I181">
            <v>4500</v>
          </cell>
          <cell r="J181">
            <v>4500</v>
          </cell>
          <cell r="K181">
            <v>4500</v>
          </cell>
          <cell r="L181">
            <v>4500</v>
          </cell>
          <cell r="M181">
            <v>4500</v>
          </cell>
          <cell r="N181">
            <v>4500</v>
          </cell>
          <cell r="O181">
            <v>4500</v>
          </cell>
          <cell r="P181">
            <v>4500</v>
          </cell>
          <cell r="Q181">
            <v>4500</v>
          </cell>
          <cell r="R181">
            <v>4500</v>
          </cell>
          <cell r="S181">
            <v>4500</v>
          </cell>
          <cell r="T181">
            <v>4500</v>
          </cell>
        </row>
        <row r="182">
          <cell r="B182">
            <v>100</v>
          </cell>
          <cell r="C182" t="str">
            <v>A</v>
          </cell>
          <cell r="D182" t="str">
            <v>565030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B183">
            <v>100</v>
          </cell>
          <cell r="C183" t="str">
            <v>A</v>
          </cell>
          <cell r="D183" t="str">
            <v>565032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B184">
            <v>100</v>
          </cell>
          <cell r="C184" t="str">
            <v>A</v>
          </cell>
          <cell r="D184" t="str">
            <v>565040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B185">
            <v>100</v>
          </cell>
          <cell r="C185" t="str">
            <v>A</v>
          </cell>
          <cell r="D185" t="str">
            <v>565042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B186">
            <v>100</v>
          </cell>
          <cell r="C186" t="str">
            <v>A</v>
          </cell>
          <cell r="D186" t="str">
            <v>565045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B187">
            <v>100</v>
          </cell>
          <cell r="C187" t="str">
            <v>A</v>
          </cell>
          <cell r="D187" t="str">
            <v>565080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B190">
            <v>100</v>
          </cell>
          <cell r="C190" t="str">
            <v>A</v>
          </cell>
          <cell r="D190" t="str">
            <v>570000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B191">
            <v>100</v>
          </cell>
          <cell r="C191" t="str">
            <v>A</v>
          </cell>
          <cell r="D191" t="str">
            <v>570005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B192">
            <v>100</v>
          </cell>
          <cell r="C192" t="str">
            <v>A</v>
          </cell>
          <cell r="D192" t="str">
            <v>570010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B193">
            <v>100</v>
          </cell>
          <cell r="C193" t="str">
            <v>A</v>
          </cell>
          <cell r="D193" t="str">
            <v>570020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B194">
            <v>100</v>
          </cell>
          <cell r="C194" t="str">
            <v>A</v>
          </cell>
          <cell r="D194" t="str">
            <v>570030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B195">
            <v>100</v>
          </cell>
          <cell r="C195" t="str">
            <v>A</v>
          </cell>
          <cell r="D195" t="str">
            <v>570040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B196">
            <v>100</v>
          </cell>
          <cell r="C196" t="str">
            <v>A</v>
          </cell>
          <cell r="D196" t="str">
            <v>570050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B197">
            <v>100</v>
          </cell>
          <cell r="C197" t="str">
            <v>A</v>
          </cell>
          <cell r="D197" t="str">
            <v>570090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B200">
            <v>100</v>
          </cell>
          <cell r="C200" t="str">
            <v>A</v>
          </cell>
          <cell r="D200" t="str">
            <v>595010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B201">
            <v>100</v>
          </cell>
          <cell r="C201" t="str">
            <v>A</v>
          </cell>
          <cell r="D201" t="str">
            <v>595015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B202">
            <v>100</v>
          </cell>
          <cell r="C202" t="str">
            <v>A</v>
          </cell>
          <cell r="D202" t="str">
            <v>595020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B203">
            <v>100</v>
          </cell>
          <cell r="C203" t="str">
            <v>A</v>
          </cell>
          <cell r="D203" t="str">
            <v>595025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B204">
            <v>100</v>
          </cell>
          <cell r="C204" t="str">
            <v>A</v>
          </cell>
          <cell r="D204" t="str">
            <v>595030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B205">
            <v>100</v>
          </cell>
          <cell r="C205" t="str">
            <v>A</v>
          </cell>
          <cell r="D205" t="str">
            <v>595080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B206">
            <v>100</v>
          </cell>
          <cell r="C206" t="str">
            <v>A</v>
          </cell>
          <cell r="D206" t="str">
            <v>595090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B207">
            <v>100</v>
          </cell>
          <cell r="C207" t="str">
            <v>A</v>
          </cell>
          <cell r="D207" t="str">
            <v>595106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B208">
            <v>100</v>
          </cell>
          <cell r="C208" t="str">
            <v>A</v>
          </cell>
          <cell r="D208" t="str">
            <v>595108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B209">
            <v>100</v>
          </cell>
          <cell r="C209" t="str">
            <v>A</v>
          </cell>
          <cell r="D209" t="str">
            <v>595109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B213">
            <v>100</v>
          </cell>
          <cell r="C213" t="str">
            <v>A</v>
          </cell>
          <cell r="D213" t="str">
            <v>660010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B214">
            <v>100</v>
          </cell>
          <cell r="C214" t="str">
            <v>A</v>
          </cell>
          <cell r="D214" t="str">
            <v>660020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B215">
            <v>100</v>
          </cell>
          <cell r="C215" t="str">
            <v>A</v>
          </cell>
          <cell r="D215" t="str">
            <v>660030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B216">
            <v>100</v>
          </cell>
          <cell r="C216" t="str">
            <v>A</v>
          </cell>
          <cell r="D216" t="str">
            <v>660080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B224">
            <v>100</v>
          </cell>
          <cell r="C224" t="str">
            <v>U</v>
          </cell>
          <cell r="D224">
            <v>11000</v>
          </cell>
          <cell r="F224">
            <v>23</v>
          </cell>
          <cell r="G224">
            <v>24</v>
          </cell>
          <cell r="H224">
            <v>22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B225">
            <v>100</v>
          </cell>
          <cell r="C225" t="str">
            <v>U</v>
          </cell>
          <cell r="D225">
            <v>11001</v>
          </cell>
          <cell r="F225">
            <v>4513.333333333333</v>
          </cell>
          <cell r="G225">
            <v>4814.565217391304</v>
          </cell>
          <cell r="H225">
            <v>4518.351449275362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B226">
            <v>100</v>
          </cell>
          <cell r="C226" t="str">
            <v>U</v>
          </cell>
          <cell r="D226">
            <v>11002</v>
          </cell>
          <cell r="F226">
            <v>34</v>
          </cell>
          <cell r="G226">
            <v>34</v>
          </cell>
          <cell r="H226">
            <v>34</v>
          </cell>
          <cell r="I226">
            <v>34</v>
          </cell>
          <cell r="J226">
            <v>34</v>
          </cell>
          <cell r="K226">
            <v>34</v>
          </cell>
          <cell r="L226">
            <v>34</v>
          </cell>
          <cell r="M226">
            <v>34</v>
          </cell>
          <cell r="N226">
            <v>34</v>
          </cell>
          <cell r="O226">
            <v>34</v>
          </cell>
          <cell r="P226">
            <v>34</v>
          </cell>
          <cell r="Q226">
            <v>34</v>
          </cell>
          <cell r="R226">
            <v>34</v>
          </cell>
          <cell r="S226">
            <v>34</v>
          </cell>
          <cell r="T226">
            <v>34</v>
          </cell>
        </row>
        <row r="227">
          <cell r="B227">
            <v>100</v>
          </cell>
          <cell r="C227" t="str">
            <v>U</v>
          </cell>
          <cell r="D227">
            <v>11003</v>
          </cell>
          <cell r="F227">
            <v>6770</v>
          </cell>
          <cell r="G227">
            <v>7221.847826086956</v>
          </cell>
          <cell r="H227">
            <v>6777.527173913043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B228">
            <v>100</v>
          </cell>
          <cell r="C228" t="str">
            <v>U</v>
          </cell>
          <cell r="D228">
            <v>11004</v>
          </cell>
          <cell r="F228">
            <v>3385</v>
          </cell>
          <cell r="G228">
            <v>3610.923913043478</v>
          </cell>
          <cell r="H228">
            <v>3388.7635869565215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B229">
            <v>100</v>
          </cell>
          <cell r="C229" t="str">
            <v>U</v>
          </cell>
          <cell r="D229">
            <v>11005</v>
          </cell>
          <cell r="F229">
            <v>1473.5463258785942</v>
          </cell>
          <cell r="G229">
            <v>1507.0926517571884</v>
          </cell>
          <cell r="H229">
            <v>1540.6389776357826</v>
          </cell>
          <cell r="I229">
            <v>1540.6389776357826</v>
          </cell>
          <cell r="J229">
            <v>1540.6389776357826</v>
          </cell>
          <cell r="K229">
            <v>1540.6389776357826</v>
          </cell>
          <cell r="L229">
            <v>1540.6389776357826</v>
          </cell>
          <cell r="M229">
            <v>1540.6389776357826</v>
          </cell>
          <cell r="N229">
            <v>1540.6389776357826</v>
          </cell>
          <cell r="O229">
            <v>1540.6389776357826</v>
          </cell>
          <cell r="P229">
            <v>1540.6389776357826</v>
          </cell>
          <cell r="Q229">
            <v>1540.6389776357826</v>
          </cell>
          <cell r="R229">
            <v>1540.6389776357826</v>
          </cell>
          <cell r="S229">
            <v>1540.6389776357826</v>
          </cell>
          <cell r="T229">
            <v>1540.6389776357826</v>
          </cell>
        </row>
        <row r="230">
          <cell r="B230">
            <v>100</v>
          </cell>
          <cell r="C230" t="str">
            <v>U</v>
          </cell>
          <cell r="D230">
            <v>11007</v>
          </cell>
          <cell r="F230">
            <v>201</v>
          </cell>
          <cell r="G230">
            <v>202</v>
          </cell>
          <cell r="H230">
            <v>202</v>
          </cell>
          <cell r="I230">
            <v>202</v>
          </cell>
          <cell r="J230">
            <v>202</v>
          </cell>
          <cell r="K230">
            <v>202</v>
          </cell>
          <cell r="L230">
            <v>201</v>
          </cell>
          <cell r="M230">
            <v>201</v>
          </cell>
          <cell r="N230">
            <v>203</v>
          </cell>
          <cell r="O230">
            <v>205</v>
          </cell>
          <cell r="P230">
            <v>208</v>
          </cell>
          <cell r="Q230">
            <v>211</v>
          </cell>
          <cell r="R230">
            <v>213</v>
          </cell>
          <cell r="S230">
            <v>214</v>
          </cell>
          <cell r="T230">
            <v>214</v>
          </cell>
        </row>
        <row r="231">
          <cell r="B231">
            <v>100</v>
          </cell>
          <cell r="C231" t="str">
            <v>U</v>
          </cell>
          <cell r="D231">
            <v>11100</v>
          </cell>
          <cell r="F231">
            <v>36</v>
          </cell>
          <cell r="G231">
            <v>36</v>
          </cell>
          <cell r="H231">
            <v>36</v>
          </cell>
          <cell r="I231">
            <v>36</v>
          </cell>
          <cell r="J231">
            <v>36</v>
          </cell>
          <cell r="K231">
            <v>36</v>
          </cell>
          <cell r="L231">
            <v>36</v>
          </cell>
          <cell r="M231">
            <v>36</v>
          </cell>
          <cell r="N231">
            <v>36</v>
          </cell>
          <cell r="O231">
            <v>36</v>
          </cell>
          <cell r="P231">
            <v>36</v>
          </cell>
          <cell r="Q231">
            <v>36</v>
          </cell>
          <cell r="R231">
            <v>36</v>
          </cell>
          <cell r="S231">
            <v>36</v>
          </cell>
          <cell r="T231">
            <v>36</v>
          </cell>
        </row>
        <row r="232">
          <cell r="B232">
            <v>100</v>
          </cell>
          <cell r="C232" t="str">
            <v>U</v>
          </cell>
          <cell r="D232">
            <v>11130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B233">
            <v>100</v>
          </cell>
          <cell r="C233" t="str">
            <v>U</v>
          </cell>
          <cell r="D233">
            <v>11200</v>
          </cell>
          <cell r="F233">
            <v>60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B234">
            <v>100</v>
          </cell>
          <cell r="C234" t="str">
            <v>U</v>
          </cell>
          <cell r="D234">
            <v>11201</v>
          </cell>
          <cell r="F234">
            <v>300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B235">
            <v>100</v>
          </cell>
          <cell r="C235" t="str">
            <v>U</v>
          </cell>
          <cell r="D235">
            <v>90990</v>
          </cell>
          <cell r="F235">
            <v>10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B236">
            <v>100</v>
          </cell>
          <cell r="C236" t="str">
            <v>U</v>
          </cell>
          <cell r="D236">
            <v>90992</v>
          </cell>
          <cell r="F236">
            <v>20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B237">
            <v>100</v>
          </cell>
          <cell r="C237" t="str">
            <v>U</v>
          </cell>
          <cell r="D237">
            <v>90994</v>
          </cell>
          <cell r="F237">
            <v>30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B238">
            <v>100</v>
          </cell>
          <cell r="C238" t="str">
            <v>U</v>
          </cell>
          <cell r="D238">
            <v>90991</v>
          </cell>
          <cell r="F238">
            <v>40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B239">
            <v>100</v>
          </cell>
          <cell r="C239" t="str">
            <v>U</v>
          </cell>
          <cell r="D239">
            <v>90993</v>
          </cell>
          <cell r="F239">
            <v>120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B240">
            <v>100</v>
          </cell>
          <cell r="C240" t="str">
            <v>U</v>
          </cell>
          <cell r="D240">
            <v>90995</v>
          </cell>
          <cell r="F240">
            <v>140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B241">
            <v>100</v>
          </cell>
          <cell r="C241" t="str">
            <v>U</v>
          </cell>
          <cell r="D241">
            <v>11500</v>
          </cell>
          <cell r="F241">
            <v>1000</v>
          </cell>
          <cell r="G241">
            <v>1100</v>
          </cell>
          <cell r="H241">
            <v>1200</v>
          </cell>
          <cell r="I241">
            <v>10</v>
          </cell>
          <cell r="J241">
            <v>20</v>
          </cell>
          <cell r="K241">
            <v>30</v>
          </cell>
          <cell r="L241">
            <v>40</v>
          </cell>
          <cell r="M241">
            <v>50</v>
          </cell>
          <cell r="N241">
            <v>60</v>
          </cell>
          <cell r="O241">
            <v>70</v>
          </cell>
          <cell r="P241">
            <v>80</v>
          </cell>
          <cell r="Q241">
            <v>90</v>
          </cell>
          <cell r="R241">
            <v>100</v>
          </cell>
          <cell r="S241">
            <v>110</v>
          </cell>
          <cell r="T241">
            <v>120</v>
          </cell>
        </row>
        <row r="242">
          <cell r="B242">
            <v>100</v>
          </cell>
          <cell r="C242" t="str">
            <v>U</v>
          </cell>
          <cell r="D242">
            <v>11505</v>
          </cell>
          <cell r="F242">
            <v>1203958.3333333333</v>
          </cell>
          <cell r="G242">
            <v>1286404.3478260869</v>
          </cell>
          <cell r="H242">
            <v>1209403.9855072463</v>
          </cell>
          <cell r="I242">
            <v>10</v>
          </cell>
          <cell r="J242">
            <v>30</v>
          </cell>
          <cell r="K242">
            <v>60</v>
          </cell>
          <cell r="L242">
            <v>100</v>
          </cell>
          <cell r="M242">
            <v>150</v>
          </cell>
          <cell r="N242">
            <v>210</v>
          </cell>
          <cell r="O242">
            <v>280</v>
          </cell>
          <cell r="P242">
            <v>360</v>
          </cell>
          <cell r="Q242">
            <v>450</v>
          </cell>
          <cell r="R242">
            <v>550</v>
          </cell>
          <cell r="S242">
            <v>660</v>
          </cell>
          <cell r="T242">
            <v>780</v>
          </cell>
        </row>
        <row r="243">
          <cell r="B243">
            <v>100</v>
          </cell>
          <cell r="C243" t="str">
            <v>U</v>
          </cell>
          <cell r="D243">
            <v>11510</v>
          </cell>
          <cell r="F243">
            <v>1225000</v>
          </cell>
          <cell r="G243">
            <v>1203958.3333333333</v>
          </cell>
          <cell r="H243">
            <v>1286404.3478260869</v>
          </cell>
          <cell r="I243">
            <v>1209403.9855072463</v>
          </cell>
          <cell r="J243">
            <v>10</v>
          </cell>
          <cell r="K243">
            <v>30</v>
          </cell>
          <cell r="L243">
            <v>60</v>
          </cell>
          <cell r="M243">
            <v>100</v>
          </cell>
          <cell r="N243">
            <v>150</v>
          </cell>
          <cell r="O243">
            <v>210</v>
          </cell>
          <cell r="P243">
            <v>280</v>
          </cell>
          <cell r="Q243">
            <v>360</v>
          </cell>
          <cell r="R243">
            <v>450</v>
          </cell>
          <cell r="S243">
            <v>550</v>
          </cell>
          <cell r="T243">
            <v>660</v>
          </cell>
        </row>
        <row r="244">
          <cell r="B244">
            <v>100</v>
          </cell>
          <cell r="C244" t="str">
            <v>U</v>
          </cell>
          <cell r="D244">
            <v>11515</v>
          </cell>
          <cell r="F244">
            <v>4600</v>
          </cell>
          <cell r="G244">
            <v>4513.333333333333</v>
          </cell>
          <cell r="H244">
            <v>4814.565217391304</v>
          </cell>
          <cell r="I244">
            <v>4518.351449275362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B245">
            <v>100</v>
          </cell>
          <cell r="C245" t="str">
            <v>U</v>
          </cell>
          <cell r="D245">
            <v>11520</v>
          </cell>
          <cell r="F245">
            <v>-51041.666666666664</v>
          </cell>
          <cell r="G245">
            <v>52346.014492753617</v>
          </cell>
          <cell r="H245">
            <v>-107200.36231884058</v>
          </cell>
          <cell r="I245">
            <v>-1209403.9855072463</v>
          </cell>
          <cell r="J245" t="str">
            <v>0</v>
          </cell>
          <cell r="K245" t="str">
            <v>0</v>
          </cell>
          <cell r="L245" t="str">
            <v>0</v>
          </cell>
          <cell r="M245" t="str">
            <v>0</v>
          </cell>
          <cell r="N245" t="str">
            <v>0</v>
          </cell>
          <cell r="O245" t="str">
            <v>0</v>
          </cell>
          <cell r="P245" t="str">
            <v>0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</row>
        <row r="246">
          <cell r="B246">
            <v>100</v>
          </cell>
          <cell r="C246" t="str">
            <v>U</v>
          </cell>
          <cell r="D246">
            <v>11525</v>
          </cell>
          <cell r="F246">
            <v>-191.66666666666666</v>
          </cell>
          <cell r="G246">
            <v>196.231884057971</v>
          </cell>
          <cell r="H246">
            <v>-401.213768115942</v>
          </cell>
          <cell r="I246">
            <v>-4518.351449275362</v>
          </cell>
          <cell r="J246" t="str">
            <v>0</v>
          </cell>
          <cell r="K246" t="str">
            <v>0</v>
          </cell>
          <cell r="L246" t="str">
            <v>0</v>
          </cell>
          <cell r="M246" t="str">
            <v>0</v>
          </cell>
          <cell r="N246" t="str">
            <v>0</v>
          </cell>
          <cell r="O246" t="str">
            <v>0</v>
          </cell>
          <cell r="P246" t="str">
            <v>0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</row>
        <row r="247">
          <cell r="B247">
            <v>100</v>
          </cell>
          <cell r="C247" t="str">
            <v>U</v>
          </cell>
          <cell r="D247">
            <v>11530</v>
          </cell>
          <cell r="F247">
            <v>12500</v>
          </cell>
          <cell r="G247">
            <v>12500</v>
          </cell>
          <cell r="H247">
            <v>12500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B248">
            <v>100</v>
          </cell>
          <cell r="C248" t="str">
            <v>U</v>
          </cell>
          <cell r="D248">
            <v>11532</v>
          </cell>
          <cell r="F248">
            <v>3</v>
          </cell>
          <cell r="G248">
            <v>3</v>
          </cell>
          <cell r="H248">
            <v>3</v>
          </cell>
          <cell r="I248">
            <v>1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3</v>
          </cell>
          <cell r="O248">
            <v>3</v>
          </cell>
          <cell r="P248">
            <v>3</v>
          </cell>
          <cell r="Q248">
            <v>3</v>
          </cell>
          <cell r="R248">
            <v>3</v>
          </cell>
          <cell r="S248">
            <v>3</v>
          </cell>
          <cell r="T248">
            <v>1</v>
          </cell>
        </row>
        <row r="249">
          <cell r="B249">
            <v>100</v>
          </cell>
          <cell r="C249" t="str">
            <v>U</v>
          </cell>
          <cell r="D249">
            <v>11535</v>
          </cell>
          <cell r="F249">
            <v>50</v>
          </cell>
          <cell r="G249">
            <v>50</v>
          </cell>
          <cell r="H249">
            <v>50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B250">
            <v>100</v>
          </cell>
          <cell r="C250" t="str">
            <v>U</v>
          </cell>
          <cell r="D250">
            <v>11540</v>
          </cell>
          <cell r="F250">
            <v>-3500</v>
          </cell>
          <cell r="G250">
            <v>-3500</v>
          </cell>
          <cell r="H250">
            <v>-3500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B251">
            <v>100</v>
          </cell>
          <cell r="C251" t="str">
            <v>U</v>
          </cell>
          <cell r="D251">
            <v>11542</v>
          </cell>
          <cell r="F251">
            <v>-2</v>
          </cell>
          <cell r="G251">
            <v>-2</v>
          </cell>
          <cell r="H251">
            <v>-3</v>
          </cell>
          <cell r="I251">
            <v>-1</v>
          </cell>
          <cell r="J251">
            <v>-1</v>
          </cell>
          <cell r="K251">
            <v>-1</v>
          </cell>
          <cell r="L251">
            <v>-2</v>
          </cell>
          <cell r="M251">
            <v>-1</v>
          </cell>
          <cell r="N251">
            <v>-1</v>
          </cell>
          <cell r="O251">
            <v>-1</v>
          </cell>
          <cell r="P251">
            <v>0</v>
          </cell>
          <cell r="Q251">
            <v>0</v>
          </cell>
          <cell r="R251">
            <v>-1</v>
          </cell>
          <cell r="S251">
            <v>-2</v>
          </cell>
          <cell r="T251">
            <v>-1</v>
          </cell>
        </row>
        <row r="252">
          <cell r="B252">
            <v>100</v>
          </cell>
          <cell r="C252" t="str">
            <v>U</v>
          </cell>
          <cell r="D252">
            <v>11545</v>
          </cell>
          <cell r="F252">
            <v>-14</v>
          </cell>
          <cell r="G252">
            <v>-14</v>
          </cell>
          <cell r="H252">
            <v>-14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B253">
            <v>100</v>
          </cell>
          <cell r="C253" t="str">
            <v>U</v>
          </cell>
          <cell r="D253">
            <v>11560</v>
          </cell>
          <cell r="F253">
            <v>25000</v>
          </cell>
          <cell r="G253">
            <v>25000</v>
          </cell>
          <cell r="H253">
            <v>25000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B254">
            <v>100</v>
          </cell>
          <cell r="C254" t="str">
            <v>U</v>
          </cell>
          <cell r="D254">
            <v>11565</v>
          </cell>
          <cell r="F254">
            <v>91</v>
          </cell>
          <cell r="G254">
            <v>91</v>
          </cell>
          <cell r="H254">
            <v>91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B255">
            <v>100</v>
          </cell>
          <cell r="C255" t="str">
            <v>U</v>
          </cell>
          <cell r="D255">
            <v>11550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B256">
            <v>100</v>
          </cell>
          <cell r="C256" t="str">
            <v>U</v>
          </cell>
          <cell r="D256">
            <v>11555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B257">
            <v>100</v>
          </cell>
          <cell r="C257" t="str">
            <v>U</v>
          </cell>
          <cell r="D257">
            <v>11547</v>
          </cell>
          <cell r="F257">
            <v>-5000</v>
          </cell>
          <cell r="G257">
            <v>-5000</v>
          </cell>
          <cell r="H257">
            <v>-5000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B258">
            <v>100</v>
          </cell>
          <cell r="C258" t="str">
            <v>U</v>
          </cell>
          <cell r="D258">
            <v>11549</v>
          </cell>
          <cell r="F258">
            <v>-22</v>
          </cell>
          <cell r="G258">
            <v>-22</v>
          </cell>
          <cell r="H258">
            <v>-22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B259">
            <v>100</v>
          </cell>
          <cell r="C259" t="str">
            <v>U</v>
          </cell>
          <cell r="D259">
            <v>11350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B260">
            <v>100</v>
          </cell>
          <cell r="C260" t="str">
            <v>U</v>
          </cell>
          <cell r="D260">
            <v>11351</v>
          </cell>
          <cell r="F260">
            <v>100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B261">
            <v>100</v>
          </cell>
          <cell r="C261" t="str">
            <v>U</v>
          </cell>
          <cell r="D261">
            <v>11352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B262">
            <v>100</v>
          </cell>
          <cell r="C262" t="str">
            <v>U</v>
          </cell>
          <cell r="D262">
            <v>11353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B263">
            <v>100</v>
          </cell>
          <cell r="C263" t="str">
            <v>U</v>
          </cell>
          <cell r="D263">
            <v>11398</v>
          </cell>
          <cell r="F263">
            <v>25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B264">
            <v>100</v>
          </cell>
          <cell r="C264" t="str">
            <v>U</v>
          </cell>
          <cell r="D264">
            <v>11399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D265">
            <v>0</v>
          </cell>
        </row>
        <row r="266">
          <cell r="B266">
            <v>100</v>
          </cell>
          <cell r="C266" t="str">
            <v>U</v>
          </cell>
          <cell r="D266">
            <v>90500</v>
          </cell>
          <cell r="F266">
            <v>5500</v>
          </cell>
          <cell r="G266">
            <v>11500</v>
          </cell>
          <cell r="H266">
            <v>18100</v>
          </cell>
          <cell r="I266">
            <v>6205</v>
          </cell>
          <cell r="J266">
            <v>12024</v>
          </cell>
          <cell r="K266">
            <v>17466</v>
          </cell>
          <cell r="L266">
            <v>22540</v>
          </cell>
          <cell r="M266">
            <v>27255</v>
          </cell>
          <cell r="N266">
            <v>31620</v>
          </cell>
          <cell r="O266">
            <v>35640</v>
          </cell>
          <cell r="P266">
            <v>39320</v>
          </cell>
          <cell r="Q266">
            <v>42665</v>
          </cell>
          <cell r="R266">
            <v>45180</v>
          </cell>
          <cell r="S266">
            <v>46770</v>
          </cell>
          <cell r="T266">
            <v>47340</v>
          </cell>
        </row>
        <row r="267">
          <cell r="B267">
            <v>100</v>
          </cell>
          <cell r="C267" t="str">
            <v>U</v>
          </cell>
          <cell r="D267">
            <v>90568</v>
          </cell>
          <cell r="F267">
            <v>4700</v>
          </cell>
          <cell r="G267">
            <v>9000</v>
          </cell>
          <cell r="H267">
            <v>12900</v>
          </cell>
          <cell r="I267">
            <v>3505</v>
          </cell>
          <cell r="J267">
            <v>6616</v>
          </cell>
          <cell r="K267">
            <v>9334</v>
          </cell>
          <cell r="L267">
            <v>11660</v>
          </cell>
          <cell r="M267">
            <v>13595</v>
          </cell>
          <cell r="N267">
            <v>15140</v>
          </cell>
          <cell r="O267">
            <v>16300</v>
          </cell>
          <cell r="P267">
            <v>17080</v>
          </cell>
          <cell r="Q267">
            <v>17485</v>
          </cell>
          <cell r="R267">
            <v>17820</v>
          </cell>
          <cell r="S267">
            <v>18090</v>
          </cell>
          <cell r="T267">
            <v>18300</v>
          </cell>
        </row>
        <row r="268">
          <cell r="B268">
            <v>100</v>
          </cell>
          <cell r="C268" t="str">
            <v>U</v>
          </cell>
          <cell r="D268">
            <v>90510</v>
          </cell>
          <cell r="F268">
            <v>0</v>
          </cell>
          <cell r="G268">
            <v>0</v>
          </cell>
          <cell r="H268">
            <v>0</v>
          </cell>
          <cell r="I268">
            <v>3000</v>
          </cell>
          <cell r="J268">
            <v>6000</v>
          </cell>
          <cell r="K268">
            <v>9000</v>
          </cell>
          <cell r="L268">
            <v>12000</v>
          </cell>
          <cell r="M268">
            <v>15000</v>
          </cell>
          <cell r="N268">
            <v>18000</v>
          </cell>
          <cell r="O268">
            <v>21000</v>
          </cell>
          <cell r="P268">
            <v>24000</v>
          </cell>
          <cell r="Q268">
            <v>27000</v>
          </cell>
          <cell r="R268">
            <v>30000</v>
          </cell>
          <cell r="S268">
            <v>33000</v>
          </cell>
          <cell r="T268">
            <v>36000</v>
          </cell>
        </row>
        <row r="269">
          <cell r="B269">
            <v>100</v>
          </cell>
          <cell r="C269" t="str">
            <v>U</v>
          </cell>
          <cell r="D269">
            <v>90560</v>
          </cell>
          <cell r="F269">
            <v>-203741.66666666674</v>
          </cell>
          <cell r="G269">
            <v>-327637.31884057983</v>
          </cell>
          <cell r="H269">
            <v>-528733.33333333349</v>
          </cell>
          <cell r="I269">
            <v>-311700</v>
          </cell>
          <cell r="J269">
            <v>-622600</v>
          </cell>
          <cell r="K269">
            <v>-682700</v>
          </cell>
          <cell r="L269">
            <v>-742000</v>
          </cell>
          <cell r="M269">
            <v>-750500</v>
          </cell>
          <cell r="N269">
            <v>-758200</v>
          </cell>
          <cell r="O269">
            <v>-765100</v>
          </cell>
          <cell r="P269">
            <v>-771200</v>
          </cell>
          <cell r="Q269">
            <v>-776500</v>
          </cell>
          <cell r="R269">
            <v>-787258.33333333326</v>
          </cell>
          <cell r="S269">
            <v>-876862.68115942017</v>
          </cell>
          <cell r="T269">
            <v>-888266.66666666651</v>
          </cell>
        </row>
        <row r="270">
          <cell r="B270">
            <v>100</v>
          </cell>
          <cell r="C270" t="str">
            <v>U</v>
          </cell>
          <cell r="D270">
            <v>90562</v>
          </cell>
          <cell r="F270">
            <v>50000</v>
          </cell>
          <cell r="G270">
            <v>100000</v>
          </cell>
          <cell r="H270">
            <v>150000</v>
          </cell>
          <cell r="I270">
            <v>50000</v>
          </cell>
          <cell r="J270">
            <v>100000</v>
          </cell>
          <cell r="K270">
            <v>150000</v>
          </cell>
          <cell r="L270">
            <v>200000</v>
          </cell>
          <cell r="M270">
            <v>200000</v>
          </cell>
          <cell r="N270">
            <v>200000</v>
          </cell>
          <cell r="O270">
            <v>200000</v>
          </cell>
          <cell r="P270">
            <v>200000</v>
          </cell>
          <cell r="Q270">
            <v>200000</v>
          </cell>
          <cell r="R270">
            <v>200000</v>
          </cell>
          <cell r="S270">
            <v>200000</v>
          </cell>
          <cell r="T270">
            <v>200000</v>
          </cell>
        </row>
        <row r="271">
          <cell r="B271">
            <v>100</v>
          </cell>
          <cell r="C271" t="str">
            <v>U</v>
          </cell>
          <cell r="D271">
            <v>90564</v>
          </cell>
          <cell r="F271">
            <v>500000</v>
          </cell>
          <cell r="G271">
            <v>1000000</v>
          </cell>
          <cell r="H271">
            <v>1500000</v>
          </cell>
          <cell r="I271">
            <v>500000</v>
          </cell>
          <cell r="J271">
            <v>1000000</v>
          </cell>
          <cell r="K271">
            <v>1000000</v>
          </cell>
          <cell r="L271">
            <v>1000000</v>
          </cell>
          <cell r="M271">
            <v>1000000</v>
          </cell>
          <cell r="N271">
            <v>1000000</v>
          </cell>
          <cell r="O271">
            <v>1000000</v>
          </cell>
          <cell r="P271">
            <v>1000000</v>
          </cell>
          <cell r="Q271">
            <v>1000000</v>
          </cell>
          <cell r="R271">
            <v>1000000</v>
          </cell>
          <cell r="S271">
            <v>1000000</v>
          </cell>
          <cell r="T271">
            <v>1000000</v>
          </cell>
        </row>
        <row r="272">
          <cell r="B272">
            <v>100</v>
          </cell>
          <cell r="C272" t="str">
            <v>U</v>
          </cell>
          <cell r="D272">
            <v>90566</v>
          </cell>
          <cell r="F272">
            <v>-250000</v>
          </cell>
          <cell r="G272">
            <v>-500000</v>
          </cell>
          <cell r="H272">
            <v>-750000</v>
          </cell>
          <cell r="I272">
            <v>-250000</v>
          </cell>
          <cell r="J272">
            <v>-500000</v>
          </cell>
          <cell r="K272">
            <v>-500000</v>
          </cell>
          <cell r="L272">
            <v>-500000</v>
          </cell>
          <cell r="M272">
            <v>-500000</v>
          </cell>
          <cell r="N272">
            <v>-500000</v>
          </cell>
          <cell r="O272">
            <v>-500000</v>
          </cell>
          <cell r="P272">
            <v>-500000</v>
          </cell>
          <cell r="Q272">
            <v>-500000</v>
          </cell>
          <cell r="R272">
            <v>-500000</v>
          </cell>
          <cell r="S272">
            <v>-500000</v>
          </cell>
          <cell r="T272">
            <v>-500000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B275">
            <v>100</v>
          </cell>
          <cell r="C275" t="str">
            <v>U</v>
          </cell>
          <cell r="D275">
            <v>90600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B276">
            <v>100</v>
          </cell>
          <cell r="C276" t="str">
            <v>U</v>
          </cell>
          <cell r="D276">
            <v>90610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B277">
            <v>100</v>
          </cell>
          <cell r="C277" t="str">
            <v>U</v>
          </cell>
          <cell r="D277">
            <v>90620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B278">
            <v>100</v>
          </cell>
          <cell r="C278" t="str">
            <v>U</v>
          </cell>
          <cell r="D278">
            <v>90631</v>
          </cell>
          <cell r="F278">
            <v>1.25</v>
          </cell>
          <cell r="G278">
            <v>1.25</v>
          </cell>
          <cell r="H278">
            <v>1.25</v>
          </cell>
          <cell r="I278">
            <v>1.5</v>
          </cell>
          <cell r="J278">
            <v>1.75</v>
          </cell>
          <cell r="K278">
            <v>3.5</v>
          </cell>
          <cell r="L278">
            <v>3.75</v>
          </cell>
          <cell r="M278">
            <v>1.25</v>
          </cell>
          <cell r="N278">
            <v>1.25</v>
          </cell>
          <cell r="O278">
            <v>1.25</v>
          </cell>
          <cell r="P278">
            <v>1.25</v>
          </cell>
          <cell r="Q278">
            <v>1.25</v>
          </cell>
          <cell r="R278">
            <v>1.25</v>
          </cell>
          <cell r="S278">
            <v>1.25</v>
          </cell>
          <cell r="T278">
            <v>1.25</v>
          </cell>
        </row>
        <row r="279">
          <cell r="B279">
            <v>100</v>
          </cell>
          <cell r="C279" t="str">
            <v>U</v>
          </cell>
          <cell r="D279">
            <v>90636</v>
          </cell>
          <cell r="F279">
            <v>2.25</v>
          </cell>
          <cell r="G279">
            <v>2.25</v>
          </cell>
          <cell r="H279">
            <v>2.25</v>
          </cell>
          <cell r="I279">
            <v>2.25</v>
          </cell>
          <cell r="J279">
            <v>2.25</v>
          </cell>
          <cell r="K279">
            <v>2.25</v>
          </cell>
          <cell r="L279">
            <v>2.25</v>
          </cell>
          <cell r="M279">
            <v>2.25</v>
          </cell>
          <cell r="N279">
            <v>2.25</v>
          </cell>
          <cell r="O279">
            <v>2.25</v>
          </cell>
          <cell r="P279">
            <v>2.25</v>
          </cell>
          <cell r="Q279">
            <v>2.25</v>
          </cell>
          <cell r="R279">
            <v>2.25</v>
          </cell>
          <cell r="S279">
            <v>2.25</v>
          </cell>
          <cell r="T279">
            <v>2.25</v>
          </cell>
        </row>
        <row r="281">
          <cell r="B281">
            <v>100</v>
          </cell>
          <cell r="C281" t="str">
            <v>U</v>
          </cell>
          <cell r="D281">
            <v>90010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B285">
            <v>100</v>
          </cell>
          <cell r="C285" t="str">
            <v>U</v>
          </cell>
          <cell r="D285">
            <v>81100</v>
          </cell>
          <cell r="F285">
            <v>35</v>
          </cell>
          <cell r="G285">
            <v>35</v>
          </cell>
          <cell r="H285">
            <v>35</v>
          </cell>
          <cell r="I285">
            <v>35</v>
          </cell>
          <cell r="J285">
            <v>35</v>
          </cell>
          <cell r="K285">
            <v>35</v>
          </cell>
          <cell r="L285">
            <v>35</v>
          </cell>
          <cell r="M285">
            <v>35</v>
          </cell>
          <cell r="N285">
            <v>35</v>
          </cell>
          <cell r="O285">
            <v>35</v>
          </cell>
          <cell r="P285">
            <v>35</v>
          </cell>
          <cell r="Q285">
            <v>35</v>
          </cell>
          <cell r="R285">
            <v>35</v>
          </cell>
          <cell r="S285">
            <v>35</v>
          </cell>
          <cell r="T285">
            <v>35</v>
          </cell>
        </row>
        <row r="286">
          <cell r="B286">
            <v>100</v>
          </cell>
          <cell r="C286" t="str">
            <v>U</v>
          </cell>
          <cell r="D286">
            <v>81101</v>
          </cell>
          <cell r="F286">
            <v>0.5</v>
          </cell>
          <cell r="G286">
            <v>0.5</v>
          </cell>
          <cell r="H286">
            <v>0.5</v>
          </cell>
          <cell r="I286">
            <v>0.5</v>
          </cell>
          <cell r="J286">
            <v>0.5</v>
          </cell>
          <cell r="K286">
            <v>0.5</v>
          </cell>
          <cell r="L286">
            <v>0.5</v>
          </cell>
          <cell r="M286">
            <v>0.5</v>
          </cell>
          <cell r="N286">
            <v>0.5</v>
          </cell>
          <cell r="O286">
            <v>0.5</v>
          </cell>
          <cell r="P286">
            <v>0.5</v>
          </cell>
          <cell r="Q286">
            <v>0.5</v>
          </cell>
          <cell r="R286">
            <v>0.5</v>
          </cell>
          <cell r="S286">
            <v>0.5</v>
          </cell>
          <cell r="T286">
            <v>0.5</v>
          </cell>
        </row>
        <row r="287">
          <cell r="B287">
            <v>100</v>
          </cell>
          <cell r="C287" t="str">
            <v>U</v>
          </cell>
          <cell r="D287">
            <v>87411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B288">
            <v>100</v>
          </cell>
          <cell r="C288" t="str">
            <v>U</v>
          </cell>
          <cell r="D288">
            <v>87410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B289">
            <v>100</v>
          </cell>
          <cell r="C289" t="str">
            <v>U</v>
          </cell>
          <cell r="D289">
            <v>87108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B290">
            <v>100</v>
          </cell>
          <cell r="C290" t="str">
            <v>U</v>
          </cell>
          <cell r="D290">
            <v>87400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B291">
            <v>100</v>
          </cell>
          <cell r="C291" t="str">
            <v>U</v>
          </cell>
          <cell r="D291">
            <v>87401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B292">
            <v>100</v>
          </cell>
          <cell r="C292" t="str">
            <v>U</v>
          </cell>
          <cell r="D292">
            <v>87402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B293">
            <v>100</v>
          </cell>
          <cell r="C293" t="str">
            <v>U</v>
          </cell>
          <cell r="D293">
            <v>87405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B294">
            <v>100</v>
          </cell>
          <cell r="C294" t="str">
            <v>U</v>
          </cell>
          <cell r="D294">
            <v>87403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B295">
            <v>100</v>
          </cell>
          <cell r="C295" t="str">
            <v>U</v>
          </cell>
          <cell r="D295">
            <v>87404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>
        <row r="169">
          <cell r="A169" t="str">
            <v>Industrial O/S - Landfill</v>
          </cell>
        </row>
        <row r="170">
          <cell r="A170" t="str">
            <v>Industrial O/S - Transfer Station</v>
          </cell>
        </row>
        <row r="171">
          <cell r="A171" t="str">
            <v>Industrial O/S - MRF</v>
          </cell>
        </row>
        <row r="172">
          <cell r="A172" t="str">
            <v>Industrial I/C - Landfill</v>
          </cell>
        </row>
        <row r="173">
          <cell r="A173" t="str">
            <v>Industrial I/C - Transfer Station</v>
          </cell>
        </row>
        <row r="174">
          <cell r="A174" t="str">
            <v>Industrial I/C - MRF</v>
          </cell>
        </row>
        <row r="175">
          <cell r="A175" t="str">
            <v>Industrial Intra/C - Landfill</v>
          </cell>
        </row>
        <row r="176">
          <cell r="A176" t="str">
            <v>Industrial Intra/C - Transfer Station</v>
          </cell>
        </row>
        <row r="177">
          <cell r="A177" t="str">
            <v>Industrial Intra/C - MRF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"/>
      <sheetName val="UPLOAD2"/>
      <sheetName val="FB165 Job"/>
      <sheetName val="IC Div Input"/>
      <sheetName val="IC Summary"/>
      <sheetName val="Reporting"/>
      <sheetName val="Labor Reconciliation"/>
      <sheetName val="SALES Auto-Populate Key"/>
      <sheetName val="OTHER Auto-Populate Key"/>
      <sheetName val="COM LOB Summary"/>
      <sheetName val="COM Svce Rev"/>
      <sheetName val="COM Svce Rev Sum"/>
      <sheetName val="COM Direct Labor"/>
      <sheetName val="COM Repairs &amp; Maint"/>
      <sheetName val="COM Int Growth"/>
      <sheetName val="IND LOB Summary"/>
      <sheetName val="IND Perm OS Rev"/>
      <sheetName val="IND Temp OS Rev"/>
      <sheetName val="IND Svce Rev Sum"/>
      <sheetName val="IND Int Growth"/>
      <sheetName val="IND Direct Labor"/>
      <sheetName val="IND Repairs &amp; Maint"/>
      <sheetName val="RES LOB Summary"/>
      <sheetName val="RES Svce Rev"/>
      <sheetName val="RES Svce Rev Sum"/>
      <sheetName val="RES Int Growth"/>
      <sheetName val="RES Direct Labor"/>
      <sheetName val="Allocs"/>
      <sheetName val="RES Repairs &amp; Maint"/>
      <sheetName val="COTH LOB Summary"/>
      <sheetName val="COTH Svce Rev"/>
      <sheetName val="COTH Int Growth"/>
      <sheetName val="COTH Direct Labor"/>
      <sheetName val="COTH Repairs &amp; Maint"/>
      <sheetName val="Risk"/>
      <sheetName val="2019 Risk Rates"/>
      <sheetName val="Risk Rates Bud"/>
      <sheetName val="Risk Rates Q4"/>
      <sheetName val="Disposal"/>
      <sheetName val="Sale of Mat'l"/>
      <sheetName val="Supervisory Labor"/>
      <sheetName val="Supr Benefits"/>
      <sheetName val="AM255"/>
      <sheetName val="Productivity Builder (optional)"/>
      <sheetName val="PASTE HEADCOUNT DATA (Optional)"/>
      <sheetName val="IC Disposal"/>
      <sheetName val="IC Rev"/>
      <sheetName val="IND Hauls"/>
      <sheetName val="4178A TS Direct Haul "/>
      <sheetName val="2018 P&amp;L"/>
    </sheetNames>
    <sheetDataSet>
      <sheetData sheetId="0">
        <row r="8">
          <cell r="G8">
            <v>2018</v>
          </cell>
          <cell r="N8">
            <v>2019</v>
          </cell>
          <cell r="AG8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1.3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E-B"/>
      <sheetName val="Excluded divisions"/>
      <sheetName val="lawson extract"/>
    </sheetNames>
    <sheetDataSet>
      <sheetData sheetId="0" refreshError="1"/>
      <sheetData sheetId="1" refreshError="1">
        <row r="2">
          <cell r="C2">
            <v>29</v>
          </cell>
        </row>
        <row r="3">
          <cell r="C3">
            <v>625</v>
          </cell>
        </row>
        <row r="4">
          <cell r="C4">
            <v>783</v>
          </cell>
        </row>
        <row r="5">
          <cell r="C5">
            <v>793</v>
          </cell>
        </row>
        <row r="6">
          <cell r="C6">
            <v>950</v>
          </cell>
        </row>
        <row r="7">
          <cell r="C7" t="str">
            <v>7E3</v>
          </cell>
        </row>
        <row r="8">
          <cell r="C8" t="str">
            <v>7E4</v>
          </cell>
        </row>
        <row r="9">
          <cell r="C9" t="str">
            <v>7B3</v>
          </cell>
        </row>
        <row r="10">
          <cell r="C10" t="str">
            <v>7B4</v>
          </cell>
        </row>
        <row r="11">
          <cell r="C11" t="str">
            <v>7B6</v>
          </cell>
        </row>
        <row r="12">
          <cell r="C12" t="str">
            <v>7B8</v>
          </cell>
        </row>
        <row r="13">
          <cell r="C13" t="str">
            <v>7D1</v>
          </cell>
        </row>
        <row r="14">
          <cell r="C14" t="str">
            <v>7F1</v>
          </cell>
        </row>
        <row r="15">
          <cell r="C15" t="str">
            <v>7G1</v>
          </cell>
        </row>
        <row r="16">
          <cell r="C16" t="str">
            <v>7H1</v>
          </cell>
        </row>
        <row r="17">
          <cell r="C17" t="str">
            <v>7H2</v>
          </cell>
        </row>
        <row r="18">
          <cell r="C18" t="str">
            <v>7H3</v>
          </cell>
        </row>
        <row r="19">
          <cell r="C19" t="str">
            <v>7H4</v>
          </cell>
        </row>
        <row r="20">
          <cell r="C20" t="str">
            <v>ABB</v>
          </cell>
        </row>
        <row r="21">
          <cell r="C21" t="str">
            <v>D87</v>
          </cell>
        </row>
        <row r="22">
          <cell r="C22" t="str">
            <v>D88</v>
          </cell>
        </row>
        <row r="23">
          <cell r="C23" t="str">
            <v>E12</v>
          </cell>
        </row>
        <row r="24">
          <cell r="C24" t="str">
            <v>E42</v>
          </cell>
        </row>
        <row r="25">
          <cell r="C25" t="str">
            <v>E46</v>
          </cell>
        </row>
        <row r="26">
          <cell r="C26" t="str">
            <v>E47</v>
          </cell>
        </row>
        <row r="27">
          <cell r="C27" t="str">
            <v>E48</v>
          </cell>
        </row>
        <row r="28">
          <cell r="C28" t="str">
            <v>E49</v>
          </cell>
        </row>
        <row r="29">
          <cell r="C29" t="str">
            <v>E51</v>
          </cell>
        </row>
        <row r="30">
          <cell r="C30" t="str">
            <v>E52</v>
          </cell>
        </row>
        <row r="31">
          <cell r="C31" t="str">
            <v>E53</v>
          </cell>
        </row>
        <row r="32">
          <cell r="C32" t="str">
            <v>E54</v>
          </cell>
        </row>
        <row r="33">
          <cell r="C33" t="str">
            <v>E55</v>
          </cell>
        </row>
        <row r="34">
          <cell r="C34" t="str">
            <v>E56</v>
          </cell>
        </row>
        <row r="35">
          <cell r="C35" t="str">
            <v>E57</v>
          </cell>
        </row>
        <row r="36">
          <cell r="C36" t="str">
            <v>F65</v>
          </cell>
        </row>
        <row r="37">
          <cell r="C37" t="str">
            <v>F85</v>
          </cell>
        </row>
        <row r="38">
          <cell r="C38" t="str">
            <v>G65</v>
          </cell>
        </row>
        <row r="39">
          <cell r="C39" t="str">
            <v>PH1</v>
          </cell>
        </row>
        <row r="40">
          <cell r="C40" t="str">
            <v>PH2</v>
          </cell>
        </row>
        <row r="41">
          <cell r="C41" t="str">
            <v>PH3</v>
          </cell>
        </row>
        <row r="42">
          <cell r="C42" t="str">
            <v>PH4</v>
          </cell>
        </row>
        <row r="43">
          <cell r="C43" t="str">
            <v>PH5</v>
          </cell>
        </row>
        <row r="44">
          <cell r="C44" t="str">
            <v>PH7</v>
          </cell>
        </row>
        <row r="45">
          <cell r="C45" t="str">
            <v>PH8</v>
          </cell>
        </row>
        <row r="46">
          <cell r="C46" t="str">
            <v>PI4</v>
          </cell>
        </row>
        <row r="47">
          <cell r="C47" t="str">
            <v>PI5</v>
          </cell>
        </row>
        <row r="48">
          <cell r="C48" t="str">
            <v>PJ1</v>
          </cell>
        </row>
        <row r="49">
          <cell r="C49" t="str">
            <v>PJ2</v>
          </cell>
        </row>
        <row r="50">
          <cell r="C50" t="str">
            <v>PJ3</v>
          </cell>
        </row>
        <row r="51">
          <cell r="C51" t="str">
            <v>PJ6</v>
          </cell>
        </row>
        <row r="52">
          <cell r="C52" t="str">
            <v>PJ7</v>
          </cell>
        </row>
        <row r="53">
          <cell r="C53" t="str">
            <v>PJ8</v>
          </cell>
        </row>
        <row r="54">
          <cell r="C54" t="str">
            <v>PK0</v>
          </cell>
        </row>
        <row r="55">
          <cell r="C55" t="str">
            <v>PK2</v>
          </cell>
        </row>
        <row r="56">
          <cell r="C56" t="str">
            <v>PK3</v>
          </cell>
        </row>
        <row r="57">
          <cell r="C57" t="str">
            <v>PK4</v>
          </cell>
        </row>
        <row r="58">
          <cell r="C58" t="str">
            <v>PK6</v>
          </cell>
        </row>
        <row r="59">
          <cell r="C59" t="str">
            <v>PK7</v>
          </cell>
        </row>
        <row r="60">
          <cell r="C60" t="str">
            <v>PK8</v>
          </cell>
        </row>
        <row r="61">
          <cell r="C61" t="str">
            <v>PK9</v>
          </cell>
        </row>
        <row r="62">
          <cell r="C62" t="str">
            <v>PL2</v>
          </cell>
        </row>
        <row r="63">
          <cell r="C63" t="str">
            <v>PL3</v>
          </cell>
        </row>
        <row r="64">
          <cell r="C64" t="str">
            <v>PL5</v>
          </cell>
        </row>
        <row r="65">
          <cell r="C65" t="str">
            <v>PM0</v>
          </cell>
        </row>
        <row r="66">
          <cell r="C66" t="str">
            <v>PM1</v>
          </cell>
        </row>
        <row r="67">
          <cell r="C67" t="str">
            <v>PM2</v>
          </cell>
        </row>
        <row r="68">
          <cell r="C68" t="str">
            <v>PM3</v>
          </cell>
        </row>
        <row r="69">
          <cell r="C69" t="str">
            <v>PM7</v>
          </cell>
        </row>
        <row r="70">
          <cell r="C70" t="str">
            <v>PM8</v>
          </cell>
        </row>
        <row r="71">
          <cell r="C71" t="str">
            <v>PM9</v>
          </cell>
        </row>
        <row r="72">
          <cell r="C72" t="str">
            <v>PN1</v>
          </cell>
        </row>
        <row r="73">
          <cell r="C73" t="str">
            <v>PN2</v>
          </cell>
        </row>
        <row r="74">
          <cell r="C74" t="str">
            <v>PN3</v>
          </cell>
        </row>
        <row r="75">
          <cell r="C75" t="str">
            <v>PN6</v>
          </cell>
        </row>
        <row r="76">
          <cell r="C76" t="str">
            <v>PN9</v>
          </cell>
        </row>
        <row r="77">
          <cell r="C77" t="str">
            <v>PO2</v>
          </cell>
        </row>
        <row r="78">
          <cell r="C78" t="str">
            <v>PO3</v>
          </cell>
        </row>
        <row r="79">
          <cell r="C79" t="str">
            <v>PO6</v>
          </cell>
        </row>
        <row r="80">
          <cell r="C80" t="str">
            <v>PO7</v>
          </cell>
        </row>
        <row r="81">
          <cell r="C81" t="str">
            <v>QAL</v>
          </cell>
        </row>
        <row r="82">
          <cell r="C82" t="str">
            <v>QX5</v>
          </cell>
        </row>
        <row r="83">
          <cell r="C83" t="str">
            <v>QY6</v>
          </cell>
        </row>
        <row r="84">
          <cell r="C84" t="str">
            <v>QZ1</v>
          </cell>
        </row>
        <row r="85">
          <cell r="C85" t="str">
            <v>QZ6</v>
          </cell>
        </row>
        <row r="86">
          <cell r="C86" t="str">
            <v>U91</v>
          </cell>
        </row>
        <row r="87">
          <cell r="C87" t="str">
            <v>U95</v>
          </cell>
        </row>
        <row r="88">
          <cell r="C88" t="str">
            <v>WD3</v>
          </cell>
        </row>
        <row r="89">
          <cell r="C89" t="str">
            <v>WG4</v>
          </cell>
        </row>
        <row r="90">
          <cell r="C90" t="str">
            <v>WI7</v>
          </cell>
        </row>
        <row r="91">
          <cell r="C91" t="str">
            <v>WL0</v>
          </cell>
        </row>
        <row r="92">
          <cell r="C92" t="str">
            <v>X72</v>
          </cell>
        </row>
        <row r="93">
          <cell r="C93" t="str">
            <v>XA8</v>
          </cell>
        </row>
        <row r="94">
          <cell r="C94" t="str">
            <v>XE0</v>
          </cell>
        </row>
        <row r="95">
          <cell r="C95" t="str">
            <v>XE6</v>
          </cell>
        </row>
        <row r="96">
          <cell r="C96" t="str">
            <v>XE8</v>
          </cell>
        </row>
        <row r="97">
          <cell r="C97" t="str">
            <v>XF1</v>
          </cell>
        </row>
        <row r="98">
          <cell r="C98" t="str">
            <v>XF6</v>
          </cell>
        </row>
        <row r="99">
          <cell r="C99" t="str">
            <v>XH7</v>
          </cell>
        </row>
        <row r="100">
          <cell r="C100" t="str">
            <v>XI0</v>
          </cell>
        </row>
        <row r="101">
          <cell r="C101" t="str">
            <v>XI8</v>
          </cell>
        </row>
        <row r="102">
          <cell r="C102" t="str">
            <v>XJ2</v>
          </cell>
        </row>
        <row r="103">
          <cell r="C103" t="str">
            <v>XJ3</v>
          </cell>
        </row>
        <row r="104">
          <cell r="C104" t="str">
            <v>XK0</v>
          </cell>
        </row>
        <row r="105">
          <cell r="C105" t="str">
            <v>XK9</v>
          </cell>
        </row>
        <row r="106">
          <cell r="C106" t="str">
            <v>XL3</v>
          </cell>
        </row>
        <row r="107">
          <cell r="C107" t="str">
            <v>ZU6</v>
          </cell>
        </row>
        <row r="108">
          <cell r="C108" t="str">
            <v>ZW1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tart"/>
      <sheetName val="JournalEntry"/>
      <sheetName val="JE"/>
      <sheetName val="218070-100 Deferred Rev"/>
      <sheetName val="Accrual"/>
      <sheetName val="Summary"/>
      <sheetName val="RSA Spend"/>
      <sheetName val="Eastside SF Recycle Credits"/>
      <sheetName val="Eastside MF Recycle Credits"/>
      <sheetName val="2015 SF Annual"/>
      <sheetName val="2015 MF Annual"/>
      <sheetName val="August 2017 True Up"/>
      <sheetName val="2017 SF Annual Report"/>
      <sheetName val="2017 MF Annual Report"/>
      <sheetName val="Notes to WP Package"/>
      <sheetName val="T Account Example"/>
    </sheetNames>
    <sheetDataSet>
      <sheetData sheetId="0"/>
      <sheetData sheetId="1">
        <row r="2">
          <cell r="G2" t="str">
            <v>AWS - Bellevue</v>
          </cell>
        </row>
        <row r="3">
          <cell r="B3">
            <v>43039</v>
          </cell>
        </row>
        <row r="5">
          <cell r="B5" t="str">
            <v>JERE</v>
          </cell>
        </row>
        <row r="7">
          <cell r="B7" t="str">
            <v>DC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PF Restate"/>
      <sheetName val="PF Adj"/>
      <sheetName val="PR Narrative"/>
      <sheetName val="Summary &amp; PF"/>
      <sheetName val="PR vs GL"/>
      <sheetName val="Summary Calc &amp; Lookup"/>
      <sheetName val="Alloc Impact"/>
      <sheetName val="PA340"/>
      <sheetName val="Walkback Instructions"/>
      <sheetName val="Summary PR Data"/>
      <sheetName val="Lookup Data &gt;"/>
      <sheetName val="Union Wage &amp; Pension"/>
      <sheetName val="L&amp;I"/>
      <sheetName val="Rev Narrative &amp; Instructions"/>
      <sheetName val="Revenue Lookup"/>
      <sheetName val="SQL Revenue Analysis"/>
      <sheetName val="OTH Rev Sumry"/>
      <sheetName val="Rev Ref Tables"/>
      <sheetName val="Price Out Summ"/>
      <sheetName val="Resi Price Out"/>
      <sheetName val="Comm (+MF) Price Out"/>
      <sheetName val="IND (+MF) Price Out"/>
      <sheetName val="RES Counts"/>
      <sheetName val="Resi Charge Codes"/>
      <sheetName val="Comm Charge Codes"/>
      <sheetName val="IR Revenue"/>
      <sheetName val="RO Revenue"/>
      <sheetName val="Route Hrs Instructions"/>
      <sheetName val="Truck Hrs Sum"/>
      <sheetName val="Resi Comm Hours Summary"/>
      <sheetName val="Pivot Ops Jan 22 - Dec 22"/>
      <sheetName val="Detail"/>
      <sheetName val="Operation"/>
      <sheetName val="Resi Update"/>
      <sheetName val="Com Rte Split"/>
      <sheetName val="IND Hrs Sum"/>
      <sheetName val="IND Hrs Data"/>
      <sheetName val="IND Sum Confirm"/>
      <sheetName val="Route Analysis"/>
      <sheetName val="Contract Ref Table"/>
      <sheetName val="Fuel Calc"/>
      <sheetName val="Disposal Instructions"/>
      <sheetName val="Disposal Summary (with IC)"/>
      <sheetName val="IC Disposal (2022)"/>
      <sheetName val="IC Rev (2022)"/>
      <sheetName val="Summary Disposal Data"/>
      <sheetName val="Disposal Ref Tables"/>
      <sheetName val="Avg Invest Instructions"/>
      <sheetName val="Avg Invest Summary"/>
      <sheetName val="4487 Asset Listing"/>
      <sheetName val="4487 Asset Register data"/>
      <sheetName val="Asset Type Tables"/>
      <sheetName val="Cont Count Instructions"/>
      <sheetName val="InfoPro Container Count Instr"/>
      <sheetName val="Container Counts"/>
      <sheetName val="Cont Count Data"/>
      <sheetName val="Cont Ref Tables"/>
      <sheetName val="Tons Master Report &gt;"/>
      <sheetName val="CoS"/>
      <sheetName val="Meeks"/>
      <sheetName val="Essbase Instructions"/>
      <sheetName val="Essbase P&amp;L"/>
      <sheetName val="4487 Balance Sheet"/>
      <sheetName val="Essbase Stats"/>
      <sheetName val="4584 P&amp;L - Aff. Co. MRF"/>
      <sheetName val="4584 BS - Aff. Co. MRF"/>
      <sheetName val="G-12 FS (Smartview)"/>
      <sheetName val="ALGL prior years history"/>
      <sheetName val="WRRA Dues"/>
      <sheetName val="City Ta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vSummary"/>
      <sheetName val="SupervAllocation"/>
      <sheetName val="SupervisoryLabor"/>
      <sheetName val="Risk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vSummary"/>
      <sheetName val="SupervAllocation"/>
      <sheetName val="Tr-EquShopSummary"/>
      <sheetName val="Tr-EquShopAllocation"/>
      <sheetName val="CntShopSummary"/>
      <sheetName val="CntShopAllocation"/>
      <sheetName val="AllOverheadLabor"/>
      <sheetName val="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Rates Q4"/>
      <sheetName val="Risk Rates Bud"/>
      <sheetName val="UPLOAD"/>
      <sheetName val="UPLOAD2"/>
      <sheetName val="FB165 Job"/>
      <sheetName val="LOB Summary"/>
      <sheetName val="IC Div Input"/>
      <sheetName val="IC Summary"/>
      <sheetName val="Auto-Populate Key"/>
      <sheetName val="TS Revenue OS"/>
      <sheetName val="TS Revenue IC"/>
      <sheetName val="Price Inc"/>
      <sheetName val="Recycling &amp; SOM"/>
      <sheetName val="Int Growth"/>
      <sheetName val="Disposal-Transportation"/>
      <sheetName val="Direct Labor"/>
      <sheetName val="Supervisory Labor"/>
      <sheetName val="Supr Benefits"/>
      <sheetName val="Repairs &amp; Maint"/>
      <sheetName val="Risk"/>
      <sheetName val="Blank1"/>
      <sheetName val="Blank2"/>
      <sheetName val="Blank3"/>
      <sheetName val="AM255"/>
    </sheetNames>
    <sheetDataSet>
      <sheetData sheetId="0"/>
      <sheetData sheetId="1"/>
      <sheetData sheetId="2"/>
      <sheetData sheetId="3"/>
      <sheetData sheetId="4"/>
      <sheetData sheetId="5">
        <row r="3">
          <cell r="C3">
            <v>3887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Cover"/>
      <sheetName val="Dashboard"/>
      <sheetName val="Calcuation"/>
      <sheetName val="1A Resi Counts &amp; Billing."/>
      <sheetName val="1B Multifamily Counts &amp;Billing "/>
      <sheetName val="1C Commercial Counts &amp; Billing"/>
      <sheetName val="2 Multifamily Listing"/>
      <sheetName val="3 Commercial Listing"/>
      <sheetName val="4 Customer Notes Log"/>
      <sheetName val="5 Phone Stats"/>
      <sheetName val="6 Website Utilization"/>
      <sheetName val="7 Setup and Service Errors"/>
      <sheetName val="8 Deliveries"/>
      <sheetName val="9 Misses"/>
      <sheetName val="10 Customer Credits"/>
      <sheetName val="11 Drop Box Services"/>
      <sheetName val="12 Set-Outs"/>
      <sheetName val="13 14 Tons "/>
      <sheetName val="15 Disposal Price Report"/>
      <sheetName val="16 Accidents-Infractions"/>
      <sheetName val="17 Promotions"/>
      <sheetName val="18 Litter"/>
      <sheetName val="19 Bulky Waste"/>
      <sheetName val="20 Pilot Programs"/>
      <sheetName val="21 Performance Fees."/>
    </sheetNames>
    <sheetDataSet>
      <sheetData sheetId="0"/>
      <sheetData sheetId="1"/>
      <sheetData sheetId="2"/>
      <sheetData sheetId="3">
        <row r="3">
          <cell r="I3">
            <v>42004</v>
          </cell>
        </row>
        <row r="5">
          <cell r="I5" t="str">
            <v>Single Family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mmercial Rev"/>
      <sheetName val="Residential Rev"/>
      <sheetName val="Industrial Rev"/>
      <sheetName val="Coll-Other Rev"/>
      <sheetName val="Commercial_Rev"/>
      <sheetName val="Residential_Rev"/>
      <sheetName val="Industrial_Rev"/>
      <sheetName val="Coll-Other_Rev"/>
      <sheetName val="SupervisoryLabor"/>
      <sheetName val="treas"/>
      <sheetName val="Output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7TONS"/>
      <sheetName val="KM97TONS"/>
      <sheetName val="ST97TONS"/>
      <sheetName val="MV97TONS"/>
      <sheetName val="KT97TONS"/>
      <sheetName val="KC_STATS"/>
      <sheetName val="BURIEN"/>
      <sheetName val="DESMOINES"/>
      <sheetName val="KENT"/>
      <sheetName val="NORMANDY"/>
      <sheetName val="TUKWILA"/>
      <sheetName val="PRICES"/>
      <sheetName val="ComRec"/>
      <sheetName val="C&amp;MFCUST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2"/>
      <sheetName val="UPLOAD"/>
      <sheetName val="FB165 Job"/>
      <sheetName val="LOB Summary"/>
      <sheetName val="Price Inc"/>
      <sheetName val="Transfer Station Revenue"/>
      <sheetName val="Sale of Mat'l"/>
      <sheetName val="Internal Growth"/>
      <sheetName val="Disposal-3rd Pty Haul"/>
      <sheetName val="Direct Labor"/>
      <sheetName val="Direct Labor Benefits "/>
      <sheetName val="Supervisory Labor"/>
      <sheetName val="Repairs &amp; Maint"/>
      <sheetName val="Risk"/>
      <sheetName val="Blank1"/>
      <sheetName val="Blank2"/>
      <sheetName val="Blank3"/>
      <sheetName val="TRAN"/>
      <sheetName val="Direct labor Detail"/>
      <sheetName val="All Benefits"/>
    </sheetNames>
    <sheetDataSet>
      <sheetData sheetId="0"/>
      <sheetData sheetId="1"/>
      <sheetData sheetId="2"/>
      <sheetData sheetId="3"/>
      <sheetData sheetId="4"/>
      <sheetData sheetId="5" refreshError="1">
        <row r="188">
          <cell r="A188" t="str">
            <v>Transfer Station Tip Fees - O/S</v>
          </cell>
          <cell r="B188" t="str">
            <v>No</v>
          </cell>
        </row>
        <row r="189">
          <cell r="A189" t="str">
            <v>Transfer Station Tip Fees - I/C</v>
          </cell>
          <cell r="B189" t="str">
            <v>Yes</v>
          </cell>
        </row>
        <row r="190">
          <cell r="A190" t="str">
            <v>Transfer Station Tip Fees - Intra/C</v>
          </cell>
          <cell r="B190" t="str">
            <v>Yes</v>
          </cell>
        </row>
        <row r="191">
          <cell r="A191" t="str">
            <v>TS Tip Fees OCC - O/S</v>
          </cell>
          <cell r="B191" t="str">
            <v>No</v>
          </cell>
        </row>
        <row r="192">
          <cell r="A192" t="str">
            <v>TS Tip Fees ONP - O/S</v>
          </cell>
          <cell r="B192" t="str">
            <v>No</v>
          </cell>
        </row>
        <row r="193">
          <cell r="A193" t="str">
            <v>TS Tip Fees Paper - O/S</v>
          </cell>
          <cell r="B193" t="str">
            <v>No</v>
          </cell>
        </row>
        <row r="194">
          <cell r="A194" t="str">
            <v>TS Tip Fees Plastic - O/S</v>
          </cell>
          <cell r="B194" t="str">
            <v>No</v>
          </cell>
        </row>
        <row r="195">
          <cell r="A195" t="str">
            <v>TS Tip Fees Aluminum - O/S</v>
          </cell>
          <cell r="B195" t="str">
            <v>No</v>
          </cell>
        </row>
        <row r="196">
          <cell r="A196" t="str">
            <v>TS Tip Fees Tin - O/S</v>
          </cell>
          <cell r="B196" t="str">
            <v>No</v>
          </cell>
        </row>
        <row r="197">
          <cell r="A197" t="str">
            <v>TS Tip Fees Metal - O/S</v>
          </cell>
          <cell r="B197" t="str">
            <v>No</v>
          </cell>
        </row>
        <row r="198">
          <cell r="A198" t="str">
            <v>TS Tip Fees Glass - O/S</v>
          </cell>
          <cell r="B198" t="str">
            <v>No</v>
          </cell>
        </row>
        <row r="199">
          <cell r="A199" t="str">
            <v>TS Tip Fees Organics - O/S</v>
          </cell>
          <cell r="B199" t="str">
            <v>No</v>
          </cell>
        </row>
        <row r="200">
          <cell r="A200" t="str">
            <v>TS Tip Fees Other - O/S</v>
          </cell>
          <cell r="B200" t="str">
            <v>No</v>
          </cell>
        </row>
        <row r="201">
          <cell r="A201" t="str">
            <v>TS Tip Fees OCC - I/C</v>
          </cell>
          <cell r="B201" t="str">
            <v>Yes</v>
          </cell>
        </row>
        <row r="202">
          <cell r="A202" t="str">
            <v>TS Tip Fees ONP - I/C</v>
          </cell>
          <cell r="B202" t="str">
            <v>Yes</v>
          </cell>
        </row>
        <row r="203">
          <cell r="A203" t="str">
            <v>TS Tip Fees Paper - I/C</v>
          </cell>
          <cell r="B203" t="str">
            <v>Yes</v>
          </cell>
        </row>
        <row r="204">
          <cell r="A204" t="str">
            <v>TS Tip Fees Plastic - I/C</v>
          </cell>
          <cell r="B204" t="str">
            <v>Yes</v>
          </cell>
        </row>
        <row r="205">
          <cell r="A205" t="str">
            <v>TS Tip Fees Aluminum - I/C</v>
          </cell>
          <cell r="B205" t="str">
            <v>Yes</v>
          </cell>
        </row>
        <row r="206">
          <cell r="A206" t="str">
            <v>TS Tip Fees Tin - I/C</v>
          </cell>
          <cell r="B206" t="str">
            <v>Yes</v>
          </cell>
        </row>
        <row r="207">
          <cell r="A207" t="str">
            <v>TS Tip Fees Metal - I/C</v>
          </cell>
          <cell r="B207" t="str">
            <v>Yes</v>
          </cell>
        </row>
        <row r="208">
          <cell r="A208" t="str">
            <v>TS Tip Fees Glass - I/C</v>
          </cell>
          <cell r="B208" t="str">
            <v>Yes</v>
          </cell>
        </row>
        <row r="209">
          <cell r="A209" t="str">
            <v>TS Tip Fees Organics - I/C</v>
          </cell>
          <cell r="B209" t="str">
            <v>Yes</v>
          </cell>
        </row>
        <row r="210">
          <cell r="A210" t="str">
            <v>TS Tip Fees Other - I/C</v>
          </cell>
          <cell r="B210" t="str">
            <v>Yes</v>
          </cell>
        </row>
        <row r="211">
          <cell r="A211" t="str">
            <v>TS Tip Fees OCC - Intra/C</v>
          </cell>
          <cell r="B211" t="str">
            <v>Yes</v>
          </cell>
        </row>
        <row r="212">
          <cell r="A212" t="str">
            <v>TS Tip Fees ONP - Intra/C</v>
          </cell>
          <cell r="B212" t="str">
            <v>Yes</v>
          </cell>
        </row>
        <row r="213">
          <cell r="A213" t="str">
            <v>TS Tip Fees Paper - Intra/C</v>
          </cell>
          <cell r="B213" t="str">
            <v>Yes</v>
          </cell>
        </row>
        <row r="214">
          <cell r="A214" t="str">
            <v>TS Tip Fees Plastic - Intra/C</v>
          </cell>
          <cell r="B214" t="str">
            <v>Yes</v>
          </cell>
        </row>
        <row r="215">
          <cell r="A215" t="str">
            <v>TS Tip Fees Aluminum - Intra/C</v>
          </cell>
          <cell r="B215" t="str">
            <v>Yes</v>
          </cell>
        </row>
        <row r="216">
          <cell r="A216" t="str">
            <v>TS Tip Fees Tin - Intra/C</v>
          </cell>
          <cell r="B216" t="str">
            <v>Yes</v>
          </cell>
        </row>
        <row r="217">
          <cell r="A217" t="str">
            <v>TS Tip Fees Metal - Intra/C</v>
          </cell>
          <cell r="B217" t="str">
            <v>Yes</v>
          </cell>
        </row>
        <row r="218">
          <cell r="A218" t="str">
            <v>TS Tip Fees Glass - Intra/C</v>
          </cell>
          <cell r="B218" t="str">
            <v>Yes</v>
          </cell>
        </row>
        <row r="219">
          <cell r="A219" t="str">
            <v>TS Tip Fees Organics - Intra/C</v>
          </cell>
          <cell r="B219" t="str">
            <v>Yes</v>
          </cell>
        </row>
        <row r="220">
          <cell r="A220" t="str">
            <v>TS Tip Fees Other - Intra/C</v>
          </cell>
          <cell r="B220" t="str">
            <v>Yes</v>
          </cell>
        </row>
      </sheetData>
      <sheetData sheetId="6"/>
      <sheetData sheetId="7"/>
      <sheetData sheetId="8">
        <row r="161">
          <cell r="A161" t="str">
            <v>Transfer Station O/S - Landfill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2"/>
      <sheetName val="UPLOAD"/>
      <sheetName val="FB165 Job"/>
      <sheetName val="LOB Summary"/>
      <sheetName val="Internal Growth"/>
      <sheetName val="Direct Labor"/>
      <sheetName val="Direct Labor Benefits "/>
      <sheetName val="Supervisory Labor"/>
      <sheetName val="Risk"/>
      <sheetName val="Blank1"/>
      <sheetName val="Blank2"/>
      <sheetName val="Blank3"/>
      <sheetName val="Commercial R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 by Company"/>
      <sheetName val="AFE by Writer"/>
      <sheetName val="AFE Table"/>
      <sheetName val="Recap 99"/>
      <sheetName val="Table 99"/>
      <sheetName val="Recap GL Codes"/>
      <sheetName val="GL Codes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I3">
            <v>94181</v>
          </cell>
        </row>
      </sheetData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"/>
      <sheetName val="FB165 Job"/>
      <sheetName val="IC Div Input"/>
      <sheetName val="IC Summary"/>
      <sheetName val="Reporting"/>
      <sheetName val="Labor Reconciliation"/>
      <sheetName val="SALES Auto-Populate Key"/>
      <sheetName val="OTHER Auto-Populate Key"/>
      <sheetName val="COM LOB Summary"/>
      <sheetName val="COM Svce Rev"/>
      <sheetName val="COM Svce Rev Sum"/>
      <sheetName val="COM Repairs &amp; Maint"/>
      <sheetName val="COM Int Growth"/>
      <sheetName val="COM Direct Labor"/>
      <sheetName val="IND LOB Summary"/>
      <sheetName val="IND Perm OS Rev"/>
      <sheetName val="IND Temp OS Rev"/>
      <sheetName val="IND Svce Rev Sum"/>
      <sheetName val="IND Int Growth"/>
      <sheetName val="IND Direct Labor"/>
      <sheetName val="IND Repairs &amp; Maint"/>
      <sheetName val="UPLOAD2"/>
      <sheetName val="RES LOB Summary"/>
      <sheetName val="RES Svce Rev"/>
      <sheetName val="RES Svce Rev Sum"/>
      <sheetName val="RES Int Growth"/>
      <sheetName val="RES Direct Labor"/>
      <sheetName val="RES Repairs &amp; Maint"/>
      <sheetName val="COTH LOB Summary"/>
      <sheetName val="COTH Svce Rev"/>
      <sheetName val="COTH Int Growth"/>
      <sheetName val="COTH Direct Labor"/>
      <sheetName val="COTH Repairs &amp; Maint"/>
      <sheetName val="Risk"/>
      <sheetName val="2018 Risk Rates"/>
      <sheetName val="Risk Rates Bud"/>
      <sheetName val="Risk Rates Q4"/>
      <sheetName val="Disposal"/>
      <sheetName val="Sale of Mat'l"/>
      <sheetName val="Supervisory Labor"/>
      <sheetName val="Supr Benefits"/>
      <sheetName val="AM255"/>
      <sheetName val="Productivity Builder (optional)"/>
      <sheetName val="PASTE HEADCOUNT DATA (Optional)"/>
      <sheetName val="Blank1"/>
      <sheetName val="New Products"/>
      <sheetName val="IC Disposal"/>
      <sheetName val="IC Rev"/>
      <sheetName val="Disposal tons"/>
      <sheetName val="4178A Tstation"/>
      <sheetName val="IND Hauls"/>
      <sheetName val="Allocs"/>
    </sheetNames>
    <sheetDataSet>
      <sheetData sheetId="0">
        <row r="8">
          <cell r="F8">
            <v>2017</v>
          </cell>
          <cell r="M8">
            <v>2018</v>
          </cell>
          <cell r="AF8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1.2</v>
          </cell>
        </row>
      </sheetData>
      <sheetData sheetId="9"/>
      <sheetData sheetId="10">
        <row r="98">
          <cell r="F98">
            <v>94.762500000000003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94">
          <cell r="F94">
            <v>131.19999999999999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101">
          <cell r="F101">
            <v>369.49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tart"/>
      <sheetName val="JournalEntry"/>
      <sheetName val="JE"/>
      <sheetName val="218070-100 Deferred Rev"/>
      <sheetName val="Accrual"/>
      <sheetName val="Summary"/>
      <sheetName val="RSA Spend"/>
      <sheetName val="Eastside SF Recycle Credits"/>
      <sheetName val="Eastside MF Recycle Credits"/>
      <sheetName val="2015 SF Annual"/>
      <sheetName val="2015 MF Annual"/>
      <sheetName val="August 2017 True Up"/>
      <sheetName val="2017 SF Annual Report"/>
      <sheetName val="2017 MF Annual Report"/>
      <sheetName val="Notes to WP Package"/>
      <sheetName val="T Account Example"/>
    </sheetNames>
    <sheetDataSet>
      <sheetData sheetId="0"/>
      <sheetData sheetId="1">
        <row r="2">
          <cell r="G2" t="str">
            <v>AWS - Bellevue</v>
          </cell>
        </row>
        <row r="3">
          <cell r="B3">
            <v>43039</v>
          </cell>
        </row>
        <row r="5">
          <cell r="B5" t="str">
            <v>JERE</v>
          </cell>
        </row>
        <row r="7">
          <cell r="B7" t="str">
            <v>DC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Staff Proforma"/>
      <sheetName val="Proforma"/>
      <sheetName val="PF Restate"/>
      <sheetName val="PF Adj"/>
      <sheetName val="King CO MSW Increase"/>
      <sheetName val="MRF Increase Proforma"/>
      <sheetName val="Disposal Ref Tables"/>
      <sheetName val="PR Narrative"/>
      <sheetName val="Summary &amp; PF"/>
      <sheetName val="Summary Calc &amp; Lookup"/>
      <sheetName val="PR vs GL"/>
      <sheetName val="PR Instructions"/>
      <sheetName val="Summary PR Data"/>
      <sheetName val="Manual PR Entries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OTH Rev Sumry"/>
      <sheetName val="IND Revenue"/>
      <sheetName val="SQL Revenue Analysis"/>
      <sheetName val="Rev Ref Tables"/>
      <sheetName val="Disposal Summary (with IC)"/>
      <sheetName val="Disposal Narrative"/>
      <sheetName val="IC Disposal (2021)"/>
      <sheetName val="IC Rev (2021)"/>
      <sheetName val="4178A TS Direct Haul (2021)"/>
      <sheetName val="IND Sum Confirm"/>
      <sheetName val="Summary Disposal Data"/>
      <sheetName val="Price Out Summ"/>
      <sheetName val="Resi Price Out"/>
      <sheetName val="RES Counts"/>
      <sheetName val="Comm (+MF) Price Out"/>
      <sheetName val="IND (+MF) Price Out"/>
      <sheetName val="IND Hrs Data"/>
      <sheetName val="Truck Hrs Sum"/>
      <sheetName val="Route Hrs Instructions"/>
      <sheetName val="Resi Com Hours Summary"/>
      <sheetName val="Pivot Rte Hours"/>
      <sheetName val="Detail"/>
      <sheetName val="Operation"/>
      <sheetName val="Resi Update"/>
      <sheetName val="Com Rte Split"/>
      <sheetName val="Resi Hours Summary"/>
      <sheetName val="Resi Route Hours Detail"/>
      <sheetName val="Resi Allocation"/>
      <sheetName val="Comm Hours Summary"/>
      <sheetName val="Comm Route Hours Detail"/>
      <sheetName val="Comm Route MF Rec"/>
      <sheetName val="Comm Allocation"/>
      <sheetName val="IND Hrs Sum"/>
      <sheetName val="Route Analysis"/>
      <sheetName val="Truck Use Pivot"/>
      <sheetName val="Contract Ref Table"/>
      <sheetName val="Fuel Calc"/>
      <sheetName val="Fuel Detail"/>
      <sheetName val="Test Period Fuelman Trnsactions"/>
      <sheetName val="4178 Allocated Diesel Cost"/>
      <sheetName val="Ave Inv. Narrative"/>
      <sheetName val="Ave Inv. Summary"/>
      <sheetName val="AM260 Asset Listing"/>
      <sheetName val="AM260 Data"/>
      <sheetName val="Asset Type Tables"/>
      <sheetName val="Cont Count Narrative"/>
      <sheetName val="Container Counts"/>
      <sheetName val="Cont Count Data"/>
      <sheetName val="Cont Ref Tables"/>
      <sheetName val="InfoPro Container SQL Narrative"/>
      <sheetName val="CoS"/>
      <sheetName val="Meeks"/>
      <sheetName val="Essbase Narrative"/>
      <sheetName val="P&amp;L - ITD3 (Acct Desc)"/>
      <sheetName val="P&amp;L - ITD3 (Acct #)"/>
      <sheetName val="BS - BTD3"/>
      <sheetName val="Stats - XOST (IND, COM, RES)"/>
      <sheetName val="P&amp;L - ITD2 Aff. Co. MRF"/>
      <sheetName val="BS - BTD2 Aff. Co. MRF"/>
      <sheetName val="Filing Specific Tabs &gt;"/>
      <sheetName val="SeaTac Contract Financials"/>
      <sheetName val="G-12 FS"/>
      <sheetName val="GL for WRRA Dues"/>
      <sheetName val="Reg City Taxes"/>
      <sheetName val="Truck Depr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topLeftCell="A40" zoomScaleNormal="100" workbookViewId="0">
      <selection activeCell="B55" sqref="B55"/>
    </sheetView>
  </sheetViews>
  <sheetFormatPr defaultColWidth="9.21875" defaultRowHeight="14.4"/>
  <cols>
    <col min="1" max="1" width="36.21875" style="3" bestFit="1" customWidth="1"/>
    <col min="2" max="2" width="22.21875" style="3" bestFit="1" customWidth="1"/>
    <col min="3" max="3" width="19.5546875" style="3" customWidth="1"/>
    <col min="4" max="4" width="10.5546875" style="3" bestFit="1" customWidth="1"/>
    <col min="5" max="5" width="8.77734375" style="3" customWidth="1"/>
    <col min="6" max="6" width="11.44140625" style="3" customWidth="1"/>
    <col min="7" max="7" width="11" style="3" bestFit="1" customWidth="1"/>
    <col min="8" max="8" width="8" style="3" bestFit="1" customWidth="1"/>
    <col min="9" max="9" width="15.77734375" style="3" bestFit="1" customWidth="1"/>
    <col min="10" max="10" width="12" style="3" bestFit="1" customWidth="1"/>
    <col min="11" max="13" width="9.21875" style="3"/>
    <col min="14" max="14" width="14.21875" style="3" bestFit="1" customWidth="1"/>
    <col min="15" max="15" width="11.5546875" style="3" bestFit="1" customWidth="1"/>
    <col min="16" max="16384" width="9.21875" style="3"/>
  </cols>
  <sheetData>
    <row r="1" spans="1:8">
      <c r="A1" s="180" t="s">
        <v>16</v>
      </c>
      <c r="B1" s="180"/>
      <c r="C1" s="180"/>
      <c r="D1" s="180"/>
      <c r="E1" s="180"/>
      <c r="F1" s="180"/>
      <c r="G1" s="180"/>
      <c r="H1" s="180"/>
    </row>
    <row r="2" spans="1:8">
      <c r="A2" s="3" t="s">
        <v>51</v>
      </c>
      <c r="B2" s="7" t="s">
        <v>39</v>
      </c>
      <c r="C2" s="7" t="s">
        <v>40</v>
      </c>
      <c r="D2" s="7" t="s">
        <v>41</v>
      </c>
      <c r="E2" s="8" t="s">
        <v>42</v>
      </c>
      <c r="F2" s="8" t="s">
        <v>43</v>
      </c>
      <c r="G2" s="8" t="s">
        <v>44</v>
      </c>
      <c r="H2" s="7" t="s">
        <v>47</v>
      </c>
    </row>
    <row r="3" spans="1:8">
      <c r="A3" s="3" t="s">
        <v>48</v>
      </c>
      <c r="B3" s="1">
        <f>52*5/12</f>
        <v>21.666666666666668</v>
      </c>
      <c r="C3" s="9">
        <f>$B$3*2</f>
        <v>43.333333333333336</v>
      </c>
      <c r="D3" s="9">
        <f>$B$3*3</f>
        <v>65</v>
      </c>
      <c r="E3" s="9">
        <f>$B$3*4</f>
        <v>86.666666666666671</v>
      </c>
      <c r="F3" s="9">
        <f>$B$3*5</f>
        <v>108.33333333333334</v>
      </c>
      <c r="G3" s="9">
        <f>$B$3*6</f>
        <v>130</v>
      </c>
      <c r="H3" s="9">
        <f>$B$3*7</f>
        <v>151.66666666666669</v>
      </c>
    </row>
    <row r="4" spans="1:8">
      <c r="A4" s="3" t="s">
        <v>83</v>
      </c>
      <c r="B4" s="1">
        <f>52*4/12</f>
        <v>17.333333333333332</v>
      </c>
      <c r="C4" s="9">
        <f>$B$4*2</f>
        <v>34.666666666666664</v>
      </c>
      <c r="D4" s="9">
        <f>$B$4*3</f>
        <v>52</v>
      </c>
      <c r="E4" s="9">
        <f>$B$4*4</f>
        <v>69.333333333333329</v>
      </c>
      <c r="F4" s="9">
        <f>$B$4*5</f>
        <v>86.666666666666657</v>
      </c>
      <c r="G4" s="9">
        <f>$B$4*6</f>
        <v>104</v>
      </c>
      <c r="H4" s="9">
        <f>$B$4*7</f>
        <v>121.33333333333333</v>
      </c>
    </row>
    <row r="5" spans="1:8">
      <c r="A5" s="3" t="s">
        <v>49</v>
      </c>
      <c r="B5" s="1">
        <f>52*3/12</f>
        <v>13</v>
      </c>
      <c r="C5" s="9">
        <f>$B$5*2</f>
        <v>26</v>
      </c>
      <c r="D5" s="9">
        <f>$B$5*3</f>
        <v>39</v>
      </c>
      <c r="E5" s="9">
        <f>$B$5*4</f>
        <v>52</v>
      </c>
      <c r="F5" s="9">
        <f>$B$5*5</f>
        <v>65</v>
      </c>
      <c r="G5" s="9">
        <f>$B$5*6</f>
        <v>78</v>
      </c>
      <c r="H5" s="9">
        <f>$B$5*7</f>
        <v>91</v>
      </c>
    </row>
    <row r="6" spans="1:8">
      <c r="A6" s="3" t="s">
        <v>50</v>
      </c>
      <c r="B6" s="1">
        <f>52*2/12</f>
        <v>8.6666666666666661</v>
      </c>
      <c r="C6" s="10">
        <f>$B$6*2</f>
        <v>17.333333333333332</v>
      </c>
      <c r="D6" s="10">
        <f>$B$6*3</f>
        <v>26</v>
      </c>
      <c r="E6" s="10">
        <f>$B$6*4</f>
        <v>34.666666666666664</v>
      </c>
      <c r="F6" s="10">
        <f>$B$6*5</f>
        <v>43.333333333333329</v>
      </c>
      <c r="G6" s="10">
        <f>$B$6*6</f>
        <v>52</v>
      </c>
      <c r="H6" s="10">
        <f>$B$6*7</f>
        <v>60.666666666666664</v>
      </c>
    </row>
    <row r="7" spans="1:8">
      <c r="A7" s="3" t="s">
        <v>18</v>
      </c>
      <c r="B7" s="1">
        <f>52/12</f>
        <v>4.333333333333333</v>
      </c>
      <c r="C7" s="10">
        <f>$B$7*2</f>
        <v>8.6666666666666661</v>
      </c>
      <c r="D7" s="10">
        <f>$B$7*3</f>
        <v>13</v>
      </c>
      <c r="E7" s="10">
        <f>$B$7*4</f>
        <v>17.333333333333332</v>
      </c>
      <c r="F7" s="10">
        <f>$B$7*5</f>
        <v>21.666666666666664</v>
      </c>
      <c r="G7" s="10">
        <f>$B$7*6</f>
        <v>26</v>
      </c>
      <c r="H7" s="10">
        <f>$B$7*7</f>
        <v>30.333333333333332</v>
      </c>
    </row>
    <row r="8" spans="1:8">
      <c r="A8" s="3" t="s">
        <v>20</v>
      </c>
      <c r="B8" s="1">
        <f>26/12</f>
        <v>2.1666666666666665</v>
      </c>
      <c r="C8" s="10">
        <f>$B$8*2</f>
        <v>4.333333333333333</v>
      </c>
      <c r="D8" s="10">
        <f>$B$8*3</f>
        <v>6.5</v>
      </c>
      <c r="E8" s="10">
        <f>$B$8*4</f>
        <v>8.6666666666666661</v>
      </c>
      <c r="F8" s="10">
        <f>$B$8*5</f>
        <v>10.833333333333332</v>
      </c>
      <c r="G8" s="10">
        <f>$B$8*6</f>
        <v>13</v>
      </c>
      <c r="H8" s="10">
        <f>$B$8*7</f>
        <v>15.166666666666666</v>
      </c>
    </row>
    <row r="9" spans="1:8">
      <c r="A9" s="3" t="s">
        <v>19</v>
      </c>
      <c r="B9" s="1">
        <f>12/12</f>
        <v>1</v>
      </c>
      <c r="C9" s="10">
        <f>$B$9*2</f>
        <v>2</v>
      </c>
      <c r="D9" s="10">
        <f>$B$9*3</f>
        <v>3</v>
      </c>
      <c r="E9" s="10">
        <f>$B$9*4</f>
        <v>4</v>
      </c>
      <c r="F9" s="10">
        <f>$B$9*5</f>
        <v>5</v>
      </c>
      <c r="G9" s="10">
        <f>$B$9*6</f>
        <v>6</v>
      </c>
      <c r="H9" s="10">
        <f>$B$9*7</f>
        <v>7</v>
      </c>
    </row>
    <row r="10" spans="1:8">
      <c r="B10" s="1"/>
      <c r="C10" s="10"/>
      <c r="D10" s="10"/>
      <c r="E10" s="10"/>
      <c r="F10" s="10"/>
      <c r="G10" s="10"/>
      <c r="H10" s="10"/>
    </row>
    <row r="11" spans="1:8">
      <c r="A11" s="180" t="s">
        <v>8</v>
      </c>
      <c r="B11" s="180"/>
      <c r="C11" s="23"/>
      <c r="D11" s="10"/>
      <c r="E11" s="10"/>
      <c r="F11" s="10"/>
      <c r="G11" s="10"/>
      <c r="H11" s="10"/>
    </row>
    <row r="12" spans="1:8">
      <c r="A12" s="21" t="s">
        <v>46</v>
      </c>
      <c r="B12" s="25" t="s">
        <v>76</v>
      </c>
      <c r="C12" s="23"/>
      <c r="D12" s="10"/>
      <c r="E12" s="10"/>
      <c r="F12" s="10"/>
      <c r="G12" s="10"/>
      <c r="H12" s="10"/>
    </row>
    <row r="13" spans="1:8">
      <c r="A13" s="24" t="s">
        <v>77</v>
      </c>
      <c r="B13" s="22">
        <v>20</v>
      </c>
      <c r="C13" s="23"/>
      <c r="D13" s="10"/>
      <c r="E13" s="10"/>
      <c r="F13" s="10"/>
      <c r="G13" s="10"/>
      <c r="H13" s="10"/>
    </row>
    <row r="14" spans="1:8">
      <c r="A14" s="24" t="s">
        <v>52</v>
      </c>
      <c r="B14" s="22">
        <v>34</v>
      </c>
      <c r="C14" s="23"/>
      <c r="D14" s="10"/>
      <c r="E14" s="10"/>
      <c r="F14" s="10"/>
      <c r="G14" s="10"/>
      <c r="H14" s="10"/>
    </row>
    <row r="15" spans="1:8">
      <c r="A15" s="24" t="s">
        <v>53</v>
      </c>
      <c r="B15" s="22">
        <v>51</v>
      </c>
      <c r="C15" s="23"/>
      <c r="D15" s="10"/>
      <c r="E15" s="10"/>
      <c r="F15" s="10"/>
      <c r="G15" s="10"/>
      <c r="H15" s="10"/>
    </row>
    <row r="16" spans="1:8">
      <c r="A16" s="24" t="s">
        <v>54</v>
      </c>
      <c r="B16" s="22">
        <v>77</v>
      </c>
      <c r="C16" s="23"/>
      <c r="D16" s="10"/>
      <c r="E16" s="10"/>
      <c r="F16" s="3" t="s">
        <v>17</v>
      </c>
      <c r="G16" s="4">
        <v>2000</v>
      </c>
      <c r="H16" s="10"/>
    </row>
    <row r="17" spans="1:8">
      <c r="A17" s="24" t="s">
        <v>55</v>
      </c>
      <c r="B17" s="22">
        <v>97</v>
      </c>
      <c r="C17" s="23"/>
      <c r="D17" s="10"/>
      <c r="E17" s="10"/>
      <c r="G17" s="164"/>
      <c r="H17" s="10"/>
    </row>
    <row r="18" spans="1:8">
      <c r="A18" s="24" t="s">
        <v>56</v>
      </c>
      <c r="B18" s="22">
        <v>117</v>
      </c>
      <c r="C18" s="23"/>
      <c r="D18" s="10"/>
      <c r="E18" s="10"/>
      <c r="H18" s="10"/>
    </row>
    <row r="19" spans="1:8">
      <c r="A19" s="24" t="s">
        <v>57</v>
      </c>
      <c r="B19" s="22">
        <v>157</v>
      </c>
      <c r="C19" s="23"/>
      <c r="D19" s="10"/>
      <c r="E19" s="10"/>
      <c r="F19" s="5"/>
      <c r="G19" s="6"/>
      <c r="H19" s="10"/>
    </row>
    <row r="20" spans="1:8" s="19" customFormat="1">
      <c r="A20" s="43" t="s">
        <v>87</v>
      </c>
      <c r="B20" s="34">
        <v>37</v>
      </c>
      <c r="C20" s="42" t="s">
        <v>78</v>
      </c>
      <c r="D20" s="23"/>
      <c r="E20" s="23"/>
      <c r="F20" s="5"/>
      <c r="G20" s="6"/>
      <c r="H20" s="23"/>
    </row>
    <row r="21" spans="1:8">
      <c r="A21" s="24" t="s">
        <v>58</v>
      </c>
      <c r="B21" s="22">
        <v>47</v>
      </c>
      <c r="C21" s="23"/>
      <c r="D21" s="10"/>
      <c r="E21" s="10"/>
      <c r="F21" s="10"/>
      <c r="G21" s="10"/>
      <c r="H21" s="10"/>
    </row>
    <row r="22" spans="1:8">
      <c r="A22" s="24" t="s">
        <v>59</v>
      </c>
      <c r="B22" s="22">
        <v>68</v>
      </c>
      <c r="C22" s="23"/>
      <c r="D22" s="10"/>
      <c r="E22" s="10"/>
      <c r="F22" s="10"/>
      <c r="G22" s="10"/>
      <c r="H22" s="10"/>
    </row>
    <row r="23" spans="1:8">
      <c r="A23" s="24" t="s">
        <v>60</v>
      </c>
      <c r="B23" s="22">
        <v>34</v>
      </c>
      <c r="C23" s="23"/>
      <c r="D23" s="10"/>
      <c r="E23" s="10"/>
      <c r="F23" s="10"/>
      <c r="G23" s="10"/>
      <c r="H23" s="10"/>
    </row>
    <row r="24" spans="1:8">
      <c r="A24" s="24" t="s">
        <v>26</v>
      </c>
      <c r="B24" s="22">
        <v>34</v>
      </c>
      <c r="C24" s="23"/>
      <c r="D24" s="10"/>
      <c r="E24" s="10"/>
      <c r="F24" s="10"/>
      <c r="G24" s="10"/>
      <c r="H24" s="10"/>
    </row>
    <row r="25" spans="1:8">
      <c r="A25" s="21" t="s">
        <v>61</v>
      </c>
      <c r="B25" s="22"/>
      <c r="C25" s="23"/>
      <c r="D25" s="10"/>
      <c r="E25" s="10"/>
      <c r="F25" s="10"/>
      <c r="G25" s="10"/>
      <c r="H25" s="10"/>
    </row>
    <row r="26" spans="1:8">
      <c r="A26" s="24" t="s">
        <v>62</v>
      </c>
      <c r="B26" s="22">
        <v>29</v>
      </c>
      <c r="C26" s="23"/>
      <c r="D26" s="10"/>
      <c r="E26" s="10"/>
      <c r="F26" s="10"/>
      <c r="G26" s="10"/>
      <c r="H26" s="10"/>
    </row>
    <row r="27" spans="1:8">
      <c r="A27" s="24" t="s">
        <v>63</v>
      </c>
      <c r="B27" s="22">
        <v>175</v>
      </c>
      <c r="C27" s="23"/>
      <c r="D27" s="10"/>
      <c r="E27" s="10"/>
      <c r="F27" s="10"/>
      <c r="G27" s="10"/>
      <c r="H27" s="10"/>
    </row>
    <row r="28" spans="1:8">
      <c r="A28" s="24" t="s">
        <v>64</v>
      </c>
      <c r="B28" s="22">
        <v>250</v>
      </c>
      <c r="C28" s="23"/>
      <c r="D28" s="10"/>
      <c r="E28" s="10"/>
      <c r="F28" s="10"/>
      <c r="G28" s="10"/>
      <c r="H28" s="10"/>
    </row>
    <row r="29" spans="1:8">
      <c r="A29" s="24" t="s">
        <v>65</v>
      </c>
      <c r="B29" s="22">
        <v>324</v>
      </c>
      <c r="C29" s="23"/>
      <c r="D29" s="10"/>
      <c r="E29" s="10"/>
      <c r="F29" s="10"/>
      <c r="G29" s="10"/>
      <c r="H29" s="10"/>
    </row>
    <row r="30" spans="1:8">
      <c r="A30" s="24" t="s">
        <v>66</v>
      </c>
      <c r="B30" s="22">
        <v>473</v>
      </c>
      <c r="C30" s="23"/>
      <c r="D30" s="10"/>
      <c r="E30" s="10"/>
      <c r="F30" s="10"/>
      <c r="G30" s="10"/>
      <c r="H30" s="10"/>
    </row>
    <row r="31" spans="1:8">
      <c r="A31" s="24" t="s">
        <v>67</v>
      </c>
      <c r="B31" s="22">
        <v>613</v>
      </c>
      <c r="C31" s="23"/>
      <c r="D31" s="10"/>
      <c r="E31" s="10"/>
      <c r="F31" s="10"/>
      <c r="G31" s="10"/>
      <c r="H31" s="10"/>
    </row>
    <row r="32" spans="1:8">
      <c r="A32" s="24" t="s">
        <v>68</v>
      </c>
      <c r="B32" s="22">
        <v>840</v>
      </c>
      <c r="C32" s="23"/>
      <c r="D32" s="10"/>
      <c r="E32" s="10"/>
      <c r="F32" s="10"/>
      <c r="G32" s="10"/>
      <c r="H32" s="10"/>
    </row>
    <row r="33" spans="1:15">
      <c r="A33" s="24" t="s">
        <v>69</v>
      </c>
      <c r="B33" s="22">
        <v>980</v>
      </c>
      <c r="C33" s="23"/>
      <c r="D33" s="10"/>
      <c r="E33" s="10"/>
      <c r="F33" s="10"/>
      <c r="G33" s="10"/>
      <c r="H33" s="10"/>
    </row>
    <row r="34" spans="1:15">
      <c r="A34" s="24" t="s">
        <v>84</v>
      </c>
      <c r="B34" s="22">
        <v>482</v>
      </c>
      <c r="C34" s="23" t="s">
        <v>78</v>
      </c>
      <c r="D34" s="10"/>
      <c r="E34" s="10"/>
      <c r="F34" s="10"/>
      <c r="G34" s="10"/>
      <c r="H34" s="10"/>
    </row>
    <row r="35" spans="1:15">
      <c r="A35" s="24" t="s">
        <v>85</v>
      </c>
      <c r="B35" s="22">
        <v>689</v>
      </c>
      <c r="C35" s="23" t="s">
        <v>78</v>
      </c>
      <c r="D35" s="10"/>
      <c r="E35" s="10"/>
      <c r="F35" s="10"/>
      <c r="G35" s="10"/>
      <c r="H35" s="10"/>
    </row>
    <row r="36" spans="1:15" s="19" customFormat="1">
      <c r="A36" s="24" t="s">
        <v>71</v>
      </c>
      <c r="B36" s="22">
        <v>892</v>
      </c>
      <c r="C36" s="23" t="s">
        <v>78</v>
      </c>
      <c r="D36" s="20"/>
      <c r="E36" s="20"/>
      <c r="F36" s="20"/>
      <c r="G36" s="20"/>
      <c r="H36" s="20"/>
    </row>
    <row r="37" spans="1:15" s="19" customFormat="1">
      <c r="A37" s="24" t="s">
        <v>70</v>
      </c>
      <c r="B37" s="22">
        <v>1301</v>
      </c>
      <c r="C37" s="23"/>
      <c r="D37" s="20"/>
      <c r="E37" s="20"/>
      <c r="F37" s="20"/>
      <c r="G37" s="20"/>
      <c r="H37" s="20"/>
    </row>
    <row r="38" spans="1:15" s="19" customFormat="1">
      <c r="A38" s="24" t="s">
        <v>72</v>
      </c>
      <c r="B38" s="22">
        <v>1686</v>
      </c>
      <c r="C38" s="23"/>
      <c r="D38" s="20"/>
      <c r="E38" s="20"/>
      <c r="F38" s="20"/>
      <c r="G38" s="20"/>
      <c r="H38" s="20"/>
    </row>
    <row r="39" spans="1:15" s="19" customFormat="1">
      <c r="A39" s="24" t="s">
        <v>73</v>
      </c>
      <c r="B39" s="22">
        <v>2046</v>
      </c>
      <c r="C39" s="23"/>
      <c r="D39" s="20"/>
      <c r="E39" s="20"/>
      <c r="F39" s="20"/>
      <c r="G39" s="20"/>
      <c r="H39" s="20"/>
    </row>
    <row r="40" spans="1:15" s="19" customFormat="1">
      <c r="A40" s="24" t="s">
        <v>74</v>
      </c>
      <c r="B40" s="22">
        <v>2310</v>
      </c>
      <c r="C40" s="23"/>
      <c r="D40" s="20"/>
      <c r="E40" s="20"/>
      <c r="F40" s="20"/>
      <c r="G40" s="20"/>
      <c r="H40" s="20"/>
    </row>
    <row r="41" spans="1:15" s="19" customFormat="1">
      <c r="A41" s="24" t="s">
        <v>86</v>
      </c>
      <c r="B41" s="22">
        <v>2800</v>
      </c>
      <c r="C41" s="23" t="s">
        <v>78</v>
      </c>
      <c r="D41" s="20"/>
      <c r="E41" s="20"/>
      <c r="F41" s="20"/>
      <c r="G41" s="20"/>
      <c r="H41" s="20"/>
    </row>
    <row r="42" spans="1:15" s="19" customFormat="1">
      <c r="A42" s="24" t="s">
        <v>75</v>
      </c>
      <c r="B42" s="22">
        <v>125</v>
      </c>
      <c r="C42" s="23"/>
      <c r="D42" s="20"/>
      <c r="E42" s="20"/>
      <c r="F42" s="20"/>
      <c r="G42" s="20"/>
      <c r="H42" s="20"/>
    </row>
    <row r="43" spans="1:15">
      <c r="B43" s="89" t="s">
        <v>89</v>
      </c>
      <c r="C43" s="89"/>
      <c r="D43" s="89"/>
    </row>
    <row r="46" spans="1:15">
      <c r="A46" s="18" t="s">
        <v>105</v>
      </c>
      <c r="B46" s="16" t="s">
        <v>106</v>
      </c>
      <c r="C46" s="16" t="s">
        <v>5</v>
      </c>
      <c r="F46" s="181" t="s">
        <v>21</v>
      </c>
      <c r="G46" s="181"/>
    </row>
    <row r="47" spans="1:15">
      <c r="A47" s="12" t="s">
        <v>6</v>
      </c>
      <c r="B47" s="162">
        <v>5.12</v>
      </c>
      <c r="C47" s="136">
        <f>B47/References!B42</f>
        <v>4.0960000000000003E-2</v>
      </c>
      <c r="F47" s="3" t="s">
        <v>22</v>
      </c>
      <c r="G47" s="145">
        <f>0.0175</f>
        <v>1.7500000000000002E-2</v>
      </c>
    </row>
    <row r="48" spans="1:15">
      <c r="A48" s="12" t="s">
        <v>107</v>
      </c>
      <c r="B48" s="163">
        <v>8.07</v>
      </c>
      <c r="C48" s="137">
        <f>B48/B42</f>
        <v>6.4560000000000006E-2</v>
      </c>
      <c r="F48" s="3" t="s">
        <v>23</v>
      </c>
      <c r="G48" s="146">
        <v>5.1000000000000004E-3</v>
      </c>
      <c r="N48" s="14"/>
      <c r="O48" s="14"/>
    </row>
    <row r="49" spans="1:7">
      <c r="A49" s="11" t="s">
        <v>7</v>
      </c>
      <c r="B49" s="135">
        <f>B48-B47</f>
        <v>2.95</v>
      </c>
      <c r="C49" s="138">
        <f>C48-C47</f>
        <v>2.3600000000000003E-2</v>
      </c>
      <c r="D49" s="173"/>
      <c r="F49" s="3" t="s">
        <v>108</v>
      </c>
      <c r="G49" s="146">
        <v>6.3799999999999996E-2</v>
      </c>
    </row>
    <row r="50" spans="1:7">
      <c r="B50" s="176">
        <f>B49/B47</f>
        <v>0.576171875</v>
      </c>
      <c r="F50" s="3" t="s">
        <v>45</v>
      </c>
      <c r="G50" s="147">
        <v>2.8600000000000001E-3</v>
      </c>
    </row>
    <row r="51" spans="1:7">
      <c r="B51" s="17" t="str">
        <f>A46</f>
        <v>Transfer Station</v>
      </c>
      <c r="F51" s="3" t="s">
        <v>14</v>
      </c>
      <c r="G51" s="13">
        <f>SUM(G47:G50)</f>
        <v>8.9260000000000006E-2</v>
      </c>
    </row>
    <row r="52" spans="1:7">
      <c r="A52" s="3" t="s">
        <v>109</v>
      </c>
      <c r="B52" s="14">
        <f>B49</f>
        <v>2.95</v>
      </c>
    </row>
    <row r="53" spans="1:7">
      <c r="A53" s="3" t="s">
        <v>110</v>
      </c>
      <c r="B53" s="14">
        <f>B52/$G$53</f>
        <v>3.2391242286492306</v>
      </c>
      <c r="F53" s="3" t="s">
        <v>24</v>
      </c>
      <c r="G53" s="15">
        <f>1-G51</f>
        <v>0.91073999999999999</v>
      </c>
    </row>
    <row r="54" spans="1:7">
      <c r="A54" s="3" t="s">
        <v>111</v>
      </c>
      <c r="B54" s="130">
        <f>'Rate Impact Calcs '!E153</f>
        <v>42047.5</v>
      </c>
      <c r="C54" s="3" t="s">
        <v>180</v>
      </c>
    </row>
    <row r="55" spans="1:7">
      <c r="A55" s="2" t="s">
        <v>25</v>
      </c>
      <c r="B55" s="175">
        <f>B53*B54</f>
        <v>136197.07600412852</v>
      </c>
    </row>
    <row r="58" spans="1:7" ht="15" thickBot="1"/>
    <row r="59" spans="1:7">
      <c r="A59" s="78" t="s">
        <v>81</v>
      </c>
      <c r="B59" s="79" t="s">
        <v>79</v>
      </c>
      <c r="D59" s="14"/>
    </row>
    <row r="60" spans="1:7">
      <c r="A60" s="80" t="s">
        <v>80</v>
      </c>
      <c r="B60" s="81">
        <f>-'Rate Impact Calcs '!Q46</f>
        <v>136197.07600412847</v>
      </c>
      <c r="C60" s="3" t="s">
        <v>173</v>
      </c>
    </row>
    <row r="61" spans="1:7">
      <c r="A61" s="80" t="s">
        <v>10</v>
      </c>
      <c r="B61" s="81">
        <f>B60-B55</f>
        <v>0</v>
      </c>
    </row>
    <row r="62" spans="1:7" ht="15" thickBot="1">
      <c r="A62" s="155"/>
      <c r="B62" s="156"/>
    </row>
    <row r="64" spans="1:7">
      <c r="B64" s="34"/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Header>&amp;C&amp;12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56"/>
  <sheetViews>
    <sheetView zoomScale="85" zoomScaleNormal="85" workbookViewId="0">
      <pane xSplit="3" ySplit="1" topLeftCell="D136" activePane="bottomRight" state="frozen"/>
      <selection pane="topRight" activeCell="D1" sqref="D1"/>
      <selection pane="bottomLeft" activeCell="A6" sqref="A6"/>
      <selection pane="bottomRight" activeCell="B157" sqref="B157"/>
    </sheetView>
  </sheetViews>
  <sheetFormatPr defaultColWidth="8.77734375" defaultRowHeight="14.4"/>
  <cols>
    <col min="1" max="1" width="5.44140625" style="55" bestFit="1" customWidth="1"/>
    <col min="2" max="2" width="27.77734375" style="59" bestFit="1" customWidth="1"/>
    <col min="3" max="3" width="30.77734375" style="55" customWidth="1"/>
    <col min="4" max="4" width="23.77734375" style="56" customWidth="1"/>
    <col min="5" max="5" width="13.77734375" style="55" customWidth="1"/>
    <col min="6" max="6" width="16" style="55" customWidth="1"/>
    <col min="7" max="7" width="19.21875" style="94" customWidth="1"/>
    <col min="8" max="8" width="25.77734375" style="55" customWidth="1"/>
    <col min="9" max="9" width="15.44140625" style="54" customWidth="1"/>
    <col min="10" max="10" width="16.44140625" style="55" customWidth="1"/>
    <col min="11" max="11" width="12.5546875" style="55" bestFit="1" customWidth="1"/>
    <col min="12" max="12" width="13.77734375" style="55" customWidth="1"/>
    <col min="13" max="13" width="21.77734375" style="55" customWidth="1"/>
    <col min="14" max="14" width="26.21875" style="55" bestFit="1" customWidth="1"/>
    <col min="15" max="15" width="32.77734375" style="55" bestFit="1" customWidth="1"/>
    <col min="16" max="16" width="31.21875" style="55" bestFit="1" customWidth="1"/>
    <col min="17" max="17" width="29" style="55" bestFit="1" customWidth="1"/>
    <col min="18" max="18" width="18.21875" style="55" bestFit="1" customWidth="1"/>
    <col min="19" max="20" width="21.5546875" style="55" bestFit="1" customWidth="1"/>
    <col min="21" max="16384" width="8.77734375" style="55"/>
  </cols>
  <sheetData>
    <row r="1" spans="1:22" ht="57.6">
      <c r="A1" s="47"/>
      <c r="B1" s="85" t="s">
        <v>13</v>
      </c>
      <c r="C1" s="72" t="s">
        <v>15</v>
      </c>
      <c r="D1" s="71" t="s">
        <v>33</v>
      </c>
      <c r="E1" s="85" t="s">
        <v>0</v>
      </c>
      <c r="F1" s="47" t="s">
        <v>1</v>
      </c>
      <c r="G1" s="90" t="s">
        <v>8</v>
      </c>
      <c r="H1" s="85" t="s">
        <v>29</v>
      </c>
      <c r="I1" s="86" t="s">
        <v>179</v>
      </c>
      <c r="J1" s="83" t="s">
        <v>172</v>
      </c>
      <c r="K1" s="71" t="s">
        <v>2</v>
      </c>
      <c r="L1" s="85" t="s">
        <v>35</v>
      </c>
      <c r="M1" s="71" t="s">
        <v>31</v>
      </c>
      <c r="N1" s="85" t="s">
        <v>30</v>
      </c>
      <c r="O1" s="85" t="s">
        <v>32</v>
      </c>
      <c r="P1" s="85" t="s">
        <v>101</v>
      </c>
      <c r="Q1" s="85" t="s">
        <v>34</v>
      </c>
      <c r="R1" s="85" t="s">
        <v>36</v>
      </c>
      <c r="S1" s="85" t="s">
        <v>38</v>
      </c>
      <c r="T1" s="85" t="s">
        <v>37</v>
      </c>
    </row>
    <row r="2" spans="1:22" s="57" customFormat="1" ht="14.55" customHeight="1">
      <c r="A2" s="184" t="s">
        <v>11</v>
      </c>
      <c r="B2" s="121" t="s">
        <v>118</v>
      </c>
      <c r="C2" s="168" t="s">
        <v>90</v>
      </c>
      <c r="D2" s="140">
        <v>699</v>
      </c>
      <c r="E2" s="66">
        <f>References!$B$7</f>
        <v>4.333333333333333</v>
      </c>
      <c r="F2" s="108">
        <f>D2*E2*12</f>
        <v>36348</v>
      </c>
      <c r="G2" s="109">
        <f>References!$B$14</f>
        <v>34</v>
      </c>
      <c r="H2" s="65">
        <f>G2*F2</f>
        <v>1235832</v>
      </c>
      <c r="I2" s="44">
        <f>$D$145*H2</f>
        <v>357346.47890132613</v>
      </c>
      <c r="J2" s="64">
        <f>(References!$C$49*I2)</f>
        <v>8433.3769020712971</v>
      </c>
      <c r="K2" s="64">
        <f>J2/References!$G$53</f>
        <v>9259.9171026542117</v>
      </c>
      <c r="L2" s="64">
        <f>K2/F2*E2</f>
        <v>1.1039481524385086</v>
      </c>
      <c r="M2" s="142">
        <v>18.55</v>
      </c>
      <c r="N2" s="200">
        <f>L2+M2</f>
        <v>19.65394815243851</v>
      </c>
      <c r="O2" s="64">
        <f t="shared" ref="O2:O8" si="0">M2*D2*12</f>
        <v>155597.40000000002</v>
      </c>
      <c r="P2" s="64">
        <f>N2*D2*12</f>
        <v>164857.3171026542</v>
      </c>
      <c r="Q2" s="64">
        <f>O2-P2</f>
        <v>-9259.9171026541735</v>
      </c>
      <c r="R2" s="67">
        <f t="shared" ref="R2:R8" si="1">N2</f>
        <v>19.65394815243851</v>
      </c>
      <c r="S2" s="67">
        <f t="shared" ref="S2:S8" si="2">R2*D2*12</f>
        <v>164857.3171026542</v>
      </c>
      <c r="T2" s="67">
        <f t="shared" ref="T2:T8" si="3">S2-O2</f>
        <v>9259.9171026541735</v>
      </c>
      <c r="V2" s="169">
        <f>R2/M2</f>
        <v>1.0595120297810516</v>
      </c>
    </row>
    <row r="3" spans="1:22" s="57" customFormat="1">
      <c r="A3" s="183"/>
      <c r="B3" s="121" t="s">
        <v>118</v>
      </c>
      <c r="C3" s="168" t="s">
        <v>88</v>
      </c>
      <c r="D3" s="141">
        <v>49</v>
      </c>
      <c r="E3" s="66">
        <v>1</v>
      </c>
      <c r="F3" s="100">
        <f>D3*E3*12</f>
        <v>588</v>
      </c>
      <c r="G3" s="101">
        <f>References!B23</f>
        <v>34</v>
      </c>
      <c r="H3" s="65">
        <f t="shared" ref="H3:H8" si="4">G3*F3</f>
        <v>19992</v>
      </c>
      <c r="I3" s="44">
        <f>$D$145*H3</f>
        <v>5780.7782985027998</v>
      </c>
      <c r="J3" s="64">
        <f>(References!$C$49*I3)</f>
        <v>136.42636784466609</v>
      </c>
      <c r="K3" s="64">
        <f>J3/References!$G$53</f>
        <v>149.79727237704074</v>
      </c>
      <c r="L3" s="64">
        <f t="shared" ref="L3:L8" si="5">K3/F3*E3</f>
        <v>0.25475726594734821</v>
      </c>
      <c r="M3" s="142">
        <v>8.84</v>
      </c>
      <c r="N3" s="200">
        <f t="shared" ref="N3:N8" si="6">L3+M3</f>
        <v>9.0947572659473472</v>
      </c>
      <c r="O3" s="64">
        <f t="shared" si="0"/>
        <v>5197.92</v>
      </c>
      <c r="P3" s="64">
        <f t="shared" ref="P3:P8" si="7">N3*D3*12</f>
        <v>5347.71727237704</v>
      </c>
      <c r="Q3" s="64">
        <f t="shared" ref="Q3:Q8" si="8">O3-P3</f>
        <v>-149.79727237703992</v>
      </c>
      <c r="R3" s="67">
        <f t="shared" si="1"/>
        <v>9.0947572659473472</v>
      </c>
      <c r="S3" s="67">
        <f t="shared" si="2"/>
        <v>5347.71727237704</v>
      </c>
      <c r="T3" s="67">
        <f t="shared" si="3"/>
        <v>149.79727237703992</v>
      </c>
      <c r="V3" s="169">
        <f t="shared" ref="V3:V8" si="9">R3/M3</f>
        <v>1.0288186952429126</v>
      </c>
    </row>
    <row r="4" spans="1:22" s="57" customFormat="1">
      <c r="A4" s="183"/>
      <c r="B4" s="121" t="s">
        <v>133</v>
      </c>
      <c r="C4" s="159" t="s">
        <v>121</v>
      </c>
      <c r="D4" s="141">
        <v>8</v>
      </c>
      <c r="E4" s="66">
        <v>1</v>
      </c>
      <c r="F4" s="100">
        <f t="shared" ref="F4:F8" si="10">D4*E4*12</f>
        <v>96</v>
      </c>
      <c r="G4" s="101">
        <f>References!B20</f>
        <v>37</v>
      </c>
      <c r="H4" s="65">
        <f t="shared" si="4"/>
        <v>3552</v>
      </c>
      <c r="I4" s="44">
        <f>$D$145*H4</f>
        <v>1027.0770566367519</v>
      </c>
      <c r="J4" s="64">
        <f>(References!$C$49*I4)</f>
        <v>24.239018536627349</v>
      </c>
      <c r="K4" s="64">
        <f>J4/References!$G$53</f>
        <v>26.614641430734732</v>
      </c>
      <c r="L4" s="64">
        <f t="shared" si="5"/>
        <v>0.27723584823682013</v>
      </c>
      <c r="M4" s="142">
        <v>8.84</v>
      </c>
      <c r="N4" s="200">
        <f t="shared" si="6"/>
        <v>9.1172358482368203</v>
      </c>
      <c r="O4" s="64">
        <f t="shared" si="0"/>
        <v>848.64</v>
      </c>
      <c r="P4" s="64">
        <f t="shared" si="7"/>
        <v>875.25464143073475</v>
      </c>
      <c r="Q4" s="64">
        <f t="shared" si="8"/>
        <v>-26.614641430734764</v>
      </c>
      <c r="R4" s="67">
        <f t="shared" si="1"/>
        <v>9.1172358482368203</v>
      </c>
      <c r="S4" s="67">
        <f t="shared" si="2"/>
        <v>875.25464143073475</v>
      </c>
      <c r="T4" s="67">
        <f t="shared" si="3"/>
        <v>26.614641430734764</v>
      </c>
      <c r="V4" s="169">
        <f t="shared" si="9"/>
        <v>1.0313615212937579</v>
      </c>
    </row>
    <row r="5" spans="1:22" s="57" customFormat="1">
      <c r="A5" s="183"/>
      <c r="B5" s="121" t="s">
        <v>133</v>
      </c>
      <c r="C5" s="159" t="s">
        <v>120</v>
      </c>
      <c r="D5" s="141">
        <v>701</v>
      </c>
      <c r="E5" s="66">
        <f>References!$B$7</f>
        <v>4.333333333333333</v>
      </c>
      <c r="F5" s="100">
        <f t="shared" si="10"/>
        <v>36452</v>
      </c>
      <c r="G5" s="101">
        <f>References!B20</f>
        <v>37</v>
      </c>
      <c r="H5" s="65">
        <f t="shared" si="4"/>
        <v>1348724</v>
      </c>
      <c r="I5" s="44">
        <f>$D$145*H5</f>
        <v>389989.71738044667</v>
      </c>
      <c r="J5" s="64">
        <f>(References!$C$49*I5)</f>
        <v>9203.7573301785433</v>
      </c>
      <c r="K5" s="64">
        <f>J5/References!$G$53</f>
        <v>10105.801139928568</v>
      </c>
      <c r="L5" s="64">
        <f t="shared" si="5"/>
        <v>1.2013553423595538</v>
      </c>
      <c r="M5" s="142">
        <v>18.850000000000001</v>
      </c>
      <c r="N5" s="200">
        <f t="shared" si="6"/>
        <v>20.051355342359557</v>
      </c>
      <c r="O5" s="64">
        <f t="shared" si="0"/>
        <v>158566.20000000001</v>
      </c>
      <c r="P5" s="64">
        <f t="shared" si="7"/>
        <v>168672.00113992859</v>
      </c>
      <c r="Q5" s="64">
        <f t="shared" si="8"/>
        <v>-10105.801139928575</v>
      </c>
      <c r="R5" s="67">
        <f t="shared" si="1"/>
        <v>20.051355342359557</v>
      </c>
      <c r="S5" s="67">
        <f t="shared" si="2"/>
        <v>168672.00113992859</v>
      </c>
      <c r="T5" s="67">
        <f t="shared" si="3"/>
        <v>10105.801139928575</v>
      </c>
      <c r="V5" s="169">
        <f t="shared" si="9"/>
        <v>1.0637323789050162</v>
      </c>
    </row>
    <row r="6" spans="1:22" s="57" customFormat="1">
      <c r="A6" s="183"/>
      <c r="B6" s="121" t="s">
        <v>133</v>
      </c>
      <c r="C6" s="159" t="s">
        <v>122</v>
      </c>
      <c r="D6" s="141">
        <v>166</v>
      </c>
      <c r="E6" s="66">
        <f>References!$B$7</f>
        <v>4.333333333333333</v>
      </c>
      <c r="F6" s="100">
        <f t="shared" si="10"/>
        <v>8632</v>
      </c>
      <c r="G6" s="101">
        <f>References!B21</f>
        <v>47</v>
      </c>
      <c r="H6" s="65">
        <f t="shared" si="4"/>
        <v>405704</v>
      </c>
      <c r="I6" s="44">
        <f>$D$145*H6</f>
        <v>117311.16840815225</v>
      </c>
      <c r="J6" s="64">
        <f>(References!$C$49*I6)</f>
        <v>2768.5435744323936</v>
      </c>
      <c r="K6" s="64">
        <f>J6/References!$G$53</f>
        <v>3039.8835830559697</v>
      </c>
      <c r="L6" s="64">
        <f t="shared" si="5"/>
        <v>1.5260459754297033</v>
      </c>
      <c r="M6" s="142">
        <v>26.4</v>
      </c>
      <c r="N6" s="200">
        <f t="shared" si="6"/>
        <v>27.926045975429702</v>
      </c>
      <c r="O6" s="64">
        <f t="shared" si="0"/>
        <v>52588.799999999996</v>
      </c>
      <c r="P6" s="64">
        <f t="shared" si="7"/>
        <v>55628.683583055972</v>
      </c>
      <c r="Q6" s="64">
        <f t="shared" si="8"/>
        <v>-3039.8835830559765</v>
      </c>
      <c r="R6" s="67">
        <f t="shared" si="1"/>
        <v>27.926045975429702</v>
      </c>
      <c r="S6" s="67">
        <f t="shared" si="2"/>
        <v>55628.683583055972</v>
      </c>
      <c r="T6" s="67">
        <f t="shared" si="3"/>
        <v>3039.8835830559765</v>
      </c>
      <c r="V6" s="169">
        <f t="shared" si="9"/>
        <v>1.0578047717965797</v>
      </c>
    </row>
    <row r="7" spans="1:22" s="57" customFormat="1">
      <c r="A7" s="183"/>
      <c r="B7" s="121" t="s">
        <v>133</v>
      </c>
      <c r="C7" s="159" t="s">
        <v>123</v>
      </c>
      <c r="D7" s="141">
        <v>24</v>
      </c>
      <c r="E7" s="66">
        <f>References!$B$7</f>
        <v>4.333333333333333</v>
      </c>
      <c r="F7" s="100">
        <f t="shared" si="10"/>
        <v>1248</v>
      </c>
      <c r="G7" s="101">
        <f>References!B22</f>
        <v>68</v>
      </c>
      <c r="H7" s="65">
        <f t="shared" si="4"/>
        <v>84864</v>
      </c>
      <c r="I7" s="44">
        <f>$D$145*H7</f>
        <v>24538.814001807805</v>
      </c>
      <c r="J7" s="64">
        <f>(References!$C$49*I7)</f>
        <v>579.11601044266422</v>
      </c>
      <c r="K7" s="64">
        <f>J7/References!$G$53</f>
        <v>635.8741358045811</v>
      </c>
      <c r="L7" s="64">
        <f t="shared" si="5"/>
        <v>2.2078963048770177</v>
      </c>
      <c r="M7" s="142">
        <v>38.270000000000003</v>
      </c>
      <c r="N7" s="200">
        <f t="shared" si="6"/>
        <v>40.477896304877021</v>
      </c>
      <c r="O7" s="64">
        <f t="shared" si="0"/>
        <v>11021.76</v>
      </c>
      <c r="P7" s="64">
        <f t="shared" si="7"/>
        <v>11657.634135804583</v>
      </c>
      <c r="Q7" s="64">
        <f t="shared" si="8"/>
        <v>-635.87413580458269</v>
      </c>
      <c r="R7" s="67">
        <f t="shared" si="1"/>
        <v>40.477896304877021</v>
      </c>
      <c r="S7" s="67">
        <f t="shared" si="2"/>
        <v>11657.634135804583</v>
      </c>
      <c r="T7" s="67">
        <f t="shared" si="3"/>
        <v>635.87413580458269</v>
      </c>
      <c r="V7" s="169">
        <f t="shared" si="9"/>
        <v>1.0576926131402409</v>
      </c>
    </row>
    <row r="8" spans="1:22" s="57" customFormat="1">
      <c r="A8" s="183"/>
      <c r="B8" s="121" t="s">
        <v>132</v>
      </c>
      <c r="C8" s="168" t="s">
        <v>90</v>
      </c>
      <c r="D8" s="141">
        <v>2615</v>
      </c>
      <c r="E8" s="66">
        <v>4.33</v>
      </c>
      <c r="F8" s="100">
        <f t="shared" si="10"/>
        <v>135875.40000000002</v>
      </c>
      <c r="G8" s="101">
        <f>References!B14</f>
        <v>34</v>
      </c>
      <c r="H8" s="65">
        <f t="shared" si="4"/>
        <v>4619763.6000000006</v>
      </c>
      <c r="I8" s="44">
        <f>$D$145*H8</f>
        <v>1335825.7884700466</v>
      </c>
      <c r="J8" s="64">
        <f>(References!$C$49*I8)</f>
        <v>31525.488607893105</v>
      </c>
      <c r="K8" s="64">
        <f>J8/References!$G$53</f>
        <v>34615.245413502322</v>
      </c>
      <c r="L8" s="64">
        <f t="shared" si="5"/>
        <v>1.1030989615520177</v>
      </c>
      <c r="M8" s="142">
        <v>18.55</v>
      </c>
      <c r="N8" s="200">
        <f t="shared" si="6"/>
        <v>19.653098961552018</v>
      </c>
      <c r="O8" s="64">
        <f t="shared" si="0"/>
        <v>582099</v>
      </c>
      <c r="P8" s="64">
        <f t="shared" si="7"/>
        <v>616714.24541350233</v>
      </c>
      <c r="Q8" s="64">
        <f t="shared" si="8"/>
        <v>-34615.245413502329</v>
      </c>
      <c r="R8" s="67">
        <f t="shared" si="1"/>
        <v>19.653098961552018</v>
      </c>
      <c r="S8" s="67">
        <f t="shared" si="2"/>
        <v>616714.24541350233</v>
      </c>
      <c r="T8" s="67">
        <f t="shared" si="3"/>
        <v>34615.245413502329</v>
      </c>
      <c r="V8" s="169">
        <f t="shared" si="9"/>
        <v>1.0594662512966047</v>
      </c>
    </row>
    <row r="9" spans="1:22" s="57" customFormat="1">
      <c r="A9" s="183"/>
      <c r="B9" s="121"/>
      <c r="C9" s="168"/>
      <c r="D9" s="186"/>
      <c r="E9" s="66"/>
      <c r="F9" s="100"/>
      <c r="G9" s="101"/>
      <c r="H9" s="65"/>
      <c r="I9" s="44"/>
      <c r="J9" s="64"/>
      <c r="K9" s="64"/>
      <c r="L9" s="64"/>
      <c r="M9" s="187"/>
      <c r="N9" s="64"/>
      <c r="O9" s="64"/>
      <c r="P9" s="64"/>
      <c r="Q9" s="64"/>
      <c r="R9" s="67"/>
      <c r="S9" s="67"/>
      <c r="T9" s="67"/>
    </row>
    <row r="10" spans="1:22" s="57" customFormat="1">
      <c r="A10" s="60"/>
      <c r="B10" s="121"/>
      <c r="C10" s="168"/>
      <c r="D10" s="186"/>
      <c r="E10" s="66"/>
      <c r="F10" s="100"/>
      <c r="G10" s="101"/>
      <c r="H10" s="65"/>
      <c r="I10" s="44"/>
      <c r="J10" s="64"/>
      <c r="K10" s="64"/>
      <c r="L10" s="64"/>
      <c r="M10" s="187"/>
      <c r="N10" s="64"/>
      <c r="O10" s="64"/>
      <c r="P10" s="64"/>
      <c r="Q10" s="64"/>
      <c r="R10" s="67"/>
      <c r="S10" s="67"/>
      <c r="T10" s="67"/>
    </row>
    <row r="11" spans="1:22" s="57" customFormat="1">
      <c r="A11" s="60"/>
      <c r="B11" s="88"/>
      <c r="C11" s="97"/>
      <c r="D11" s="99"/>
      <c r="E11" s="66"/>
      <c r="F11" s="65"/>
      <c r="G11" s="101"/>
      <c r="H11" s="65"/>
      <c r="I11" s="44"/>
      <c r="J11" s="64"/>
      <c r="K11" s="64"/>
      <c r="L11" s="64"/>
      <c r="M11" s="102"/>
      <c r="N11" s="64"/>
      <c r="O11" s="64"/>
      <c r="P11" s="64"/>
      <c r="Q11" s="64"/>
      <c r="R11" s="67"/>
      <c r="S11" s="67"/>
      <c r="T11" s="67"/>
    </row>
    <row r="12" spans="1:22" s="57" customFormat="1">
      <c r="A12" s="48"/>
      <c r="B12" s="73"/>
      <c r="C12" s="49" t="s">
        <v>14</v>
      </c>
      <c r="D12" s="50">
        <f>SUM(D2:D11)</f>
        <v>4262</v>
      </c>
      <c r="E12" s="51"/>
      <c r="F12" s="50">
        <f>SUM(F2:F11)</f>
        <v>219239.40000000002</v>
      </c>
      <c r="G12" s="91"/>
      <c r="H12" s="50">
        <f>SUM(H2:H11)</f>
        <v>7718431.6000000006</v>
      </c>
      <c r="I12" s="50">
        <f>SUM(I2:I11)</f>
        <v>2231819.8225169191</v>
      </c>
      <c r="J12" s="69"/>
      <c r="K12" s="69"/>
      <c r="L12" s="69"/>
      <c r="M12" s="69"/>
      <c r="N12" s="69"/>
      <c r="O12" s="50">
        <f>SUM(O2:O11)</f>
        <v>965919.72</v>
      </c>
      <c r="P12" s="107">
        <f>SUM(P2:P11)</f>
        <v>1023752.8532887534</v>
      </c>
      <c r="Q12" s="107">
        <f>SUM(Q2:Q11)</f>
        <v>-57833.133288753408</v>
      </c>
      <c r="R12" s="107"/>
      <c r="S12" s="107">
        <f>SUM(S2:S11)</f>
        <v>1023752.8532887534</v>
      </c>
      <c r="T12" s="107">
        <f>SUM(T2:T11)</f>
        <v>57833.133288753408</v>
      </c>
    </row>
    <row r="13" spans="1:22" s="57" customFormat="1">
      <c r="A13" s="60"/>
      <c r="B13" s="88"/>
      <c r="C13" s="97"/>
      <c r="D13" s="99"/>
      <c r="E13" s="66"/>
      <c r="F13" s="65"/>
      <c r="G13" s="101"/>
      <c r="H13" s="65"/>
      <c r="I13" s="44"/>
      <c r="J13" s="64"/>
      <c r="K13" s="64"/>
      <c r="L13" s="64"/>
      <c r="M13" s="102"/>
      <c r="N13" s="64"/>
      <c r="O13" s="64"/>
      <c r="P13" s="64"/>
      <c r="Q13" s="64"/>
      <c r="R13" s="67"/>
      <c r="S13" s="67"/>
      <c r="T13" s="67"/>
    </row>
    <row r="14" spans="1:22" s="57" customFormat="1" ht="28.8">
      <c r="A14" s="148"/>
      <c r="B14" s="149"/>
      <c r="C14" s="150"/>
      <c r="D14" s="158" t="s">
        <v>100</v>
      </c>
      <c r="E14" s="157" t="s">
        <v>102</v>
      </c>
      <c r="F14" s="151"/>
      <c r="G14" s="152"/>
      <c r="H14" s="151"/>
      <c r="I14" s="151"/>
      <c r="J14" s="153"/>
      <c r="K14" s="153"/>
      <c r="L14" s="153"/>
      <c r="M14" s="153"/>
      <c r="N14" s="153"/>
      <c r="O14" s="151"/>
      <c r="P14" s="154"/>
      <c r="Q14" s="154"/>
      <c r="R14" s="154"/>
      <c r="S14" s="154"/>
      <c r="T14" s="154"/>
    </row>
    <row r="15" spans="1:22" s="57" customFormat="1" ht="14.55" customHeight="1">
      <c r="A15" s="184" t="s">
        <v>12</v>
      </c>
      <c r="B15" s="98" t="s">
        <v>159</v>
      </c>
      <c r="C15" s="172" t="s">
        <v>138</v>
      </c>
      <c r="D15" s="141">
        <v>441.9966</v>
      </c>
      <c r="E15" s="66">
        <v>12</v>
      </c>
      <c r="F15" s="108">
        <f>D15*E15</f>
        <v>5303.9592000000002</v>
      </c>
      <c r="G15" s="101">
        <f>References!B20</f>
        <v>37</v>
      </c>
      <c r="H15" s="65">
        <f t="shared" ref="H15:H28" si="11">G15*F15</f>
        <v>196246.49040000001</v>
      </c>
      <c r="I15" s="44">
        <f>$D$145*H15</f>
        <v>56745.570871431475</v>
      </c>
      <c r="J15" s="64">
        <f>(References!$C$49*I15)</f>
        <v>1339.1954725657829</v>
      </c>
      <c r="K15" s="64">
        <f>J15/References!$G$53</f>
        <v>1470.4476278254858</v>
      </c>
      <c r="L15" s="64">
        <f t="shared" ref="L15:L18" si="12">K15/F15</f>
        <v>0.27723584823682013</v>
      </c>
      <c r="M15" s="143">
        <v>4.29</v>
      </c>
      <c r="N15" s="200">
        <f t="shared" ref="N15:N18" si="13">L15+M15</f>
        <v>4.5672358482368205</v>
      </c>
      <c r="O15" s="64">
        <f t="shared" ref="O15:O30" si="14">M15*F15</f>
        <v>22753.984968000001</v>
      </c>
      <c r="P15" s="64">
        <f t="shared" ref="P15:P30" si="15">N15*F15</f>
        <v>24224.432595825489</v>
      </c>
      <c r="Q15" s="64">
        <f>O15-P15</f>
        <v>-1470.4476278254879</v>
      </c>
      <c r="R15" s="67">
        <f t="shared" ref="R15:R30" si="16">N15</f>
        <v>4.5672358482368205</v>
      </c>
      <c r="S15" s="67">
        <f t="shared" ref="S15:S30" si="17">R15*F15</f>
        <v>24224.432595825489</v>
      </c>
      <c r="T15" s="67">
        <f t="shared" ref="T15:T30" si="18">S15-O15</f>
        <v>1470.4476278254879</v>
      </c>
      <c r="V15" s="169">
        <f t="shared" ref="V15:V33" si="19">R15/M15</f>
        <v>1.0646237408477437</v>
      </c>
    </row>
    <row r="16" spans="1:22">
      <c r="A16" s="183"/>
      <c r="B16" s="98" t="s">
        <v>159</v>
      </c>
      <c r="C16" s="172" t="s">
        <v>136</v>
      </c>
      <c r="D16" s="141">
        <v>225.33160000000001</v>
      </c>
      <c r="E16" s="66">
        <v>12</v>
      </c>
      <c r="F16" s="108">
        <f>D16*E16</f>
        <v>2703.9792000000002</v>
      </c>
      <c r="G16" s="109">
        <f>References!B28</f>
        <v>250</v>
      </c>
      <c r="H16" s="65">
        <f>G16*F16</f>
        <v>675994.8</v>
      </c>
      <c r="I16" s="44">
        <f>$D$145*H16</f>
        <v>195466.99028315028</v>
      </c>
      <c r="J16" s="64">
        <f>(References!$C$49*I16)</f>
        <v>4613.0209706823471</v>
      </c>
      <c r="K16" s="64">
        <f>J16/References!$G$53</f>
        <v>5065.1349130183662</v>
      </c>
      <c r="L16" s="64">
        <f>K16/F16</f>
        <v>1.8732151907893249</v>
      </c>
      <c r="M16" s="142">
        <v>24.51</v>
      </c>
      <c r="N16" s="200">
        <f>L16+M16</f>
        <v>26.383215190789326</v>
      </c>
      <c r="O16" s="64">
        <f t="shared" ref="O16" si="20">M16*F16</f>
        <v>66274.530192000006</v>
      </c>
      <c r="P16" s="64">
        <f t="shared" ref="P16" si="21">N16*F16</f>
        <v>71339.665105018372</v>
      </c>
      <c r="Q16" s="64">
        <f t="shared" ref="Q16" si="22">O16-P16</f>
        <v>-5065.1349130183662</v>
      </c>
      <c r="R16" s="67">
        <f t="shared" ref="R16" si="23">N16</f>
        <v>26.383215190789326</v>
      </c>
      <c r="S16" s="67">
        <f t="shared" ref="S16" si="24">R16*F16</f>
        <v>71339.665105018372</v>
      </c>
      <c r="T16" s="67">
        <f t="shared" ref="T16" si="25">S16-O16</f>
        <v>5065.1349130183662</v>
      </c>
      <c r="U16" s="57"/>
      <c r="V16" s="169">
        <f t="shared" si="19"/>
        <v>1.0764265683716574</v>
      </c>
    </row>
    <row r="17" spans="1:22">
      <c r="A17" s="183"/>
      <c r="B17" s="98" t="s">
        <v>159</v>
      </c>
      <c r="C17" s="172" t="s">
        <v>139</v>
      </c>
      <c r="D17" s="141">
        <v>17.333200000000001</v>
      </c>
      <c r="E17" s="66">
        <v>12</v>
      </c>
      <c r="F17" s="108">
        <f>D17*E17</f>
        <v>207.9984</v>
      </c>
      <c r="G17" s="109">
        <f>References!B29</f>
        <v>324</v>
      </c>
      <c r="H17" s="65">
        <f>G17*F17</f>
        <v>67391.481599999999</v>
      </c>
      <c r="I17" s="44">
        <f>$D$145*H17</f>
        <v>19486.555338997136</v>
      </c>
      <c r="J17" s="64">
        <f>(References!$C$49*I17)</f>
        <v>459.88270600033246</v>
      </c>
      <c r="K17" s="64">
        <f>J17/References!$G$53</f>
        <v>504.95498825167715</v>
      </c>
      <c r="L17" s="64">
        <f>K17/F17</f>
        <v>2.4276868872629653</v>
      </c>
      <c r="M17" s="142">
        <v>31.1</v>
      </c>
      <c r="N17" s="200">
        <f>L17+M17</f>
        <v>33.527686887262966</v>
      </c>
      <c r="O17" s="64">
        <f t="shared" si="14"/>
        <v>6468.7502400000003</v>
      </c>
      <c r="P17" s="64">
        <f t="shared" si="15"/>
        <v>6973.7052282516779</v>
      </c>
      <c r="Q17" s="64">
        <f t="shared" ref="Q17:Q30" si="26">O17-P17</f>
        <v>-504.95498825167761</v>
      </c>
      <c r="R17" s="67">
        <f t="shared" si="16"/>
        <v>33.527686887262966</v>
      </c>
      <c r="S17" s="67">
        <f t="shared" si="17"/>
        <v>6973.7052282516779</v>
      </c>
      <c r="T17" s="67">
        <f t="shared" si="18"/>
        <v>504.95498825167761</v>
      </c>
      <c r="U17" s="57"/>
      <c r="V17" s="169">
        <f t="shared" si="19"/>
        <v>1.0780606716161725</v>
      </c>
    </row>
    <row r="18" spans="1:22" s="57" customFormat="1">
      <c r="A18" s="183"/>
      <c r="B18" s="98" t="s">
        <v>159</v>
      </c>
      <c r="C18" s="172" t="s">
        <v>137</v>
      </c>
      <c r="D18" s="141">
        <v>327.16420000000005</v>
      </c>
      <c r="E18" s="66">
        <v>12</v>
      </c>
      <c r="F18" s="108">
        <f t="shared" ref="F18:F30" si="27">D18*E18</f>
        <v>3925.9704000000006</v>
      </c>
      <c r="G18" s="109">
        <f>References!B30</f>
        <v>473</v>
      </c>
      <c r="H18" s="65">
        <f t="shared" si="11"/>
        <v>1856983.9992000002</v>
      </c>
      <c r="I18" s="44">
        <f>$D$145*H18</f>
        <v>536955.42233104748</v>
      </c>
      <c r="J18" s="64">
        <f>(References!$C$49*I18)</f>
        <v>12672.147967012723</v>
      </c>
      <c r="K18" s="64">
        <f>J18/References!$G$53</f>
        <v>13914.122545416609</v>
      </c>
      <c r="L18" s="64">
        <f t="shared" si="12"/>
        <v>3.5441231409734026</v>
      </c>
      <c r="M18" s="143">
        <v>41.09</v>
      </c>
      <c r="N18" s="200">
        <f t="shared" si="13"/>
        <v>44.634123140973408</v>
      </c>
      <c r="O18" s="64">
        <f t="shared" si="14"/>
        <v>161318.12373600004</v>
      </c>
      <c r="P18" s="64">
        <f t="shared" si="15"/>
        <v>175232.24628141665</v>
      </c>
      <c r="Q18" s="64">
        <f t="shared" si="26"/>
        <v>-13914.122545416612</v>
      </c>
      <c r="R18" s="67">
        <f t="shared" si="16"/>
        <v>44.634123140973408</v>
      </c>
      <c r="S18" s="67">
        <f t="shared" si="17"/>
        <v>175232.24628141665</v>
      </c>
      <c r="T18" s="67">
        <f t="shared" si="18"/>
        <v>13914.122545416612</v>
      </c>
      <c r="V18" s="169">
        <f t="shared" si="19"/>
        <v>1.0862526926496325</v>
      </c>
    </row>
    <row r="19" spans="1:22" s="57" customFormat="1">
      <c r="A19" s="183"/>
      <c r="B19" s="98" t="s">
        <v>159</v>
      </c>
      <c r="C19" s="161" t="s">
        <v>141</v>
      </c>
      <c r="D19" s="141">
        <v>1</v>
      </c>
      <c r="E19" s="66">
        <v>12</v>
      </c>
      <c r="F19" s="108">
        <f t="shared" si="27"/>
        <v>12</v>
      </c>
      <c r="G19" s="105">
        <f>References!B28</f>
        <v>250</v>
      </c>
      <c r="H19" s="65">
        <f t="shared" si="11"/>
        <v>3000</v>
      </c>
      <c r="I19" s="44">
        <f>$D$145*H19</f>
        <v>867.46373026752701</v>
      </c>
      <c r="J19" s="64">
        <f>(References!$C$49*I19)</f>
        <v>20.47214403431364</v>
      </c>
      <c r="K19" s="64">
        <f>J19/References!$G$53</f>
        <v>22.478582289471902</v>
      </c>
      <c r="L19" s="64">
        <f t="shared" ref="L19:L28" si="28">K19/F19</f>
        <v>1.8732151907893251</v>
      </c>
      <c r="M19" s="143">
        <v>31.66</v>
      </c>
      <c r="N19" s="200">
        <f t="shared" ref="N19:N28" si="29">L19+M19</f>
        <v>33.533215190789328</v>
      </c>
      <c r="O19" s="64">
        <f t="shared" si="14"/>
        <v>379.92</v>
      </c>
      <c r="P19" s="64">
        <f t="shared" si="15"/>
        <v>402.39858228947196</v>
      </c>
      <c r="Q19" s="64">
        <f t="shared" si="26"/>
        <v>-22.478582289471944</v>
      </c>
      <c r="R19" s="67">
        <f t="shared" si="16"/>
        <v>33.533215190789328</v>
      </c>
      <c r="S19" s="67">
        <f t="shared" si="17"/>
        <v>402.39858228947196</v>
      </c>
      <c r="T19" s="67">
        <f t="shared" si="18"/>
        <v>22.478582289471944</v>
      </c>
      <c r="V19" s="169">
        <f t="shared" si="19"/>
        <v>1.0591666200501999</v>
      </c>
    </row>
    <row r="20" spans="1:22" s="57" customFormat="1">
      <c r="A20" s="183"/>
      <c r="B20" s="98" t="s">
        <v>159</v>
      </c>
      <c r="C20" s="172" t="s">
        <v>146</v>
      </c>
      <c r="D20" s="141">
        <v>2</v>
      </c>
      <c r="E20" s="66">
        <v>12</v>
      </c>
      <c r="F20" s="108">
        <f t="shared" si="27"/>
        <v>24</v>
      </c>
      <c r="G20" s="105">
        <f>References!B30</f>
        <v>473</v>
      </c>
      <c r="H20" s="65">
        <f t="shared" si="11"/>
        <v>11352</v>
      </c>
      <c r="I20" s="44">
        <f>$D$145*H20</f>
        <v>3282.4827553323221</v>
      </c>
      <c r="J20" s="64">
        <f>(References!$C$49*I20)</f>
        <v>77.466593025842812</v>
      </c>
      <c r="K20" s="64">
        <f>J20/References!$G$53</f>
        <v>85.058955383361678</v>
      </c>
      <c r="L20" s="64">
        <f t="shared" si="28"/>
        <v>3.5441231409734031</v>
      </c>
      <c r="M20" s="143">
        <v>41.09</v>
      </c>
      <c r="N20" s="200">
        <f t="shared" si="29"/>
        <v>44.634123140973408</v>
      </c>
      <c r="O20" s="64">
        <f t="shared" si="14"/>
        <v>986.16000000000008</v>
      </c>
      <c r="P20" s="64">
        <f t="shared" si="15"/>
        <v>1071.2189553833618</v>
      </c>
      <c r="Q20" s="64">
        <f t="shared" si="26"/>
        <v>-85.058955383361763</v>
      </c>
      <c r="R20" s="67">
        <f t="shared" si="16"/>
        <v>44.634123140973408</v>
      </c>
      <c r="S20" s="67">
        <f t="shared" si="17"/>
        <v>1071.2189553833618</v>
      </c>
      <c r="T20" s="67">
        <f t="shared" si="18"/>
        <v>85.058955383361763</v>
      </c>
      <c r="V20" s="169">
        <f t="shared" si="19"/>
        <v>1.0862526926496325</v>
      </c>
    </row>
    <row r="21" spans="1:22" s="57" customFormat="1">
      <c r="A21" s="183"/>
      <c r="B21" s="98" t="s">
        <v>160</v>
      </c>
      <c r="C21" s="103" t="s">
        <v>148</v>
      </c>
      <c r="D21" s="141">
        <v>4</v>
      </c>
      <c r="E21" s="66">
        <v>12</v>
      </c>
      <c r="F21" s="108">
        <f t="shared" si="27"/>
        <v>48</v>
      </c>
      <c r="G21" s="105">
        <f>References!B20</f>
        <v>37</v>
      </c>
      <c r="H21" s="65">
        <f t="shared" si="11"/>
        <v>1776</v>
      </c>
      <c r="I21" s="44">
        <f>$D$145*H21</f>
        <v>513.53852831837594</v>
      </c>
      <c r="J21" s="64">
        <f>(References!$C$49*I21)</f>
        <v>12.119509268313674</v>
      </c>
      <c r="K21" s="64">
        <f>J21/References!$G$53</f>
        <v>13.307320715367366</v>
      </c>
      <c r="L21" s="64">
        <f t="shared" si="28"/>
        <v>0.27723584823682013</v>
      </c>
      <c r="M21" s="143">
        <v>4.29</v>
      </c>
      <c r="N21" s="200">
        <f t="shared" si="29"/>
        <v>4.5672358482368205</v>
      </c>
      <c r="O21" s="64">
        <f t="shared" si="14"/>
        <v>205.92000000000002</v>
      </c>
      <c r="P21" s="64">
        <f t="shared" si="15"/>
        <v>219.2273207153674</v>
      </c>
      <c r="Q21" s="64">
        <f t="shared" si="26"/>
        <v>-13.307320715367382</v>
      </c>
      <c r="R21" s="67">
        <f t="shared" si="16"/>
        <v>4.5672358482368205</v>
      </c>
      <c r="S21" s="67">
        <f t="shared" si="17"/>
        <v>219.2273207153674</v>
      </c>
      <c r="T21" s="67">
        <f t="shared" si="18"/>
        <v>13.307320715367382</v>
      </c>
      <c r="V21" s="169">
        <f t="shared" si="19"/>
        <v>1.0646237408477437</v>
      </c>
    </row>
    <row r="22" spans="1:22" s="57" customFormat="1">
      <c r="A22" s="139"/>
      <c r="B22" s="98" t="s">
        <v>160</v>
      </c>
      <c r="C22" s="172" t="s">
        <v>136</v>
      </c>
      <c r="D22" s="141">
        <v>93</v>
      </c>
      <c r="E22" s="66">
        <v>12</v>
      </c>
      <c r="F22" s="108">
        <f t="shared" si="27"/>
        <v>1116</v>
      </c>
      <c r="G22" s="105">
        <f>References!B28</f>
        <v>250</v>
      </c>
      <c r="H22" s="65">
        <f t="shared" si="11"/>
        <v>279000</v>
      </c>
      <c r="I22" s="44">
        <f>$D$145*H22</f>
        <v>80674.126914880006</v>
      </c>
      <c r="J22" s="64">
        <f>(References!$C$49*I22)</f>
        <v>1903.9093951911684</v>
      </c>
      <c r="K22" s="64">
        <f>J22/References!$G$53</f>
        <v>2090.5081529208869</v>
      </c>
      <c r="L22" s="64">
        <f t="shared" si="28"/>
        <v>1.8732151907893253</v>
      </c>
      <c r="M22" s="142">
        <v>24.51</v>
      </c>
      <c r="N22" s="200">
        <f t="shared" si="29"/>
        <v>26.383215190789326</v>
      </c>
      <c r="O22" s="64">
        <f t="shared" si="14"/>
        <v>27353.160000000003</v>
      </c>
      <c r="P22" s="64">
        <f t="shared" si="15"/>
        <v>29443.668152920887</v>
      </c>
      <c r="Q22" s="64">
        <f t="shared" si="26"/>
        <v>-2090.5081529208837</v>
      </c>
      <c r="R22" s="67">
        <f t="shared" si="16"/>
        <v>26.383215190789326</v>
      </c>
      <c r="S22" s="67">
        <f t="shared" si="17"/>
        <v>29443.668152920887</v>
      </c>
      <c r="T22" s="67">
        <f t="shared" si="18"/>
        <v>2090.5081529208837</v>
      </c>
      <c r="V22" s="169">
        <f t="shared" si="19"/>
        <v>1.0764265683716574</v>
      </c>
    </row>
    <row r="23" spans="1:22" s="57" customFormat="1">
      <c r="A23" s="139"/>
      <c r="B23" s="98" t="s">
        <v>160</v>
      </c>
      <c r="C23" s="172" t="s">
        <v>139</v>
      </c>
      <c r="D23" s="141">
        <v>117</v>
      </c>
      <c r="E23" s="66">
        <v>12</v>
      </c>
      <c r="F23" s="108">
        <f t="shared" si="27"/>
        <v>1404</v>
      </c>
      <c r="G23" s="105">
        <f>References!B29</f>
        <v>324</v>
      </c>
      <c r="H23" s="65">
        <f t="shared" si="11"/>
        <v>454896</v>
      </c>
      <c r="I23" s="44">
        <f>$D$145*H23</f>
        <v>131535.26034792565</v>
      </c>
      <c r="J23" s="64">
        <f>(References!$C$49*I23)</f>
        <v>3104.2321442110456</v>
      </c>
      <c r="K23" s="64">
        <f>J23/References!$G$53</f>
        <v>3408.472389717203</v>
      </c>
      <c r="L23" s="64">
        <f t="shared" si="28"/>
        <v>2.4276868872629649</v>
      </c>
      <c r="M23" s="142">
        <v>31.1</v>
      </c>
      <c r="N23" s="200">
        <f t="shared" si="29"/>
        <v>33.527686887262966</v>
      </c>
      <c r="O23" s="64">
        <f t="shared" si="14"/>
        <v>43664.4</v>
      </c>
      <c r="P23" s="64">
        <f t="shared" si="15"/>
        <v>47072.872389717202</v>
      </c>
      <c r="Q23" s="64">
        <f t="shared" si="26"/>
        <v>-3408.4723897172007</v>
      </c>
      <c r="R23" s="67">
        <f t="shared" si="16"/>
        <v>33.527686887262966</v>
      </c>
      <c r="S23" s="67">
        <f t="shared" si="17"/>
        <v>47072.872389717202</v>
      </c>
      <c r="T23" s="67">
        <f t="shared" si="18"/>
        <v>3408.4723897172007</v>
      </c>
      <c r="V23" s="169">
        <f t="shared" si="19"/>
        <v>1.0780606716161725</v>
      </c>
    </row>
    <row r="24" spans="1:22" s="57" customFormat="1" ht="15" customHeight="1">
      <c r="A24" s="139"/>
      <c r="B24" s="98" t="s">
        <v>160</v>
      </c>
      <c r="C24" s="172" t="s">
        <v>137</v>
      </c>
      <c r="D24" s="141">
        <v>134</v>
      </c>
      <c r="E24" s="66">
        <v>12</v>
      </c>
      <c r="F24" s="108">
        <f t="shared" si="27"/>
        <v>1608</v>
      </c>
      <c r="G24" s="105">
        <f>References!B30</f>
        <v>473</v>
      </c>
      <c r="H24" s="65">
        <f t="shared" si="11"/>
        <v>760584</v>
      </c>
      <c r="I24" s="44">
        <f>$D$145*H24</f>
        <v>219926.34460726558</v>
      </c>
      <c r="J24" s="64">
        <f>(References!$C$49*I24)</f>
        <v>5190.2617327314683</v>
      </c>
      <c r="K24" s="64">
        <f>J24/References!$G$53</f>
        <v>5698.950010685232</v>
      </c>
      <c r="L24" s="64">
        <f t="shared" si="28"/>
        <v>3.5441231409734031</v>
      </c>
      <c r="M24" s="142">
        <v>41.09</v>
      </c>
      <c r="N24" s="200">
        <f t="shared" si="29"/>
        <v>44.634123140973408</v>
      </c>
      <c r="O24" s="64">
        <f t="shared" si="14"/>
        <v>66072.72</v>
      </c>
      <c r="P24" s="64">
        <f t="shared" si="15"/>
        <v>71771.670010685237</v>
      </c>
      <c r="Q24" s="64">
        <f t="shared" si="26"/>
        <v>-5698.9500106852356</v>
      </c>
      <c r="R24" s="67">
        <f t="shared" si="16"/>
        <v>44.634123140973408</v>
      </c>
      <c r="S24" s="67">
        <f t="shared" si="17"/>
        <v>71771.670010685237</v>
      </c>
      <c r="T24" s="67">
        <f t="shared" si="18"/>
        <v>5698.9500106852356</v>
      </c>
      <c r="V24" s="169">
        <f t="shared" si="19"/>
        <v>1.0862526926496325</v>
      </c>
    </row>
    <row r="25" spans="1:22" s="57" customFormat="1">
      <c r="A25" s="139"/>
      <c r="B25" s="98" t="s">
        <v>166</v>
      </c>
      <c r="C25" s="103" t="s">
        <v>138</v>
      </c>
      <c r="D25" s="141">
        <v>450.66319999999996</v>
      </c>
      <c r="E25" s="66">
        <v>12</v>
      </c>
      <c r="F25" s="108">
        <f t="shared" si="27"/>
        <v>5407.9583999999995</v>
      </c>
      <c r="G25" s="105">
        <f>References!B20</f>
        <v>37</v>
      </c>
      <c r="H25" s="65">
        <f t="shared" si="11"/>
        <v>200094.46079999997</v>
      </c>
      <c r="I25" s="44">
        <f>$D$145*H25</f>
        <v>57858.229123812474</v>
      </c>
      <c r="J25" s="64">
        <f>(References!$C$49*I25)</f>
        <v>1365.4542073219745</v>
      </c>
      <c r="K25" s="64">
        <f>J25/References!$G$53</f>
        <v>1499.2799342534363</v>
      </c>
      <c r="L25" s="64">
        <f t="shared" si="28"/>
        <v>0.27723584823682007</v>
      </c>
      <c r="M25" s="143">
        <v>4.29</v>
      </c>
      <c r="N25" s="200">
        <f t="shared" si="29"/>
        <v>4.5672358482368205</v>
      </c>
      <c r="O25" s="64">
        <f t="shared" si="14"/>
        <v>23200.141535999999</v>
      </c>
      <c r="P25" s="64">
        <f t="shared" si="15"/>
        <v>24699.421470253437</v>
      </c>
      <c r="Q25" s="64">
        <f t="shared" si="26"/>
        <v>-1499.2799342534381</v>
      </c>
      <c r="R25" s="67">
        <f t="shared" si="16"/>
        <v>4.5672358482368205</v>
      </c>
      <c r="S25" s="67">
        <f t="shared" si="17"/>
        <v>24699.421470253437</v>
      </c>
      <c r="T25" s="67">
        <f t="shared" si="18"/>
        <v>1499.2799342534381</v>
      </c>
      <c r="V25" s="169">
        <f t="shared" si="19"/>
        <v>1.0646237408477437</v>
      </c>
    </row>
    <row r="26" spans="1:22" s="57" customFormat="1">
      <c r="A26" s="139"/>
      <c r="B26" s="98" t="s">
        <v>166</v>
      </c>
      <c r="C26" s="172" t="s">
        <v>136</v>
      </c>
      <c r="D26" s="141">
        <v>576.32890000000009</v>
      </c>
      <c r="E26" s="66">
        <v>12</v>
      </c>
      <c r="F26" s="108">
        <f t="shared" si="27"/>
        <v>6915.9468000000015</v>
      </c>
      <c r="G26" s="101">
        <f>References!B28</f>
        <v>250</v>
      </c>
      <c r="H26" s="65">
        <f t="shared" si="11"/>
        <v>1728986.7000000004</v>
      </c>
      <c r="I26" s="44">
        <f>$D$145*H26</f>
        <v>499944.41745498066</v>
      </c>
      <c r="J26" s="64">
        <f>(References!$C$49*I26)</f>
        <v>11798.688251937545</v>
      </c>
      <c r="K26" s="64">
        <f>J26/References!$G$53</f>
        <v>12955.056604450825</v>
      </c>
      <c r="L26" s="64">
        <f t="shared" si="28"/>
        <v>1.8732151907893251</v>
      </c>
      <c r="M26" s="142">
        <v>24.51</v>
      </c>
      <c r="N26" s="200">
        <f t="shared" si="29"/>
        <v>26.383215190789326</v>
      </c>
      <c r="O26" s="64">
        <f t="shared" si="14"/>
        <v>169509.85606800005</v>
      </c>
      <c r="P26" s="64">
        <f t="shared" si="15"/>
        <v>182464.91267245085</v>
      </c>
      <c r="Q26" s="64">
        <f t="shared" si="26"/>
        <v>-12955.056604450801</v>
      </c>
      <c r="R26" s="67">
        <f t="shared" si="16"/>
        <v>26.383215190789326</v>
      </c>
      <c r="S26" s="67">
        <f t="shared" si="17"/>
        <v>182464.91267245085</v>
      </c>
      <c r="T26" s="67">
        <f t="shared" si="18"/>
        <v>12955.056604450801</v>
      </c>
      <c r="V26" s="169">
        <f t="shared" si="19"/>
        <v>1.0764265683716574</v>
      </c>
    </row>
    <row r="27" spans="1:22" s="57" customFormat="1">
      <c r="A27" s="139"/>
      <c r="B27" s="98" t="s">
        <v>166</v>
      </c>
      <c r="C27" s="103" t="s">
        <v>139</v>
      </c>
      <c r="D27" s="141">
        <v>58.499600000000001</v>
      </c>
      <c r="E27" s="66">
        <v>12</v>
      </c>
      <c r="F27" s="108">
        <f t="shared" si="27"/>
        <v>701.99520000000007</v>
      </c>
      <c r="G27" s="101">
        <f>References!B29</f>
        <v>324</v>
      </c>
      <c r="H27" s="65">
        <f t="shared" si="11"/>
        <v>227446.44480000003</v>
      </c>
      <c r="I27" s="44">
        <f>$D$145*H27</f>
        <v>65767.180480765062</v>
      </c>
      <c r="J27" s="64">
        <f>(References!$C$49*I27)</f>
        <v>1552.1054593460556</v>
      </c>
      <c r="K27" s="64">
        <f>J27/References!$G$53</f>
        <v>1704.2245419615429</v>
      </c>
      <c r="L27" s="64">
        <f t="shared" si="28"/>
        <v>2.4276868872629653</v>
      </c>
      <c r="M27" s="142">
        <v>31.1</v>
      </c>
      <c r="N27" s="200">
        <f t="shared" si="29"/>
        <v>33.527686887262966</v>
      </c>
      <c r="O27" s="64">
        <f t="shared" si="14"/>
        <v>21832.050720000003</v>
      </c>
      <c r="P27" s="64">
        <f t="shared" si="15"/>
        <v>23536.275261961546</v>
      </c>
      <c r="Q27" s="64">
        <f t="shared" si="26"/>
        <v>-1704.2245419615429</v>
      </c>
      <c r="R27" s="67">
        <f t="shared" si="16"/>
        <v>33.527686887262966</v>
      </c>
      <c r="S27" s="67">
        <f t="shared" si="17"/>
        <v>23536.275261961546</v>
      </c>
      <c r="T27" s="67">
        <f t="shared" si="18"/>
        <v>1704.2245419615429</v>
      </c>
      <c r="V27" s="169">
        <f t="shared" si="19"/>
        <v>1.0780606716161725</v>
      </c>
    </row>
    <row r="28" spans="1:22" s="57" customFormat="1">
      <c r="A28" s="139"/>
      <c r="B28" s="98" t="s">
        <v>166</v>
      </c>
      <c r="C28" s="103" t="s">
        <v>137</v>
      </c>
      <c r="D28" s="141">
        <v>539.49589999999989</v>
      </c>
      <c r="E28" s="66">
        <v>12</v>
      </c>
      <c r="F28" s="108">
        <f t="shared" si="27"/>
        <v>6473.9507999999987</v>
      </c>
      <c r="G28" s="101">
        <f>References!B30</f>
        <v>473</v>
      </c>
      <c r="H28" s="65">
        <f t="shared" si="11"/>
        <v>3062178.7283999994</v>
      </c>
      <c r="I28" s="44">
        <f>$D$145*H28</f>
        <v>885442.9941612453</v>
      </c>
      <c r="J28" s="64">
        <f>(References!$C$49*I28)</f>
        <v>20896.454662205393</v>
      </c>
      <c r="K28" s="64">
        <f>J28/References!$G$53</f>
        <v>22944.478843803274</v>
      </c>
      <c r="L28" s="64">
        <f t="shared" si="28"/>
        <v>3.5441231409734035</v>
      </c>
      <c r="M28" s="143">
        <v>41.09</v>
      </c>
      <c r="N28" s="200">
        <f t="shared" si="29"/>
        <v>44.634123140973408</v>
      </c>
      <c r="O28" s="64">
        <f t="shared" si="14"/>
        <v>266014.63837199996</v>
      </c>
      <c r="P28" s="64">
        <f t="shared" si="15"/>
        <v>288959.11721580324</v>
      </c>
      <c r="Q28" s="64">
        <f t="shared" si="26"/>
        <v>-22944.478843803285</v>
      </c>
      <c r="R28" s="67">
        <f t="shared" si="16"/>
        <v>44.634123140973408</v>
      </c>
      <c r="S28" s="67">
        <f t="shared" si="17"/>
        <v>288959.11721580324</v>
      </c>
      <c r="T28" s="67">
        <f t="shared" si="18"/>
        <v>22944.478843803285</v>
      </c>
      <c r="V28" s="169">
        <f t="shared" si="19"/>
        <v>1.0862526926496325</v>
      </c>
    </row>
    <row r="29" spans="1:22" s="57" customFormat="1">
      <c r="A29" s="111"/>
      <c r="B29" s="98" t="s">
        <v>166</v>
      </c>
      <c r="C29" s="103" t="s">
        <v>141</v>
      </c>
      <c r="D29" s="141">
        <v>7</v>
      </c>
      <c r="E29" s="66">
        <v>12</v>
      </c>
      <c r="F29" s="108">
        <f t="shared" si="27"/>
        <v>84</v>
      </c>
      <c r="G29" s="101">
        <f>References!B28</f>
        <v>250</v>
      </c>
      <c r="H29" s="65">
        <f t="shared" ref="H29:H30" si="30">G29*F29</f>
        <v>21000</v>
      </c>
      <c r="I29" s="44">
        <f>$D$145*H29</f>
        <v>6072.2461118726887</v>
      </c>
      <c r="J29" s="64">
        <f>(References!$C$49*I29)</f>
        <v>143.30500824019546</v>
      </c>
      <c r="K29" s="64">
        <f>J29/References!$G$53</f>
        <v>157.3500760263033</v>
      </c>
      <c r="L29" s="64">
        <f t="shared" ref="L29:L30" si="31">K29/F29</f>
        <v>1.8732151907893251</v>
      </c>
      <c r="M29" s="143">
        <v>31.66</v>
      </c>
      <c r="N29" s="200">
        <f t="shared" ref="N29:N30" si="32">L29+M29</f>
        <v>33.533215190789328</v>
      </c>
      <c r="O29" s="64">
        <f t="shared" si="14"/>
        <v>2659.44</v>
      </c>
      <c r="P29" s="64">
        <f t="shared" si="15"/>
        <v>2816.7900760263037</v>
      </c>
      <c r="Q29" s="64">
        <f t="shared" si="26"/>
        <v>-157.35007602630367</v>
      </c>
      <c r="R29" s="67">
        <f t="shared" si="16"/>
        <v>33.533215190789328</v>
      </c>
      <c r="S29" s="67">
        <f t="shared" si="17"/>
        <v>2816.7900760263037</v>
      </c>
      <c r="T29" s="67">
        <f t="shared" si="18"/>
        <v>157.35007602630367</v>
      </c>
      <c r="V29" s="169">
        <f t="shared" si="19"/>
        <v>1.0591666200501999</v>
      </c>
    </row>
    <row r="30" spans="1:22" s="57" customFormat="1">
      <c r="A30" s="111"/>
      <c r="B30" s="98" t="s">
        <v>166</v>
      </c>
      <c r="C30" s="103" t="s">
        <v>142</v>
      </c>
      <c r="D30" s="141">
        <v>2</v>
      </c>
      <c r="E30" s="66">
        <v>12</v>
      </c>
      <c r="F30" s="108">
        <f t="shared" si="27"/>
        <v>24</v>
      </c>
      <c r="G30" s="101">
        <f>References!B29</f>
        <v>324</v>
      </c>
      <c r="H30" s="65">
        <f t="shared" si="30"/>
        <v>7776</v>
      </c>
      <c r="I30" s="44">
        <f>$D$145*H30</f>
        <v>2248.4659888534297</v>
      </c>
      <c r="J30" s="64">
        <f>(References!$C$49*I30)</f>
        <v>53.063797336940951</v>
      </c>
      <c r="K30" s="64">
        <f>J30/References!$G$53</f>
        <v>58.264485294311164</v>
      </c>
      <c r="L30" s="64">
        <f t="shared" si="31"/>
        <v>2.4276868872629653</v>
      </c>
      <c r="M30" s="143">
        <v>35.56</v>
      </c>
      <c r="N30" s="200">
        <f t="shared" si="32"/>
        <v>37.987686887262967</v>
      </c>
      <c r="O30" s="64">
        <f t="shared" si="14"/>
        <v>853.44</v>
      </c>
      <c r="P30" s="64">
        <f t="shared" si="15"/>
        <v>911.70448529431121</v>
      </c>
      <c r="Q30" s="64">
        <f t="shared" si="26"/>
        <v>-58.264485294311157</v>
      </c>
      <c r="R30" s="67">
        <f t="shared" si="16"/>
        <v>37.987686887262967</v>
      </c>
      <c r="S30" s="67">
        <f t="shared" si="17"/>
        <v>911.70448529431121</v>
      </c>
      <c r="T30" s="67">
        <f t="shared" si="18"/>
        <v>58.264485294311157</v>
      </c>
      <c r="V30" s="169">
        <f t="shared" si="19"/>
        <v>1.0682701599342792</v>
      </c>
    </row>
    <row r="31" spans="1:22" s="57" customFormat="1">
      <c r="A31" s="160"/>
      <c r="B31" s="98" t="s">
        <v>166</v>
      </c>
      <c r="C31" s="103" t="s">
        <v>143</v>
      </c>
      <c r="D31" s="141">
        <v>4</v>
      </c>
      <c r="E31" s="66">
        <v>12</v>
      </c>
      <c r="F31" s="108">
        <f t="shared" ref="F31:F33" si="33">D31*E31</f>
        <v>48</v>
      </c>
      <c r="G31" s="101">
        <f>References!B30</f>
        <v>473</v>
      </c>
      <c r="H31" s="65">
        <f t="shared" ref="H31:H33" si="34">G31*F31</f>
        <v>22704</v>
      </c>
      <c r="I31" s="44">
        <f>$D$145*H31</f>
        <v>6564.9655106646442</v>
      </c>
      <c r="J31" s="64">
        <f>(References!$C$49*I31)</f>
        <v>154.93318605168562</v>
      </c>
      <c r="K31" s="64">
        <f>J31/References!$G$53</f>
        <v>170.11791076672336</v>
      </c>
      <c r="L31" s="64">
        <f t="shared" ref="L31:L33" si="35">K31/F31</f>
        <v>3.5441231409734031</v>
      </c>
      <c r="M31" s="143">
        <v>47.81</v>
      </c>
      <c r="N31" s="200">
        <f t="shared" ref="N31:N33" si="36">L31+M31</f>
        <v>51.354123140973407</v>
      </c>
      <c r="O31" s="64">
        <f t="shared" ref="O31:O33" si="37">M31*F31</f>
        <v>2294.88</v>
      </c>
      <c r="P31" s="64">
        <f t="shared" ref="P31:P33" si="38">N31*F31</f>
        <v>2464.9979107667236</v>
      </c>
      <c r="Q31" s="64">
        <f t="shared" ref="Q31:Q33" si="39">O31-P31</f>
        <v>-170.11791076672353</v>
      </c>
      <c r="R31" s="67">
        <f t="shared" ref="R31:R33" si="40">N31</f>
        <v>51.354123140973407</v>
      </c>
      <c r="S31" s="67">
        <f t="shared" ref="S31:S33" si="41">R31*F31</f>
        <v>2464.9979107667236</v>
      </c>
      <c r="T31" s="67">
        <f t="shared" ref="T31:T33" si="42">S31-O31</f>
        <v>170.11791076672353</v>
      </c>
      <c r="V31" s="169">
        <f t="shared" si="19"/>
        <v>1.074129327357737</v>
      </c>
    </row>
    <row r="32" spans="1:22" s="57" customFormat="1">
      <c r="A32" s="160"/>
      <c r="B32" s="98" t="s">
        <v>167</v>
      </c>
      <c r="C32" s="103" t="s">
        <v>94</v>
      </c>
      <c r="D32" s="141">
        <v>893</v>
      </c>
      <c r="E32" s="66">
        <v>12</v>
      </c>
      <c r="F32" s="108">
        <f t="shared" si="33"/>
        <v>10716</v>
      </c>
      <c r="G32" s="105">
        <f>References!B20</f>
        <v>37</v>
      </c>
      <c r="H32" s="65">
        <f t="shared" si="34"/>
        <v>396492</v>
      </c>
      <c r="I32" s="44">
        <f>$D$145*H32</f>
        <v>114647.47644707744</v>
      </c>
      <c r="J32" s="64">
        <f>(References!$C$49*I32)</f>
        <v>2705.680444151028</v>
      </c>
      <c r="K32" s="64">
        <f>J32/References!$G$53</f>
        <v>2970.8593497057645</v>
      </c>
      <c r="L32" s="64">
        <f t="shared" si="35"/>
        <v>0.27723584823682013</v>
      </c>
      <c r="M32" s="143">
        <v>4.29</v>
      </c>
      <c r="N32" s="200">
        <f t="shared" si="36"/>
        <v>4.5672358482368205</v>
      </c>
      <c r="O32" s="64">
        <f t="shared" si="37"/>
        <v>45971.64</v>
      </c>
      <c r="P32" s="64">
        <f t="shared" si="38"/>
        <v>48942.499349705766</v>
      </c>
      <c r="Q32" s="64">
        <f t="shared" si="39"/>
        <v>-2970.8593497057664</v>
      </c>
      <c r="R32" s="67">
        <f t="shared" si="40"/>
        <v>4.5672358482368205</v>
      </c>
      <c r="S32" s="67">
        <f t="shared" si="41"/>
        <v>48942.499349705766</v>
      </c>
      <c r="T32" s="67">
        <f t="shared" si="42"/>
        <v>2970.8593497057664</v>
      </c>
      <c r="V32" s="169">
        <f t="shared" si="19"/>
        <v>1.0646237408477437</v>
      </c>
    </row>
    <row r="33" spans="1:22" s="57" customFormat="1">
      <c r="A33" s="160"/>
      <c r="B33" s="98" t="s">
        <v>168</v>
      </c>
      <c r="C33" s="103" t="s">
        <v>94</v>
      </c>
      <c r="D33" s="141">
        <v>4</v>
      </c>
      <c r="E33" s="66">
        <v>12</v>
      </c>
      <c r="F33" s="108">
        <f t="shared" si="33"/>
        <v>48</v>
      </c>
      <c r="G33" s="105">
        <f>References!B20</f>
        <v>37</v>
      </c>
      <c r="H33" s="65">
        <f t="shared" si="34"/>
        <v>1776</v>
      </c>
      <c r="I33" s="44">
        <f>$D$145*H33</f>
        <v>513.53852831837594</v>
      </c>
      <c r="J33" s="64">
        <f>(References!$C$49*I33)</f>
        <v>12.119509268313674</v>
      </c>
      <c r="K33" s="64">
        <f>J33/References!$G$53</f>
        <v>13.307320715367366</v>
      </c>
      <c r="L33" s="64">
        <f t="shared" si="35"/>
        <v>0.27723584823682013</v>
      </c>
      <c r="M33" s="143">
        <v>4.29</v>
      </c>
      <c r="N33" s="200">
        <f t="shared" si="36"/>
        <v>4.5672358482368205</v>
      </c>
      <c r="O33" s="64">
        <f t="shared" si="37"/>
        <v>205.92000000000002</v>
      </c>
      <c r="P33" s="64">
        <f t="shared" si="38"/>
        <v>219.2273207153674</v>
      </c>
      <c r="Q33" s="64">
        <f t="shared" si="39"/>
        <v>-13.307320715367382</v>
      </c>
      <c r="R33" s="67">
        <f t="shared" si="40"/>
        <v>4.5672358482368205</v>
      </c>
      <c r="S33" s="67">
        <f t="shared" si="41"/>
        <v>219.2273207153674</v>
      </c>
      <c r="T33" s="67">
        <f t="shared" si="42"/>
        <v>13.307320715367382</v>
      </c>
      <c r="V33" s="169">
        <f t="shared" si="19"/>
        <v>1.0646237408477437</v>
      </c>
    </row>
    <row r="34" spans="1:22" s="57" customFormat="1">
      <c r="A34" s="160"/>
      <c r="B34" s="98"/>
      <c r="C34" s="103"/>
      <c r="D34" s="186"/>
      <c r="E34" s="66"/>
      <c r="F34" s="108"/>
      <c r="G34" s="105"/>
      <c r="H34" s="65"/>
      <c r="I34" s="44"/>
      <c r="J34" s="64"/>
      <c r="K34" s="64"/>
      <c r="L34" s="64"/>
      <c r="M34" s="64"/>
      <c r="N34" s="64"/>
      <c r="O34" s="64"/>
      <c r="P34" s="64"/>
      <c r="Q34" s="64"/>
      <c r="R34" s="67"/>
      <c r="S34" s="67"/>
      <c r="T34" s="67"/>
    </row>
    <row r="35" spans="1:22" s="57" customFormat="1">
      <c r="A35" s="111"/>
      <c r="B35" s="98"/>
      <c r="C35" s="103"/>
      <c r="D35" s="186"/>
      <c r="E35" s="66"/>
      <c r="F35" s="108"/>
      <c r="G35" s="105"/>
      <c r="H35" s="65"/>
      <c r="I35" s="44"/>
      <c r="J35" s="64"/>
      <c r="K35" s="64"/>
      <c r="L35" s="64"/>
      <c r="M35" s="64"/>
      <c r="N35" s="64"/>
      <c r="O35" s="64"/>
      <c r="P35" s="64"/>
      <c r="Q35" s="64"/>
      <c r="R35" s="67"/>
      <c r="S35" s="67"/>
      <c r="T35" s="67"/>
    </row>
    <row r="36" spans="1:22" s="57" customFormat="1">
      <c r="A36" s="111"/>
      <c r="B36" s="98"/>
      <c r="C36" s="110"/>
      <c r="D36" s="54"/>
      <c r="E36" s="66"/>
      <c r="F36" s="104"/>
      <c r="G36" s="101"/>
      <c r="H36" s="65"/>
      <c r="I36" s="44"/>
      <c r="J36" s="64"/>
      <c r="K36" s="64"/>
      <c r="L36" s="64"/>
      <c r="M36" s="64"/>
      <c r="N36" s="64"/>
      <c r="O36" s="64"/>
      <c r="P36" s="64"/>
      <c r="Q36" s="64"/>
      <c r="R36" s="67"/>
      <c r="S36" s="67"/>
      <c r="T36" s="67"/>
    </row>
    <row r="37" spans="1:22" s="57" customFormat="1">
      <c r="A37" s="60"/>
      <c r="B37" s="98"/>
      <c r="C37" s="103"/>
      <c r="D37" s="54"/>
      <c r="E37" s="66"/>
      <c r="F37" s="104"/>
      <c r="G37" s="101"/>
      <c r="H37" s="65"/>
      <c r="I37" s="44"/>
      <c r="J37" s="64"/>
      <c r="K37" s="64"/>
      <c r="L37" s="64"/>
      <c r="M37" s="64"/>
      <c r="N37" s="64"/>
      <c r="O37" s="64"/>
      <c r="P37" s="64"/>
      <c r="Q37" s="64"/>
      <c r="R37" s="67"/>
      <c r="S37" s="67"/>
      <c r="T37" s="67"/>
    </row>
    <row r="38" spans="1:22" s="57" customFormat="1">
      <c r="A38" s="48"/>
      <c r="B38" s="73"/>
      <c r="C38" s="49" t="s">
        <v>14</v>
      </c>
      <c r="D38" s="50">
        <f>SUM(D15:D37)</f>
        <v>3897.8132000000001</v>
      </c>
      <c r="E38" s="50"/>
      <c r="F38" s="50">
        <f>SUM(F15:F37)</f>
        <v>46773.758400000006</v>
      </c>
      <c r="G38" s="91"/>
      <c r="H38" s="50">
        <f>SUM(H15:H37)</f>
        <v>9975679.1052000001</v>
      </c>
      <c r="I38" s="50">
        <f>SUM(I15:I37)</f>
        <v>2884513.2695162063</v>
      </c>
      <c r="J38" s="69"/>
      <c r="K38" s="69"/>
      <c r="L38" s="69"/>
      <c r="M38" s="69"/>
      <c r="N38" s="69"/>
      <c r="O38" s="50">
        <f>SUM(O15:O37)</f>
        <v>928019.6758320001</v>
      </c>
      <c r="P38" s="107">
        <f>SUM(P15:P37)</f>
        <v>1002766.0503852012</v>
      </c>
      <c r="Q38" s="107">
        <f>SUM(Q15:Q37)</f>
        <v>-74746.374553201196</v>
      </c>
      <c r="R38" s="107"/>
      <c r="S38" s="107">
        <f>SUM(S15:S37)</f>
        <v>1002766.0503852012</v>
      </c>
      <c r="T38" s="107">
        <f>SUM(T15:T37)</f>
        <v>74746.374553201196</v>
      </c>
    </row>
    <row r="39" spans="1:22" s="57" customFormat="1">
      <c r="A39" s="183" t="s">
        <v>104</v>
      </c>
      <c r="B39" s="98" t="s">
        <v>135</v>
      </c>
      <c r="C39" s="103" t="s">
        <v>136</v>
      </c>
      <c r="D39" s="141">
        <v>8.67</v>
      </c>
      <c r="E39" s="66">
        <v>12</v>
      </c>
      <c r="F39" s="108">
        <f t="shared" ref="F39" si="43">D39*E39</f>
        <v>104.03999999999999</v>
      </c>
      <c r="G39" s="101">
        <f>References!B28</f>
        <v>250</v>
      </c>
      <c r="H39" s="65">
        <f t="shared" ref="H39" si="44">G39*F39</f>
        <v>26009.999999999996</v>
      </c>
      <c r="I39" s="44">
        <f>$D$145*H39</f>
        <v>7520.9105414194582</v>
      </c>
      <c r="J39" s="64">
        <f>(References!$C$49*I39)</f>
        <v>177.49348877749924</v>
      </c>
      <c r="K39" s="64">
        <f>J39/References!$G$53</f>
        <v>194.88930844972137</v>
      </c>
      <c r="L39" s="64">
        <f t="shared" ref="L39" si="45">K39/F39</f>
        <v>1.8732151907893251</v>
      </c>
      <c r="M39" s="143">
        <v>24.51</v>
      </c>
      <c r="N39" s="200">
        <f t="shared" ref="N39" si="46">L39+M39</f>
        <v>26.383215190789326</v>
      </c>
      <c r="O39" s="64">
        <f t="shared" ref="O39" si="47">M39*F39</f>
        <v>2550.0203999999999</v>
      </c>
      <c r="P39" s="64">
        <f t="shared" ref="P39" si="48">N39*F39</f>
        <v>2744.9097084497212</v>
      </c>
      <c r="Q39" s="64">
        <f>O39-P39</f>
        <v>-194.88930844972128</v>
      </c>
      <c r="R39" s="67">
        <f t="shared" ref="R39" si="49">N39</f>
        <v>26.383215190789326</v>
      </c>
      <c r="S39" s="67">
        <f t="shared" ref="S39" si="50">R39*F39</f>
        <v>2744.9097084497212</v>
      </c>
      <c r="T39" s="67">
        <f t="shared" ref="T39" si="51">S39-O39</f>
        <v>194.88930844972128</v>
      </c>
      <c r="V39" s="169">
        <f t="shared" ref="V39:V43" si="52">R39/M39</f>
        <v>1.0764265683716574</v>
      </c>
    </row>
    <row r="40" spans="1:22" s="57" customFormat="1">
      <c r="A40" s="183"/>
      <c r="B40" s="98" t="s">
        <v>135</v>
      </c>
      <c r="C40" s="103" t="s">
        <v>137</v>
      </c>
      <c r="D40" s="141">
        <v>13</v>
      </c>
      <c r="E40" s="66">
        <v>12</v>
      </c>
      <c r="F40" s="108">
        <f t="shared" ref="F40:F43" si="53">D40*E40</f>
        <v>156</v>
      </c>
      <c r="G40" s="101">
        <f>References!B30</f>
        <v>473</v>
      </c>
      <c r="H40" s="65">
        <f t="shared" ref="H40:H43" si="54">G40*F40</f>
        <v>73788</v>
      </c>
      <c r="I40" s="44">
        <f>$D$145*H40</f>
        <v>21336.137909660094</v>
      </c>
      <c r="J40" s="64">
        <f>(References!$C$49*I40)</f>
        <v>503.53285466797826</v>
      </c>
      <c r="K40" s="64">
        <f>J40/References!$G$53</f>
        <v>552.88320999185089</v>
      </c>
      <c r="L40" s="64">
        <f t="shared" ref="L40:L43" si="55">K40/F40</f>
        <v>3.5441231409734031</v>
      </c>
      <c r="M40" s="143">
        <v>41.09</v>
      </c>
      <c r="N40" s="200">
        <f t="shared" ref="N40:N43" si="56">L40+M40</f>
        <v>44.634123140973408</v>
      </c>
      <c r="O40" s="64">
        <f t="shared" ref="O40:O43" si="57">M40*F40</f>
        <v>6410.0400000000009</v>
      </c>
      <c r="P40" s="64">
        <f t="shared" ref="P40:P43" si="58">N40*F40</f>
        <v>6962.9232099918518</v>
      </c>
      <c r="Q40" s="64">
        <f t="shared" ref="Q40:Q43" si="59">O40-P40</f>
        <v>-552.88320999185089</v>
      </c>
      <c r="R40" s="67">
        <f t="shared" ref="R40:R43" si="60">N40</f>
        <v>44.634123140973408</v>
      </c>
      <c r="S40" s="67">
        <f t="shared" ref="S40:S43" si="61">R40*F40</f>
        <v>6962.9232099918518</v>
      </c>
      <c r="T40" s="67">
        <f t="shared" ref="T40:T43" si="62">S40-O40</f>
        <v>552.88320999185089</v>
      </c>
      <c r="V40" s="169">
        <f t="shared" si="52"/>
        <v>1.0862526926496325</v>
      </c>
    </row>
    <row r="41" spans="1:22" s="57" customFormat="1">
      <c r="A41" s="183"/>
      <c r="B41" s="98" t="s">
        <v>134</v>
      </c>
      <c r="C41" s="110" t="s">
        <v>138</v>
      </c>
      <c r="D41" s="141">
        <v>22</v>
      </c>
      <c r="E41" s="66">
        <v>12</v>
      </c>
      <c r="F41" s="108">
        <f>D41*E41</f>
        <v>264</v>
      </c>
      <c r="G41" s="101">
        <f>References!B20</f>
        <v>37</v>
      </c>
      <c r="H41" s="65">
        <f t="shared" si="54"/>
        <v>9768</v>
      </c>
      <c r="I41" s="44">
        <f>$D$145*H41</f>
        <v>2824.4619057510677</v>
      </c>
      <c r="J41" s="64">
        <f>(References!$C$49*I41)</f>
        <v>66.657300975725207</v>
      </c>
      <c r="K41" s="64">
        <f>J41/References!$G$53</f>
        <v>73.190263934520502</v>
      </c>
      <c r="L41" s="64">
        <f t="shared" si="55"/>
        <v>0.27723584823682007</v>
      </c>
      <c r="M41" s="143">
        <v>4.29</v>
      </c>
      <c r="N41" s="200">
        <f t="shared" si="56"/>
        <v>4.5672358482368205</v>
      </c>
      <c r="O41" s="64">
        <f t="shared" si="57"/>
        <v>1132.56</v>
      </c>
      <c r="P41" s="64">
        <f t="shared" si="58"/>
        <v>1205.7502639345207</v>
      </c>
      <c r="Q41" s="64">
        <f t="shared" si="59"/>
        <v>-73.190263934520772</v>
      </c>
      <c r="R41" s="67">
        <f t="shared" si="60"/>
        <v>4.5672358482368205</v>
      </c>
      <c r="S41" s="67">
        <f t="shared" si="61"/>
        <v>1205.7502639345207</v>
      </c>
      <c r="T41" s="67">
        <f t="shared" si="62"/>
        <v>73.190263934520772</v>
      </c>
      <c r="V41" s="169">
        <f t="shared" si="52"/>
        <v>1.0646237408477437</v>
      </c>
    </row>
    <row r="42" spans="1:22" s="57" customFormat="1">
      <c r="A42" s="183"/>
      <c r="B42" s="98" t="s">
        <v>134</v>
      </c>
      <c r="C42" s="110" t="s">
        <v>136</v>
      </c>
      <c r="D42" s="141">
        <v>9</v>
      </c>
      <c r="E42" s="66">
        <v>12</v>
      </c>
      <c r="F42" s="108">
        <f t="shared" si="53"/>
        <v>108</v>
      </c>
      <c r="G42" s="101">
        <f>References!B28</f>
        <v>250</v>
      </c>
      <c r="H42" s="65">
        <f t="shared" si="54"/>
        <v>27000</v>
      </c>
      <c r="I42" s="44">
        <f>$D$145*H42</f>
        <v>7807.1735724077425</v>
      </c>
      <c r="J42" s="64">
        <f>(References!$C$49*I42)</f>
        <v>184.24929630882275</v>
      </c>
      <c r="K42" s="64">
        <f>J42/References!$G$53</f>
        <v>202.3072406052471</v>
      </c>
      <c r="L42" s="64">
        <f t="shared" si="55"/>
        <v>1.8732151907893251</v>
      </c>
      <c r="M42" s="143">
        <v>24.51</v>
      </c>
      <c r="N42" s="200">
        <f t="shared" si="56"/>
        <v>26.383215190789326</v>
      </c>
      <c r="O42" s="64">
        <f t="shared" si="57"/>
        <v>2647.0800000000004</v>
      </c>
      <c r="P42" s="64">
        <f t="shared" si="58"/>
        <v>2849.3872406052474</v>
      </c>
      <c r="Q42" s="64">
        <f t="shared" si="59"/>
        <v>-202.30724060524699</v>
      </c>
      <c r="R42" s="67">
        <f t="shared" si="60"/>
        <v>26.383215190789326</v>
      </c>
      <c r="S42" s="67">
        <f t="shared" si="61"/>
        <v>2849.3872406052474</v>
      </c>
      <c r="T42" s="67">
        <f t="shared" si="62"/>
        <v>202.30724060524699</v>
      </c>
      <c r="V42" s="169">
        <f t="shared" si="52"/>
        <v>1.0764265683716574</v>
      </c>
    </row>
    <row r="43" spans="1:22" s="57" customFormat="1">
      <c r="A43" s="183"/>
      <c r="B43" s="98" t="s">
        <v>134</v>
      </c>
      <c r="C43" s="110" t="s">
        <v>137</v>
      </c>
      <c r="D43" s="141">
        <v>61</v>
      </c>
      <c r="E43" s="66">
        <v>12</v>
      </c>
      <c r="F43" s="108">
        <f t="shared" si="53"/>
        <v>732</v>
      </c>
      <c r="G43" s="101">
        <f>References!B30</f>
        <v>473</v>
      </c>
      <c r="H43" s="65">
        <f t="shared" si="54"/>
        <v>346236</v>
      </c>
      <c r="I43" s="44">
        <f>$D$145*H43</f>
        <v>100115.72403763582</v>
      </c>
      <c r="J43" s="64">
        <f>(References!$C$49*I43)</f>
        <v>2362.7310872882058</v>
      </c>
      <c r="K43" s="64">
        <f>J43/References!$G$53</f>
        <v>2594.2981391925309</v>
      </c>
      <c r="L43" s="64">
        <f t="shared" si="55"/>
        <v>3.5441231409734031</v>
      </c>
      <c r="M43" s="143">
        <v>41.09</v>
      </c>
      <c r="N43" s="200">
        <f t="shared" si="56"/>
        <v>44.634123140973408</v>
      </c>
      <c r="O43" s="64">
        <f t="shared" si="57"/>
        <v>30077.88</v>
      </c>
      <c r="P43" s="64">
        <f t="shared" si="58"/>
        <v>32672.178139192536</v>
      </c>
      <c r="Q43" s="64">
        <f t="shared" si="59"/>
        <v>-2594.298139192535</v>
      </c>
      <c r="R43" s="67">
        <f t="shared" si="60"/>
        <v>44.634123140973408</v>
      </c>
      <c r="S43" s="67">
        <f t="shared" si="61"/>
        <v>32672.178139192536</v>
      </c>
      <c r="T43" s="67">
        <f t="shared" si="62"/>
        <v>2594.298139192535</v>
      </c>
      <c r="V43" s="169">
        <f t="shared" si="52"/>
        <v>1.0862526926496325</v>
      </c>
    </row>
    <row r="44" spans="1:22" s="57" customFormat="1">
      <c r="A44" s="60"/>
      <c r="B44" s="45"/>
      <c r="C44" s="103"/>
      <c r="D44" s="87"/>
      <c r="E44" s="66"/>
      <c r="F44" s="104"/>
      <c r="G44" s="101"/>
      <c r="H44" s="65"/>
      <c r="I44" s="44"/>
      <c r="J44" s="64"/>
      <c r="K44" s="64"/>
      <c r="L44" s="64"/>
      <c r="M44" s="64"/>
      <c r="N44" s="64"/>
      <c r="O44" s="64"/>
      <c r="P44" s="64"/>
      <c r="Q44" s="64"/>
      <c r="R44" s="67"/>
      <c r="S44" s="67"/>
      <c r="T44" s="67"/>
    </row>
    <row r="45" spans="1:22" s="57" customFormat="1">
      <c r="A45" s="48"/>
      <c r="B45" s="46"/>
      <c r="C45" s="49" t="s">
        <v>14</v>
      </c>
      <c r="D45" s="50">
        <f>SUM(D39:D43)</f>
        <v>113.67</v>
      </c>
      <c r="E45" s="50"/>
      <c r="F45" s="50">
        <f>SUM(F39:F43)</f>
        <v>1364.04</v>
      </c>
      <c r="G45" s="92"/>
      <c r="H45" s="50">
        <f>SUM(H39:H43)</f>
        <v>482802</v>
      </c>
      <c r="I45" s="50">
        <f>SUM(I39:I43)</f>
        <v>139604.40796687419</v>
      </c>
      <c r="J45" s="68"/>
      <c r="K45" s="68"/>
      <c r="L45" s="68"/>
      <c r="M45" s="68"/>
      <c r="N45" s="68"/>
      <c r="O45" s="50">
        <f>SUM(O39:O43)</f>
        <v>42817.580399999999</v>
      </c>
      <c r="P45" s="107">
        <f>SUM(P39:P43)</f>
        <v>46435.148562173876</v>
      </c>
      <c r="Q45" s="107">
        <f>SUM(Q39:Q43)</f>
        <v>-3617.568162173875</v>
      </c>
      <c r="R45" s="107"/>
      <c r="S45" s="107">
        <f>SUM(S39:S43)</f>
        <v>46435.148562173876</v>
      </c>
      <c r="T45" s="107">
        <f>SUM(T39:T43)</f>
        <v>3617.568162173875</v>
      </c>
    </row>
    <row r="46" spans="1:22">
      <c r="C46" s="61" t="s">
        <v>3</v>
      </c>
      <c r="D46" s="62">
        <f>D12+D38+D45</f>
        <v>8273.4832000000006</v>
      </c>
      <c r="E46" s="62"/>
      <c r="F46" s="62">
        <f>F12+F38+F45</f>
        <v>267377.19839999999</v>
      </c>
      <c r="G46" s="93"/>
      <c r="H46" s="62">
        <f>H12+H38+H45</f>
        <v>18176912.705200002</v>
      </c>
      <c r="I46" s="62">
        <f>I12+I38+I45</f>
        <v>5255937.5</v>
      </c>
      <c r="J46" s="64"/>
      <c r="K46" s="70"/>
      <c r="L46" s="70"/>
      <c r="M46" s="70"/>
      <c r="N46" s="70"/>
      <c r="O46" s="62">
        <f>O12+O38+O45</f>
        <v>1936756.9762320002</v>
      </c>
      <c r="P46" s="62">
        <f>P12+P38+P45</f>
        <v>2072954.0522361286</v>
      </c>
      <c r="Q46" s="62">
        <f>Q12+Q38+Q45</f>
        <v>-136197.07600412847</v>
      </c>
      <c r="R46" s="62"/>
      <c r="S46" s="62">
        <f>S12+S38+S45</f>
        <v>2072954.0522361286</v>
      </c>
      <c r="T46" s="62">
        <f>T12+T38+T45</f>
        <v>136197.07600412847</v>
      </c>
    </row>
    <row r="47" spans="1:22">
      <c r="H47" s="165">
        <f>H46/175</f>
        <v>103868.07260114286</v>
      </c>
      <c r="I47" s="54">
        <f>I46/175</f>
        <v>30033.928571428572</v>
      </c>
      <c r="J47" s="53"/>
      <c r="P47" s="58"/>
      <c r="T47" s="27">
        <f>T46/O46</f>
        <v>7.0322233339312729E-2</v>
      </c>
    </row>
    <row r="48" spans="1:22">
      <c r="A48" s="112"/>
      <c r="B48" s="113"/>
      <c r="C48" s="114" t="s">
        <v>99</v>
      </c>
      <c r="D48" s="115"/>
      <c r="E48" s="116"/>
      <c r="F48" s="116"/>
      <c r="G48" s="117"/>
      <c r="H48" s="116"/>
      <c r="I48" s="118"/>
      <c r="J48" s="119"/>
      <c r="K48" s="116"/>
      <c r="L48" s="116"/>
      <c r="M48" s="116"/>
      <c r="N48" s="116"/>
      <c r="O48" s="57"/>
      <c r="P48" s="82"/>
      <c r="Q48" s="57"/>
      <c r="R48" s="57"/>
      <c r="S48" s="57"/>
      <c r="T48" s="57"/>
      <c r="U48" s="57"/>
      <c r="V48" s="57"/>
    </row>
    <row r="49" spans="1:22">
      <c r="A49" s="120"/>
      <c r="B49" s="121" t="s">
        <v>118</v>
      </c>
      <c r="C49" s="168" t="s">
        <v>91</v>
      </c>
      <c r="D49" s="141">
        <v>1</v>
      </c>
      <c r="E49" s="66">
        <v>4.33</v>
      </c>
      <c r="F49" s="108">
        <f>D49*E49*12</f>
        <v>51.96</v>
      </c>
      <c r="G49" s="101">
        <f>References!B15</f>
        <v>51</v>
      </c>
      <c r="H49" s="65">
        <f t="shared" ref="H49" si="63">G49*F49</f>
        <v>2649.96</v>
      </c>
      <c r="I49" s="44">
        <f>$D$145*H49</f>
        <v>766.24806221991196</v>
      </c>
      <c r="J49" s="64">
        <f>(References!$C$49*I49)</f>
        <v>18.083454268389925</v>
      </c>
      <c r="K49" s="64">
        <f>J49/References!$G$53</f>
        <v>19.855781307936322</v>
      </c>
      <c r="L49" s="64">
        <f>K49/F49*E49</f>
        <v>1.6546484423280268</v>
      </c>
      <c r="M49" s="142">
        <v>25.03</v>
      </c>
      <c r="N49" s="200">
        <f>L49+M49</f>
        <v>26.684648442328029</v>
      </c>
      <c r="O49" s="57"/>
      <c r="P49" s="82"/>
      <c r="Q49" s="57"/>
      <c r="R49" s="57"/>
      <c r="S49" s="57"/>
      <c r="T49" s="57"/>
      <c r="U49" s="57"/>
      <c r="V49" s="169">
        <f>N49/M49</f>
        <v>1.0661066097614074</v>
      </c>
    </row>
    <row r="50" spans="1:22" s="57" customFormat="1">
      <c r="A50" s="120"/>
      <c r="B50" s="121" t="s">
        <v>118</v>
      </c>
      <c r="C50" s="122" t="s">
        <v>92</v>
      </c>
      <c r="D50" s="140">
        <v>1</v>
      </c>
      <c r="E50" s="66">
        <v>4.33</v>
      </c>
      <c r="F50" s="108">
        <f>D50*E50*12</f>
        <v>51.96</v>
      </c>
      <c r="G50" s="101">
        <f>References!B16</f>
        <v>77</v>
      </c>
      <c r="H50" s="65">
        <f t="shared" ref="H50:H100" si="64">G50*F50</f>
        <v>4000.92</v>
      </c>
      <c r="I50" s="44">
        <f>$D$145*H50</f>
        <v>1156.8843292339848</v>
      </c>
      <c r="J50" s="64">
        <f>(References!$C$49*I50)</f>
        <v>27.302470169922042</v>
      </c>
      <c r="K50" s="64">
        <f>J50/References!$G$53</f>
        <v>29.978336484531308</v>
      </c>
      <c r="L50" s="64">
        <f t="shared" ref="L50:L100" si="65">K50/F50</f>
        <v>0.57695027876311211</v>
      </c>
      <c r="M50" s="142">
        <v>30.88</v>
      </c>
      <c r="N50" s="200">
        <f t="shared" ref="N50:N112" si="66">L50+M50</f>
        <v>31.456950278763109</v>
      </c>
      <c r="O50" s="64"/>
      <c r="P50" s="64"/>
      <c r="Q50" s="64"/>
      <c r="R50" s="64"/>
      <c r="S50" s="64"/>
      <c r="T50" s="64"/>
      <c r="V50" s="169">
        <f t="shared" ref="V50:V119" si="67">N50/M50</f>
        <v>1.01868362301694</v>
      </c>
    </row>
    <row r="51" spans="1:22" s="57" customFormat="1">
      <c r="A51" s="120"/>
      <c r="B51" s="121" t="s">
        <v>118</v>
      </c>
      <c r="C51" s="122" t="s">
        <v>93</v>
      </c>
      <c r="D51" s="140">
        <v>1</v>
      </c>
      <c r="E51" s="66">
        <v>4.33</v>
      </c>
      <c r="F51" s="108">
        <f t="shared" ref="F51:F100" si="68">D51*E51*12</f>
        <v>51.96</v>
      </c>
      <c r="G51" s="101">
        <f>References!B17</f>
        <v>97</v>
      </c>
      <c r="H51" s="65">
        <f t="shared" si="64"/>
        <v>5040.12</v>
      </c>
      <c r="I51" s="44">
        <f>$D$145*H51</f>
        <v>1457.3737653986559</v>
      </c>
      <c r="J51" s="64">
        <f>(References!$C$49*I51)</f>
        <v>34.394020863408286</v>
      </c>
      <c r="K51" s="64">
        <f>J51/References!$G$53</f>
        <v>37.764917389604371</v>
      </c>
      <c r="L51" s="64">
        <f t="shared" si="65"/>
        <v>0.72680749402625811</v>
      </c>
      <c r="M51" s="142">
        <v>37</v>
      </c>
      <c r="N51" s="200">
        <f t="shared" si="66"/>
        <v>37.726807494026261</v>
      </c>
      <c r="O51" s="64"/>
      <c r="P51" s="64"/>
      <c r="Q51" s="64"/>
      <c r="R51" s="64"/>
      <c r="S51" s="64"/>
      <c r="T51" s="64"/>
      <c r="V51" s="169">
        <f t="shared" si="67"/>
        <v>1.0196434457844936</v>
      </c>
    </row>
    <row r="52" spans="1:22" s="57" customFormat="1">
      <c r="A52" s="120"/>
      <c r="B52" s="121" t="s">
        <v>118</v>
      </c>
      <c r="C52" s="122" t="s">
        <v>103</v>
      </c>
      <c r="D52" s="140">
        <v>1</v>
      </c>
      <c r="E52" s="66">
        <v>4.33</v>
      </c>
      <c r="F52" s="108">
        <f t="shared" si="68"/>
        <v>51.96</v>
      </c>
      <c r="G52" s="101">
        <f>References!B18</f>
        <v>117</v>
      </c>
      <c r="H52" s="65">
        <f t="shared" si="64"/>
        <v>6079.32</v>
      </c>
      <c r="I52" s="44">
        <f>$D$145*H52</f>
        <v>1757.8632015633273</v>
      </c>
      <c r="J52" s="64">
        <f>(References!$C$49*I52)</f>
        <v>41.485571556894527</v>
      </c>
      <c r="K52" s="64">
        <f>J52/References!$G$53</f>
        <v>45.551498294677437</v>
      </c>
      <c r="L52" s="64">
        <f t="shared" si="65"/>
        <v>0.8766647092894041</v>
      </c>
      <c r="M52" s="142">
        <v>44.79</v>
      </c>
      <c r="N52" s="200">
        <f t="shared" si="66"/>
        <v>45.666664709289407</v>
      </c>
      <c r="O52" s="64"/>
      <c r="P52" s="64"/>
      <c r="Q52" s="64"/>
      <c r="R52" s="64"/>
      <c r="S52" s="64"/>
      <c r="T52" s="64"/>
      <c r="V52" s="169">
        <f t="shared" si="67"/>
        <v>1.0195727776130701</v>
      </c>
    </row>
    <row r="53" spans="1:22" s="57" customFormat="1">
      <c r="A53" s="120"/>
      <c r="B53" s="121" t="s">
        <v>118</v>
      </c>
      <c r="C53" s="122" t="s">
        <v>119</v>
      </c>
      <c r="D53" s="140">
        <v>1</v>
      </c>
      <c r="E53" s="66">
        <v>4.33</v>
      </c>
      <c r="F53" s="108">
        <f t="shared" si="68"/>
        <v>51.96</v>
      </c>
      <c r="G53" s="101">
        <f>References!B19</f>
        <v>157</v>
      </c>
      <c r="H53" s="65">
        <f t="shared" si="64"/>
        <v>8157.72</v>
      </c>
      <c r="I53" s="44">
        <f>$D$145*H53</f>
        <v>2358.8420738926702</v>
      </c>
      <c r="J53" s="64">
        <f>(References!$C$49*I53)</f>
        <v>55.668672943867023</v>
      </c>
      <c r="K53" s="64">
        <f>J53/References!$G$53</f>
        <v>61.124660104823576</v>
      </c>
      <c r="L53" s="64">
        <f t="shared" si="65"/>
        <v>1.1763791398156962</v>
      </c>
      <c r="M53" s="142">
        <v>52.59</v>
      </c>
      <c r="N53" s="200">
        <f t="shared" si="66"/>
        <v>53.766379139815697</v>
      </c>
      <c r="O53" s="64"/>
      <c r="P53" s="64"/>
      <c r="Q53" s="64"/>
      <c r="R53" s="64"/>
      <c r="S53" s="64"/>
      <c r="T53" s="64"/>
      <c r="V53" s="169">
        <f t="shared" si="67"/>
        <v>1.0223688750678017</v>
      </c>
    </row>
    <row r="54" spans="1:22" s="57" customFormat="1">
      <c r="A54" s="120"/>
      <c r="B54" s="121" t="s">
        <v>185</v>
      </c>
      <c r="C54" s="172" t="s">
        <v>164</v>
      </c>
      <c r="D54" s="140">
        <v>1</v>
      </c>
      <c r="E54" s="66">
        <v>1</v>
      </c>
      <c r="F54" s="108">
        <f t="shared" ref="F54" si="69">D54*E54*12</f>
        <v>12</v>
      </c>
      <c r="G54" s="101">
        <f>References!B14</f>
        <v>34</v>
      </c>
      <c r="H54" s="65">
        <f t="shared" ref="H54" si="70">G54*F54</f>
        <v>408</v>
      </c>
      <c r="I54" s="44">
        <f>$D$145*H54</f>
        <v>117.97506731638367</v>
      </c>
      <c r="J54" s="64">
        <f>(References!$C$49*I54)</f>
        <v>2.784211588666655</v>
      </c>
      <c r="K54" s="64">
        <f>J54/References!$G$53</f>
        <v>3.0570871913681787</v>
      </c>
      <c r="L54" s="64">
        <f t="shared" ref="L54" si="71">K54/F54</f>
        <v>0.25475726594734821</v>
      </c>
      <c r="M54" s="142">
        <v>4.01</v>
      </c>
      <c r="N54" s="200">
        <f t="shared" ref="N54" si="72">L54+M54</f>
        <v>4.2647572659473481</v>
      </c>
      <c r="O54" s="64"/>
      <c r="P54" s="64"/>
      <c r="Q54" s="64"/>
      <c r="R54" s="64"/>
      <c r="S54" s="64"/>
      <c r="T54" s="64"/>
      <c r="V54" s="169"/>
    </row>
    <row r="55" spans="1:22" s="57" customFormat="1">
      <c r="A55" s="120"/>
      <c r="B55" s="121" t="s">
        <v>133</v>
      </c>
      <c r="C55" s="122" t="s">
        <v>124</v>
      </c>
      <c r="D55" s="140">
        <v>1</v>
      </c>
      <c r="E55" s="66">
        <v>1</v>
      </c>
      <c r="F55" s="108">
        <f t="shared" si="68"/>
        <v>12</v>
      </c>
      <c r="G55" s="109">
        <f>References!B21</f>
        <v>47</v>
      </c>
      <c r="H55" s="65">
        <f t="shared" si="64"/>
        <v>564</v>
      </c>
      <c r="I55" s="44">
        <f>$D$145*H55</f>
        <v>163.08318129029507</v>
      </c>
      <c r="J55" s="64">
        <f>(References!$C$49*I55)</f>
        <v>3.8487630784509643</v>
      </c>
      <c r="K55" s="64">
        <f>J55/References!$G$53</f>
        <v>4.2259734704207172</v>
      </c>
      <c r="L55" s="64">
        <f t="shared" si="65"/>
        <v>0.35216445586839312</v>
      </c>
      <c r="M55" s="142">
        <v>12.4</v>
      </c>
      <c r="N55" s="200">
        <f t="shared" si="66"/>
        <v>12.752164455868394</v>
      </c>
      <c r="O55" s="64"/>
      <c r="P55" s="64"/>
      <c r="Q55" s="64"/>
      <c r="R55" s="64"/>
      <c r="S55" s="64"/>
      <c r="T55" s="64"/>
      <c r="V55" s="169">
        <f t="shared" si="67"/>
        <v>1.0284003593442252</v>
      </c>
    </row>
    <row r="56" spans="1:22" s="57" customFormat="1">
      <c r="A56" s="120"/>
      <c r="B56" s="121" t="s">
        <v>133</v>
      </c>
      <c r="C56" s="122" t="s">
        <v>125</v>
      </c>
      <c r="D56" s="140">
        <v>1</v>
      </c>
      <c r="E56" s="66">
        <v>1</v>
      </c>
      <c r="F56" s="108">
        <f t="shared" si="68"/>
        <v>12</v>
      </c>
      <c r="G56" s="109">
        <f>References!B22</f>
        <v>68</v>
      </c>
      <c r="H56" s="65">
        <f t="shared" si="64"/>
        <v>816</v>
      </c>
      <c r="I56" s="44">
        <f>$D$145*H56</f>
        <v>235.95013463276734</v>
      </c>
      <c r="J56" s="64">
        <f>(References!$C$49*I56)</f>
        <v>5.5684231773333099</v>
      </c>
      <c r="K56" s="64">
        <f>J56/References!$G$53</f>
        <v>6.1141743827363575</v>
      </c>
      <c r="L56" s="64">
        <f t="shared" si="65"/>
        <v>0.50951453189469642</v>
      </c>
      <c r="M56" s="142">
        <v>17.98</v>
      </c>
      <c r="N56" s="200">
        <f t="shared" si="66"/>
        <v>18.489514531894695</v>
      </c>
      <c r="O56" s="64"/>
      <c r="P56" s="64"/>
      <c r="Q56" s="64"/>
      <c r="R56" s="64"/>
      <c r="S56" s="64"/>
      <c r="T56" s="64"/>
      <c r="V56" s="169">
        <f t="shared" si="67"/>
        <v>1.0283378493823523</v>
      </c>
    </row>
    <row r="57" spans="1:22">
      <c r="A57" s="120"/>
      <c r="B57" s="121" t="s">
        <v>133</v>
      </c>
      <c r="C57" s="159" t="s">
        <v>126</v>
      </c>
      <c r="D57" s="140">
        <v>1</v>
      </c>
      <c r="E57" s="66">
        <v>4.33</v>
      </c>
      <c r="F57" s="108">
        <f t="shared" si="68"/>
        <v>51.96</v>
      </c>
      <c r="G57" s="109">
        <f>References!B20*2</f>
        <v>74</v>
      </c>
      <c r="H57" s="65">
        <f t="shared" si="64"/>
        <v>3845.04</v>
      </c>
      <c r="I57" s="44">
        <f>$D$145*H57</f>
        <v>1111.8109138092839</v>
      </c>
      <c r="J57" s="64">
        <f>(References!$C$49*I57)</f>
        <v>26.238737565899104</v>
      </c>
      <c r="K57" s="64">
        <f>J57/References!$G$53</f>
        <v>28.810349348770345</v>
      </c>
      <c r="L57" s="64">
        <f t="shared" si="65"/>
        <v>0.55447169647364014</v>
      </c>
      <c r="M57" s="142">
        <v>25.03</v>
      </c>
      <c r="N57" s="200">
        <f t="shared" si="66"/>
        <v>25.584471696473642</v>
      </c>
      <c r="O57" s="64"/>
      <c r="P57" s="64"/>
      <c r="Q57" s="64"/>
      <c r="R57" s="64"/>
      <c r="S57" s="64"/>
      <c r="T57" s="64"/>
      <c r="U57" s="57"/>
      <c r="V57" s="169">
        <f t="shared" si="67"/>
        <v>1.0221522851168054</v>
      </c>
    </row>
    <row r="58" spans="1:22">
      <c r="A58" s="120"/>
      <c r="B58" s="121" t="s">
        <v>133</v>
      </c>
      <c r="C58" s="159" t="s">
        <v>127</v>
      </c>
      <c r="D58" s="140">
        <v>1</v>
      </c>
      <c r="E58" s="66">
        <v>4.33</v>
      </c>
      <c r="F58" s="108">
        <f t="shared" si="68"/>
        <v>51.96</v>
      </c>
      <c r="G58" s="109">
        <f>References!B21*2</f>
        <v>94</v>
      </c>
      <c r="H58" s="65">
        <f t="shared" si="64"/>
        <v>4884.24</v>
      </c>
      <c r="I58" s="44">
        <f>$D$145*H58</f>
        <v>1412.3003499739552</v>
      </c>
      <c r="J58" s="64">
        <f>(References!$C$49*I58)</f>
        <v>33.330288259385348</v>
      </c>
      <c r="K58" s="64">
        <f>J58/References!$G$53</f>
        <v>36.596930253843411</v>
      </c>
      <c r="L58" s="64">
        <f t="shared" si="65"/>
        <v>0.70432891173678613</v>
      </c>
      <c r="M58" s="142">
        <v>32.99</v>
      </c>
      <c r="N58" s="200">
        <f t="shared" si="66"/>
        <v>33.69432891173679</v>
      </c>
      <c r="O58" s="64"/>
      <c r="P58" s="64"/>
      <c r="Q58" s="64"/>
      <c r="R58" s="64"/>
      <c r="S58" s="64"/>
      <c r="T58" s="64"/>
      <c r="U58" s="57"/>
      <c r="V58" s="169">
        <f t="shared" si="67"/>
        <v>1.0213497699829277</v>
      </c>
    </row>
    <row r="59" spans="1:22">
      <c r="A59" s="120"/>
      <c r="B59" s="121" t="s">
        <v>133</v>
      </c>
      <c r="C59" s="159" t="s">
        <v>128</v>
      </c>
      <c r="D59" s="140">
        <v>1</v>
      </c>
      <c r="E59" s="66">
        <v>4.33</v>
      </c>
      <c r="F59" s="108">
        <f t="shared" si="68"/>
        <v>51.96</v>
      </c>
      <c r="G59" s="109">
        <f>References!B22*2</f>
        <v>136</v>
      </c>
      <c r="H59" s="65">
        <f t="shared" si="64"/>
        <v>7066.56</v>
      </c>
      <c r="I59" s="44">
        <f>$D$145*H59</f>
        <v>2043.3281659197653</v>
      </c>
      <c r="J59" s="64">
        <f>(References!$C$49*I59)</f>
        <v>48.222544715706469</v>
      </c>
      <c r="K59" s="64">
        <f>J59/References!$G$53</f>
        <v>52.948750154496857</v>
      </c>
      <c r="L59" s="64">
        <f t="shared" si="65"/>
        <v>1.0190290637893928</v>
      </c>
      <c r="M59" s="142">
        <v>47.84</v>
      </c>
      <c r="N59" s="200">
        <f t="shared" si="66"/>
        <v>48.859029063789393</v>
      </c>
      <c r="O59" s="64"/>
      <c r="P59" s="64"/>
      <c r="Q59" s="64"/>
      <c r="R59" s="64"/>
      <c r="S59" s="64"/>
      <c r="T59" s="64"/>
      <c r="U59" s="57"/>
      <c r="V59" s="169">
        <f t="shared" si="67"/>
        <v>1.0213007747447616</v>
      </c>
    </row>
    <row r="60" spans="1:22">
      <c r="A60" s="120"/>
      <c r="B60" s="121" t="s">
        <v>133</v>
      </c>
      <c r="C60" s="159" t="s">
        <v>129</v>
      </c>
      <c r="D60" s="140">
        <v>1</v>
      </c>
      <c r="E60" s="66">
        <v>4.33</v>
      </c>
      <c r="F60" s="108">
        <f t="shared" si="68"/>
        <v>51.96</v>
      </c>
      <c r="G60" s="109">
        <f>References!B20*3</f>
        <v>111</v>
      </c>
      <c r="H60" s="65">
        <f t="shared" si="64"/>
        <v>5767.56</v>
      </c>
      <c r="I60" s="44">
        <f>$D$145*H60</f>
        <v>1667.7163707139262</v>
      </c>
      <c r="J60" s="64">
        <f>(References!$C$49*I60)</f>
        <v>39.358106348848665</v>
      </c>
      <c r="K60" s="64">
        <f>J60/References!$G$53</f>
        <v>43.215524023155524</v>
      </c>
      <c r="L60" s="64">
        <f t="shared" si="65"/>
        <v>0.83170754471046038</v>
      </c>
      <c r="M60" s="142">
        <v>30.88</v>
      </c>
      <c r="N60" s="200">
        <f t="shared" si="66"/>
        <v>31.71170754471046</v>
      </c>
      <c r="O60" s="64"/>
      <c r="P60" s="64"/>
      <c r="Q60" s="64"/>
      <c r="R60" s="64"/>
      <c r="S60" s="64"/>
      <c r="T60" s="64"/>
      <c r="U60" s="57"/>
      <c r="V60" s="169">
        <f t="shared" si="67"/>
        <v>1.0269335344789656</v>
      </c>
    </row>
    <row r="61" spans="1:22">
      <c r="A61" s="120"/>
      <c r="B61" s="121" t="s">
        <v>133</v>
      </c>
      <c r="C61" s="159" t="s">
        <v>130</v>
      </c>
      <c r="D61" s="140">
        <v>1</v>
      </c>
      <c r="E61" s="66">
        <v>4.33</v>
      </c>
      <c r="F61" s="108">
        <f t="shared" si="68"/>
        <v>51.96</v>
      </c>
      <c r="G61" s="109">
        <f>References!B21*3</f>
        <v>141</v>
      </c>
      <c r="H61" s="65">
        <f t="shared" si="64"/>
        <v>7326.36</v>
      </c>
      <c r="I61" s="44">
        <f>$D$145*H61</f>
        <v>2118.4505249609329</v>
      </c>
      <c r="J61" s="64">
        <f>(References!$C$49*I61)</f>
        <v>49.995432389078019</v>
      </c>
      <c r="K61" s="64">
        <f>J61/References!$G$53</f>
        <v>54.895395380765116</v>
      </c>
      <c r="L61" s="64">
        <f t="shared" si="65"/>
        <v>1.0564933676051793</v>
      </c>
      <c r="M61" s="142">
        <v>41.24</v>
      </c>
      <c r="N61" s="200">
        <f t="shared" si="66"/>
        <v>42.29649336760518</v>
      </c>
      <c r="O61" s="64"/>
      <c r="P61" s="64"/>
      <c r="Q61" s="64"/>
      <c r="R61" s="64"/>
      <c r="S61" s="64"/>
      <c r="T61" s="64"/>
      <c r="U61" s="57"/>
      <c r="V61" s="169">
        <f t="shared" si="67"/>
        <v>1.025618170892463</v>
      </c>
    </row>
    <row r="62" spans="1:22">
      <c r="A62" s="120"/>
      <c r="B62" s="121" t="s">
        <v>133</v>
      </c>
      <c r="C62" s="159" t="s">
        <v>131</v>
      </c>
      <c r="D62" s="140">
        <v>1</v>
      </c>
      <c r="E62" s="66">
        <v>4.33</v>
      </c>
      <c r="F62" s="108">
        <f t="shared" si="68"/>
        <v>51.96</v>
      </c>
      <c r="G62" s="109">
        <f>References!B22*3</f>
        <v>204</v>
      </c>
      <c r="H62" s="65">
        <f t="shared" si="64"/>
        <v>10599.84</v>
      </c>
      <c r="I62" s="44">
        <f>$D$145*H62</f>
        <v>3064.9922488796478</v>
      </c>
      <c r="J62" s="64">
        <f>(References!$C$49*I62)</f>
        <v>72.3338170735597</v>
      </c>
      <c r="K62" s="64">
        <f>J62/References!$G$53</f>
        <v>79.423125231745288</v>
      </c>
      <c r="L62" s="64">
        <f t="shared" si="65"/>
        <v>1.5285435956840894</v>
      </c>
      <c r="M62" s="142">
        <v>59.81</v>
      </c>
      <c r="N62" s="200">
        <f t="shared" si="66"/>
        <v>61.338543595684094</v>
      </c>
      <c r="O62" s="64"/>
      <c r="P62" s="64"/>
      <c r="Q62" s="64"/>
      <c r="R62" s="64"/>
      <c r="S62" s="64"/>
      <c r="T62" s="64"/>
      <c r="U62" s="57"/>
      <c r="V62" s="169">
        <f t="shared" si="67"/>
        <v>1.0255566560054188</v>
      </c>
    </row>
    <row r="63" spans="1:22">
      <c r="A63" s="120"/>
      <c r="B63" s="121" t="s">
        <v>186</v>
      </c>
      <c r="C63" s="159" t="s">
        <v>165</v>
      </c>
      <c r="D63" s="140">
        <v>1</v>
      </c>
      <c r="E63" s="66">
        <v>4.33</v>
      </c>
      <c r="F63" s="108">
        <f t="shared" ref="F63:F66" si="73">D63*E63*12</f>
        <v>51.96</v>
      </c>
      <c r="G63" s="109">
        <f>References!B20</f>
        <v>37</v>
      </c>
      <c r="H63" s="65">
        <f t="shared" ref="H63:H66" si="74">G63*F63</f>
        <v>1922.52</v>
      </c>
      <c r="I63" s="44">
        <f>$D$145*H63</f>
        <v>555.90545690464194</v>
      </c>
      <c r="J63" s="64">
        <f>(References!$C$49*I63)</f>
        <v>13.119368782949552</v>
      </c>
      <c r="K63" s="64">
        <f>J63/References!$G$53</f>
        <v>14.405174674385172</v>
      </c>
      <c r="L63" s="64">
        <f t="shared" ref="L63:L66" si="75">K63/F63</f>
        <v>0.27723584823682007</v>
      </c>
      <c r="M63" s="142">
        <v>4.01</v>
      </c>
      <c r="N63" s="200">
        <f t="shared" ref="N63:N66" si="76">L63+M63</f>
        <v>4.2872358482368202</v>
      </c>
      <c r="O63" s="64"/>
      <c r="P63" s="64"/>
      <c r="Q63" s="64"/>
      <c r="R63" s="64"/>
      <c r="S63" s="64"/>
      <c r="T63" s="64"/>
      <c r="U63" s="57"/>
      <c r="V63" s="169"/>
    </row>
    <row r="64" spans="1:22">
      <c r="A64" s="120"/>
      <c r="B64" s="121" t="s">
        <v>186</v>
      </c>
      <c r="C64" s="159" t="s">
        <v>187</v>
      </c>
      <c r="D64" s="140">
        <v>1</v>
      </c>
      <c r="E64" s="66">
        <v>4.33</v>
      </c>
      <c r="F64" s="108">
        <f t="shared" si="73"/>
        <v>51.96</v>
      </c>
      <c r="G64" s="109">
        <f>References!B21</f>
        <v>47</v>
      </c>
      <c r="H64" s="65">
        <f t="shared" si="74"/>
        <v>2442.12</v>
      </c>
      <c r="I64" s="44">
        <f>$D$145*H64</f>
        <v>706.15017498697762</v>
      </c>
      <c r="J64" s="64">
        <f>(References!$C$49*I64)</f>
        <v>16.665144129692674</v>
      </c>
      <c r="K64" s="64">
        <f>J64/References!$G$53</f>
        <v>18.298465126921705</v>
      </c>
      <c r="L64" s="64">
        <f t="shared" si="75"/>
        <v>0.35216445586839307</v>
      </c>
      <c r="M64" s="142">
        <v>6.12</v>
      </c>
      <c r="N64" s="200">
        <f t="shared" si="76"/>
        <v>6.4721644558683931</v>
      </c>
      <c r="O64" s="64"/>
      <c r="P64" s="64"/>
      <c r="Q64" s="64"/>
      <c r="R64" s="64"/>
      <c r="S64" s="64"/>
      <c r="T64" s="64"/>
      <c r="U64" s="57"/>
      <c r="V64" s="169"/>
    </row>
    <row r="65" spans="1:22">
      <c r="A65" s="120"/>
      <c r="B65" s="121" t="s">
        <v>186</v>
      </c>
      <c r="C65" s="159" t="s">
        <v>188</v>
      </c>
      <c r="D65" s="140">
        <v>1</v>
      </c>
      <c r="E65" s="66">
        <v>4.33</v>
      </c>
      <c r="F65" s="108">
        <f t="shared" si="73"/>
        <v>51.96</v>
      </c>
      <c r="G65" s="109">
        <f>References!B22</f>
        <v>68</v>
      </c>
      <c r="H65" s="65">
        <f t="shared" si="74"/>
        <v>3533.28</v>
      </c>
      <c r="I65" s="44">
        <f>$D$145*H65</f>
        <v>1021.6640829598826</v>
      </c>
      <c r="J65" s="64">
        <f>(References!$C$49*I65)</f>
        <v>24.111272357853235</v>
      </c>
      <c r="K65" s="64">
        <f>J65/References!$G$53</f>
        <v>26.474375077248428</v>
      </c>
      <c r="L65" s="64">
        <f t="shared" si="75"/>
        <v>0.50951453189469642</v>
      </c>
      <c r="M65" s="142">
        <v>8.83</v>
      </c>
      <c r="N65" s="200">
        <f t="shared" si="76"/>
        <v>9.3395145318946966</v>
      </c>
      <c r="O65" s="64"/>
      <c r="P65" s="64"/>
      <c r="Q65" s="64"/>
      <c r="R65" s="64"/>
      <c r="S65" s="64"/>
      <c r="T65" s="64"/>
      <c r="U65" s="57"/>
      <c r="V65" s="169"/>
    </row>
    <row r="66" spans="1:22">
      <c r="A66" s="120"/>
      <c r="B66" s="121" t="s">
        <v>186</v>
      </c>
      <c r="C66" s="159" t="s">
        <v>189</v>
      </c>
      <c r="D66" s="140">
        <v>1</v>
      </c>
      <c r="E66" s="66">
        <v>4.33</v>
      </c>
      <c r="F66" s="108">
        <f t="shared" si="73"/>
        <v>51.96</v>
      </c>
      <c r="G66" s="109">
        <f>References!B20</f>
        <v>37</v>
      </c>
      <c r="H66" s="65">
        <f t="shared" si="74"/>
        <v>1922.52</v>
      </c>
      <c r="I66" s="44">
        <f>$D$145*H66</f>
        <v>555.90545690464194</v>
      </c>
      <c r="J66" s="64">
        <f>(References!$C$49*I66)</f>
        <v>13.119368782949552</v>
      </c>
      <c r="K66" s="64">
        <f>J66/References!$G$53</f>
        <v>14.405174674385172</v>
      </c>
      <c r="L66" s="64">
        <f t="shared" si="75"/>
        <v>0.27723584823682007</v>
      </c>
      <c r="M66" s="142">
        <v>4.01</v>
      </c>
      <c r="N66" s="200">
        <f t="shared" si="76"/>
        <v>4.2872358482368202</v>
      </c>
      <c r="O66" s="64"/>
      <c r="P66" s="64"/>
      <c r="Q66" s="64"/>
      <c r="R66" s="64"/>
      <c r="S66" s="64"/>
      <c r="T66" s="64"/>
      <c r="U66" s="57"/>
      <c r="V66" s="169"/>
    </row>
    <row r="67" spans="1:22">
      <c r="A67" s="120"/>
      <c r="B67" s="121" t="s">
        <v>132</v>
      </c>
      <c r="C67" s="159" t="s">
        <v>91</v>
      </c>
      <c r="D67" s="140">
        <v>1</v>
      </c>
      <c r="E67" s="66">
        <v>4.33</v>
      </c>
      <c r="F67" s="108">
        <f t="shared" ref="F67:F70" si="77">D67*E67*12</f>
        <v>51.96</v>
      </c>
      <c r="G67" s="101">
        <f>References!B28</f>
        <v>250</v>
      </c>
      <c r="H67" s="65">
        <f t="shared" si="64"/>
        <v>12990</v>
      </c>
      <c r="I67" s="44">
        <f>$D$145*H67</f>
        <v>3756.1179520583919</v>
      </c>
      <c r="J67" s="64">
        <f>(References!$C$49*I67)</f>
        <v>88.644383668578058</v>
      </c>
      <c r="K67" s="64">
        <f>J67/References!$G$53</f>
        <v>97.332261313413326</v>
      </c>
      <c r="L67" s="64">
        <f t="shared" si="65"/>
        <v>1.8732151907893249</v>
      </c>
      <c r="M67" s="143">
        <v>25.03</v>
      </c>
      <c r="N67" s="200">
        <f t="shared" si="66"/>
        <v>26.903215190789325</v>
      </c>
      <c r="O67" s="64"/>
      <c r="P67" s="64"/>
      <c r="Q67" s="64"/>
      <c r="R67" s="64"/>
      <c r="S67" s="64"/>
      <c r="T67" s="64"/>
      <c r="U67" s="57"/>
      <c r="V67" s="169">
        <f t="shared" si="67"/>
        <v>1.0748388010702885</v>
      </c>
    </row>
    <row r="68" spans="1:22">
      <c r="A68" s="120"/>
      <c r="B68" s="121" t="s">
        <v>132</v>
      </c>
      <c r="C68" s="159" t="s">
        <v>92</v>
      </c>
      <c r="D68" s="140">
        <v>1</v>
      </c>
      <c r="E68" s="66">
        <v>4.33</v>
      </c>
      <c r="F68" s="108">
        <f t="shared" si="77"/>
        <v>51.96</v>
      </c>
      <c r="G68" s="101">
        <f>References!B29</f>
        <v>324</v>
      </c>
      <c r="H68" s="65">
        <f t="shared" si="64"/>
        <v>16835.04</v>
      </c>
      <c r="I68" s="44">
        <f>$D$145*H68</f>
        <v>4867.928865867676</v>
      </c>
      <c r="J68" s="64">
        <f>(References!$C$49*I68)</f>
        <v>114.88312123447717</v>
      </c>
      <c r="K68" s="64">
        <f>J68/References!$G$53</f>
        <v>126.14261066218369</v>
      </c>
      <c r="L68" s="64">
        <f>K68/F68</f>
        <v>2.4276868872629653</v>
      </c>
      <c r="M68" s="143">
        <v>30.88</v>
      </c>
      <c r="N68" s="200">
        <f t="shared" si="66"/>
        <v>33.307686887262967</v>
      </c>
      <c r="O68" s="64"/>
      <c r="P68" s="64"/>
      <c r="Q68" s="64"/>
      <c r="R68" s="64"/>
      <c r="S68" s="64"/>
      <c r="T68" s="64"/>
      <c r="U68" s="57"/>
      <c r="V68" s="169">
        <f t="shared" si="67"/>
        <v>1.078616803344008</v>
      </c>
    </row>
    <row r="69" spans="1:22">
      <c r="A69" s="120"/>
      <c r="B69" s="121" t="s">
        <v>132</v>
      </c>
      <c r="C69" s="159" t="s">
        <v>93</v>
      </c>
      <c r="D69" s="140">
        <v>1</v>
      </c>
      <c r="E69" s="66">
        <v>4.33</v>
      </c>
      <c r="F69" s="108">
        <f t="shared" si="77"/>
        <v>51.96</v>
      </c>
      <c r="G69" s="101">
        <f>References!B30</f>
        <v>473</v>
      </c>
      <c r="H69" s="65">
        <f t="shared" si="64"/>
        <v>24577.08</v>
      </c>
      <c r="I69" s="44">
        <f>$D$145*H69</f>
        <v>7106.5751652944782</v>
      </c>
      <c r="J69" s="64">
        <f>(References!$C$49*I69)</f>
        <v>167.71517390094971</v>
      </c>
      <c r="K69" s="64">
        <f>J69/References!$G$53</f>
        <v>184.15263840497806</v>
      </c>
      <c r="L69" s="64">
        <f>K69/F69</f>
        <v>3.544123140973404</v>
      </c>
      <c r="M69" s="143">
        <v>37</v>
      </c>
      <c r="N69" s="200">
        <f t="shared" si="66"/>
        <v>40.544123140973404</v>
      </c>
      <c r="O69" s="64"/>
      <c r="P69" s="64"/>
      <c r="Q69" s="64"/>
      <c r="R69" s="64"/>
      <c r="S69" s="64"/>
      <c r="T69" s="64"/>
      <c r="U69" s="57"/>
      <c r="V69" s="169">
        <f t="shared" si="67"/>
        <v>1.0957871119182001</v>
      </c>
    </row>
    <row r="70" spans="1:22">
      <c r="A70" s="120"/>
      <c r="B70" s="121" t="s">
        <v>132</v>
      </c>
      <c r="C70" s="159" t="s">
        <v>103</v>
      </c>
      <c r="D70" s="140">
        <v>1</v>
      </c>
      <c r="E70" s="66">
        <v>4.33</v>
      </c>
      <c r="F70" s="108">
        <f t="shared" si="77"/>
        <v>51.96</v>
      </c>
      <c r="G70" s="101">
        <f>References!B31</f>
        <v>613</v>
      </c>
      <c r="H70" s="65">
        <f t="shared" si="64"/>
        <v>31851.48</v>
      </c>
      <c r="I70" s="44">
        <f>$D$145*H70</f>
        <v>9210.0012184471761</v>
      </c>
      <c r="J70" s="64">
        <f>(References!$C$49*I70)</f>
        <v>217.35602875535338</v>
      </c>
      <c r="K70" s="64">
        <f>J70/References!$G$53</f>
        <v>238.65870474048947</v>
      </c>
      <c r="L70" s="64">
        <f t="shared" ref="L70" si="78">K70/F70</f>
        <v>4.5931236478154247</v>
      </c>
      <c r="M70" s="143">
        <v>44.79</v>
      </c>
      <c r="N70" s="200">
        <f t="shared" si="66"/>
        <v>49.383123647815424</v>
      </c>
      <c r="O70" s="64"/>
      <c r="P70" s="64"/>
      <c r="Q70" s="64"/>
      <c r="R70" s="64"/>
      <c r="S70" s="64"/>
      <c r="T70" s="64"/>
      <c r="U70" s="57"/>
      <c r="V70" s="169">
        <f t="shared" si="67"/>
        <v>1.1025479715966828</v>
      </c>
    </row>
    <row r="71" spans="1:22">
      <c r="A71" s="120"/>
      <c r="B71" s="121" t="s">
        <v>132</v>
      </c>
      <c r="C71" s="159" t="s">
        <v>119</v>
      </c>
      <c r="D71" s="140">
        <v>1</v>
      </c>
      <c r="E71" s="66">
        <v>4.33</v>
      </c>
      <c r="F71" s="108">
        <f t="shared" si="68"/>
        <v>51.96</v>
      </c>
      <c r="G71" s="101">
        <f>References!B32</f>
        <v>840</v>
      </c>
      <c r="H71" s="65">
        <f t="shared" si="64"/>
        <v>43646.400000000001</v>
      </c>
      <c r="I71" s="44">
        <f>$D$145*H71</f>
        <v>12620.556318916197</v>
      </c>
      <c r="J71" s="64">
        <f>(References!$C$49*I71)</f>
        <v>297.84512912642225</v>
      </c>
      <c r="K71" s="64">
        <f>J71/References!$G$53</f>
        <v>327.03639801306878</v>
      </c>
      <c r="L71" s="64">
        <f t="shared" si="65"/>
        <v>6.2940030410521315</v>
      </c>
      <c r="M71" s="142">
        <v>52.59</v>
      </c>
      <c r="N71" s="200">
        <f t="shared" si="66"/>
        <v>58.884003041052132</v>
      </c>
      <c r="O71" s="64"/>
      <c r="P71" s="64"/>
      <c r="Q71" s="64"/>
      <c r="R71" s="64"/>
      <c r="S71" s="64"/>
      <c r="T71" s="64"/>
      <c r="U71" s="57"/>
      <c r="V71" s="169">
        <f t="shared" si="67"/>
        <v>1.1196806054583024</v>
      </c>
    </row>
    <row r="72" spans="1:22">
      <c r="A72" s="120"/>
      <c r="B72" s="121" t="s">
        <v>132</v>
      </c>
      <c r="C72" s="159" t="s">
        <v>88</v>
      </c>
      <c r="D72" s="140">
        <v>1</v>
      </c>
      <c r="E72" s="66">
        <v>1</v>
      </c>
      <c r="F72" s="108">
        <f t="shared" si="68"/>
        <v>12</v>
      </c>
      <c r="G72" s="109">
        <f>References!B20</f>
        <v>37</v>
      </c>
      <c r="H72" s="65">
        <f t="shared" si="64"/>
        <v>444</v>
      </c>
      <c r="I72" s="44">
        <f>$D$145*H72</f>
        <v>128.38463207959398</v>
      </c>
      <c r="J72" s="64">
        <f>(References!$C$49*I72)</f>
        <v>3.0298773170784186</v>
      </c>
      <c r="K72" s="64">
        <f>J72/References!$G$53</f>
        <v>3.3268301788418415</v>
      </c>
      <c r="L72" s="64">
        <f t="shared" si="65"/>
        <v>0.27723584823682013</v>
      </c>
      <c r="M72" s="142">
        <v>8.84</v>
      </c>
      <c r="N72" s="200">
        <f t="shared" si="66"/>
        <v>9.1172358482368203</v>
      </c>
      <c r="O72" s="64"/>
      <c r="P72" s="64"/>
      <c r="Q72" s="64"/>
      <c r="R72" s="64"/>
      <c r="S72" s="64"/>
      <c r="T72" s="64"/>
      <c r="U72" s="57"/>
      <c r="V72" s="169">
        <f t="shared" si="67"/>
        <v>1.0313615212937579</v>
      </c>
    </row>
    <row r="73" spans="1:22">
      <c r="A73" s="120"/>
      <c r="B73" s="121" t="s">
        <v>190</v>
      </c>
      <c r="C73" s="172" t="s">
        <v>164</v>
      </c>
      <c r="D73" s="140">
        <v>1</v>
      </c>
      <c r="E73" s="66">
        <v>1</v>
      </c>
      <c r="F73" s="108">
        <f t="shared" ref="F73" si="79">D73*E73*12</f>
        <v>12</v>
      </c>
      <c r="G73" s="109">
        <f>References!B20</f>
        <v>37</v>
      </c>
      <c r="H73" s="65">
        <f t="shared" ref="H73" si="80">G73*F73</f>
        <v>444</v>
      </c>
      <c r="I73" s="44">
        <f>$D$145*H73</f>
        <v>128.38463207959398</v>
      </c>
      <c r="J73" s="64">
        <f>(References!$C$49*I73)</f>
        <v>3.0298773170784186</v>
      </c>
      <c r="K73" s="64">
        <f>J73/References!$G$53</f>
        <v>3.3268301788418415</v>
      </c>
      <c r="L73" s="64">
        <f t="shared" ref="L73" si="81">K73/F73</f>
        <v>0.27723584823682013</v>
      </c>
      <c r="M73" s="142">
        <v>4.01</v>
      </c>
      <c r="N73" s="200">
        <f t="shared" ref="N73" si="82">L73+M73</f>
        <v>4.2872358482368202</v>
      </c>
      <c r="O73" s="64"/>
      <c r="P73" s="64"/>
      <c r="Q73" s="64"/>
      <c r="R73" s="64"/>
      <c r="S73" s="64"/>
      <c r="T73" s="64"/>
      <c r="U73" s="57"/>
      <c r="V73" s="169"/>
    </row>
    <row r="74" spans="1:22">
      <c r="A74" s="120"/>
      <c r="B74" s="98" t="s">
        <v>135</v>
      </c>
      <c r="C74" s="110" t="s">
        <v>138</v>
      </c>
      <c r="D74" s="140">
        <v>1</v>
      </c>
      <c r="E74" s="66">
        <v>1</v>
      </c>
      <c r="F74" s="108">
        <f t="shared" si="68"/>
        <v>12</v>
      </c>
      <c r="G74" s="109">
        <f>References!B20</f>
        <v>37</v>
      </c>
      <c r="H74" s="65">
        <f t="shared" si="64"/>
        <v>444</v>
      </c>
      <c r="I74" s="44">
        <f>$D$145*H74</f>
        <v>128.38463207959398</v>
      </c>
      <c r="J74" s="64">
        <f>(References!$C$49*I74)</f>
        <v>3.0298773170784186</v>
      </c>
      <c r="K74" s="64">
        <f>J74/References!$G$53</f>
        <v>3.3268301788418415</v>
      </c>
      <c r="L74" s="64">
        <f t="shared" si="65"/>
        <v>0.27723584823682013</v>
      </c>
      <c r="M74" s="142">
        <v>4.29</v>
      </c>
      <c r="N74" s="200">
        <f t="shared" si="66"/>
        <v>4.5672358482368205</v>
      </c>
      <c r="O74" s="64"/>
      <c r="P74" s="64"/>
      <c r="Q74" s="64"/>
      <c r="R74" s="64"/>
      <c r="S74" s="64"/>
      <c r="T74" s="64"/>
      <c r="U74" s="57"/>
      <c r="V74" s="169">
        <f t="shared" si="67"/>
        <v>1.0646237408477437</v>
      </c>
    </row>
    <row r="75" spans="1:22">
      <c r="A75" s="123"/>
      <c r="B75" s="98" t="s">
        <v>135</v>
      </c>
      <c r="C75" s="110" t="s">
        <v>139</v>
      </c>
      <c r="D75" s="140">
        <v>1</v>
      </c>
      <c r="E75" s="66">
        <v>1</v>
      </c>
      <c r="F75" s="108">
        <f t="shared" si="68"/>
        <v>12</v>
      </c>
      <c r="G75" s="109">
        <f>References!B29</f>
        <v>324</v>
      </c>
      <c r="H75" s="65">
        <f t="shared" si="64"/>
        <v>3888</v>
      </c>
      <c r="I75" s="44">
        <f>$D$145*H75</f>
        <v>1124.2329944267149</v>
      </c>
      <c r="J75" s="64">
        <f>(References!$C$49*I75)</f>
        <v>26.531898668470475</v>
      </c>
      <c r="K75" s="64">
        <f>J75/References!$G$53</f>
        <v>29.132242647155582</v>
      </c>
      <c r="L75" s="64">
        <f t="shared" si="65"/>
        <v>2.4276868872629653</v>
      </c>
      <c r="M75" s="142">
        <v>31.1</v>
      </c>
      <c r="N75" s="200">
        <f t="shared" si="66"/>
        <v>33.527686887262966</v>
      </c>
      <c r="O75" s="64"/>
      <c r="P75" s="64"/>
      <c r="Q75" s="64"/>
      <c r="R75" s="64"/>
      <c r="S75" s="64"/>
      <c r="T75" s="64"/>
      <c r="U75" s="57"/>
      <c r="V75" s="169">
        <f t="shared" si="67"/>
        <v>1.0780606716161725</v>
      </c>
    </row>
    <row r="76" spans="1:22">
      <c r="A76" s="123"/>
      <c r="B76" s="98" t="s">
        <v>135</v>
      </c>
      <c r="C76" s="110" t="s">
        <v>140</v>
      </c>
      <c r="D76" s="140">
        <v>1</v>
      </c>
      <c r="E76" s="66">
        <v>1</v>
      </c>
      <c r="F76" s="108">
        <f t="shared" si="68"/>
        <v>12</v>
      </c>
      <c r="G76" s="109">
        <f>References!B26</f>
        <v>29</v>
      </c>
      <c r="H76" s="65">
        <f t="shared" si="64"/>
        <v>348</v>
      </c>
      <c r="I76" s="44">
        <f>$D$145*H76</f>
        <v>100.62579271103313</v>
      </c>
      <c r="J76" s="64">
        <f>(References!$C$49*I76)</f>
        <v>2.3747687079803823</v>
      </c>
      <c r="K76" s="64">
        <f>J76/References!$G$53</f>
        <v>2.6075155455787407</v>
      </c>
      <c r="L76" s="64">
        <f t="shared" si="65"/>
        <v>0.21729296213156171</v>
      </c>
      <c r="M76" s="142">
        <v>14.73</v>
      </c>
      <c r="N76" s="200">
        <f t="shared" si="66"/>
        <v>14.947292962131563</v>
      </c>
      <c r="O76" s="64"/>
      <c r="P76" s="64"/>
      <c r="Q76" s="64"/>
      <c r="R76" s="64"/>
      <c r="S76" s="64"/>
      <c r="T76" s="64"/>
      <c r="U76" s="57"/>
      <c r="V76" s="169">
        <f t="shared" si="67"/>
        <v>1.0147517285900585</v>
      </c>
    </row>
    <row r="77" spans="1:22">
      <c r="A77" s="123"/>
      <c r="B77" s="98" t="s">
        <v>135</v>
      </c>
      <c r="C77" s="110" t="s">
        <v>141</v>
      </c>
      <c r="D77" s="140">
        <v>1</v>
      </c>
      <c r="E77" s="66">
        <v>1</v>
      </c>
      <c r="F77" s="108">
        <f t="shared" si="68"/>
        <v>12</v>
      </c>
      <c r="G77" s="109">
        <f>References!B35</f>
        <v>689</v>
      </c>
      <c r="H77" s="65">
        <f t="shared" si="64"/>
        <v>8268</v>
      </c>
      <c r="I77" s="44">
        <f>$D$145*H77</f>
        <v>2390.7300406173044</v>
      </c>
      <c r="J77" s="64">
        <f>(References!$C$49*I77)</f>
        <v>56.421228958568392</v>
      </c>
      <c r="K77" s="64">
        <f>J77/References!$G$53</f>
        <v>61.950972789784565</v>
      </c>
      <c r="L77" s="64">
        <f t="shared" si="65"/>
        <v>5.1625810658153801</v>
      </c>
      <c r="M77" s="142">
        <v>31.66</v>
      </c>
      <c r="N77" s="200">
        <f t="shared" si="66"/>
        <v>36.822581065815378</v>
      </c>
      <c r="O77" s="64"/>
      <c r="P77" s="64"/>
      <c r="Q77" s="64"/>
      <c r="R77" s="64"/>
      <c r="S77" s="64"/>
      <c r="T77" s="64"/>
      <c r="U77" s="57"/>
      <c r="V77" s="169">
        <f t="shared" si="67"/>
        <v>1.1630632048583505</v>
      </c>
    </row>
    <row r="78" spans="1:22">
      <c r="A78" s="123"/>
      <c r="B78" s="98" t="s">
        <v>135</v>
      </c>
      <c r="C78" s="110" t="s">
        <v>142</v>
      </c>
      <c r="D78" s="140">
        <v>1</v>
      </c>
      <c r="E78" s="66">
        <v>1</v>
      </c>
      <c r="F78" s="108">
        <f t="shared" si="68"/>
        <v>12</v>
      </c>
      <c r="G78" s="109">
        <f>References!B36</f>
        <v>892</v>
      </c>
      <c r="H78" s="65">
        <f t="shared" si="64"/>
        <v>10704</v>
      </c>
      <c r="I78" s="44">
        <f>$D$145*H78</f>
        <v>3095.1105895945361</v>
      </c>
      <c r="J78" s="64">
        <f>(References!$C$49*I78)</f>
        <v>73.044609914431064</v>
      </c>
      <c r="K78" s="64">
        <f>J78/References!$G$53</f>
        <v>80.203581608835748</v>
      </c>
      <c r="L78" s="64">
        <f t="shared" si="65"/>
        <v>6.683631800736312</v>
      </c>
      <c r="M78" s="142">
        <v>35.56</v>
      </c>
      <c r="N78" s="200">
        <f t="shared" si="66"/>
        <v>42.243631800736317</v>
      </c>
      <c r="O78" s="64"/>
      <c r="P78" s="64"/>
      <c r="Q78" s="64"/>
      <c r="R78" s="64"/>
      <c r="S78" s="64"/>
      <c r="T78" s="64"/>
      <c r="U78" s="57"/>
      <c r="V78" s="169">
        <f t="shared" si="67"/>
        <v>1.1879536501894352</v>
      </c>
    </row>
    <row r="79" spans="1:22" s="57" customFormat="1">
      <c r="A79" s="120"/>
      <c r="B79" s="98" t="s">
        <v>135</v>
      </c>
      <c r="C79" s="110" t="s">
        <v>143</v>
      </c>
      <c r="D79" s="140">
        <v>1</v>
      </c>
      <c r="E79" s="66">
        <v>1</v>
      </c>
      <c r="F79" s="108">
        <f t="shared" si="68"/>
        <v>12</v>
      </c>
      <c r="G79" s="109">
        <f>References!B37</f>
        <v>1301</v>
      </c>
      <c r="H79" s="65">
        <f t="shared" si="64"/>
        <v>15612</v>
      </c>
      <c r="I79" s="44">
        <f>$D$145*H79</f>
        <v>4514.2812523122102</v>
      </c>
      <c r="J79" s="64">
        <f>(References!$C$49*I79)</f>
        <v>106.53703755456817</v>
      </c>
      <c r="K79" s="64">
        <f>J79/References!$G$53</f>
        <v>116.97854223441176</v>
      </c>
      <c r="L79" s="64">
        <f t="shared" si="65"/>
        <v>9.7482118528676462</v>
      </c>
      <c r="M79" s="142">
        <v>47.81</v>
      </c>
      <c r="N79" s="200">
        <f t="shared" si="66"/>
        <v>57.55821185286765</v>
      </c>
      <c r="O79" s="64"/>
      <c r="P79" s="64"/>
      <c r="Q79" s="64"/>
      <c r="R79" s="64"/>
      <c r="S79" s="64"/>
      <c r="T79" s="64"/>
      <c r="V79" s="169">
        <f t="shared" si="67"/>
        <v>1.2038948306393569</v>
      </c>
    </row>
    <row r="80" spans="1:22">
      <c r="A80" s="120"/>
      <c r="B80" s="98" t="s">
        <v>135</v>
      </c>
      <c r="C80" s="110" t="s">
        <v>144</v>
      </c>
      <c r="D80" s="140">
        <v>1</v>
      </c>
      <c r="E80" s="66">
        <v>1</v>
      </c>
      <c r="F80" s="108">
        <f t="shared" si="68"/>
        <v>12</v>
      </c>
      <c r="G80" s="109">
        <f>References!B35</f>
        <v>689</v>
      </c>
      <c r="H80" s="65">
        <f t="shared" si="64"/>
        <v>8268</v>
      </c>
      <c r="I80" s="44">
        <f>$D$145*H80</f>
        <v>2390.7300406173044</v>
      </c>
      <c r="J80" s="64">
        <f>(References!$C$49*I80)</f>
        <v>56.421228958568392</v>
      </c>
      <c r="K80" s="64">
        <f>J80/References!$G$53</f>
        <v>61.950972789784565</v>
      </c>
      <c r="L80" s="64">
        <f t="shared" si="65"/>
        <v>5.1625810658153801</v>
      </c>
      <c r="M80" s="142">
        <v>31.66</v>
      </c>
      <c r="N80" s="200">
        <f t="shared" si="66"/>
        <v>36.822581065815378</v>
      </c>
      <c r="O80" s="64"/>
      <c r="P80" s="64"/>
      <c r="Q80" s="64"/>
      <c r="R80" s="64"/>
      <c r="S80" s="64"/>
      <c r="T80" s="64"/>
      <c r="U80" s="57"/>
      <c r="V80" s="169">
        <f t="shared" si="67"/>
        <v>1.1630632048583505</v>
      </c>
    </row>
    <row r="81" spans="1:22">
      <c r="A81" s="120"/>
      <c r="B81" s="98" t="s">
        <v>135</v>
      </c>
      <c r="C81" s="110" t="s">
        <v>145</v>
      </c>
      <c r="D81" s="140">
        <v>1</v>
      </c>
      <c r="E81" s="66">
        <v>1</v>
      </c>
      <c r="F81" s="108">
        <f t="shared" si="68"/>
        <v>12</v>
      </c>
      <c r="G81" s="109">
        <f>References!B36</f>
        <v>892</v>
      </c>
      <c r="H81" s="65">
        <f t="shared" si="64"/>
        <v>10704</v>
      </c>
      <c r="I81" s="44">
        <f>$D$145*H81</f>
        <v>3095.1105895945361</v>
      </c>
      <c r="J81" s="64">
        <f>(References!$C$49*I81)</f>
        <v>73.044609914431064</v>
      </c>
      <c r="K81" s="64">
        <f>J81/References!$G$53</f>
        <v>80.203581608835748</v>
      </c>
      <c r="L81" s="64">
        <f t="shared" si="65"/>
        <v>6.683631800736312</v>
      </c>
      <c r="M81" s="142">
        <v>35.56</v>
      </c>
      <c r="N81" s="200">
        <f t="shared" si="66"/>
        <v>42.243631800736317</v>
      </c>
      <c r="O81" s="64"/>
      <c r="P81" s="64"/>
      <c r="Q81" s="64"/>
      <c r="R81" s="64"/>
      <c r="S81" s="64"/>
      <c r="T81" s="64"/>
      <c r="U81" s="57"/>
      <c r="V81" s="169">
        <f t="shared" si="67"/>
        <v>1.1879536501894352</v>
      </c>
    </row>
    <row r="82" spans="1:22">
      <c r="A82" s="120"/>
      <c r="B82" s="98" t="s">
        <v>135</v>
      </c>
      <c r="C82" s="110" t="s">
        <v>146</v>
      </c>
      <c r="D82" s="140">
        <v>1</v>
      </c>
      <c r="E82" s="66">
        <v>1</v>
      </c>
      <c r="F82" s="108">
        <f t="shared" si="68"/>
        <v>12</v>
      </c>
      <c r="G82" s="109">
        <f>References!B37</f>
        <v>1301</v>
      </c>
      <c r="H82" s="65">
        <f t="shared" si="64"/>
        <v>15612</v>
      </c>
      <c r="I82" s="44">
        <f>$D$145*H82</f>
        <v>4514.2812523122102</v>
      </c>
      <c r="J82" s="64">
        <f>(References!$C$49*I82)</f>
        <v>106.53703755456817</v>
      </c>
      <c r="K82" s="64">
        <f>J82/References!$G$53</f>
        <v>116.97854223441176</v>
      </c>
      <c r="L82" s="64">
        <f t="shared" si="65"/>
        <v>9.7482118528676462</v>
      </c>
      <c r="M82" s="142">
        <v>47.81</v>
      </c>
      <c r="N82" s="200">
        <f t="shared" si="66"/>
        <v>57.55821185286765</v>
      </c>
      <c r="O82" s="64"/>
      <c r="P82" s="64"/>
      <c r="Q82" s="64"/>
      <c r="R82" s="64"/>
      <c r="S82" s="64"/>
      <c r="T82" s="64"/>
      <c r="U82" s="57"/>
      <c r="V82" s="169">
        <f t="shared" si="67"/>
        <v>1.2038948306393569</v>
      </c>
    </row>
    <row r="83" spans="1:22">
      <c r="A83" s="123"/>
      <c r="B83" s="98" t="s">
        <v>147</v>
      </c>
      <c r="C83" s="110" t="s">
        <v>148</v>
      </c>
      <c r="D83" s="140">
        <v>1</v>
      </c>
      <c r="E83" s="66">
        <v>1</v>
      </c>
      <c r="F83" s="108">
        <f t="shared" ref="F83" si="83">D83*E83*12</f>
        <v>12</v>
      </c>
      <c r="G83" s="109">
        <f>References!B20</f>
        <v>37</v>
      </c>
      <c r="H83" s="65">
        <f t="shared" ref="H83" si="84">G83*F83</f>
        <v>444</v>
      </c>
      <c r="I83" s="44">
        <f>$D$145*H83</f>
        <v>128.38463207959398</v>
      </c>
      <c r="J83" s="64">
        <f>(References!$C$49*I83)</f>
        <v>3.0298773170784186</v>
      </c>
      <c r="K83" s="64">
        <f>J83/References!$G$53</f>
        <v>3.3268301788418415</v>
      </c>
      <c r="L83" s="64">
        <f t="shared" ref="L83" si="85">K83/F83</f>
        <v>0.27723584823682013</v>
      </c>
      <c r="M83" s="142">
        <v>4.29</v>
      </c>
      <c r="N83" s="200">
        <f t="shared" ref="N83" si="86">L83+M83</f>
        <v>4.5672358482368205</v>
      </c>
      <c r="O83" s="64"/>
      <c r="P83" s="64"/>
      <c r="Q83" s="64"/>
      <c r="R83" s="64"/>
      <c r="S83" s="64"/>
      <c r="T83" s="64"/>
      <c r="U83" s="57"/>
      <c r="V83" s="169">
        <f t="shared" si="67"/>
        <v>1.0646237408477437</v>
      </c>
    </row>
    <row r="84" spans="1:22">
      <c r="A84" s="123"/>
      <c r="B84" s="98" t="s">
        <v>147</v>
      </c>
      <c r="C84" s="110" t="s">
        <v>149</v>
      </c>
      <c r="D84" s="140">
        <v>1</v>
      </c>
      <c r="E84" s="66">
        <v>1</v>
      </c>
      <c r="F84" s="108">
        <f t="shared" si="68"/>
        <v>12</v>
      </c>
      <c r="G84" s="109">
        <f>References!B21</f>
        <v>47</v>
      </c>
      <c r="H84" s="65">
        <f t="shared" si="64"/>
        <v>564</v>
      </c>
      <c r="I84" s="44">
        <f>$D$145*H84</f>
        <v>163.08318129029507</v>
      </c>
      <c r="J84" s="64">
        <f>(References!$C$49*I84)</f>
        <v>3.8487630784509643</v>
      </c>
      <c r="K84" s="64">
        <f>J84/References!$G$53</f>
        <v>4.2259734704207172</v>
      </c>
      <c r="L84" s="64">
        <f t="shared" si="65"/>
        <v>0.35216445586839312</v>
      </c>
      <c r="M84" s="142">
        <v>6.09</v>
      </c>
      <c r="N84" s="200">
        <f t="shared" si="66"/>
        <v>6.4421644558683928</v>
      </c>
      <c r="O84" s="64"/>
      <c r="P84" s="64"/>
      <c r="Q84" s="64"/>
      <c r="R84" s="64"/>
      <c r="S84" s="64"/>
      <c r="T84" s="64"/>
      <c r="U84" s="57"/>
      <c r="V84" s="169">
        <f t="shared" si="67"/>
        <v>1.0578266758404586</v>
      </c>
    </row>
    <row r="85" spans="1:22">
      <c r="A85" s="123"/>
      <c r="B85" s="98" t="s">
        <v>147</v>
      </c>
      <c r="C85" s="110" t="s">
        <v>150</v>
      </c>
      <c r="D85" s="140">
        <v>1</v>
      </c>
      <c r="E85" s="66">
        <v>1</v>
      </c>
      <c r="F85" s="108">
        <f t="shared" si="68"/>
        <v>12</v>
      </c>
      <c r="G85" s="109">
        <f>References!B22</f>
        <v>68</v>
      </c>
      <c r="H85" s="65">
        <f t="shared" si="64"/>
        <v>816</v>
      </c>
      <c r="I85" s="44">
        <f>$D$145*H85</f>
        <v>235.95013463276734</v>
      </c>
      <c r="J85" s="64">
        <f>(References!$C$49*I85)</f>
        <v>5.5684231773333099</v>
      </c>
      <c r="K85" s="64">
        <f>J85/References!$G$53</f>
        <v>6.1141743827363575</v>
      </c>
      <c r="L85" s="64">
        <f t="shared" si="65"/>
        <v>0.50951453189469642</v>
      </c>
      <c r="M85" s="142">
        <v>8.84</v>
      </c>
      <c r="N85" s="200">
        <f t="shared" si="66"/>
        <v>9.3495145318946964</v>
      </c>
      <c r="O85" s="64"/>
      <c r="P85" s="64"/>
      <c r="Q85" s="64"/>
      <c r="R85" s="64"/>
      <c r="S85" s="64"/>
      <c r="T85" s="64"/>
      <c r="U85" s="57"/>
      <c r="V85" s="169">
        <f t="shared" si="67"/>
        <v>1.0576373904858254</v>
      </c>
    </row>
    <row r="86" spans="1:22">
      <c r="A86" s="120"/>
      <c r="B86" s="98" t="s">
        <v>147</v>
      </c>
      <c r="C86" s="110" t="s">
        <v>136</v>
      </c>
      <c r="D86" s="140">
        <v>1</v>
      </c>
      <c r="E86" s="66">
        <v>1</v>
      </c>
      <c r="F86" s="108">
        <f t="shared" si="68"/>
        <v>12</v>
      </c>
      <c r="G86" s="109">
        <f>References!B28</f>
        <v>250</v>
      </c>
      <c r="H86" s="65">
        <f t="shared" si="64"/>
        <v>3000</v>
      </c>
      <c r="I86" s="44">
        <f>$D$145*H86</f>
        <v>867.46373026752701</v>
      </c>
      <c r="J86" s="64">
        <f>(References!$C$49*I86)</f>
        <v>20.47214403431364</v>
      </c>
      <c r="K86" s="64">
        <f>J86/References!$G$53</f>
        <v>22.478582289471902</v>
      </c>
      <c r="L86" s="64">
        <f t="shared" si="65"/>
        <v>1.8732151907893251</v>
      </c>
      <c r="M86" s="142">
        <v>24.51</v>
      </c>
      <c r="N86" s="200">
        <f t="shared" si="66"/>
        <v>26.383215190789326</v>
      </c>
      <c r="O86" s="64"/>
      <c r="P86" s="64"/>
      <c r="Q86" s="64"/>
      <c r="R86" s="64"/>
      <c r="S86" s="64"/>
      <c r="T86" s="64"/>
      <c r="U86" s="57"/>
      <c r="V86" s="169">
        <f t="shared" si="67"/>
        <v>1.0764265683716574</v>
      </c>
    </row>
    <row r="87" spans="1:22">
      <c r="A87" s="120"/>
      <c r="B87" s="98" t="s">
        <v>147</v>
      </c>
      <c r="C87" s="110" t="s">
        <v>139</v>
      </c>
      <c r="D87" s="140">
        <v>1</v>
      </c>
      <c r="E87" s="66">
        <v>1</v>
      </c>
      <c r="F87" s="108">
        <f t="shared" si="68"/>
        <v>12</v>
      </c>
      <c r="G87" s="109">
        <f>References!B29</f>
        <v>324</v>
      </c>
      <c r="H87" s="65">
        <f t="shared" si="64"/>
        <v>3888</v>
      </c>
      <c r="I87" s="44">
        <f>$D$145*H87</f>
        <v>1124.2329944267149</v>
      </c>
      <c r="J87" s="64">
        <f>(References!$C$49*I87)</f>
        <v>26.531898668470475</v>
      </c>
      <c r="K87" s="64">
        <f>J87/References!$G$53</f>
        <v>29.132242647155582</v>
      </c>
      <c r="L87" s="64">
        <f t="shared" si="65"/>
        <v>2.4276868872629653</v>
      </c>
      <c r="M87" s="142">
        <v>31.1</v>
      </c>
      <c r="N87" s="200">
        <f t="shared" si="66"/>
        <v>33.527686887262966</v>
      </c>
      <c r="O87" s="64"/>
      <c r="P87" s="64"/>
      <c r="Q87" s="64"/>
      <c r="R87" s="64"/>
      <c r="S87" s="64"/>
      <c r="T87" s="64"/>
      <c r="U87" s="57"/>
      <c r="V87" s="169">
        <f t="shared" si="67"/>
        <v>1.0780606716161725</v>
      </c>
    </row>
    <row r="88" spans="1:22">
      <c r="A88" s="120"/>
      <c r="B88" s="98" t="s">
        <v>147</v>
      </c>
      <c r="C88" s="110" t="s">
        <v>137</v>
      </c>
      <c r="D88" s="140">
        <v>1</v>
      </c>
      <c r="E88" s="66">
        <v>1</v>
      </c>
      <c r="F88" s="108">
        <f t="shared" si="68"/>
        <v>12</v>
      </c>
      <c r="G88" s="109">
        <f>References!B30</f>
        <v>473</v>
      </c>
      <c r="H88" s="65">
        <f t="shared" si="64"/>
        <v>5676</v>
      </c>
      <c r="I88" s="44">
        <f>$D$145*H88</f>
        <v>1641.241377666161</v>
      </c>
      <c r="J88" s="64">
        <f>(References!$C$49*I88)</f>
        <v>38.733296512921406</v>
      </c>
      <c r="K88" s="64">
        <f>J88/References!$G$53</f>
        <v>42.529477691680839</v>
      </c>
      <c r="L88" s="64">
        <f t="shared" si="65"/>
        <v>3.5441231409734031</v>
      </c>
      <c r="M88" s="142">
        <v>41.09</v>
      </c>
      <c r="N88" s="200">
        <f t="shared" si="66"/>
        <v>44.634123140973408</v>
      </c>
      <c r="O88" s="64"/>
      <c r="P88" s="64"/>
      <c r="Q88" s="64"/>
      <c r="R88" s="64"/>
      <c r="S88" s="64"/>
      <c r="T88" s="64"/>
      <c r="U88" s="57"/>
      <c r="V88" s="169">
        <f t="shared" si="67"/>
        <v>1.0862526926496325</v>
      </c>
    </row>
    <row r="89" spans="1:22">
      <c r="A89" s="120"/>
      <c r="B89" s="98" t="s">
        <v>147</v>
      </c>
      <c r="C89" s="110" t="s">
        <v>154</v>
      </c>
      <c r="D89" s="140">
        <v>1</v>
      </c>
      <c r="E89" s="66">
        <v>1</v>
      </c>
      <c r="F89" s="108">
        <f t="shared" si="68"/>
        <v>12</v>
      </c>
      <c r="G89" s="109">
        <f>References!B20</f>
        <v>37</v>
      </c>
      <c r="H89" s="65">
        <f t="shared" si="64"/>
        <v>444</v>
      </c>
      <c r="I89" s="44">
        <f>$D$145*H89</f>
        <v>128.38463207959398</v>
      </c>
      <c r="J89" s="64">
        <f>(References!$C$49*I89)</f>
        <v>3.0298773170784186</v>
      </c>
      <c r="K89" s="64">
        <f>J89/References!$G$53</f>
        <v>3.3268301788418415</v>
      </c>
      <c r="L89" s="64">
        <f t="shared" si="65"/>
        <v>0.27723584823682013</v>
      </c>
      <c r="M89" s="142">
        <v>14.73</v>
      </c>
      <c r="N89" s="200">
        <f t="shared" si="66"/>
        <v>15.007235848236821</v>
      </c>
      <c r="O89" s="64"/>
      <c r="P89" s="64"/>
      <c r="Q89" s="64"/>
      <c r="R89" s="64"/>
      <c r="S89" s="64"/>
      <c r="T89" s="64"/>
      <c r="U89" s="57"/>
      <c r="V89" s="169">
        <f t="shared" si="67"/>
        <v>1.0188211709597299</v>
      </c>
    </row>
    <row r="90" spans="1:22">
      <c r="A90" s="120"/>
      <c r="B90" s="98" t="s">
        <v>147</v>
      </c>
      <c r="C90" s="110" t="s">
        <v>155</v>
      </c>
      <c r="D90" s="140">
        <v>1</v>
      </c>
      <c r="E90" s="66">
        <v>1</v>
      </c>
      <c r="F90" s="108">
        <f t="shared" si="68"/>
        <v>12</v>
      </c>
      <c r="G90" s="109">
        <f>References!B21</f>
        <v>47</v>
      </c>
      <c r="H90" s="65">
        <f t="shared" si="64"/>
        <v>564</v>
      </c>
      <c r="I90" s="44">
        <f>$D$145*H90</f>
        <v>163.08318129029507</v>
      </c>
      <c r="J90" s="64">
        <f>(References!$C$49*I90)</f>
        <v>3.8487630784509643</v>
      </c>
      <c r="K90" s="64">
        <f>J90/References!$G$53</f>
        <v>4.2259734704207172</v>
      </c>
      <c r="L90" s="64">
        <f t="shared" si="65"/>
        <v>0.35216445586839312</v>
      </c>
      <c r="M90" s="142">
        <v>15.23</v>
      </c>
      <c r="N90" s="200">
        <f t="shared" si="66"/>
        <v>15.582164455868394</v>
      </c>
      <c r="O90" s="64"/>
      <c r="P90" s="64"/>
      <c r="Q90" s="64"/>
      <c r="R90" s="64"/>
      <c r="S90" s="64"/>
      <c r="T90" s="64"/>
      <c r="U90" s="57"/>
      <c r="V90" s="169">
        <f t="shared" si="67"/>
        <v>1.0231230765507811</v>
      </c>
    </row>
    <row r="91" spans="1:22">
      <c r="A91" s="123"/>
      <c r="B91" s="98" t="s">
        <v>147</v>
      </c>
      <c r="C91" s="110" t="s">
        <v>156</v>
      </c>
      <c r="D91" s="140">
        <v>1</v>
      </c>
      <c r="E91" s="66">
        <v>1</v>
      </c>
      <c r="F91" s="108">
        <f t="shared" si="68"/>
        <v>12</v>
      </c>
      <c r="G91" s="109">
        <f>References!B22</f>
        <v>68</v>
      </c>
      <c r="H91" s="65">
        <f t="shared" si="64"/>
        <v>816</v>
      </c>
      <c r="I91" s="44">
        <f>$D$145*H91</f>
        <v>235.95013463276734</v>
      </c>
      <c r="J91" s="64">
        <f>(References!$C$49*I91)</f>
        <v>5.5684231773333099</v>
      </c>
      <c r="K91" s="64">
        <f>J91/References!$G$53</f>
        <v>6.1141743827363575</v>
      </c>
      <c r="L91" s="64">
        <f t="shared" si="65"/>
        <v>0.50951453189469642</v>
      </c>
      <c r="M91" s="142">
        <v>22.1</v>
      </c>
      <c r="N91" s="200">
        <f t="shared" si="66"/>
        <v>22.609514531894696</v>
      </c>
      <c r="O91" s="64"/>
      <c r="P91" s="64"/>
      <c r="Q91" s="64"/>
      <c r="R91" s="64"/>
      <c r="S91" s="64"/>
      <c r="T91" s="64"/>
      <c r="U91" s="57"/>
      <c r="V91" s="169">
        <f t="shared" si="67"/>
        <v>1.0230549561943301</v>
      </c>
    </row>
    <row r="92" spans="1:22">
      <c r="A92" s="123"/>
      <c r="B92" s="98" t="s">
        <v>147</v>
      </c>
      <c r="C92" s="110" t="s">
        <v>98</v>
      </c>
      <c r="D92" s="140">
        <v>1</v>
      </c>
      <c r="E92" s="66">
        <v>1</v>
      </c>
      <c r="F92" s="108">
        <f t="shared" si="68"/>
        <v>12</v>
      </c>
      <c r="G92" s="109">
        <f>References!B28</f>
        <v>250</v>
      </c>
      <c r="H92" s="65">
        <f t="shared" si="64"/>
        <v>3000</v>
      </c>
      <c r="I92" s="44">
        <f>$D$145*H92</f>
        <v>867.46373026752701</v>
      </c>
      <c r="J92" s="64">
        <f>(References!$C$49*I92)</f>
        <v>20.47214403431364</v>
      </c>
      <c r="K92" s="64">
        <f>J92/References!$G$53</f>
        <v>22.478582289471902</v>
      </c>
      <c r="L92" s="64">
        <f t="shared" si="65"/>
        <v>1.8732151907893251</v>
      </c>
      <c r="M92" s="142">
        <v>31.66</v>
      </c>
      <c r="N92" s="200">
        <f t="shared" si="66"/>
        <v>33.533215190789328</v>
      </c>
      <c r="O92" s="64"/>
      <c r="P92" s="64"/>
      <c r="Q92" s="64"/>
      <c r="R92" s="64"/>
      <c r="S92" s="64"/>
      <c r="T92" s="64"/>
      <c r="U92" s="57"/>
      <c r="V92" s="169">
        <f t="shared" si="67"/>
        <v>1.0591666200501999</v>
      </c>
    </row>
    <row r="93" spans="1:22">
      <c r="A93" s="123"/>
      <c r="B93" s="98" t="s">
        <v>147</v>
      </c>
      <c r="C93" s="110" t="s">
        <v>95</v>
      </c>
      <c r="D93" s="140">
        <v>1</v>
      </c>
      <c r="E93" s="66">
        <v>1</v>
      </c>
      <c r="F93" s="108">
        <f t="shared" si="68"/>
        <v>12</v>
      </c>
      <c r="G93" s="109">
        <f>References!B29</f>
        <v>324</v>
      </c>
      <c r="H93" s="65">
        <f t="shared" si="64"/>
        <v>3888</v>
      </c>
      <c r="I93" s="44">
        <f>$D$145*H93</f>
        <v>1124.2329944267149</v>
      </c>
      <c r="J93" s="64">
        <f>(References!$C$49*I93)</f>
        <v>26.531898668470475</v>
      </c>
      <c r="K93" s="64">
        <f>J93/References!$G$53</f>
        <v>29.132242647155582</v>
      </c>
      <c r="L93" s="64">
        <f t="shared" si="65"/>
        <v>2.4276868872629653</v>
      </c>
      <c r="M93" s="142">
        <v>35.56</v>
      </c>
      <c r="N93" s="200">
        <f t="shared" si="66"/>
        <v>37.987686887262967</v>
      </c>
      <c r="O93" s="64"/>
      <c r="P93" s="64"/>
      <c r="Q93" s="64"/>
      <c r="R93" s="64"/>
      <c r="S93" s="64"/>
      <c r="T93" s="64"/>
      <c r="U93" s="57"/>
      <c r="V93" s="169">
        <f t="shared" si="67"/>
        <v>1.0682701599342792</v>
      </c>
    </row>
    <row r="94" spans="1:22">
      <c r="A94" s="123"/>
      <c r="B94" s="98" t="s">
        <v>147</v>
      </c>
      <c r="C94" s="110" t="s">
        <v>96</v>
      </c>
      <c r="D94" s="140">
        <v>1</v>
      </c>
      <c r="E94" s="66">
        <v>1</v>
      </c>
      <c r="F94" s="108">
        <f t="shared" si="68"/>
        <v>12</v>
      </c>
      <c r="G94" s="109">
        <f>References!B30</f>
        <v>473</v>
      </c>
      <c r="H94" s="65">
        <f t="shared" si="64"/>
        <v>5676</v>
      </c>
      <c r="I94" s="44">
        <f>$D$145*H94</f>
        <v>1641.241377666161</v>
      </c>
      <c r="J94" s="64">
        <f>(References!$C$49*I94)</f>
        <v>38.733296512921406</v>
      </c>
      <c r="K94" s="64">
        <f>J94/References!$G$53</f>
        <v>42.529477691680839</v>
      </c>
      <c r="L94" s="64">
        <f t="shared" si="65"/>
        <v>3.5441231409734031</v>
      </c>
      <c r="M94" s="142">
        <v>47.81</v>
      </c>
      <c r="N94" s="200">
        <f t="shared" si="66"/>
        <v>51.354123140973407</v>
      </c>
      <c r="O94" s="64"/>
      <c r="P94" s="64"/>
      <c r="Q94" s="64"/>
      <c r="R94" s="64"/>
      <c r="S94" s="64"/>
      <c r="T94" s="64"/>
      <c r="U94" s="57"/>
      <c r="V94" s="169">
        <f t="shared" si="67"/>
        <v>1.074129327357737</v>
      </c>
    </row>
    <row r="95" spans="1:22" s="57" customFormat="1">
      <c r="A95" s="120"/>
      <c r="B95" s="98" t="s">
        <v>147</v>
      </c>
      <c r="C95" s="110" t="s">
        <v>151</v>
      </c>
      <c r="D95" s="140">
        <v>1</v>
      </c>
      <c r="E95" s="66">
        <v>1</v>
      </c>
      <c r="F95" s="108">
        <f t="shared" si="68"/>
        <v>12</v>
      </c>
      <c r="G95" s="109">
        <f>References!B28</f>
        <v>250</v>
      </c>
      <c r="H95" s="65">
        <f t="shared" si="64"/>
        <v>3000</v>
      </c>
      <c r="I95" s="44">
        <f>$D$145*H95</f>
        <v>867.46373026752701</v>
      </c>
      <c r="J95" s="64">
        <f>(References!$C$49*I95)</f>
        <v>20.47214403431364</v>
      </c>
      <c r="K95" s="64">
        <f>J95/References!$G$53</f>
        <v>22.478582289471902</v>
      </c>
      <c r="L95" s="64">
        <f t="shared" si="65"/>
        <v>1.8732151907893251</v>
      </c>
      <c r="M95" s="142">
        <v>31.66</v>
      </c>
      <c r="N95" s="200">
        <f t="shared" si="66"/>
        <v>33.533215190789328</v>
      </c>
      <c r="O95" s="64"/>
      <c r="P95" s="64"/>
      <c r="Q95" s="64"/>
      <c r="R95" s="64"/>
      <c r="S95" s="64"/>
      <c r="T95" s="64"/>
      <c r="V95" s="169">
        <f t="shared" si="67"/>
        <v>1.0591666200501999</v>
      </c>
    </row>
    <row r="96" spans="1:22">
      <c r="A96" s="120"/>
      <c r="B96" s="98" t="s">
        <v>147</v>
      </c>
      <c r="C96" s="110" t="s">
        <v>152</v>
      </c>
      <c r="D96" s="140">
        <v>1</v>
      </c>
      <c r="E96" s="66">
        <v>1</v>
      </c>
      <c r="F96" s="108">
        <f t="shared" si="68"/>
        <v>12</v>
      </c>
      <c r="G96" s="109">
        <f>References!B29</f>
        <v>324</v>
      </c>
      <c r="H96" s="65">
        <f t="shared" si="64"/>
        <v>3888</v>
      </c>
      <c r="I96" s="44">
        <f>$D$145*H96</f>
        <v>1124.2329944267149</v>
      </c>
      <c r="J96" s="64">
        <f>(References!$C$49*I96)</f>
        <v>26.531898668470475</v>
      </c>
      <c r="K96" s="64">
        <f>J96/References!$G$53</f>
        <v>29.132242647155582</v>
      </c>
      <c r="L96" s="64">
        <f t="shared" si="65"/>
        <v>2.4276868872629653</v>
      </c>
      <c r="M96" s="142">
        <v>35.56</v>
      </c>
      <c r="N96" s="200">
        <f t="shared" si="66"/>
        <v>37.987686887262967</v>
      </c>
      <c r="O96" s="64"/>
      <c r="P96" s="64"/>
      <c r="Q96" s="64"/>
      <c r="R96" s="64"/>
      <c r="S96" s="64"/>
      <c r="T96" s="64"/>
      <c r="U96" s="57"/>
      <c r="V96" s="169">
        <f t="shared" si="67"/>
        <v>1.0682701599342792</v>
      </c>
    </row>
    <row r="97" spans="1:22">
      <c r="A97" s="120"/>
      <c r="B97" s="98" t="s">
        <v>147</v>
      </c>
      <c r="C97" s="110" t="s">
        <v>153</v>
      </c>
      <c r="D97" s="140">
        <v>1</v>
      </c>
      <c r="E97" s="66">
        <v>1</v>
      </c>
      <c r="F97" s="108">
        <f t="shared" si="68"/>
        <v>12</v>
      </c>
      <c r="G97" s="109">
        <f>References!B30</f>
        <v>473</v>
      </c>
      <c r="H97" s="65">
        <f t="shared" si="64"/>
        <v>5676</v>
      </c>
      <c r="I97" s="44">
        <f>$D$145*H97</f>
        <v>1641.241377666161</v>
      </c>
      <c r="J97" s="64">
        <f>(References!$C$49*I97)</f>
        <v>38.733296512921406</v>
      </c>
      <c r="K97" s="64">
        <f>J97/References!$G$53</f>
        <v>42.529477691680839</v>
      </c>
      <c r="L97" s="64">
        <f t="shared" si="65"/>
        <v>3.5441231409734031</v>
      </c>
      <c r="M97" s="142">
        <v>47.81</v>
      </c>
      <c r="N97" s="200">
        <f t="shared" si="66"/>
        <v>51.354123140973407</v>
      </c>
      <c r="O97" s="64"/>
      <c r="P97" s="64"/>
      <c r="Q97" s="64"/>
      <c r="R97" s="64"/>
      <c r="S97" s="64"/>
      <c r="T97" s="64"/>
      <c r="U97" s="57"/>
      <c r="V97" s="169">
        <f t="shared" si="67"/>
        <v>1.074129327357737</v>
      </c>
    </row>
    <row r="98" spans="1:22">
      <c r="A98" s="120"/>
      <c r="B98" s="98" t="s">
        <v>134</v>
      </c>
      <c r="C98" s="110" t="s">
        <v>139</v>
      </c>
      <c r="D98" s="140">
        <v>1</v>
      </c>
      <c r="E98" s="66">
        <v>1</v>
      </c>
      <c r="F98" s="108">
        <f t="shared" si="68"/>
        <v>12</v>
      </c>
      <c r="G98" s="109">
        <f>References!B29</f>
        <v>324</v>
      </c>
      <c r="H98" s="65">
        <f t="shared" si="64"/>
        <v>3888</v>
      </c>
      <c r="I98" s="44">
        <f>$D$145*H98</f>
        <v>1124.2329944267149</v>
      </c>
      <c r="J98" s="64">
        <f>(References!$C$49*I98)</f>
        <v>26.531898668470475</v>
      </c>
      <c r="K98" s="64">
        <f>J98/References!$G$53</f>
        <v>29.132242647155582</v>
      </c>
      <c r="L98" s="64">
        <f t="shared" si="65"/>
        <v>2.4276868872629653</v>
      </c>
      <c r="M98" s="142">
        <v>31.1</v>
      </c>
      <c r="N98" s="200">
        <f t="shared" si="66"/>
        <v>33.527686887262966</v>
      </c>
      <c r="O98" s="64"/>
      <c r="P98" s="64"/>
      <c r="Q98" s="64"/>
      <c r="R98" s="64"/>
      <c r="S98" s="64"/>
      <c r="T98" s="64"/>
      <c r="U98" s="57"/>
      <c r="V98" s="169">
        <f t="shared" si="67"/>
        <v>1.0780606716161725</v>
      </c>
    </row>
    <row r="99" spans="1:22">
      <c r="A99" s="120"/>
      <c r="B99" s="98" t="s">
        <v>134</v>
      </c>
      <c r="C99" s="110" t="s">
        <v>140</v>
      </c>
      <c r="D99" s="140">
        <v>1</v>
      </c>
      <c r="E99" s="66">
        <v>1</v>
      </c>
      <c r="F99" s="108">
        <f t="shared" si="68"/>
        <v>12</v>
      </c>
      <c r="G99" s="109">
        <f>References!B20</f>
        <v>37</v>
      </c>
      <c r="H99" s="65">
        <f t="shared" si="64"/>
        <v>444</v>
      </c>
      <c r="I99" s="44">
        <f>$D$145*H99</f>
        <v>128.38463207959398</v>
      </c>
      <c r="J99" s="64">
        <f>(References!$C$49*I99)</f>
        <v>3.0298773170784186</v>
      </c>
      <c r="K99" s="64">
        <f>J99/References!$G$53</f>
        <v>3.3268301788418415</v>
      </c>
      <c r="L99" s="64">
        <f t="shared" si="65"/>
        <v>0.27723584823682013</v>
      </c>
      <c r="M99" s="142">
        <v>14.73</v>
      </c>
      <c r="N99" s="200">
        <f t="shared" si="66"/>
        <v>15.007235848236821</v>
      </c>
      <c r="O99" s="64"/>
      <c r="P99" s="64"/>
      <c r="Q99" s="64"/>
      <c r="R99" s="64"/>
      <c r="S99" s="64"/>
      <c r="T99" s="64"/>
      <c r="U99" s="57"/>
      <c r="V99" s="169">
        <f t="shared" si="67"/>
        <v>1.0188211709597299</v>
      </c>
    </row>
    <row r="100" spans="1:22">
      <c r="A100" s="120"/>
      <c r="B100" s="98" t="s">
        <v>134</v>
      </c>
      <c r="C100" s="110" t="s">
        <v>141</v>
      </c>
      <c r="D100" s="140">
        <v>1</v>
      </c>
      <c r="E100" s="66">
        <v>1</v>
      </c>
      <c r="F100" s="108">
        <f t="shared" si="68"/>
        <v>12</v>
      </c>
      <c r="G100" s="109">
        <f>References!B28</f>
        <v>250</v>
      </c>
      <c r="H100" s="65">
        <f t="shared" si="64"/>
        <v>3000</v>
      </c>
      <c r="I100" s="44">
        <f>$D$145*H100</f>
        <v>867.46373026752701</v>
      </c>
      <c r="J100" s="64">
        <f>(References!$C$49*I100)</f>
        <v>20.47214403431364</v>
      </c>
      <c r="K100" s="64">
        <f>J100/References!$G$53</f>
        <v>22.478582289471902</v>
      </c>
      <c r="L100" s="64">
        <f t="shared" si="65"/>
        <v>1.8732151907893251</v>
      </c>
      <c r="M100" s="142">
        <v>31.66</v>
      </c>
      <c r="N100" s="200">
        <f t="shared" si="66"/>
        <v>33.533215190789328</v>
      </c>
      <c r="O100" s="64"/>
      <c r="P100" s="64"/>
      <c r="Q100" s="64"/>
      <c r="R100" s="64"/>
      <c r="S100" s="64"/>
      <c r="T100" s="64"/>
      <c r="U100" s="57"/>
      <c r="V100" s="169">
        <f t="shared" si="67"/>
        <v>1.0591666200501999</v>
      </c>
    </row>
    <row r="101" spans="1:22">
      <c r="A101" s="120"/>
      <c r="B101" s="98" t="s">
        <v>134</v>
      </c>
      <c r="C101" s="110" t="s">
        <v>142</v>
      </c>
      <c r="D101" s="140">
        <v>1</v>
      </c>
      <c r="E101" s="66">
        <v>1</v>
      </c>
      <c r="F101" s="108">
        <f t="shared" ref="F101:F106" si="87">D101*E101*12</f>
        <v>12</v>
      </c>
      <c r="G101" s="109">
        <f>References!B29</f>
        <v>324</v>
      </c>
      <c r="H101" s="65">
        <f t="shared" ref="H101:H107" si="88">G101*F101</f>
        <v>3888</v>
      </c>
      <c r="I101" s="44">
        <f t="shared" ref="I101:I107" si="89">$D$145*H101</f>
        <v>1124.2329944267149</v>
      </c>
      <c r="J101" s="64">
        <f>(References!$C$49*I101)</f>
        <v>26.531898668470475</v>
      </c>
      <c r="K101" s="64">
        <f>J101/References!$G$53</f>
        <v>29.132242647155582</v>
      </c>
      <c r="L101" s="64">
        <f t="shared" ref="L101:L107" si="90">K101/F101</f>
        <v>2.4276868872629653</v>
      </c>
      <c r="M101" s="142">
        <v>35.56</v>
      </c>
      <c r="N101" s="200">
        <f t="shared" si="66"/>
        <v>37.987686887262967</v>
      </c>
      <c r="O101" s="64"/>
      <c r="P101" s="64"/>
      <c r="Q101" s="64"/>
      <c r="R101" s="64"/>
      <c r="S101" s="64"/>
      <c r="T101" s="64"/>
      <c r="U101" s="57"/>
      <c r="V101" s="169">
        <f t="shared" si="67"/>
        <v>1.0682701599342792</v>
      </c>
    </row>
    <row r="102" spans="1:22">
      <c r="A102" s="120"/>
      <c r="B102" s="98" t="s">
        <v>134</v>
      </c>
      <c r="C102" s="110" t="s">
        <v>143</v>
      </c>
      <c r="D102" s="140">
        <v>1</v>
      </c>
      <c r="E102" s="66">
        <v>1</v>
      </c>
      <c r="F102" s="108">
        <f t="shared" si="87"/>
        <v>12</v>
      </c>
      <c r="G102" s="109">
        <f>References!B30</f>
        <v>473</v>
      </c>
      <c r="H102" s="65">
        <f t="shared" si="88"/>
        <v>5676</v>
      </c>
      <c r="I102" s="44">
        <f t="shared" si="89"/>
        <v>1641.241377666161</v>
      </c>
      <c r="J102" s="64">
        <f>(References!$C$49*I102)</f>
        <v>38.733296512921406</v>
      </c>
      <c r="K102" s="64">
        <f>J102/References!$G$53</f>
        <v>42.529477691680839</v>
      </c>
      <c r="L102" s="64">
        <f t="shared" si="90"/>
        <v>3.5441231409734031</v>
      </c>
      <c r="M102" s="142">
        <v>47.81</v>
      </c>
      <c r="N102" s="200">
        <f t="shared" si="66"/>
        <v>51.354123140973407</v>
      </c>
      <c r="O102" s="64"/>
      <c r="P102" s="64"/>
      <c r="Q102" s="64"/>
      <c r="R102" s="64"/>
      <c r="S102" s="64"/>
      <c r="T102" s="64"/>
      <c r="U102" s="57"/>
      <c r="V102" s="169">
        <f t="shared" si="67"/>
        <v>1.074129327357737</v>
      </c>
    </row>
    <row r="103" spans="1:22">
      <c r="A103" s="120"/>
      <c r="B103" s="98" t="s">
        <v>134</v>
      </c>
      <c r="C103" s="110" t="s">
        <v>151</v>
      </c>
      <c r="D103" s="140">
        <v>1</v>
      </c>
      <c r="E103" s="66">
        <v>1</v>
      </c>
      <c r="F103" s="108">
        <f t="shared" si="87"/>
        <v>12</v>
      </c>
      <c r="G103" s="109">
        <f>References!B28</f>
        <v>250</v>
      </c>
      <c r="H103" s="65">
        <f t="shared" si="88"/>
        <v>3000</v>
      </c>
      <c r="I103" s="44">
        <f t="shared" si="89"/>
        <v>867.46373026752701</v>
      </c>
      <c r="J103" s="64">
        <f>(References!$C$49*I103)</f>
        <v>20.47214403431364</v>
      </c>
      <c r="K103" s="64">
        <f>J103/References!$G$53</f>
        <v>22.478582289471902</v>
      </c>
      <c r="L103" s="64">
        <f t="shared" si="90"/>
        <v>1.8732151907893251</v>
      </c>
      <c r="M103" s="142">
        <v>31.66</v>
      </c>
      <c r="N103" s="200">
        <f t="shared" si="66"/>
        <v>33.533215190789328</v>
      </c>
      <c r="O103" s="64"/>
      <c r="P103" s="64"/>
      <c r="Q103" s="64"/>
      <c r="R103" s="64"/>
      <c r="S103" s="64"/>
      <c r="T103" s="64"/>
      <c r="U103" s="57"/>
      <c r="V103" s="169">
        <f t="shared" si="67"/>
        <v>1.0591666200501999</v>
      </c>
    </row>
    <row r="104" spans="1:22">
      <c r="A104" s="120"/>
      <c r="B104" s="98" t="s">
        <v>134</v>
      </c>
      <c r="C104" s="110" t="s">
        <v>152</v>
      </c>
      <c r="D104" s="140">
        <v>1</v>
      </c>
      <c r="E104" s="66">
        <v>1</v>
      </c>
      <c r="F104" s="108">
        <f t="shared" si="87"/>
        <v>12</v>
      </c>
      <c r="G104" s="109">
        <f>References!B29</f>
        <v>324</v>
      </c>
      <c r="H104" s="65">
        <f t="shared" si="88"/>
        <v>3888</v>
      </c>
      <c r="I104" s="44">
        <f t="shared" si="89"/>
        <v>1124.2329944267149</v>
      </c>
      <c r="J104" s="64">
        <f>(References!$C$49*I104)</f>
        <v>26.531898668470475</v>
      </c>
      <c r="K104" s="64">
        <f>J104/References!$G$53</f>
        <v>29.132242647155582</v>
      </c>
      <c r="L104" s="64">
        <f t="shared" si="90"/>
        <v>2.4276868872629653</v>
      </c>
      <c r="M104" s="142">
        <v>35.56</v>
      </c>
      <c r="N104" s="200">
        <f t="shared" si="66"/>
        <v>37.987686887262967</v>
      </c>
      <c r="O104" s="64"/>
      <c r="P104" s="64"/>
      <c r="Q104" s="64"/>
      <c r="R104" s="64"/>
      <c r="S104" s="64"/>
      <c r="T104" s="64"/>
      <c r="U104" s="57"/>
      <c r="V104" s="169">
        <f t="shared" si="67"/>
        <v>1.0682701599342792</v>
      </c>
    </row>
    <row r="105" spans="1:22">
      <c r="A105" s="120"/>
      <c r="B105" s="98" t="s">
        <v>134</v>
      </c>
      <c r="C105" s="110" t="s">
        <v>153</v>
      </c>
      <c r="D105" s="140">
        <v>1</v>
      </c>
      <c r="E105" s="66">
        <v>1</v>
      </c>
      <c r="F105" s="108">
        <f t="shared" si="87"/>
        <v>12</v>
      </c>
      <c r="G105" s="109">
        <f>References!B30</f>
        <v>473</v>
      </c>
      <c r="H105" s="65">
        <f t="shared" si="88"/>
        <v>5676</v>
      </c>
      <c r="I105" s="44">
        <f t="shared" si="89"/>
        <v>1641.241377666161</v>
      </c>
      <c r="J105" s="64">
        <f>(References!$C$49*I105)</f>
        <v>38.733296512921406</v>
      </c>
      <c r="K105" s="64">
        <f>J105/References!$G$53</f>
        <v>42.529477691680839</v>
      </c>
      <c r="L105" s="64">
        <f t="shared" si="90"/>
        <v>3.5441231409734031</v>
      </c>
      <c r="M105" s="142">
        <v>47.81</v>
      </c>
      <c r="N105" s="200">
        <f t="shared" si="66"/>
        <v>51.354123140973407</v>
      </c>
      <c r="O105" s="64"/>
      <c r="P105" s="64"/>
      <c r="Q105" s="64"/>
      <c r="R105" s="64"/>
      <c r="S105" s="64"/>
      <c r="T105" s="64"/>
      <c r="U105" s="57"/>
      <c r="V105" s="169">
        <f t="shared" si="67"/>
        <v>1.074129327357737</v>
      </c>
    </row>
    <row r="106" spans="1:22">
      <c r="A106" s="120"/>
      <c r="B106" s="98" t="s">
        <v>157</v>
      </c>
      <c r="C106" s="170" t="s">
        <v>158</v>
      </c>
      <c r="D106" s="140">
        <v>1</v>
      </c>
      <c r="E106" s="66">
        <v>1</v>
      </c>
      <c r="F106" s="108">
        <f t="shared" si="87"/>
        <v>12</v>
      </c>
      <c r="G106" s="109">
        <f>References!B27</f>
        <v>175</v>
      </c>
      <c r="H106" s="65">
        <f t="shared" si="88"/>
        <v>2100</v>
      </c>
      <c r="I106" s="44">
        <f t="shared" si="89"/>
        <v>607.22461118726892</v>
      </c>
      <c r="J106" s="64">
        <f>(References!$C$49*I106)</f>
        <v>14.330500824019548</v>
      </c>
      <c r="K106" s="64">
        <f>J106/References!$G$53</f>
        <v>15.735007602630333</v>
      </c>
      <c r="L106" s="64">
        <f t="shared" si="90"/>
        <v>1.3112506335525278</v>
      </c>
      <c r="M106" s="142">
        <v>18.02</v>
      </c>
      <c r="N106" s="200">
        <f t="shared" si="66"/>
        <v>19.331250633552528</v>
      </c>
      <c r="O106" s="64"/>
      <c r="P106" s="64"/>
      <c r="Q106" s="64"/>
      <c r="R106" s="64"/>
      <c r="S106" s="64"/>
      <c r="T106" s="64"/>
      <c r="U106" s="57"/>
      <c r="V106" s="169">
        <f t="shared" si="67"/>
        <v>1.072766405857521</v>
      </c>
    </row>
    <row r="107" spans="1:22">
      <c r="A107" s="120"/>
      <c r="B107" s="98" t="s">
        <v>159</v>
      </c>
      <c r="C107" s="57" t="s">
        <v>140</v>
      </c>
      <c r="D107" s="140">
        <v>1</v>
      </c>
      <c r="E107" s="66">
        <v>1</v>
      </c>
      <c r="F107" s="108">
        <f t="shared" ref="F107:F111" si="91">D107*E107*12</f>
        <v>12</v>
      </c>
      <c r="G107" s="109">
        <f>References!B20</f>
        <v>37</v>
      </c>
      <c r="H107" s="65">
        <f t="shared" si="88"/>
        <v>444</v>
      </c>
      <c r="I107" s="44">
        <f t="shared" si="89"/>
        <v>128.38463207959398</v>
      </c>
      <c r="J107" s="64">
        <f>(References!$C$49*I107)</f>
        <v>3.0298773170784186</v>
      </c>
      <c r="K107" s="64">
        <f>J107/References!$G$53</f>
        <v>3.3268301788418415</v>
      </c>
      <c r="L107" s="64">
        <f t="shared" si="90"/>
        <v>0.27723584823682013</v>
      </c>
      <c r="M107" s="142">
        <v>14.73</v>
      </c>
      <c r="N107" s="200">
        <f t="shared" si="66"/>
        <v>15.007235848236821</v>
      </c>
      <c r="O107" s="64"/>
      <c r="P107" s="64"/>
      <c r="Q107" s="64"/>
      <c r="R107" s="64"/>
      <c r="S107" s="64"/>
      <c r="T107" s="64"/>
      <c r="U107" s="57"/>
      <c r="V107" s="169">
        <f t="shared" si="67"/>
        <v>1.0188211709597299</v>
      </c>
    </row>
    <row r="108" spans="1:22">
      <c r="A108" s="120"/>
      <c r="B108" s="98" t="s">
        <v>159</v>
      </c>
      <c r="C108" s="57" t="s">
        <v>142</v>
      </c>
      <c r="D108" s="140">
        <v>1</v>
      </c>
      <c r="E108" s="66">
        <v>1</v>
      </c>
      <c r="F108" s="108">
        <f t="shared" si="91"/>
        <v>12</v>
      </c>
      <c r="G108" s="109">
        <f>References!B29</f>
        <v>324</v>
      </c>
      <c r="H108" s="65">
        <f t="shared" ref="H108:H111" si="92">G108*F108</f>
        <v>3888</v>
      </c>
      <c r="I108" s="44">
        <f t="shared" ref="I108:I111" si="93">$D$145*H108</f>
        <v>1124.2329944267149</v>
      </c>
      <c r="J108" s="64">
        <f>(References!$C$49*I108)</f>
        <v>26.531898668470475</v>
      </c>
      <c r="K108" s="64">
        <f>J108/References!$G$53</f>
        <v>29.132242647155582</v>
      </c>
      <c r="L108" s="64">
        <f t="shared" ref="L108:L111" si="94">K108/F108</f>
        <v>2.4276868872629653</v>
      </c>
      <c r="M108" s="142">
        <v>35.56</v>
      </c>
      <c r="N108" s="200">
        <f t="shared" si="66"/>
        <v>37.987686887262967</v>
      </c>
      <c r="O108" s="64"/>
      <c r="P108" s="64"/>
      <c r="Q108" s="64"/>
      <c r="R108" s="64"/>
      <c r="S108" s="64"/>
      <c r="T108" s="64"/>
      <c r="U108" s="57"/>
      <c r="V108" s="169">
        <f t="shared" si="67"/>
        <v>1.0682701599342792</v>
      </c>
    </row>
    <row r="109" spans="1:22">
      <c r="A109" s="120"/>
      <c r="B109" s="98" t="s">
        <v>159</v>
      </c>
      <c r="C109" s="57" t="s">
        <v>143</v>
      </c>
      <c r="D109" s="140">
        <v>1</v>
      </c>
      <c r="E109" s="66">
        <v>1</v>
      </c>
      <c r="F109" s="108">
        <f t="shared" si="91"/>
        <v>12</v>
      </c>
      <c r="G109" s="109">
        <f>References!B30</f>
        <v>473</v>
      </c>
      <c r="H109" s="65">
        <f t="shared" si="92"/>
        <v>5676</v>
      </c>
      <c r="I109" s="44">
        <f t="shared" si="93"/>
        <v>1641.241377666161</v>
      </c>
      <c r="J109" s="64">
        <f>(References!$C$49*I109)</f>
        <v>38.733296512921406</v>
      </c>
      <c r="K109" s="64">
        <f>J109/References!$G$53</f>
        <v>42.529477691680839</v>
      </c>
      <c r="L109" s="64">
        <f t="shared" si="94"/>
        <v>3.5441231409734031</v>
      </c>
      <c r="M109" s="142">
        <v>47.81</v>
      </c>
      <c r="N109" s="200">
        <f t="shared" si="66"/>
        <v>51.354123140973407</v>
      </c>
      <c r="O109" s="64"/>
      <c r="P109" s="64"/>
      <c r="Q109" s="64"/>
      <c r="R109" s="64"/>
      <c r="S109" s="64"/>
      <c r="T109" s="64"/>
      <c r="U109" s="57"/>
      <c r="V109" s="169">
        <f t="shared" si="67"/>
        <v>1.074129327357737</v>
      </c>
    </row>
    <row r="110" spans="1:22">
      <c r="A110" s="120"/>
      <c r="B110" s="98" t="s">
        <v>159</v>
      </c>
      <c r="C110" s="172" t="s">
        <v>151</v>
      </c>
      <c r="D110" s="140">
        <v>1</v>
      </c>
      <c r="E110" s="66">
        <v>1</v>
      </c>
      <c r="F110" s="108">
        <f t="shared" si="91"/>
        <v>12</v>
      </c>
      <c r="G110" s="109">
        <f>References!B28</f>
        <v>250</v>
      </c>
      <c r="H110" s="65">
        <f t="shared" si="92"/>
        <v>3000</v>
      </c>
      <c r="I110" s="44">
        <f t="shared" si="93"/>
        <v>867.46373026752701</v>
      </c>
      <c r="J110" s="64">
        <f>(References!$C$49*I110)</f>
        <v>20.47214403431364</v>
      </c>
      <c r="K110" s="64">
        <f>J110/References!$G$53</f>
        <v>22.478582289471902</v>
      </c>
      <c r="L110" s="64">
        <f t="shared" si="94"/>
        <v>1.8732151907893251</v>
      </c>
      <c r="M110" s="142">
        <v>24.91</v>
      </c>
      <c r="N110" s="200">
        <f t="shared" si="66"/>
        <v>26.783215190789324</v>
      </c>
      <c r="O110" s="64"/>
      <c r="P110" s="64"/>
      <c r="Q110" s="64"/>
      <c r="R110" s="64"/>
      <c r="S110" s="64"/>
      <c r="T110" s="64"/>
      <c r="U110" s="57"/>
      <c r="V110" s="169">
        <f t="shared" si="67"/>
        <v>1.0751993252023013</v>
      </c>
    </row>
    <row r="111" spans="1:22">
      <c r="A111" s="120"/>
      <c r="B111" s="98" t="s">
        <v>159</v>
      </c>
      <c r="C111" s="172" t="s">
        <v>152</v>
      </c>
      <c r="D111" s="140">
        <v>1</v>
      </c>
      <c r="E111" s="66">
        <v>1</v>
      </c>
      <c r="F111" s="108">
        <f t="shared" si="91"/>
        <v>12</v>
      </c>
      <c r="G111" s="109">
        <f>References!B29</f>
        <v>324</v>
      </c>
      <c r="H111" s="65">
        <f t="shared" si="92"/>
        <v>3888</v>
      </c>
      <c r="I111" s="44">
        <f t="shared" si="93"/>
        <v>1124.2329944267149</v>
      </c>
      <c r="J111" s="64">
        <f>(References!$C$49*I111)</f>
        <v>26.531898668470475</v>
      </c>
      <c r="K111" s="64">
        <f>J111/References!$G$53</f>
        <v>29.132242647155582</v>
      </c>
      <c r="L111" s="64">
        <f t="shared" si="94"/>
        <v>2.4276868872629653</v>
      </c>
      <c r="M111" s="142">
        <v>31.1</v>
      </c>
      <c r="N111" s="200">
        <f t="shared" si="66"/>
        <v>33.527686887262966</v>
      </c>
      <c r="O111" s="64"/>
      <c r="P111" s="64"/>
      <c r="Q111" s="64"/>
      <c r="R111" s="64"/>
      <c r="S111" s="64"/>
      <c r="T111" s="64"/>
      <c r="U111" s="57"/>
      <c r="V111" s="169">
        <f t="shared" si="67"/>
        <v>1.0780606716161725</v>
      </c>
    </row>
    <row r="112" spans="1:22">
      <c r="A112" s="120"/>
      <c r="B112" s="98" t="s">
        <v>159</v>
      </c>
      <c r="C112" s="172" t="s">
        <v>164</v>
      </c>
      <c r="D112" s="140">
        <v>1</v>
      </c>
      <c r="E112" s="66">
        <v>1</v>
      </c>
      <c r="F112" s="108">
        <f t="shared" ref="F112" si="95">D112*E112*12</f>
        <v>12</v>
      </c>
      <c r="G112" s="109">
        <f>References!B20</f>
        <v>37</v>
      </c>
      <c r="H112" s="65">
        <f t="shared" ref="H112" si="96">G112*F112</f>
        <v>444</v>
      </c>
      <c r="I112" s="44">
        <f t="shared" ref="I112" si="97">$D$145*H112</f>
        <v>128.38463207959398</v>
      </c>
      <c r="J112" s="64">
        <f>(References!$C$49*I112)</f>
        <v>3.0298773170784186</v>
      </c>
      <c r="K112" s="64">
        <f>J112/References!$G$53</f>
        <v>3.3268301788418415</v>
      </c>
      <c r="L112" s="64">
        <f t="shared" ref="L112" si="98">K112/F112</f>
        <v>0.27723584823682013</v>
      </c>
      <c r="M112" s="142">
        <v>4.01</v>
      </c>
      <c r="N112" s="200">
        <f t="shared" si="66"/>
        <v>4.2872358482368202</v>
      </c>
      <c r="O112" s="64"/>
      <c r="P112" s="64"/>
      <c r="Q112" s="64"/>
      <c r="R112" s="64"/>
      <c r="S112" s="64"/>
      <c r="T112" s="64"/>
      <c r="U112" s="57"/>
      <c r="V112" s="169">
        <f t="shared" si="67"/>
        <v>1.0691361217548181</v>
      </c>
    </row>
    <row r="113" spans="1:22">
      <c r="A113" s="120"/>
      <c r="B113" s="98" t="s">
        <v>160</v>
      </c>
      <c r="C113" s="172" t="s">
        <v>149</v>
      </c>
      <c r="D113" s="140">
        <v>1</v>
      </c>
      <c r="E113" s="66">
        <v>1</v>
      </c>
      <c r="F113" s="108">
        <f t="shared" ref="F113:F115" si="99">D113*E113*12</f>
        <v>12</v>
      </c>
      <c r="G113" s="109">
        <f>References!B21</f>
        <v>47</v>
      </c>
      <c r="H113" s="65">
        <f t="shared" ref="H113:H115" si="100">G113*F113</f>
        <v>564</v>
      </c>
      <c r="I113" s="44">
        <f>$D$145*H113</f>
        <v>163.08318129029507</v>
      </c>
      <c r="J113" s="64">
        <f>(References!$C$49*I113)</f>
        <v>3.8487630784509643</v>
      </c>
      <c r="K113" s="64">
        <f>J113/References!$G$53</f>
        <v>4.2259734704207172</v>
      </c>
      <c r="L113" s="64">
        <f t="shared" ref="L113:L115" si="101">K113/F113</f>
        <v>0.35216445586839312</v>
      </c>
      <c r="M113" s="142">
        <v>6.09</v>
      </c>
      <c r="N113" s="200">
        <f t="shared" ref="N113:N134" si="102">L113+M113</f>
        <v>6.4421644558683928</v>
      </c>
      <c r="O113" s="64"/>
      <c r="P113" s="64"/>
      <c r="Q113" s="64"/>
      <c r="R113" s="64"/>
      <c r="S113" s="64"/>
      <c r="T113" s="64"/>
      <c r="U113" s="57"/>
      <c r="V113" s="169">
        <f t="shared" si="67"/>
        <v>1.0578266758404586</v>
      </c>
    </row>
    <row r="114" spans="1:22">
      <c r="A114" s="120"/>
      <c r="B114" s="98" t="s">
        <v>160</v>
      </c>
      <c r="C114" s="172" t="s">
        <v>150</v>
      </c>
      <c r="D114" s="140">
        <v>1</v>
      </c>
      <c r="E114" s="66">
        <v>1</v>
      </c>
      <c r="F114" s="108">
        <f t="shared" si="99"/>
        <v>12</v>
      </c>
      <c r="G114" s="109">
        <f>References!B22</f>
        <v>68</v>
      </c>
      <c r="H114" s="65">
        <f t="shared" si="100"/>
        <v>816</v>
      </c>
      <c r="I114" s="44">
        <f>$D$145*H114</f>
        <v>235.95013463276734</v>
      </c>
      <c r="J114" s="64">
        <f>(References!$C$49*I114)</f>
        <v>5.5684231773333099</v>
      </c>
      <c r="K114" s="64">
        <f>J114/References!$G$53</f>
        <v>6.1141743827363575</v>
      </c>
      <c r="L114" s="64">
        <f t="shared" si="101"/>
        <v>0.50951453189469642</v>
      </c>
      <c r="M114" s="142">
        <v>8.84</v>
      </c>
      <c r="N114" s="200">
        <f t="shared" si="102"/>
        <v>9.3495145318946964</v>
      </c>
      <c r="O114" s="64"/>
      <c r="P114" s="64"/>
      <c r="Q114" s="64"/>
      <c r="R114" s="64"/>
      <c r="S114" s="64"/>
      <c r="T114" s="64"/>
      <c r="U114" s="57"/>
      <c r="V114" s="169">
        <f t="shared" si="67"/>
        <v>1.0576373904858254</v>
      </c>
    </row>
    <row r="115" spans="1:22">
      <c r="A115" s="120"/>
      <c r="B115" s="98" t="s">
        <v>160</v>
      </c>
      <c r="C115" s="172" t="s">
        <v>161</v>
      </c>
      <c r="D115" s="140">
        <v>1</v>
      </c>
      <c r="E115" s="66">
        <v>1</v>
      </c>
      <c r="F115" s="108">
        <f t="shared" si="99"/>
        <v>12</v>
      </c>
      <c r="G115" s="109">
        <f>References!B20</f>
        <v>37</v>
      </c>
      <c r="H115" s="65">
        <f t="shared" si="100"/>
        <v>444</v>
      </c>
      <c r="I115" s="44">
        <f>$D$145*H115</f>
        <v>128.38463207959398</v>
      </c>
      <c r="J115" s="64">
        <f>(References!$C$49*I115)</f>
        <v>3.0298773170784186</v>
      </c>
      <c r="K115" s="64">
        <f>J115/References!$G$53</f>
        <v>3.3268301788418415</v>
      </c>
      <c r="L115" s="64">
        <f t="shared" si="101"/>
        <v>0.27723584823682013</v>
      </c>
      <c r="M115" s="142">
        <v>14.73</v>
      </c>
      <c r="N115" s="200">
        <f t="shared" si="102"/>
        <v>15.007235848236821</v>
      </c>
      <c r="O115" s="64"/>
      <c r="P115" s="64"/>
      <c r="Q115" s="64"/>
      <c r="R115" s="64"/>
      <c r="S115" s="64"/>
      <c r="T115" s="64"/>
      <c r="U115" s="57"/>
      <c r="V115" s="169">
        <f t="shared" si="67"/>
        <v>1.0188211709597299</v>
      </c>
    </row>
    <row r="116" spans="1:22">
      <c r="A116" s="120"/>
      <c r="B116" s="98" t="s">
        <v>160</v>
      </c>
      <c r="C116" s="172" t="s">
        <v>162</v>
      </c>
      <c r="D116" s="140">
        <v>1</v>
      </c>
      <c r="E116" s="66">
        <v>1</v>
      </c>
      <c r="F116" s="108">
        <f t="shared" ref="F116:F120" si="103">D116*E116*12</f>
        <v>12</v>
      </c>
      <c r="G116" s="109">
        <f>References!B21</f>
        <v>47</v>
      </c>
      <c r="H116" s="65">
        <f t="shared" ref="H116:H117" si="104">G116*F116</f>
        <v>564</v>
      </c>
      <c r="I116" s="44">
        <f t="shared" ref="I116:I117" si="105">$D$145*H116</f>
        <v>163.08318129029507</v>
      </c>
      <c r="J116" s="64">
        <f>(References!$C$49*I116)</f>
        <v>3.8487630784509643</v>
      </c>
      <c r="K116" s="64">
        <f>J116/References!$G$53</f>
        <v>4.2259734704207172</v>
      </c>
      <c r="L116" s="64">
        <f t="shared" ref="L116:L117" si="106">K116/F116</f>
        <v>0.35216445586839312</v>
      </c>
      <c r="M116" s="142">
        <v>15.23</v>
      </c>
      <c r="N116" s="200">
        <f t="shared" si="102"/>
        <v>15.582164455868394</v>
      </c>
      <c r="O116" s="64"/>
      <c r="P116" s="64"/>
      <c r="Q116" s="64"/>
      <c r="R116" s="64"/>
      <c r="S116" s="64"/>
      <c r="T116" s="64"/>
      <c r="U116" s="57"/>
      <c r="V116" s="169">
        <f t="shared" si="67"/>
        <v>1.0231230765507811</v>
      </c>
    </row>
    <row r="117" spans="1:22">
      <c r="A117" s="120"/>
      <c r="B117" s="98" t="s">
        <v>160</v>
      </c>
      <c r="C117" s="172" t="s">
        <v>163</v>
      </c>
      <c r="D117" s="140">
        <v>1</v>
      </c>
      <c r="E117" s="66">
        <v>1</v>
      </c>
      <c r="F117" s="108">
        <f t="shared" si="103"/>
        <v>12</v>
      </c>
      <c r="G117" s="109">
        <f>References!B22</f>
        <v>68</v>
      </c>
      <c r="H117" s="65">
        <f t="shared" si="104"/>
        <v>816</v>
      </c>
      <c r="I117" s="44">
        <f t="shared" si="105"/>
        <v>235.95013463276734</v>
      </c>
      <c r="J117" s="64">
        <f>(References!$C$49*I117)</f>
        <v>5.5684231773333099</v>
      </c>
      <c r="K117" s="64">
        <f>J117/References!$G$53</f>
        <v>6.1141743827363575</v>
      </c>
      <c r="L117" s="64">
        <f t="shared" si="106"/>
        <v>0.50951453189469642</v>
      </c>
      <c r="M117" s="142">
        <v>22.1</v>
      </c>
      <c r="N117" s="200">
        <f t="shared" si="102"/>
        <v>22.609514531894696</v>
      </c>
      <c r="O117" s="64"/>
      <c r="P117" s="64"/>
      <c r="Q117" s="64"/>
      <c r="R117" s="64"/>
      <c r="S117" s="64"/>
      <c r="T117" s="64"/>
      <c r="U117" s="57"/>
      <c r="V117" s="169">
        <f t="shared" si="67"/>
        <v>1.0230549561943301</v>
      </c>
    </row>
    <row r="118" spans="1:22">
      <c r="A118" s="120"/>
      <c r="B118" s="98" t="s">
        <v>160</v>
      </c>
      <c r="C118" s="172" t="s">
        <v>141</v>
      </c>
      <c r="D118" s="140">
        <v>1</v>
      </c>
      <c r="E118" s="66">
        <v>1</v>
      </c>
      <c r="F118" s="108">
        <f t="shared" si="103"/>
        <v>12</v>
      </c>
      <c r="G118" s="109">
        <f>References!B28</f>
        <v>250</v>
      </c>
      <c r="H118" s="65">
        <f t="shared" ref="H118:H120" si="107">G118*F118</f>
        <v>3000</v>
      </c>
      <c r="I118" s="44">
        <f t="shared" ref="I118:I120" si="108">$D$145*H118</f>
        <v>867.46373026752701</v>
      </c>
      <c r="J118" s="64">
        <f>(References!$C$49*I118)</f>
        <v>20.47214403431364</v>
      </c>
      <c r="K118" s="64">
        <f>J118/References!$G$53</f>
        <v>22.478582289471902</v>
      </c>
      <c r="L118" s="64">
        <f t="shared" ref="L118:L120" si="109">K118/F118</f>
        <v>1.8732151907893251</v>
      </c>
      <c r="M118" s="142">
        <v>31.66</v>
      </c>
      <c r="N118" s="200">
        <f t="shared" si="102"/>
        <v>33.533215190789328</v>
      </c>
      <c r="O118" s="64"/>
      <c r="P118" s="64"/>
      <c r="Q118" s="64"/>
      <c r="R118" s="64"/>
      <c r="S118" s="64"/>
      <c r="T118" s="64"/>
      <c r="U118" s="57"/>
      <c r="V118" s="169">
        <f t="shared" si="67"/>
        <v>1.0591666200501999</v>
      </c>
    </row>
    <row r="119" spans="1:22">
      <c r="A119" s="120"/>
      <c r="B119" s="98" t="s">
        <v>160</v>
      </c>
      <c r="C119" s="172" t="s">
        <v>142</v>
      </c>
      <c r="D119" s="140">
        <v>1</v>
      </c>
      <c r="E119" s="66">
        <v>1</v>
      </c>
      <c r="F119" s="108">
        <f t="shared" si="103"/>
        <v>12</v>
      </c>
      <c r="G119" s="109">
        <f>References!B29</f>
        <v>324</v>
      </c>
      <c r="H119" s="65">
        <f t="shared" si="107"/>
        <v>3888</v>
      </c>
      <c r="I119" s="44">
        <f t="shared" si="108"/>
        <v>1124.2329944267149</v>
      </c>
      <c r="J119" s="64">
        <f>(References!$C$49*I119)</f>
        <v>26.531898668470475</v>
      </c>
      <c r="K119" s="64">
        <f>J119/References!$G$53</f>
        <v>29.132242647155582</v>
      </c>
      <c r="L119" s="64">
        <f t="shared" si="109"/>
        <v>2.4276868872629653</v>
      </c>
      <c r="M119" s="142">
        <v>35.56</v>
      </c>
      <c r="N119" s="200">
        <f t="shared" si="102"/>
        <v>37.987686887262967</v>
      </c>
      <c r="O119" s="64"/>
      <c r="P119" s="64"/>
      <c r="Q119" s="64"/>
      <c r="R119" s="64"/>
      <c r="S119" s="64"/>
      <c r="T119" s="64"/>
      <c r="U119" s="57"/>
      <c r="V119" s="169">
        <f t="shared" si="67"/>
        <v>1.0682701599342792</v>
      </c>
    </row>
    <row r="120" spans="1:22">
      <c r="A120" s="120"/>
      <c r="B120" s="98" t="s">
        <v>160</v>
      </c>
      <c r="C120" s="172" t="s">
        <v>143</v>
      </c>
      <c r="D120" s="140">
        <v>1</v>
      </c>
      <c r="E120" s="66">
        <v>1</v>
      </c>
      <c r="F120" s="108">
        <f t="shared" si="103"/>
        <v>12</v>
      </c>
      <c r="G120" s="109">
        <f>References!B30</f>
        <v>473</v>
      </c>
      <c r="H120" s="65">
        <f t="shared" si="107"/>
        <v>5676</v>
      </c>
      <c r="I120" s="44">
        <f t="shared" si="108"/>
        <v>1641.241377666161</v>
      </c>
      <c r="J120" s="64">
        <f>(References!$C$49*I120)</f>
        <v>38.733296512921406</v>
      </c>
      <c r="K120" s="64">
        <f>J120/References!$G$53</f>
        <v>42.529477691680839</v>
      </c>
      <c r="L120" s="64">
        <f t="shared" si="109"/>
        <v>3.5441231409734031</v>
      </c>
      <c r="M120" s="142">
        <v>47.81</v>
      </c>
      <c r="N120" s="200">
        <f t="shared" si="102"/>
        <v>51.354123140973407</v>
      </c>
      <c r="O120" s="64"/>
      <c r="P120" s="64"/>
      <c r="Q120" s="64"/>
      <c r="R120" s="64"/>
      <c r="S120" s="64"/>
      <c r="T120" s="64"/>
      <c r="U120" s="57"/>
      <c r="V120" s="169">
        <f t="shared" ref="V120:V134" si="110">N120/M120</f>
        <v>1.074129327357737</v>
      </c>
    </row>
    <row r="121" spans="1:22">
      <c r="A121" s="120"/>
      <c r="B121" s="98" t="s">
        <v>160</v>
      </c>
      <c r="C121" s="172" t="s">
        <v>144</v>
      </c>
      <c r="D121" s="140">
        <v>1</v>
      </c>
      <c r="E121" s="66">
        <v>1</v>
      </c>
      <c r="F121" s="108">
        <f t="shared" ref="F121:F123" si="111">D121*E121*12</f>
        <v>12</v>
      </c>
      <c r="G121" s="109">
        <f>References!B28</f>
        <v>250</v>
      </c>
      <c r="H121" s="65">
        <f t="shared" ref="H121:H123" si="112">G121*F121</f>
        <v>3000</v>
      </c>
      <c r="I121" s="44">
        <f t="shared" ref="I121:I123" si="113">$D$145*H121</f>
        <v>867.46373026752701</v>
      </c>
      <c r="J121" s="64">
        <f>(References!$C$49*I121)</f>
        <v>20.47214403431364</v>
      </c>
      <c r="K121" s="64">
        <f>J121/References!$G$53</f>
        <v>22.478582289471902</v>
      </c>
      <c r="L121" s="64">
        <f t="shared" ref="L121:L123" si="114">K121/F121</f>
        <v>1.8732151907893251</v>
      </c>
      <c r="M121" s="142">
        <v>24.91</v>
      </c>
      <c r="N121" s="200">
        <f t="shared" si="102"/>
        <v>26.783215190789324</v>
      </c>
      <c r="O121" s="64"/>
      <c r="P121" s="64"/>
      <c r="Q121" s="64"/>
      <c r="R121" s="64"/>
      <c r="S121" s="64"/>
      <c r="T121" s="64"/>
      <c r="U121" s="57"/>
      <c r="V121" s="169">
        <f t="shared" si="110"/>
        <v>1.0751993252023013</v>
      </c>
    </row>
    <row r="122" spans="1:22">
      <c r="A122" s="120"/>
      <c r="B122" s="98" t="s">
        <v>160</v>
      </c>
      <c r="C122" s="172" t="s">
        <v>145</v>
      </c>
      <c r="D122" s="140">
        <v>1</v>
      </c>
      <c r="E122" s="66">
        <v>1</v>
      </c>
      <c r="F122" s="108">
        <f t="shared" si="111"/>
        <v>12</v>
      </c>
      <c r="G122" s="109">
        <f>References!B29</f>
        <v>324</v>
      </c>
      <c r="H122" s="65">
        <f t="shared" si="112"/>
        <v>3888</v>
      </c>
      <c r="I122" s="44">
        <f t="shared" si="113"/>
        <v>1124.2329944267149</v>
      </c>
      <c r="J122" s="64">
        <f>(References!$C$49*I122)</f>
        <v>26.531898668470475</v>
      </c>
      <c r="K122" s="64">
        <f>J122/References!$G$53</f>
        <v>29.132242647155582</v>
      </c>
      <c r="L122" s="64">
        <f t="shared" si="114"/>
        <v>2.4276868872629653</v>
      </c>
      <c r="M122" s="142">
        <v>31.1</v>
      </c>
      <c r="N122" s="200">
        <f t="shared" si="102"/>
        <v>33.527686887262966</v>
      </c>
      <c r="O122" s="64"/>
      <c r="P122" s="64"/>
      <c r="Q122" s="64"/>
      <c r="R122" s="64"/>
      <c r="S122" s="64"/>
      <c r="T122" s="64"/>
      <c r="U122" s="57"/>
      <c r="V122" s="169">
        <f t="shared" si="110"/>
        <v>1.0780606716161725</v>
      </c>
    </row>
    <row r="123" spans="1:22">
      <c r="A123" s="120"/>
      <c r="B123" s="98" t="s">
        <v>160</v>
      </c>
      <c r="C123" s="172" t="s">
        <v>146</v>
      </c>
      <c r="D123" s="140">
        <v>1</v>
      </c>
      <c r="E123" s="66">
        <v>1</v>
      </c>
      <c r="F123" s="108">
        <f t="shared" si="111"/>
        <v>12</v>
      </c>
      <c r="G123" s="109">
        <f>References!B30</f>
        <v>473</v>
      </c>
      <c r="H123" s="65">
        <f t="shared" si="112"/>
        <v>5676</v>
      </c>
      <c r="I123" s="44">
        <f t="shared" si="113"/>
        <v>1641.241377666161</v>
      </c>
      <c r="J123" s="64">
        <f>(References!$C$49*I123)</f>
        <v>38.733296512921406</v>
      </c>
      <c r="K123" s="64">
        <f>J123/References!$G$53</f>
        <v>42.529477691680839</v>
      </c>
      <c r="L123" s="64">
        <f t="shared" si="114"/>
        <v>3.5441231409734031</v>
      </c>
      <c r="M123" s="142">
        <v>41.09</v>
      </c>
      <c r="N123" s="200">
        <f t="shared" si="102"/>
        <v>44.634123140973408</v>
      </c>
      <c r="O123" s="64"/>
      <c r="P123" s="64"/>
      <c r="Q123" s="64"/>
      <c r="R123" s="64"/>
      <c r="S123" s="64"/>
      <c r="T123" s="64"/>
      <c r="U123" s="57"/>
      <c r="V123" s="169">
        <f t="shared" si="110"/>
        <v>1.0862526926496325</v>
      </c>
    </row>
    <row r="124" spans="1:22">
      <c r="A124" s="120"/>
      <c r="B124" s="98" t="s">
        <v>160</v>
      </c>
      <c r="C124" s="172" t="s">
        <v>165</v>
      </c>
      <c r="D124" s="140">
        <v>1</v>
      </c>
      <c r="E124" s="66">
        <v>1</v>
      </c>
      <c r="F124" s="108">
        <f t="shared" ref="F124" si="115">D124*E124*12</f>
        <v>12</v>
      </c>
      <c r="G124" s="109">
        <f>References!B20</f>
        <v>37</v>
      </c>
      <c r="H124" s="65">
        <f t="shared" ref="H124" si="116">G124*F124</f>
        <v>444</v>
      </c>
      <c r="I124" s="44">
        <f t="shared" ref="I124" si="117">$D$145*H124</f>
        <v>128.38463207959398</v>
      </c>
      <c r="J124" s="64">
        <f>(References!$C$49*I124)</f>
        <v>3.0298773170784186</v>
      </c>
      <c r="K124" s="64">
        <f>J124/References!$G$53</f>
        <v>3.3268301788418415</v>
      </c>
      <c r="L124" s="64">
        <f t="shared" ref="L124" si="118">K124/F124</f>
        <v>0.27723584823682013</v>
      </c>
      <c r="M124" s="142">
        <v>4.29</v>
      </c>
      <c r="N124" s="200">
        <f t="shared" si="102"/>
        <v>4.5672358482368205</v>
      </c>
      <c r="O124" s="64"/>
      <c r="P124" s="64"/>
      <c r="Q124" s="64"/>
      <c r="R124" s="64"/>
      <c r="S124" s="64"/>
      <c r="T124" s="64"/>
      <c r="U124" s="57"/>
      <c r="V124" s="169">
        <f t="shared" si="110"/>
        <v>1.0646237408477437</v>
      </c>
    </row>
    <row r="125" spans="1:22">
      <c r="A125" s="120"/>
      <c r="B125" s="98" t="s">
        <v>166</v>
      </c>
      <c r="C125" s="172" t="s">
        <v>140</v>
      </c>
      <c r="D125" s="140">
        <v>1</v>
      </c>
      <c r="E125" s="66">
        <v>1</v>
      </c>
      <c r="F125" s="108">
        <f t="shared" ref="F125" si="119">D125*E125*12</f>
        <v>12</v>
      </c>
      <c r="G125" s="109">
        <f>References!B20</f>
        <v>37</v>
      </c>
      <c r="H125" s="65">
        <f t="shared" ref="H125" si="120">G125*F125</f>
        <v>444</v>
      </c>
      <c r="I125" s="44">
        <f t="shared" ref="I125" si="121">$D$145*H125</f>
        <v>128.38463207959398</v>
      </c>
      <c r="J125" s="64">
        <f>(References!$C$49*I125)</f>
        <v>3.0298773170784186</v>
      </c>
      <c r="K125" s="64">
        <f>J125/References!$G$53</f>
        <v>3.3268301788418415</v>
      </c>
      <c r="L125" s="64">
        <f t="shared" ref="L125" si="122">K125/F125</f>
        <v>0.27723584823682013</v>
      </c>
      <c r="M125" s="142">
        <v>14.73</v>
      </c>
      <c r="N125" s="200">
        <f t="shared" si="102"/>
        <v>15.007235848236821</v>
      </c>
      <c r="O125" s="64"/>
      <c r="P125" s="64"/>
      <c r="Q125" s="64"/>
      <c r="R125" s="64"/>
      <c r="S125" s="64"/>
      <c r="T125" s="64"/>
      <c r="U125" s="57"/>
      <c r="V125" s="169">
        <f t="shared" si="110"/>
        <v>1.0188211709597299</v>
      </c>
    </row>
    <row r="126" spans="1:22">
      <c r="A126" s="120"/>
      <c r="B126" s="98" t="s">
        <v>166</v>
      </c>
      <c r="C126" s="172" t="s">
        <v>144</v>
      </c>
      <c r="D126" s="140">
        <v>1</v>
      </c>
      <c r="E126" s="66">
        <v>1</v>
      </c>
      <c r="F126" s="108">
        <f t="shared" ref="F126:F128" si="123">D126*E126*12</f>
        <v>12</v>
      </c>
      <c r="G126" s="109">
        <f>References!B28</f>
        <v>250</v>
      </c>
      <c r="H126" s="65">
        <f t="shared" ref="H126:H128" si="124">G126*F126</f>
        <v>3000</v>
      </c>
      <c r="I126" s="44">
        <f t="shared" ref="I126:I128" si="125">$D$145*H126</f>
        <v>867.46373026752701</v>
      </c>
      <c r="J126" s="64">
        <f>(References!$C$49*I126)</f>
        <v>20.47214403431364</v>
      </c>
      <c r="K126" s="64">
        <f>J126/References!$G$53</f>
        <v>22.478582289471902</v>
      </c>
      <c r="L126" s="64">
        <f t="shared" ref="L126:L128" si="126">K126/F126</f>
        <v>1.8732151907893251</v>
      </c>
      <c r="M126" s="142">
        <v>24.91</v>
      </c>
      <c r="N126" s="200">
        <f t="shared" si="102"/>
        <v>26.783215190789324</v>
      </c>
      <c r="O126" s="64"/>
      <c r="P126" s="64"/>
      <c r="Q126" s="64"/>
      <c r="R126" s="64"/>
      <c r="S126" s="64"/>
      <c r="T126" s="64"/>
      <c r="U126" s="57"/>
      <c r="V126" s="169">
        <f t="shared" si="110"/>
        <v>1.0751993252023013</v>
      </c>
    </row>
    <row r="127" spans="1:22">
      <c r="A127" s="120"/>
      <c r="B127" s="98" t="s">
        <v>166</v>
      </c>
      <c r="C127" s="172" t="s">
        <v>145</v>
      </c>
      <c r="D127" s="140">
        <v>1</v>
      </c>
      <c r="E127" s="66">
        <v>1</v>
      </c>
      <c r="F127" s="108">
        <f t="shared" si="123"/>
        <v>12</v>
      </c>
      <c r="G127" s="109">
        <f>References!B29</f>
        <v>324</v>
      </c>
      <c r="H127" s="65">
        <f t="shared" si="124"/>
        <v>3888</v>
      </c>
      <c r="I127" s="44">
        <f t="shared" si="125"/>
        <v>1124.2329944267149</v>
      </c>
      <c r="J127" s="64">
        <f>(References!$C$49*I127)</f>
        <v>26.531898668470475</v>
      </c>
      <c r="K127" s="64">
        <f>J127/References!$G$53</f>
        <v>29.132242647155582</v>
      </c>
      <c r="L127" s="64">
        <f t="shared" si="126"/>
        <v>2.4276868872629653</v>
      </c>
      <c r="M127" s="142">
        <v>31.1</v>
      </c>
      <c r="N127" s="200">
        <f t="shared" si="102"/>
        <v>33.527686887262966</v>
      </c>
      <c r="O127" s="64"/>
      <c r="P127" s="64"/>
      <c r="Q127" s="64"/>
      <c r="R127" s="64"/>
      <c r="S127" s="64"/>
      <c r="T127" s="64"/>
      <c r="U127" s="57"/>
      <c r="V127" s="169">
        <f t="shared" si="110"/>
        <v>1.0780606716161725</v>
      </c>
    </row>
    <row r="128" spans="1:22">
      <c r="A128" s="120"/>
      <c r="B128" s="98" t="s">
        <v>166</v>
      </c>
      <c r="C128" s="172" t="s">
        <v>146</v>
      </c>
      <c r="D128" s="140">
        <v>1</v>
      </c>
      <c r="E128" s="66">
        <v>1</v>
      </c>
      <c r="F128" s="108">
        <f t="shared" si="123"/>
        <v>12</v>
      </c>
      <c r="G128" s="109">
        <f>References!B30</f>
        <v>473</v>
      </c>
      <c r="H128" s="65">
        <f t="shared" si="124"/>
        <v>5676</v>
      </c>
      <c r="I128" s="44">
        <f t="shared" si="125"/>
        <v>1641.241377666161</v>
      </c>
      <c r="J128" s="64">
        <f>(References!$C$49*I128)</f>
        <v>38.733296512921406</v>
      </c>
      <c r="K128" s="64">
        <f>J128/References!$G$53</f>
        <v>42.529477691680839</v>
      </c>
      <c r="L128" s="64">
        <f t="shared" si="126"/>
        <v>3.5441231409734031</v>
      </c>
      <c r="M128" s="142">
        <v>41.09</v>
      </c>
      <c r="N128" s="200">
        <f t="shared" si="102"/>
        <v>44.634123140973408</v>
      </c>
      <c r="O128" s="64"/>
      <c r="P128" s="64"/>
      <c r="Q128" s="64"/>
      <c r="R128" s="64"/>
      <c r="S128" s="64"/>
      <c r="T128" s="64"/>
      <c r="U128" s="57"/>
      <c r="V128" s="169">
        <f t="shared" si="110"/>
        <v>1.0862526926496325</v>
      </c>
    </row>
    <row r="129" spans="1:22">
      <c r="A129" s="120"/>
      <c r="B129" s="98" t="s">
        <v>167</v>
      </c>
      <c r="C129" s="172" t="s">
        <v>97</v>
      </c>
      <c r="D129" s="140">
        <v>1</v>
      </c>
      <c r="E129" s="66">
        <v>1</v>
      </c>
      <c r="F129" s="108">
        <f t="shared" ref="F129" si="127">D129*E129*12</f>
        <v>12</v>
      </c>
      <c r="G129" s="109">
        <f>References!B20</f>
        <v>37</v>
      </c>
      <c r="H129" s="65">
        <f t="shared" ref="H129" si="128">G129*F129</f>
        <v>444</v>
      </c>
      <c r="I129" s="44">
        <f t="shared" ref="I129" si="129">$D$145*H129</f>
        <v>128.38463207959398</v>
      </c>
      <c r="J129" s="64">
        <f>(References!$C$49*I129)</f>
        <v>3.0298773170784186</v>
      </c>
      <c r="K129" s="64">
        <f>J129/References!$G$53</f>
        <v>3.3268301788418415</v>
      </c>
      <c r="L129" s="64">
        <f t="shared" ref="L129" si="130">K129/F129</f>
        <v>0.27723584823682013</v>
      </c>
      <c r="M129" s="142">
        <v>14.73</v>
      </c>
      <c r="N129" s="200">
        <f t="shared" si="102"/>
        <v>15.007235848236821</v>
      </c>
      <c r="O129" s="64"/>
      <c r="P129" s="64"/>
      <c r="Q129" s="64"/>
      <c r="R129" s="64"/>
      <c r="S129" s="64"/>
      <c r="T129" s="64"/>
      <c r="U129" s="57"/>
      <c r="V129" s="169">
        <f t="shared" si="110"/>
        <v>1.0188211709597299</v>
      </c>
    </row>
    <row r="130" spans="1:22">
      <c r="A130" s="120"/>
      <c r="B130" s="98" t="s">
        <v>168</v>
      </c>
      <c r="C130" s="172" t="s">
        <v>169</v>
      </c>
      <c r="D130" s="140">
        <v>1</v>
      </c>
      <c r="E130" s="66">
        <v>1</v>
      </c>
      <c r="F130" s="108">
        <f t="shared" ref="F130:F134" si="131">D130*E130*12</f>
        <v>12</v>
      </c>
      <c r="G130" s="109">
        <f>References!B21</f>
        <v>47</v>
      </c>
      <c r="H130" s="65">
        <f t="shared" ref="H130:H134" si="132">G130*F130</f>
        <v>564</v>
      </c>
      <c r="I130" s="44">
        <f t="shared" ref="I130:I134" si="133">$D$145*H130</f>
        <v>163.08318129029507</v>
      </c>
      <c r="J130" s="64">
        <f>(References!$C$49*I130)</f>
        <v>3.8487630784509643</v>
      </c>
      <c r="K130" s="64">
        <f>J130/References!$G$53</f>
        <v>4.2259734704207172</v>
      </c>
      <c r="L130" s="64">
        <f t="shared" ref="L130:L134" si="134">K130/F130</f>
        <v>0.35216445586839312</v>
      </c>
      <c r="M130" s="142">
        <v>6.09</v>
      </c>
      <c r="N130" s="200">
        <f t="shared" si="102"/>
        <v>6.4421644558683928</v>
      </c>
      <c r="O130" s="64"/>
      <c r="P130" s="64"/>
      <c r="Q130" s="64"/>
      <c r="R130" s="64"/>
      <c r="S130" s="64"/>
      <c r="T130" s="64"/>
      <c r="U130" s="57"/>
      <c r="V130" s="169">
        <f t="shared" si="110"/>
        <v>1.0578266758404586</v>
      </c>
    </row>
    <row r="131" spans="1:22">
      <c r="A131" s="120"/>
      <c r="B131" s="98" t="s">
        <v>168</v>
      </c>
      <c r="C131" s="172" t="s">
        <v>170</v>
      </c>
      <c r="D131" s="140">
        <v>1</v>
      </c>
      <c r="E131" s="66">
        <v>1</v>
      </c>
      <c r="F131" s="108">
        <f t="shared" si="131"/>
        <v>12</v>
      </c>
      <c r="G131" s="109">
        <f>References!B22</f>
        <v>68</v>
      </c>
      <c r="H131" s="65">
        <f t="shared" si="132"/>
        <v>816</v>
      </c>
      <c r="I131" s="44">
        <f t="shared" si="133"/>
        <v>235.95013463276734</v>
      </c>
      <c r="J131" s="64">
        <f>(References!$C$49*I131)</f>
        <v>5.5684231773333099</v>
      </c>
      <c r="K131" s="64">
        <f>J131/References!$G$53</f>
        <v>6.1141743827363575</v>
      </c>
      <c r="L131" s="64">
        <f t="shared" si="134"/>
        <v>0.50951453189469642</v>
      </c>
      <c r="M131" s="142">
        <v>8.84</v>
      </c>
      <c r="N131" s="200">
        <f t="shared" si="102"/>
        <v>9.3495145318946964</v>
      </c>
      <c r="O131" s="64"/>
      <c r="P131" s="64"/>
      <c r="Q131" s="64"/>
      <c r="R131" s="64"/>
      <c r="S131" s="64"/>
      <c r="T131" s="64"/>
      <c r="U131" s="57"/>
      <c r="V131" s="169">
        <f t="shared" si="110"/>
        <v>1.0576373904858254</v>
      </c>
    </row>
    <row r="132" spans="1:22">
      <c r="A132" s="120"/>
      <c r="B132" s="98" t="s">
        <v>168</v>
      </c>
      <c r="C132" s="172" t="s">
        <v>97</v>
      </c>
      <c r="D132" s="140">
        <v>1</v>
      </c>
      <c r="E132" s="66">
        <v>1</v>
      </c>
      <c r="F132" s="108">
        <f t="shared" si="131"/>
        <v>12</v>
      </c>
      <c r="G132" s="109">
        <f>References!B20</f>
        <v>37</v>
      </c>
      <c r="H132" s="65">
        <f t="shared" si="132"/>
        <v>444</v>
      </c>
      <c r="I132" s="44">
        <f t="shared" si="133"/>
        <v>128.38463207959398</v>
      </c>
      <c r="J132" s="64">
        <f>(References!$C$49*I132)</f>
        <v>3.0298773170784186</v>
      </c>
      <c r="K132" s="64">
        <f>J132/References!$G$53</f>
        <v>3.3268301788418415</v>
      </c>
      <c r="L132" s="64">
        <f t="shared" si="134"/>
        <v>0.27723584823682013</v>
      </c>
      <c r="M132" s="142">
        <v>14.73</v>
      </c>
      <c r="N132" s="200">
        <f t="shared" si="102"/>
        <v>15.007235848236821</v>
      </c>
      <c r="O132" s="64"/>
      <c r="P132" s="64"/>
      <c r="Q132" s="64"/>
      <c r="R132" s="64"/>
      <c r="S132" s="64"/>
      <c r="T132" s="64"/>
      <c r="U132" s="57"/>
      <c r="V132" s="169">
        <f t="shared" si="110"/>
        <v>1.0188211709597299</v>
      </c>
    </row>
    <row r="133" spans="1:22">
      <c r="A133" s="120"/>
      <c r="B133" s="98" t="s">
        <v>168</v>
      </c>
      <c r="C133" s="172" t="s">
        <v>155</v>
      </c>
      <c r="D133" s="140">
        <v>1</v>
      </c>
      <c r="E133" s="66">
        <v>1</v>
      </c>
      <c r="F133" s="108">
        <f t="shared" si="131"/>
        <v>12</v>
      </c>
      <c r="G133" s="109">
        <f>References!B21</f>
        <v>47</v>
      </c>
      <c r="H133" s="65">
        <f t="shared" si="132"/>
        <v>564</v>
      </c>
      <c r="I133" s="44">
        <f t="shared" si="133"/>
        <v>163.08318129029507</v>
      </c>
      <c r="J133" s="64">
        <f>(References!$C$49*I133)</f>
        <v>3.8487630784509643</v>
      </c>
      <c r="K133" s="64">
        <f>J133/References!$G$53</f>
        <v>4.2259734704207172</v>
      </c>
      <c r="L133" s="64">
        <f t="shared" si="134"/>
        <v>0.35216445586839312</v>
      </c>
      <c r="M133" s="142">
        <v>15.23</v>
      </c>
      <c r="N133" s="200">
        <f t="shared" si="102"/>
        <v>15.582164455868394</v>
      </c>
      <c r="O133" s="64"/>
      <c r="P133" s="64"/>
      <c r="Q133" s="64"/>
      <c r="R133" s="64"/>
      <c r="S133" s="64"/>
      <c r="T133" s="64"/>
      <c r="U133" s="57"/>
      <c r="V133" s="169">
        <f t="shared" si="110"/>
        <v>1.0231230765507811</v>
      </c>
    </row>
    <row r="134" spans="1:22">
      <c r="A134" s="120"/>
      <c r="B134" s="98" t="s">
        <v>168</v>
      </c>
      <c r="C134" s="172" t="s">
        <v>156</v>
      </c>
      <c r="D134" s="140">
        <v>1</v>
      </c>
      <c r="E134" s="66">
        <v>1</v>
      </c>
      <c r="F134" s="108">
        <f t="shared" si="131"/>
        <v>12</v>
      </c>
      <c r="G134" s="109">
        <f>References!B22</f>
        <v>68</v>
      </c>
      <c r="H134" s="65">
        <f t="shared" si="132"/>
        <v>816</v>
      </c>
      <c r="I134" s="44">
        <f t="shared" si="133"/>
        <v>235.95013463276734</v>
      </c>
      <c r="J134" s="64">
        <f>(References!$C$49*I134)</f>
        <v>5.5684231773333099</v>
      </c>
      <c r="K134" s="64">
        <f>J134/References!$G$53</f>
        <v>6.1141743827363575</v>
      </c>
      <c r="L134" s="64">
        <f t="shared" si="134"/>
        <v>0.50951453189469642</v>
      </c>
      <c r="M134" s="142">
        <v>22.1</v>
      </c>
      <c r="N134" s="200">
        <f t="shared" si="102"/>
        <v>22.609514531894696</v>
      </c>
      <c r="O134" s="64"/>
      <c r="P134" s="64"/>
      <c r="Q134" s="64"/>
      <c r="R134" s="64"/>
      <c r="S134" s="64"/>
      <c r="T134" s="64"/>
      <c r="U134" s="57"/>
      <c r="V134" s="169">
        <f t="shared" si="110"/>
        <v>1.0230549561943301</v>
      </c>
    </row>
    <row r="135" spans="1:22">
      <c r="A135" s="120"/>
      <c r="B135" s="98"/>
      <c r="C135" s="110"/>
      <c r="D135" s="171"/>
      <c r="E135" s="66"/>
      <c r="F135" s="108"/>
      <c r="G135" s="109"/>
      <c r="H135" s="65"/>
      <c r="I135" s="44"/>
      <c r="J135" s="64"/>
      <c r="K135" s="64"/>
      <c r="L135" s="64"/>
      <c r="M135" s="187"/>
      <c r="N135" s="64"/>
      <c r="O135" s="64"/>
      <c r="P135" s="64"/>
      <c r="Q135" s="64"/>
      <c r="R135" s="64"/>
      <c r="S135" s="64"/>
      <c r="T135" s="64"/>
      <c r="U135" s="57"/>
      <c r="V135" s="57"/>
    </row>
    <row r="136" spans="1:22">
      <c r="A136" s="124"/>
      <c r="B136" s="125"/>
      <c r="C136" s="125"/>
      <c r="D136" s="126"/>
      <c r="E136" s="127"/>
      <c r="F136" s="128"/>
      <c r="G136" s="129"/>
      <c r="H136" s="130"/>
      <c r="I136" s="131"/>
      <c r="J136" s="132"/>
      <c r="K136" s="132"/>
      <c r="L136" s="132"/>
      <c r="M136" s="133"/>
      <c r="N136" s="132"/>
      <c r="O136" s="64"/>
      <c r="P136" s="64"/>
      <c r="Q136" s="64"/>
      <c r="R136" s="64"/>
      <c r="S136" s="64"/>
      <c r="T136" s="64"/>
      <c r="U136" s="57"/>
      <c r="V136" s="57"/>
    </row>
    <row r="137" spans="1:22">
      <c r="A137" s="60"/>
      <c r="C137" s="75"/>
      <c r="D137" s="36"/>
      <c r="E137" s="28"/>
      <c r="F137" s="54"/>
      <c r="G137" s="95"/>
      <c r="H137" s="54"/>
      <c r="J137" s="64"/>
      <c r="K137" s="77"/>
      <c r="L137" s="77"/>
      <c r="M137" s="77"/>
      <c r="N137" s="77"/>
      <c r="O137" s="57"/>
      <c r="P137" s="82"/>
      <c r="Q137" s="57"/>
      <c r="R137" s="57"/>
      <c r="S137" s="57"/>
      <c r="T137" s="106">
        <f>References!B55</f>
        <v>136197.07600412852</v>
      </c>
    </row>
    <row r="138" spans="1:22">
      <c r="A138" s="60"/>
      <c r="C138" s="63"/>
      <c r="P138" s="58"/>
      <c r="T138" s="41">
        <f>T137-T46</f>
        <v>0</v>
      </c>
    </row>
    <row r="139" spans="1:22">
      <c r="A139" s="60"/>
      <c r="C139" s="63"/>
      <c r="P139" s="58"/>
    </row>
    <row r="140" spans="1:22">
      <c r="A140" s="60"/>
      <c r="C140" s="182" t="s">
        <v>82</v>
      </c>
      <c r="D140" s="182"/>
      <c r="E140" s="74"/>
      <c r="F140" s="74"/>
      <c r="H140" s="134"/>
    </row>
    <row r="141" spans="1:22">
      <c r="A141" s="60"/>
      <c r="D141" s="52" t="s">
        <v>14</v>
      </c>
      <c r="E141" s="35"/>
      <c r="F141" s="35"/>
      <c r="H141" s="166"/>
      <c r="J141" s="39"/>
      <c r="O141" s="56"/>
    </row>
    <row r="142" spans="1:22">
      <c r="A142" s="60"/>
      <c r="C142" s="55" t="s">
        <v>27</v>
      </c>
      <c r="D142" s="144">
        <f>E155</f>
        <v>2627.96875</v>
      </c>
      <c r="E142" s="54"/>
      <c r="F142" s="54"/>
      <c r="G142" s="96"/>
      <c r="H142" s="76"/>
      <c r="J142" s="39"/>
      <c r="O142" s="56"/>
    </row>
    <row r="143" spans="1:22">
      <c r="A143" s="60"/>
      <c r="B143" s="56" t="s">
        <v>178</v>
      </c>
      <c r="C143" s="55" t="s">
        <v>28</v>
      </c>
      <c r="D143" s="33">
        <f>D142*2000</f>
        <v>5255937.5</v>
      </c>
      <c r="E143" s="33"/>
      <c r="F143" s="33"/>
      <c r="H143" s="167"/>
      <c r="J143" s="39"/>
    </row>
    <row r="144" spans="1:22">
      <c r="A144" s="60"/>
      <c r="C144" s="55" t="s">
        <v>4</v>
      </c>
      <c r="D144" s="33">
        <f>F46</f>
        <v>267377.19839999999</v>
      </c>
      <c r="E144" s="54"/>
      <c r="F144" s="54"/>
      <c r="H144" s="84"/>
      <c r="J144" s="39"/>
      <c r="O144" s="56"/>
    </row>
    <row r="145" spans="2:15">
      <c r="B145" s="56" t="s">
        <v>177</v>
      </c>
      <c r="C145" s="40" t="s">
        <v>9</v>
      </c>
      <c r="D145" s="32">
        <f>D143/$H$46</f>
        <v>0.28915457675584233</v>
      </c>
      <c r="E145" s="32"/>
      <c r="F145" s="32"/>
      <c r="H145" s="27"/>
      <c r="J145" s="39"/>
      <c r="M145" s="38"/>
      <c r="N145" s="38"/>
      <c r="O145" s="37"/>
    </row>
    <row r="146" spans="2:15">
      <c r="G146" s="96"/>
      <c r="H146" s="29"/>
      <c r="J146" s="39"/>
      <c r="M146" s="41"/>
      <c r="N146" s="26"/>
      <c r="O146" s="58"/>
    </row>
    <row r="147" spans="2:15">
      <c r="D147" s="31"/>
      <c r="E147" s="30"/>
      <c r="G147" s="96"/>
      <c r="H147" s="29"/>
      <c r="J147" s="39"/>
      <c r="M147" s="41"/>
      <c r="N147" s="26"/>
      <c r="O147" s="58"/>
    </row>
    <row r="148" spans="2:15">
      <c r="D148" s="31"/>
      <c r="E148" s="30"/>
      <c r="G148" s="96"/>
      <c r="H148" s="29"/>
      <c r="J148" s="39"/>
      <c r="M148" s="41"/>
      <c r="N148" s="26"/>
      <c r="O148" s="58"/>
    </row>
    <row r="149" spans="2:15">
      <c r="D149" s="55"/>
      <c r="I149" s="55"/>
    </row>
    <row r="150" spans="2:15">
      <c r="D150" s="55"/>
      <c r="E150" s="188" t="s">
        <v>114</v>
      </c>
      <c r="F150" s="189" t="s">
        <v>174</v>
      </c>
      <c r="G150" s="190" t="s">
        <v>175</v>
      </c>
      <c r="H150" s="191" t="s">
        <v>176</v>
      </c>
      <c r="I150" s="55"/>
    </row>
    <row r="151" spans="2:15">
      <c r="B151" s="185"/>
      <c r="D151" s="55" t="s">
        <v>112</v>
      </c>
      <c r="E151" s="54">
        <f>'IC Disposal (2022)'!$O$7</f>
        <v>22120</v>
      </c>
      <c r="F151" s="55">
        <v>2.95</v>
      </c>
      <c r="G151" s="177">
        <f>E151*F151</f>
        <v>65254.000000000007</v>
      </c>
      <c r="H151" s="41">
        <f>G151/References!G53</f>
        <v>71649.42793772099</v>
      </c>
      <c r="I151" s="55"/>
    </row>
    <row r="152" spans="2:15">
      <c r="B152" s="185"/>
      <c r="D152" s="55" t="s">
        <v>113</v>
      </c>
      <c r="E152" s="54">
        <f>'IC Disposal (2022)'!$O$25</f>
        <v>19927.5</v>
      </c>
      <c r="F152" s="55">
        <v>2.95</v>
      </c>
      <c r="G152" s="177">
        <f>E152*F152</f>
        <v>58786.125</v>
      </c>
      <c r="H152" s="41">
        <f>G152/References!G53</f>
        <v>64547.648066407535</v>
      </c>
      <c r="I152" s="55"/>
    </row>
    <row r="153" spans="2:15">
      <c r="D153" s="192" t="s">
        <v>115</v>
      </c>
      <c r="E153" s="165">
        <f>SUM(E151:E152)</f>
        <v>42047.5</v>
      </c>
      <c r="G153" s="177">
        <f>SUM(G151:G152)</f>
        <v>124040.125</v>
      </c>
      <c r="H153" s="193">
        <f>SUM(H151:H152)</f>
        <v>136197.07600412852</v>
      </c>
      <c r="I153" s="179" t="s">
        <v>171</v>
      </c>
    </row>
    <row r="154" spans="2:15">
      <c r="D154" s="56" t="s">
        <v>116</v>
      </c>
      <c r="E154" s="165">
        <f>E153*References!B42</f>
        <v>5255937.5</v>
      </c>
    </row>
    <row r="155" spans="2:15">
      <c r="D155" s="56" t="s">
        <v>117</v>
      </c>
      <c r="E155" s="165">
        <f>E154/2000</f>
        <v>2627.96875</v>
      </c>
    </row>
    <row r="156" spans="2:15">
      <c r="G156" s="178"/>
    </row>
  </sheetData>
  <mergeCells count="4">
    <mergeCell ref="C140:D140"/>
    <mergeCell ref="A39:A43"/>
    <mergeCell ref="A2:A9"/>
    <mergeCell ref="A15:A21"/>
  </mergeCells>
  <pageMargins left="0.2" right="0.22" top="0.63" bottom="0.34" header="0.19" footer="0.17"/>
  <pageSetup paperSize="5" scale="34" fitToHeight="0" orientation="landscape" r:id="rId1"/>
  <headerFooter>
    <oddHeader>&amp;C&amp;12
Disposal Fee Staff Calculations</oddHeader>
    <oddFooter>&amp;L&amp;F - &amp;A&amp;C&amp;D&amp;R&amp;P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1DC7-A02D-4C1D-8AEF-A27437025F6D}">
  <sheetPr>
    <pageSetUpPr fitToPage="1"/>
  </sheetPr>
  <dimension ref="N6:P69"/>
  <sheetViews>
    <sheetView workbookViewId="0"/>
  </sheetViews>
  <sheetFormatPr defaultColWidth="10.88671875" defaultRowHeight="14.4"/>
  <cols>
    <col min="1" max="1" width="14.5546875" style="194" customWidth="1"/>
    <col min="2" max="2" width="15.77734375" style="194" customWidth="1"/>
    <col min="3" max="4" width="13.44140625" style="194" bestFit="1" customWidth="1"/>
    <col min="5" max="10" width="11.5546875" style="194" bestFit="1" customWidth="1"/>
    <col min="11" max="11" width="13.77734375" style="194" customWidth="1"/>
    <col min="12" max="13" width="11.5546875" style="194" bestFit="1" customWidth="1"/>
    <col min="14" max="14" width="19" style="194" customWidth="1"/>
    <col min="15" max="15" width="12.109375" style="194" bestFit="1" customWidth="1"/>
    <col min="16" max="16384" width="10.88671875" style="194"/>
  </cols>
  <sheetData>
    <row r="6" spans="14:15">
      <c r="N6" s="195" t="s">
        <v>182</v>
      </c>
    </row>
    <row r="7" spans="14:15">
      <c r="N7" s="194" t="s">
        <v>183</v>
      </c>
      <c r="O7" s="196">
        <v>22120</v>
      </c>
    </row>
    <row r="9" spans="14:15">
      <c r="O9" s="199"/>
    </row>
    <row r="24" spans="14:16">
      <c r="N24" s="195" t="s">
        <v>181</v>
      </c>
    </row>
    <row r="25" spans="14:16">
      <c r="N25" s="194" t="s">
        <v>183</v>
      </c>
      <c r="O25" s="196">
        <f>19927.5</f>
        <v>19927.5</v>
      </c>
    </row>
    <row r="26" spans="14:16">
      <c r="O26" s="174"/>
    </row>
    <row r="27" spans="14:16">
      <c r="O27" s="197"/>
    </row>
    <row r="31" spans="14:16">
      <c r="P31" s="198"/>
    </row>
    <row r="66" spans="14:15">
      <c r="N66" s="195" t="s">
        <v>184</v>
      </c>
    </row>
    <row r="67" spans="14:15">
      <c r="N67" s="194" t="s">
        <v>183</v>
      </c>
      <c r="O67" s="196">
        <v>24668</v>
      </c>
    </row>
    <row r="68" spans="14:15">
      <c r="O68" s="174"/>
    </row>
    <row r="69" spans="14:15">
      <c r="O69" s="197"/>
    </row>
  </sheetData>
  <pageMargins left="0.75" right="0.75" top="1" bottom="1" header="0.5" footer="0.5"/>
  <pageSetup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2023-07-05T07:00:00+00:00</OpenedDate>
    <SignificantOrder xmlns="dc463f71-b30c-4ab2-9473-d307f9d35888">false</SignificantOrder>
    <Date1 xmlns="dc463f71-b30c-4ab2-9473-d307f9d35888">2023-07-05T07:00:00+00:00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LTD.            </CaseCompanyNames>
    <Nickname xmlns="http://schemas.microsoft.com/sharepoint/v3" xsi:nil="true"/>
    <DocketNumber xmlns="dc463f71-b30c-4ab2-9473-d307f9d35888">230558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13996D5FD24A49B834B5467E097FB1" ma:contentTypeVersion="24" ma:contentTypeDescription="" ma:contentTypeScope="" ma:versionID="caffeeb395b314ee940a8d613f6475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245CA0-8FA4-4FB0-A172-C2158CD13FA0}"/>
</file>

<file path=customXml/itemProps3.xml><?xml version="1.0" encoding="utf-8"?>
<ds:datastoreItem xmlns:ds="http://schemas.openxmlformats.org/officeDocument/2006/customXml" ds:itemID="{B67946F6-253B-40F3-ADF9-DBD760147FC0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7429f450-94b4-4416-870d-2c1407281566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CBAC17C2-640B-4443-A33B-0FED07138C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References</vt:lpstr>
      <vt:lpstr>Rate Impact Calcs </vt:lpstr>
      <vt:lpstr>IC Disposal (2022)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Calcualtions</dc:title>
  <dc:creator>Mike Young</dc:creator>
  <cp:lastModifiedBy>Easley, Maria</cp:lastModifiedBy>
  <cp:lastPrinted>2016-12-19T19:27:45Z</cp:lastPrinted>
  <dcterms:created xsi:type="dcterms:W3CDTF">2013-10-29T22:33:54Z</dcterms:created>
  <dcterms:modified xsi:type="dcterms:W3CDTF">2023-06-21T20:25:48Z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0x0101006E56B4D1795A2E4DB2F0B01679ED314A005313996D5FD24A49B834B5467E097FB1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</Properties>
</file>