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TO_E\COD0812 - Consolidated Disposal Services-3946\General Rate Case\2023\Submittal\"/>
    </mc:Choice>
  </mc:AlternateContent>
  <xr:revisionPtr revIDLastSave="0" documentId="13_ncr:1_{DD8B0F69-9F06-4305-8A9F-1EB696DFB57B}" xr6:coauthVersionLast="46" xr6:coauthVersionMax="47" xr10:uidLastSave="{00000000-0000-0000-0000-000000000000}"/>
  <bookViews>
    <workbookView xWindow="-28910" yWindow="-4090" windowWidth="29020" windowHeight="15820" activeTab="1" xr2:uid="{00000000-000D-0000-FFFF-FFFF00000000}"/>
  </bookViews>
  <sheets>
    <sheet name="Notes" sheetId="8" r:id="rId1"/>
    <sheet name="References" sheetId="4" r:id="rId2"/>
    <sheet name="Price Out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[4]ControlPanel!$Z$2:$Z$5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'[5]Vashon BS'!#REF!</definedName>
    <definedName name="DistrictNum">#REF!</definedName>
    <definedName name="drlFilter">[1]Settings!$D$27</definedName>
    <definedName name="End">#REF!</definedName>
    <definedName name="ExcludeIC">'[5]Vashon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[6]JEexport!$L$10</definedName>
    <definedName name="OffsetAcctPmt">[6]JEexport!$L$9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[4]ControlPanel!$X$2:$X$8</definedName>
    <definedName name="ReportVersion">[1]Settings!$D$5</definedName>
    <definedName name="RetainedEarnings">#REF!</definedName>
    <definedName name="RevCust">[7]RevenuesCust!#REF!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'[8]Feb''12 FAR Data'!#REF!</definedName>
    <definedName name="Supplemental_filter">[1]Settings!$C$31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'[5]Vashon BS'!#REF!</definedName>
    <definedName name="YWMedWasteDisp">#N/A</definedName>
  </definedNames>
  <calcPr calcId="191029" iterate="1"/>
  <fileRecoveryPr autoRecover="0"/>
</workbook>
</file>

<file path=xl/calcChain.xml><?xml version="1.0" encoding="utf-8"?>
<calcChain xmlns="http://schemas.openxmlformats.org/spreadsheetml/2006/main">
  <c r="F49" i="7" l="1"/>
  <c r="F42" i="7"/>
  <c r="F41" i="7"/>
  <c r="F38" i="7"/>
  <c r="F20" i="7"/>
  <c r="F21" i="7"/>
  <c r="F19" i="7"/>
  <c r="P5" i="7"/>
  <c r="O286" i="7"/>
  <c r="P286" i="7" s="1"/>
  <c r="K286" i="7"/>
  <c r="L286" i="7" s="1"/>
  <c r="F286" i="7"/>
  <c r="G286" i="7" s="1"/>
  <c r="O292" i="7"/>
  <c r="P292" i="7" s="1"/>
  <c r="K292" i="7"/>
  <c r="L292" i="7" s="1"/>
  <c r="F292" i="7"/>
  <c r="G292" i="7" s="1"/>
  <c r="O291" i="7"/>
  <c r="P291" i="7" s="1"/>
  <c r="K291" i="7"/>
  <c r="L291" i="7" s="1"/>
  <c r="F291" i="7"/>
  <c r="G291" i="7" s="1"/>
  <c r="O290" i="7"/>
  <c r="P290" i="7" s="1"/>
  <c r="K290" i="7"/>
  <c r="L290" i="7" s="1"/>
  <c r="F290" i="7"/>
  <c r="G290" i="7" s="1"/>
  <c r="R286" i="7" l="1"/>
  <c r="Q286" i="7"/>
  <c r="I286" i="7"/>
  <c r="M286" i="7"/>
  <c r="M292" i="7"/>
  <c r="M291" i="7"/>
  <c r="R292" i="7"/>
  <c r="R290" i="7"/>
  <c r="Q290" i="7"/>
  <c r="I290" i="7"/>
  <c r="R291" i="7"/>
  <c r="Q291" i="7"/>
  <c r="I291" i="7"/>
  <c r="M290" i="7"/>
  <c r="I292" i="7"/>
  <c r="Q292" i="7"/>
  <c r="S292" i="7" s="1"/>
  <c r="O269" i="7"/>
  <c r="P269" i="7" s="1"/>
  <c r="O265" i="7"/>
  <c r="P265" i="7" s="1"/>
  <c r="O261" i="7"/>
  <c r="P261" i="7" s="1"/>
  <c r="O257" i="7"/>
  <c r="P257" i="7" s="1"/>
  <c r="O253" i="7"/>
  <c r="P253" i="7" s="1"/>
  <c r="O249" i="7"/>
  <c r="P249" i="7" s="1"/>
  <c r="O243" i="7"/>
  <c r="P243" i="7" s="1"/>
  <c r="O245" i="7"/>
  <c r="P245" i="7" s="1"/>
  <c r="O202" i="7"/>
  <c r="P202" i="7" s="1"/>
  <c r="O199" i="7"/>
  <c r="P199" i="7" s="1"/>
  <c r="O195" i="7"/>
  <c r="P195" i="7" s="1"/>
  <c r="O191" i="7"/>
  <c r="P191" i="7" s="1"/>
  <c r="O187" i="7"/>
  <c r="P187" i="7" s="1"/>
  <c r="O183" i="7"/>
  <c r="P183" i="7" s="1"/>
  <c r="O177" i="7"/>
  <c r="P177" i="7" s="1"/>
  <c r="O179" i="7"/>
  <c r="P179" i="7" s="1"/>
  <c r="O34" i="7"/>
  <c r="O151" i="7"/>
  <c r="P151" i="7" s="1"/>
  <c r="O149" i="7"/>
  <c r="O150" i="7"/>
  <c r="O152" i="7"/>
  <c r="O153" i="7"/>
  <c r="O154" i="7"/>
  <c r="O295" i="7"/>
  <c r="O148" i="7"/>
  <c r="O168" i="7"/>
  <c r="O169" i="7"/>
  <c r="O170" i="7"/>
  <c r="O171" i="7"/>
  <c r="O172" i="7"/>
  <c r="O173" i="7"/>
  <c r="O174" i="7"/>
  <c r="O175" i="7"/>
  <c r="O176" i="7"/>
  <c r="O178" i="7"/>
  <c r="O180" i="7"/>
  <c r="O181" i="7"/>
  <c r="O182" i="7"/>
  <c r="O167" i="7"/>
  <c r="S286" i="7" l="1"/>
  <c r="S291" i="7"/>
  <c r="S290" i="7"/>
  <c r="E10" i="7"/>
  <c r="E21" i="7" l="1"/>
  <c r="Q3" i="7" l="1"/>
  <c r="Q16" i="7"/>
  <c r="O16" i="7"/>
  <c r="P16" i="7" s="1"/>
  <c r="R16" i="7" s="1"/>
  <c r="O96" i="7"/>
  <c r="P7" i="7" l="1"/>
  <c r="E113" i="7"/>
  <c r="E107" i="7"/>
  <c r="E89" i="7"/>
  <c r="E79" i="7"/>
  <c r="E31" i="7"/>
  <c r="Q6" i="7"/>
  <c r="Q8" i="7" s="1"/>
  <c r="E97" i="7" l="1"/>
  <c r="Q28" i="7"/>
  <c r="Q24" i="7"/>
  <c r="E100" i="7" l="1"/>
  <c r="E114" i="7" s="1"/>
  <c r="G42" i="7" l="1"/>
  <c r="G41" i="7"/>
  <c r="Q41" i="7" s="1"/>
  <c r="G38" i="7"/>
  <c r="Q38" i="7" s="1"/>
  <c r="Q17" i="7"/>
  <c r="Q18" i="7"/>
  <c r="G19" i="7"/>
  <c r="I19" i="7" s="1"/>
  <c r="Q19" i="7"/>
  <c r="G20" i="7"/>
  <c r="I20" i="7" s="1"/>
  <c r="Q20" i="7"/>
  <c r="G21" i="7"/>
  <c r="I21" i="7" s="1"/>
  <c r="Q21" i="7"/>
  <c r="Q25" i="7"/>
  <c r="Q26" i="7"/>
  <c r="Q27" i="7"/>
  <c r="G206" i="7"/>
  <c r="G204" i="7"/>
  <c r="G197" i="7"/>
  <c r="G193" i="7"/>
  <c r="Q193" i="7" s="1"/>
  <c r="G189" i="7"/>
  <c r="G185" i="7"/>
  <c r="G181" i="7"/>
  <c r="I42" i="7" l="1"/>
  <c r="Q42" i="7"/>
  <c r="Q181" i="7"/>
  <c r="I185" i="7"/>
  <c r="Q189" i="7"/>
  <c r="I189" i="7"/>
  <c r="Q204" i="7"/>
  <c r="I204" i="7"/>
  <c r="Q206" i="7"/>
  <c r="I206" i="7"/>
  <c r="Q185" i="7"/>
  <c r="I197" i="7"/>
  <c r="Q197" i="7"/>
  <c r="I181" i="7"/>
  <c r="I193" i="7"/>
  <c r="T76" i="7"/>
  <c r="Q35" i="7" l="1"/>
  <c r="Q224" i="7" l="1"/>
  <c r="Q223" i="7"/>
  <c r="Q222" i="7"/>
  <c r="Q221" i="7"/>
  <c r="Q220" i="7"/>
  <c r="Q219" i="7"/>
  <c r="Q218" i="7"/>
  <c r="Q159" i="7"/>
  <c r="Q158" i="7"/>
  <c r="Q157" i="7"/>
  <c r="Q156" i="7"/>
  <c r="Q155" i="7"/>
  <c r="O83" i="7" l="1"/>
  <c r="P83" i="7" s="1"/>
  <c r="R7" i="7"/>
  <c r="G49" i="7"/>
  <c r="I49" i="7" s="1"/>
  <c r="O94" i="7" l="1"/>
  <c r="P94" i="7" s="1"/>
  <c r="O95" i="7"/>
  <c r="P95" i="7" s="1"/>
  <c r="O99" i="7"/>
  <c r="P99" i="7" s="1"/>
  <c r="O97" i="7"/>
  <c r="P97" i="7" s="1"/>
  <c r="P96" i="7"/>
  <c r="O98" i="7"/>
  <c r="P98" i="7" s="1"/>
  <c r="O74" i="7"/>
  <c r="P74" i="7" s="1"/>
  <c r="O76" i="7"/>
  <c r="P76" i="7" s="1"/>
  <c r="O75" i="7"/>
  <c r="P75" i="7" s="1"/>
  <c r="O71" i="7"/>
  <c r="P71" i="7" s="1"/>
  <c r="O70" i="7"/>
  <c r="P70" i="7" s="1"/>
  <c r="O66" i="7"/>
  <c r="P66" i="7" s="1"/>
  <c r="O72" i="7"/>
  <c r="P72" i="7" s="1"/>
  <c r="O68" i="7"/>
  <c r="P68" i="7" s="1"/>
  <c r="O67" i="7"/>
  <c r="P67" i="7" s="1"/>
  <c r="O63" i="7"/>
  <c r="P63" i="7" s="1"/>
  <c r="O62" i="7"/>
  <c r="P62" i="7" s="1"/>
  <c r="O60" i="7"/>
  <c r="P60" i="7" s="1"/>
  <c r="O64" i="7"/>
  <c r="P64" i="7" s="1"/>
  <c r="O58" i="7"/>
  <c r="P58" i="7" s="1"/>
  <c r="O59" i="7"/>
  <c r="P59" i="7" s="1"/>
  <c r="O28" i="7"/>
  <c r="O29" i="7"/>
  <c r="P29" i="7" s="1"/>
  <c r="O24" i="7"/>
  <c r="P24" i="7" s="1"/>
  <c r="R24" i="7" s="1"/>
  <c r="S24" i="7" s="1"/>
  <c r="O37" i="7"/>
  <c r="P37" i="7" s="1"/>
  <c r="O40" i="7"/>
  <c r="P40" i="7" s="1"/>
  <c r="O50" i="7"/>
  <c r="P50" i="7" s="1"/>
  <c r="O53" i="7"/>
  <c r="P53" i="7" s="1"/>
  <c r="O55" i="7"/>
  <c r="P55" i="7" s="1"/>
  <c r="O52" i="7"/>
  <c r="P52" i="7" s="1"/>
  <c r="O51" i="7"/>
  <c r="P51" i="7" s="1"/>
  <c r="O47" i="7"/>
  <c r="P47" i="7" s="1"/>
  <c r="O48" i="7"/>
  <c r="P48" i="7" s="1"/>
  <c r="O45" i="7"/>
  <c r="P45" i="7" s="1"/>
  <c r="O44" i="7"/>
  <c r="P44" i="7" s="1"/>
  <c r="O42" i="7"/>
  <c r="P42" i="7" s="1"/>
  <c r="R42" i="7" s="1"/>
  <c r="S42" i="7" s="1"/>
  <c r="O46" i="7"/>
  <c r="P46" i="7" s="1"/>
  <c r="O41" i="7"/>
  <c r="O38" i="7"/>
  <c r="P38" i="7" s="1"/>
  <c r="R38" i="7" s="1"/>
  <c r="S38" i="7" s="1"/>
  <c r="O36" i="7"/>
  <c r="P36" i="7" s="1"/>
  <c r="O35" i="7"/>
  <c r="P35" i="7" s="1"/>
  <c r="R35" i="7" s="1"/>
  <c r="S35" i="7" s="1"/>
  <c r="O22" i="7"/>
  <c r="P22" i="7" s="1"/>
  <c r="O17" i="7"/>
  <c r="P17" i="7" s="1"/>
  <c r="R17" i="7" s="1"/>
  <c r="S17" i="7" s="1"/>
  <c r="O103" i="7"/>
  <c r="P103" i="7" s="1"/>
  <c r="O26" i="7"/>
  <c r="P26" i="7" s="1"/>
  <c r="R26" i="7" s="1"/>
  <c r="S26" i="7" s="1"/>
  <c r="O18" i="7"/>
  <c r="P18" i="7" s="1"/>
  <c r="R18" i="7" s="1"/>
  <c r="S18" i="7" s="1"/>
  <c r="O20" i="7"/>
  <c r="P20" i="7" s="1"/>
  <c r="R20" i="7" s="1"/>
  <c r="S20" i="7" s="1"/>
  <c r="O25" i="7"/>
  <c r="P25" i="7" s="1"/>
  <c r="R25" i="7" s="1"/>
  <c r="S25" i="7" s="1"/>
  <c r="O27" i="7"/>
  <c r="P27" i="7" s="1"/>
  <c r="R27" i="7" s="1"/>
  <c r="S27" i="7" s="1"/>
  <c r="O21" i="7"/>
  <c r="P21" i="7" s="1"/>
  <c r="R21" i="7" s="1"/>
  <c r="S21" i="7" s="1"/>
  <c r="O19" i="7"/>
  <c r="P19" i="7" s="1"/>
  <c r="R19" i="7" s="1"/>
  <c r="S19" i="7" s="1"/>
  <c r="O106" i="7"/>
  <c r="P106" i="7" s="1"/>
  <c r="O105" i="7"/>
  <c r="P105" i="7" s="1"/>
  <c r="O110" i="7"/>
  <c r="P110" i="7" s="1"/>
  <c r="O104" i="7"/>
  <c r="P104" i="7" s="1"/>
  <c r="O111" i="7"/>
  <c r="P111" i="7" s="1"/>
  <c r="P295" i="7"/>
  <c r="O248" i="7"/>
  <c r="P248" i="7" s="1"/>
  <c r="O271" i="7"/>
  <c r="P271" i="7" s="1"/>
  <c r="O256" i="7"/>
  <c r="P256" i="7" s="1"/>
  <c r="O244" i="7"/>
  <c r="P244" i="7" s="1"/>
  <c r="O275" i="7"/>
  <c r="P275" i="7" s="1"/>
  <c r="O266" i="7"/>
  <c r="P266" i="7" s="1"/>
  <c r="O272" i="7"/>
  <c r="P272" i="7" s="1"/>
  <c r="O262" i="7"/>
  <c r="P262" i="7" s="1"/>
  <c r="O267" i="7"/>
  <c r="P267" i="7" s="1"/>
  <c r="O254" i="7"/>
  <c r="P254" i="7" s="1"/>
  <c r="O250" i="7"/>
  <c r="P250" i="7" s="1"/>
  <c r="O273" i="7"/>
  <c r="P273" i="7" s="1"/>
  <c r="O268" i="7"/>
  <c r="P268" i="7" s="1"/>
  <c r="O263" i="7"/>
  <c r="P263" i="7" s="1"/>
  <c r="O258" i="7"/>
  <c r="P258" i="7" s="1"/>
  <c r="O274" i="7"/>
  <c r="P274" i="7" s="1"/>
  <c r="O264" i="7"/>
  <c r="P264" i="7" s="1"/>
  <c r="O251" i="7"/>
  <c r="P251" i="7" s="1"/>
  <c r="O246" i="7"/>
  <c r="P246" i="7" s="1"/>
  <c r="O270" i="7"/>
  <c r="P270" i="7" s="1"/>
  <c r="O260" i="7"/>
  <c r="P260" i="7" s="1"/>
  <c r="O259" i="7"/>
  <c r="P259" i="7" s="1"/>
  <c r="O255" i="7"/>
  <c r="P255" i="7" s="1"/>
  <c r="O252" i="7"/>
  <c r="P252" i="7" s="1"/>
  <c r="O247" i="7"/>
  <c r="P247" i="7" s="1"/>
  <c r="O207" i="7"/>
  <c r="P207" i="7" s="1"/>
  <c r="P180" i="7"/>
  <c r="O200" i="7"/>
  <c r="P200" i="7" s="1"/>
  <c r="O196" i="7"/>
  <c r="P196" i="7" s="1"/>
  <c r="O188" i="7"/>
  <c r="P188" i="7" s="1"/>
  <c r="O184" i="7"/>
  <c r="P184" i="7" s="1"/>
  <c r="O205" i="7"/>
  <c r="P205" i="7" s="1"/>
  <c r="O203" i="7"/>
  <c r="P203" i="7" s="1"/>
  <c r="O197" i="7"/>
  <c r="P197" i="7" s="1"/>
  <c r="R197" i="7" s="1"/>
  <c r="S197" i="7" s="1"/>
  <c r="O192" i="7"/>
  <c r="P192" i="7" s="1"/>
  <c r="O185" i="7"/>
  <c r="P185" i="7" s="1"/>
  <c r="R185" i="7" s="1"/>
  <c r="S185" i="7" s="1"/>
  <c r="O206" i="7"/>
  <c r="P206" i="7" s="1"/>
  <c r="R206" i="7" s="1"/>
  <c r="S206" i="7" s="1"/>
  <c r="O189" i="7"/>
  <c r="P189" i="7" s="1"/>
  <c r="R189" i="7" s="1"/>
  <c r="S189" i="7" s="1"/>
  <c r="O204" i="7"/>
  <c r="P204" i="7" s="1"/>
  <c r="R204" i="7" s="1"/>
  <c r="S204" i="7" s="1"/>
  <c r="O198" i="7"/>
  <c r="P198" i="7" s="1"/>
  <c r="O194" i="7"/>
  <c r="P194" i="7" s="1"/>
  <c r="O193" i="7"/>
  <c r="P193" i="7" s="1"/>
  <c r="R193" i="7" s="1"/>
  <c r="S193" i="7" s="1"/>
  <c r="O186" i="7"/>
  <c r="P186" i="7" s="1"/>
  <c r="P178" i="7"/>
  <c r="O201" i="7"/>
  <c r="P201" i="7" s="1"/>
  <c r="O190" i="7"/>
  <c r="P190" i="7" s="1"/>
  <c r="P182" i="7"/>
  <c r="P181" i="7"/>
  <c r="R181" i="7" s="1"/>
  <c r="S181" i="7" s="1"/>
  <c r="O84" i="7"/>
  <c r="P84" i="7" s="1"/>
  <c r="O85" i="7"/>
  <c r="P85" i="7" s="1"/>
  <c r="O86" i="7"/>
  <c r="P86" i="7" s="1"/>
  <c r="O82" i="7"/>
  <c r="O87" i="7"/>
  <c r="P87" i="7" s="1"/>
  <c r="O88" i="7"/>
  <c r="O293" i="7"/>
  <c r="O217" i="7"/>
  <c r="O212" i="7"/>
  <c r="O214" i="7"/>
  <c r="O209" i="7"/>
  <c r="O216" i="7"/>
  <c r="O211" i="7"/>
  <c r="O213" i="7"/>
  <c r="O208" i="7"/>
  <c r="O210" i="7"/>
  <c r="O215" i="7"/>
  <c r="O285" i="7"/>
  <c r="O282" i="7"/>
  <c r="O283" i="7"/>
  <c r="O284" i="7"/>
  <c r="O281" i="7"/>
  <c r="O276" i="7"/>
  <c r="O277" i="7"/>
  <c r="O278" i="7"/>
  <c r="O279" i="7"/>
  <c r="O280" i="7"/>
  <c r="O69" i="7"/>
  <c r="O61" i="7"/>
  <c r="O77" i="7"/>
  <c r="O57" i="7"/>
  <c r="O78" i="7"/>
  <c r="O73" i="7"/>
  <c r="O65" i="7"/>
  <c r="O81" i="7"/>
  <c r="P154" i="7"/>
  <c r="O146" i="7"/>
  <c r="O147" i="7"/>
  <c r="O142" i="7"/>
  <c r="O144" i="7"/>
  <c r="O145" i="7"/>
  <c r="O143" i="7"/>
  <c r="O141" i="7"/>
  <c r="O140" i="7"/>
  <c r="P176" i="7"/>
  <c r="O241" i="7"/>
  <c r="O237" i="7"/>
  <c r="O240" i="7"/>
  <c r="O238" i="7"/>
  <c r="O234" i="7"/>
  <c r="O235" i="7"/>
  <c r="O236" i="7"/>
  <c r="O233" i="7"/>
  <c r="O239" i="7"/>
  <c r="O230" i="7"/>
  <c r="O165" i="7"/>
  <c r="O162" i="7"/>
  <c r="O226" i="7"/>
  <c r="O227" i="7"/>
  <c r="O160" i="7"/>
  <c r="O163" i="7"/>
  <c r="O164" i="7"/>
  <c r="O161" i="7"/>
  <c r="O166" i="7"/>
  <c r="O138" i="7"/>
  <c r="O137" i="7"/>
  <c r="O139" i="7"/>
  <c r="O134" i="7"/>
  <c r="O136" i="7"/>
  <c r="O135" i="7"/>
  <c r="O133" i="7"/>
  <c r="O117" i="7"/>
  <c r="O132" i="7"/>
  <c r="O118" i="7"/>
  <c r="O119" i="7"/>
  <c r="O120" i="7"/>
  <c r="O121" i="7"/>
  <c r="O122" i="7"/>
  <c r="O124" i="7"/>
  <c r="O126" i="7"/>
  <c r="O125" i="7"/>
  <c r="O127" i="7"/>
  <c r="O123" i="7"/>
  <c r="O130" i="7"/>
  <c r="O128" i="7"/>
  <c r="O131" i="7"/>
  <c r="O129" i="7"/>
  <c r="O232" i="7"/>
  <c r="O229" i="7"/>
  <c r="O231" i="7"/>
  <c r="O228" i="7"/>
  <c r="O242" i="7"/>
  <c r="O225" i="7"/>
  <c r="O294" i="7"/>
  <c r="O289" i="7"/>
  <c r="O288" i="7"/>
  <c r="O287" i="7"/>
  <c r="O223" i="7"/>
  <c r="O220" i="7"/>
  <c r="O224" i="7"/>
  <c r="O221" i="7"/>
  <c r="O218" i="7"/>
  <c r="O222" i="7"/>
  <c r="O219" i="7"/>
  <c r="O158" i="7"/>
  <c r="O159" i="7"/>
  <c r="O156" i="7"/>
  <c r="O155" i="7"/>
  <c r="O157" i="7"/>
  <c r="S16" i="7" l="1"/>
  <c r="T28" i="7"/>
  <c r="P28" i="7"/>
  <c r="R28" i="7" s="1"/>
  <c r="S28" i="7" s="1"/>
  <c r="P41" i="7"/>
  <c r="R41" i="7" s="1"/>
  <c r="S41" i="7" s="1"/>
  <c r="T24" i="7"/>
  <c r="T65" i="7"/>
  <c r="P82" i="7"/>
  <c r="T66" i="7"/>
  <c r="T64" i="7"/>
  <c r="T67" i="7"/>
  <c r="P88" i="7"/>
  <c r="P293" i="7"/>
  <c r="P294" i="7"/>
  <c r="P287" i="7"/>
  <c r="P288" i="7"/>
  <c r="P289" i="7"/>
  <c r="P211" i="7"/>
  <c r="P216" i="7"/>
  <c r="P215" i="7"/>
  <c r="P209" i="7"/>
  <c r="P210" i="7"/>
  <c r="P214" i="7"/>
  <c r="P208" i="7"/>
  <c r="P212" i="7"/>
  <c r="P213" i="7"/>
  <c r="P217" i="7"/>
  <c r="P284" i="7"/>
  <c r="P283" i="7"/>
  <c r="P282" i="7"/>
  <c r="P285" i="7"/>
  <c r="P279" i="7"/>
  <c r="P280" i="7"/>
  <c r="P278" i="7"/>
  <c r="P277" i="7"/>
  <c r="P276" i="7"/>
  <c r="P281" i="7"/>
  <c r="P73" i="7"/>
  <c r="P78" i="7"/>
  <c r="P61" i="7"/>
  <c r="P57" i="7"/>
  <c r="P77" i="7"/>
  <c r="P69" i="7"/>
  <c r="P65" i="7"/>
  <c r="P81" i="7"/>
  <c r="P152" i="7"/>
  <c r="P153" i="7"/>
  <c r="P150" i="7"/>
  <c r="P148" i="7"/>
  <c r="P149" i="7"/>
  <c r="P146" i="7"/>
  <c r="P143" i="7"/>
  <c r="P145" i="7"/>
  <c r="P144" i="7"/>
  <c r="P142" i="7"/>
  <c r="P147" i="7"/>
  <c r="P140" i="7"/>
  <c r="P141" i="7"/>
  <c r="P242" i="7"/>
  <c r="P238" i="7"/>
  <c r="P239" i="7"/>
  <c r="P240" i="7"/>
  <c r="P233" i="7"/>
  <c r="T198" i="7"/>
  <c r="P236" i="7"/>
  <c r="P237" i="7"/>
  <c r="P235" i="7"/>
  <c r="P241" i="7"/>
  <c r="P234" i="7"/>
  <c r="T68" i="7"/>
  <c r="P174" i="7"/>
  <c r="P172" i="7"/>
  <c r="P173" i="7"/>
  <c r="P170" i="7"/>
  <c r="P171" i="7"/>
  <c r="P175" i="7"/>
  <c r="T135" i="7"/>
  <c r="P169" i="7"/>
  <c r="P230" i="7"/>
  <c r="P168" i="7"/>
  <c r="P167" i="7"/>
  <c r="P165" i="7"/>
  <c r="P162" i="7"/>
  <c r="P229" i="7"/>
  <c r="P227" i="7"/>
  <c r="P228" i="7"/>
  <c r="P226" i="7"/>
  <c r="P232" i="7"/>
  <c r="P231" i="7"/>
  <c r="P225" i="7"/>
  <c r="P221" i="7"/>
  <c r="R221" i="7" s="1"/>
  <c r="S221" i="7" s="1"/>
  <c r="P218" i="7"/>
  <c r="R218" i="7" s="1"/>
  <c r="S218" i="7" s="1"/>
  <c r="P224" i="7"/>
  <c r="R224" i="7" s="1"/>
  <c r="S224" i="7" s="1"/>
  <c r="P222" i="7"/>
  <c r="R222" i="7" s="1"/>
  <c r="S222" i="7" s="1"/>
  <c r="P220" i="7"/>
  <c r="R220" i="7" s="1"/>
  <c r="S220" i="7" s="1"/>
  <c r="P219" i="7"/>
  <c r="R219" i="7" s="1"/>
  <c r="S219" i="7" s="1"/>
  <c r="P223" i="7"/>
  <c r="R223" i="7" s="1"/>
  <c r="S223" i="7" s="1"/>
  <c r="P122" i="7"/>
  <c r="P166" i="7"/>
  <c r="P161" i="7"/>
  <c r="P164" i="7"/>
  <c r="P163" i="7"/>
  <c r="P160" i="7"/>
  <c r="T118" i="7"/>
  <c r="P158" i="7"/>
  <c r="R158" i="7" s="1"/>
  <c r="S158" i="7" s="1"/>
  <c r="T119" i="7"/>
  <c r="P157" i="7"/>
  <c r="R157" i="7" s="1"/>
  <c r="S157" i="7" s="1"/>
  <c r="P155" i="7"/>
  <c r="R155" i="7" s="1"/>
  <c r="S155" i="7" s="1"/>
  <c r="P156" i="7"/>
  <c r="R156" i="7" s="1"/>
  <c r="S156" i="7" s="1"/>
  <c r="P159" i="7"/>
  <c r="R159" i="7" s="1"/>
  <c r="S159" i="7" s="1"/>
  <c r="P137" i="7"/>
  <c r="P139" i="7"/>
  <c r="P138" i="7"/>
  <c r="P135" i="7"/>
  <c r="P136" i="7"/>
  <c r="P134" i="7"/>
  <c r="P120" i="7"/>
  <c r="P117" i="7"/>
  <c r="P132" i="7"/>
  <c r="P133" i="7"/>
  <c r="P119" i="7"/>
  <c r="P118" i="7"/>
  <c r="P121" i="7"/>
  <c r="P127" i="7"/>
  <c r="P125" i="7"/>
  <c r="P126" i="7"/>
  <c r="P123" i="7"/>
  <c r="P124" i="7"/>
  <c r="P129" i="7"/>
  <c r="P131" i="7"/>
  <c r="P128" i="7"/>
  <c r="P130" i="7"/>
  <c r="T69" i="7" l="1"/>
  <c r="S7" i="7" l="1"/>
  <c r="O43" i="7" l="1"/>
  <c r="O39" i="7"/>
  <c r="O54" i="7"/>
  <c r="O112" i="7"/>
  <c r="O49" i="7"/>
  <c r="B17" i="4" l="1"/>
  <c r="B20" i="4" s="1"/>
  <c r="C16" i="4"/>
  <c r="C15" i="4"/>
  <c r="C17" i="4" l="1"/>
  <c r="D6" i="4"/>
  <c r="G6" i="4" l="1"/>
  <c r="F54" i="7"/>
  <c r="G54" i="7" s="1"/>
  <c r="I54" i="7" s="1"/>
  <c r="K54" i="7" s="1"/>
  <c r="F50" i="7"/>
  <c r="G50" i="7" s="1"/>
  <c r="K265" i="7"/>
  <c r="K249" i="7"/>
  <c r="K199" i="7"/>
  <c r="K183" i="7"/>
  <c r="K269" i="7"/>
  <c r="K253" i="7"/>
  <c r="K202" i="7"/>
  <c r="K187" i="7"/>
  <c r="K257" i="7"/>
  <c r="K245" i="7"/>
  <c r="K191" i="7"/>
  <c r="K151" i="7"/>
  <c r="K261" i="7"/>
  <c r="K243" i="7"/>
  <c r="K195" i="7"/>
  <c r="K177" i="7"/>
  <c r="K179" i="7"/>
  <c r="K83" i="7"/>
  <c r="K98" i="7"/>
  <c r="K76" i="7"/>
  <c r="K70" i="7"/>
  <c r="K67" i="7"/>
  <c r="K24" i="7"/>
  <c r="K96" i="7"/>
  <c r="K94" i="7"/>
  <c r="K74" i="7"/>
  <c r="K71" i="7"/>
  <c r="K64" i="7"/>
  <c r="K60" i="7"/>
  <c r="K58" i="7"/>
  <c r="K99" i="7"/>
  <c r="K97" i="7"/>
  <c r="K75" i="7"/>
  <c r="K68" i="7"/>
  <c r="K62" i="7"/>
  <c r="K29" i="7"/>
  <c r="K95" i="7"/>
  <c r="K72" i="7"/>
  <c r="K66" i="7"/>
  <c r="K63" i="7"/>
  <c r="K59" i="7"/>
  <c r="K28" i="7"/>
  <c r="K40" i="7"/>
  <c r="K37" i="7"/>
  <c r="K55" i="7"/>
  <c r="K50" i="7"/>
  <c r="K48" i="7"/>
  <c r="K45" i="7"/>
  <c r="K46" i="7"/>
  <c r="K17" i="7"/>
  <c r="K19" i="7"/>
  <c r="K26" i="7"/>
  <c r="K111" i="7"/>
  <c r="K53" i="7"/>
  <c r="K51" i="7"/>
  <c r="K42" i="7"/>
  <c r="K22" i="7"/>
  <c r="K18" i="7"/>
  <c r="K25" i="7"/>
  <c r="K103" i="7"/>
  <c r="K106" i="7"/>
  <c r="K295" i="7"/>
  <c r="K274" i="7"/>
  <c r="K272" i="7"/>
  <c r="K270" i="7"/>
  <c r="K267" i="7"/>
  <c r="K264" i="7"/>
  <c r="K262" i="7"/>
  <c r="K259" i="7"/>
  <c r="K256" i="7"/>
  <c r="K254" i="7"/>
  <c r="K251" i="7"/>
  <c r="K248" i="7"/>
  <c r="K246" i="7"/>
  <c r="K207" i="7"/>
  <c r="K205" i="7"/>
  <c r="K203" i="7"/>
  <c r="K200" i="7"/>
  <c r="K197" i="7"/>
  <c r="K194" i="7"/>
  <c r="K192" i="7"/>
  <c r="K189" i="7"/>
  <c r="K186" i="7"/>
  <c r="K184" i="7"/>
  <c r="K181" i="7"/>
  <c r="K178" i="7"/>
  <c r="K52" i="7"/>
  <c r="K47" i="7"/>
  <c r="K44" i="7"/>
  <c r="K36" i="7"/>
  <c r="K35" i="7"/>
  <c r="K20" i="7"/>
  <c r="K105" i="7"/>
  <c r="K273" i="7"/>
  <c r="K268" i="7"/>
  <c r="K263" i="7"/>
  <c r="K258" i="7"/>
  <c r="K252" i="7"/>
  <c r="K247" i="7"/>
  <c r="K206" i="7"/>
  <c r="K198" i="7"/>
  <c r="K193" i="7"/>
  <c r="K180" i="7"/>
  <c r="K27" i="7"/>
  <c r="K188" i="7"/>
  <c r="K293" i="7"/>
  <c r="K16" i="7"/>
  <c r="K104" i="7"/>
  <c r="K275" i="7"/>
  <c r="K271" i="7"/>
  <c r="K266" i="7"/>
  <c r="K260" i="7"/>
  <c r="K255" i="7"/>
  <c r="K250" i="7"/>
  <c r="K244" i="7"/>
  <c r="K201" i="7"/>
  <c r="K196" i="7"/>
  <c r="K182" i="7"/>
  <c r="K294" i="7"/>
  <c r="K21" i="7"/>
  <c r="K110" i="7"/>
  <c r="K204" i="7"/>
  <c r="K190" i="7"/>
  <c r="K185" i="7"/>
  <c r="K85" i="7"/>
  <c r="K86" i="7"/>
  <c r="K82" i="7"/>
  <c r="K87" i="7"/>
  <c r="K84" i="7"/>
  <c r="K88" i="7"/>
  <c r="K81" i="7"/>
  <c r="K49" i="7"/>
  <c r="E6" i="4"/>
  <c r="F6" i="4"/>
  <c r="I50" i="7" l="1"/>
  <c r="Q50" i="7"/>
  <c r="R50" i="7"/>
  <c r="S50" i="7" s="1"/>
  <c r="F15" i="4"/>
  <c r="F16" i="4"/>
  <c r="D9" i="4"/>
  <c r="D8" i="4"/>
  <c r="D7" i="4"/>
  <c r="F65" i="7" l="1"/>
  <c r="G65" i="7" s="1"/>
  <c r="F58" i="7"/>
  <c r="G58" i="7" s="1"/>
  <c r="F69" i="7"/>
  <c r="G69" i="7" s="1"/>
  <c r="F73" i="7"/>
  <c r="G73" i="7" s="1"/>
  <c r="F77" i="7"/>
  <c r="G77" i="7" s="1"/>
  <c r="F61" i="7"/>
  <c r="G61" i="7" s="1"/>
  <c r="F40" i="7"/>
  <c r="G40" i="7" s="1"/>
  <c r="F35" i="7"/>
  <c r="G35" i="7" s="1"/>
  <c r="I35" i="7" s="1"/>
  <c r="F51" i="7"/>
  <c r="G51" i="7" s="1"/>
  <c r="F26" i="7"/>
  <c r="G26" i="7" s="1"/>
  <c r="I26" i="7" s="1"/>
  <c r="F261" i="7"/>
  <c r="G261" i="7" s="1"/>
  <c r="F243" i="7"/>
  <c r="G243" i="7" s="1"/>
  <c r="F195" i="7"/>
  <c r="G195" i="7" s="1"/>
  <c r="F265" i="7"/>
  <c r="G265" i="7" s="1"/>
  <c r="F249" i="7"/>
  <c r="G249" i="7" s="1"/>
  <c r="F199" i="7"/>
  <c r="G199" i="7" s="1"/>
  <c r="F183" i="7"/>
  <c r="G183" i="7" s="1"/>
  <c r="F151" i="7"/>
  <c r="G151" i="7" s="1"/>
  <c r="F269" i="7"/>
  <c r="G269" i="7" s="1"/>
  <c r="F253" i="7"/>
  <c r="G253" i="7" s="1"/>
  <c r="F202" i="7"/>
  <c r="G202" i="7" s="1"/>
  <c r="F187" i="7"/>
  <c r="G187" i="7" s="1"/>
  <c r="F177" i="7"/>
  <c r="G177" i="7" s="1"/>
  <c r="F179" i="7"/>
  <c r="G179" i="7" s="1"/>
  <c r="F257" i="7"/>
  <c r="G257" i="7" s="1"/>
  <c r="F245" i="7"/>
  <c r="G245" i="7" s="1"/>
  <c r="F191" i="7"/>
  <c r="G191" i="7" s="1"/>
  <c r="F95" i="7"/>
  <c r="G95" i="7" s="1"/>
  <c r="F74" i="7"/>
  <c r="G74" i="7" s="1"/>
  <c r="F59" i="7"/>
  <c r="G59" i="7" s="1"/>
  <c r="F83" i="7"/>
  <c r="G83" i="7" s="1"/>
  <c r="F98" i="7"/>
  <c r="G98" i="7" s="1"/>
  <c r="F62" i="7"/>
  <c r="G62" i="7" s="1"/>
  <c r="F29" i="7"/>
  <c r="G29" i="7" s="1"/>
  <c r="F96" i="7"/>
  <c r="G96" i="7" s="1"/>
  <c r="F94" i="7"/>
  <c r="G94" i="7" s="1"/>
  <c r="F66" i="7"/>
  <c r="G66" i="7" s="1"/>
  <c r="F99" i="7"/>
  <c r="G99" i="7" s="1"/>
  <c r="F97" i="7"/>
  <c r="G97" i="7" s="1"/>
  <c r="F70" i="7"/>
  <c r="G70" i="7" s="1"/>
  <c r="F37" i="7"/>
  <c r="G37" i="7" s="1"/>
  <c r="F18" i="7"/>
  <c r="G18" i="7" s="1"/>
  <c r="I18" i="7" s="1"/>
  <c r="F25" i="7"/>
  <c r="G25" i="7" s="1"/>
  <c r="I25" i="7" s="1"/>
  <c r="F105" i="7"/>
  <c r="G105" i="7" s="1"/>
  <c r="F104" i="7"/>
  <c r="G104" i="7" s="1"/>
  <c r="F275" i="7"/>
  <c r="G275" i="7" s="1"/>
  <c r="F273" i="7"/>
  <c r="G273" i="7" s="1"/>
  <c r="F268" i="7"/>
  <c r="G268" i="7" s="1"/>
  <c r="F266" i="7"/>
  <c r="G266" i="7" s="1"/>
  <c r="F260" i="7"/>
  <c r="G260" i="7" s="1"/>
  <c r="F258" i="7"/>
  <c r="G258" i="7" s="1"/>
  <c r="F252" i="7"/>
  <c r="G252" i="7" s="1"/>
  <c r="F250" i="7"/>
  <c r="G250" i="7" s="1"/>
  <c r="F244" i="7"/>
  <c r="G244" i="7" s="1"/>
  <c r="F201" i="7"/>
  <c r="G201" i="7" s="1"/>
  <c r="F198" i="7"/>
  <c r="G198" i="7" s="1"/>
  <c r="F196" i="7"/>
  <c r="G196" i="7" s="1"/>
  <c r="F190" i="7"/>
  <c r="G190" i="7" s="1"/>
  <c r="F188" i="7"/>
  <c r="G188" i="7" s="1"/>
  <c r="F182" i="7"/>
  <c r="G182" i="7" s="1"/>
  <c r="F180" i="7"/>
  <c r="G180" i="7" s="1"/>
  <c r="F87" i="7"/>
  <c r="F82" i="7"/>
  <c r="G82" i="7" s="1"/>
  <c r="F46" i="7"/>
  <c r="G46" i="7" s="1"/>
  <c r="F48" i="7"/>
  <c r="G48" i="7" s="1"/>
  <c r="F110" i="7"/>
  <c r="G110" i="7" s="1"/>
  <c r="F86" i="7"/>
  <c r="G86" i="7" s="1"/>
  <c r="F112" i="7"/>
  <c r="G112" i="7" s="1"/>
  <c r="F22" i="7"/>
  <c r="G22" i="7" s="1"/>
  <c r="F44" i="7"/>
  <c r="G44" i="7" s="1"/>
  <c r="F111" i="7"/>
  <c r="G111" i="7" s="1"/>
  <c r="F84" i="7"/>
  <c r="G84" i="7" s="1"/>
  <c r="F106" i="7"/>
  <c r="G106" i="7" s="1"/>
  <c r="F295" i="7"/>
  <c r="G295" i="7" s="1"/>
  <c r="F262" i="7"/>
  <c r="G262" i="7" s="1"/>
  <c r="F256" i="7"/>
  <c r="G256" i="7" s="1"/>
  <c r="F246" i="7"/>
  <c r="G246" i="7" s="1"/>
  <c r="F203" i="7"/>
  <c r="G203" i="7" s="1"/>
  <c r="F184" i="7"/>
  <c r="G184" i="7" s="1"/>
  <c r="F178" i="7"/>
  <c r="G178" i="7" s="1"/>
  <c r="F205" i="7"/>
  <c r="G205" i="7" s="1"/>
  <c r="F192" i="7"/>
  <c r="G192" i="7" s="1"/>
  <c r="F186" i="7"/>
  <c r="G186" i="7" s="1"/>
  <c r="F88" i="7"/>
  <c r="G88" i="7" s="1"/>
  <c r="F103" i="7"/>
  <c r="G103" i="7" s="1"/>
  <c r="F270" i="7"/>
  <c r="G270" i="7" s="1"/>
  <c r="F264" i="7"/>
  <c r="G264" i="7" s="1"/>
  <c r="F254" i="7"/>
  <c r="G254" i="7" s="1"/>
  <c r="F248" i="7"/>
  <c r="G248" i="7" s="1"/>
  <c r="F207" i="7"/>
  <c r="G207" i="7" s="1"/>
  <c r="F200" i="7"/>
  <c r="G200" i="7" s="1"/>
  <c r="F194" i="7"/>
  <c r="G194" i="7" s="1"/>
  <c r="F85" i="7"/>
  <c r="F216" i="7"/>
  <c r="G216" i="7" s="1"/>
  <c r="F212" i="7"/>
  <c r="G212" i="7" s="1"/>
  <c r="F208" i="7"/>
  <c r="G208" i="7" s="1"/>
  <c r="F282" i="7"/>
  <c r="G282" i="7" s="1"/>
  <c r="F278" i="7"/>
  <c r="G278" i="7" s="1"/>
  <c r="F154" i="7"/>
  <c r="G154" i="7" s="1"/>
  <c r="F148" i="7"/>
  <c r="G148" i="7" s="1"/>
  <c r="F144" i="7"/>
  <c r="G144" i="7" s="1"/>
  <c r="F140" i="7"/>
  <c r="G140" i="7" s="1"/>
  <c r="F239" i="7"/>
  <c r="G239" i="7" s="1"/>
  <c r="F235" i="7"/>
  <c r="G235" i="7" s="1"/>
  <c r="F175" i="7"/>
  <c r="G175" i="7" s="1"/>
  <c r="F171" i="7"/>
  <c r="G171" i="7" s="1"/>
  <c r="F167" i="7"/>
  <c r="G167" i="7" s="1"/>
  <c r="F226" i="7"/>
  <c r="G226" i="7" s="1"/>
  <c r="F163" i="7"/>
  <c r="G163" i="7" s="1"/>
  <c r="F138" i="7"/>
  <c r="G138" i="7" s="1"/>
  <c r="F136" i="7"/>
  <c r="G136" i="7" s="1"/>
  <c r="F118" i="7"/>
  <c r="G118" i="7" s="1"/>
  <c r="F123" i="7"/>
  <c r="G123" i="7" s="1"/>
  <c r="F127" i="7"/>
  <c r="G127" i="7" s="1"/>
  <c r="F129" i="7"/>
  <c r="G129" i="7" s="1"/>
  <c r="F231" i="7"/>
  <c r="G231" i="7" s="1"/>
  <c r="F294" i="7"/>
  <c r="G294" i="7" s="1"/>
  <c r="F215" i="7"/>
  <c r="G215" i="7" s="1"/>
  <c r="F211" i="7"/>
  <c r="G211" i="7" s="1"/>
  <c r="F285" i="7"/>
  <c r="G285" i="7" s="1"/>
  <c r="F281" i="7"/>
  <c r="G281" i="7" s="1"/>
  <c r="F277" i="7"/>
  <c r="G277" i="7" s="1"/>
  <c r="F150" i="7"/>
  <c r="G150" i="7" s="1"/>
  <c r="F149" i="7"/>
  <c r="G149" i="7" s="1"/>
  <c r="F145" i="7"/>
  <c r="G145" i="7" s="1"/>
  <c r="F141" i="7"/>
  <c r="G141" i="7" s="1"/>
  <c r="F238" i="7"/>
  <c r="G238" i="7" s="1"/>
  <c r="F234" i="7"/>
  <c r="G234" i="7" s="1"/>
  <c r="F174" i="7"/>
  <c r="G174" i="7" s="1"/>
  <c r="F170" i="7"/>
  <c r="G170" i="7" s="1"/>
  <c r="F165" i="7"/>
  <c r="G165" i="7" s="1"/>
  <c r="F162" i="7"/>
  <c r="G162" i="7" s="1"/>
  <c r="F161" i="7"/>
  <c r="G161" i="7" s="1"/>
  <c r="F139" i="7"/>
  <c r="G139" i="7" s="1"/>
  <c r="F132" i="7"/>
  <c r="G132" i="7" s="1"/>
  <c r="F119" i="7"/>
  <c r="G119" i="7" s="1"/>
  <c r="F124" i="7"/>
  <c r="G124" i="7" s="1"/>
  <c r="F122" i="7"/>
  <c r="G122" i="7" s="1"/>
  <c r="F128" i="7"/>
  <c r="G128" i="7" s="1"/>
  <c r="F229" i="7"/>
  <c r="G229" i="7" s="1"/>
  <c r="F289" i="7"/>
  <c r="G289" i="7" s="1"/>
  <c r="F293" i="7"/>
  <c r="G293" i="7" s="1"/>
  <c r="F214" i="7"/>
  <c r="G214" i="7" s="1"/>
  <c r="F210" i="7"/>
  <c r="G210" i="7" s="1"/>
  <c r="F284" i="7"/>
  <c r="G284" i="7" s="1"/>
  <c r="F280" i="7"/>
  <c r="G280" i="7" s="1"/>
  <c r="F276" i="7"/>
  <c r="G276" i="7" s="1"/>
  <c r="F81" i="7"/>
  <c r="G81" i="7" s="1"/>
  <c r="F152" i="7"/>
  <c r="G152" i="7" s="1"/>
  <c r="F142" i="7"/>
  <c r="G142" i="7" s="1"/>
  <c r="F146" i="7"/>
  <c r="G146" i="7" s="1"/>
  <c r="F241" i="7"/>
  <c r="G241" i="7" s="1"/>
  <c r="F237" i="7"/>
  <c r="G237" i="7" s="1"/>
  <c r="F233" i="7"/>
  <c r="G233" i="7" s="1"/>
  <c r="F173" i="7"/>
  <c r="G173" i="7" s="1"/>
  <c r="F169" i="7"/>
  <c r="G169" i="7" s="1"/>
  <c r="F230" i="7"/>
  <c r="G230" i="7" s="1"/>
  <c r="F166" i="7"/>
  <c r="G166" i="7" s="1"/>
  <c r="F160" i="7"/>
  <c r="G160" i="7" s="1"/>
  <c r="F134" i="7"/>
  <c r="G134" i="7" s="1"/>
  <c r="F133" i="7"/>
  <c r="G133" i="7" s="1"/>
  <c r="F121" i="7"/>
  <c r="G121" i="7" s="1"/>
  <c r="F125" i="7"/>
  <c r="G125" i="7" s="1"/>
  <c r="F131" i="7"/>
  <c r="G131" i="7" s="1"/>
  <c r="F242" i="7"/>
  <c r="G242" i="7" s="1"/>
  <c r="F228" i="7"/>
  <c r="G228" i="7" s="1"/>
  <c r="F288" i="7"/>
  <c r="G288" i="7" s="1"/>
  <c r="F217" i="7"/>
  <c r="G217" i="7" s="1"/>
  <c r="F213" i="7"/>
  <c r="G213" i="7" s="1"/>
  <c r="F209" i="7"/>
  <c r="G209" i="7" s="1"/>
  <c r="F283" i="7"/>
  <c r="G283" i="7" s="1"/>
  <c r="F279" i="7"/>
  <c r="G279" i="7" s="1"/>
  <c r="F153" i="7"/>
  <c r="G153" i="7" s="1"/>
  <c r="F143" i="7"/>
  <c r="G143" i="7" s="1"/>
  <c r="F147" i="7"/>
  <c r="G147" i="7" s="1"/>
  <c r="F240" i="7"/>
  <c r="G240" i="7" s="1"/>
  <c r="F236" i="7"/>
  <c r="G236" i="7" s="1"/>
  <c r="F176" i="7"/>
  <c r="G176" i="7" s="1"/>
  <c r="F172" i="7"/>
  <c r="G172" i="7" s="1"/>
  <c r="F168" i="7"/>
  <c r="G168" i="7" s="1"/>
  <c r="F227" i="7"/>
  <c r="G227" i="7" s="1"/>
  <c r="F164" i="7"/>
  <c r="G164" i="7" s="1"/>
  <c r="F137" i="7"/>
  <c r="G137" i="7" s="1"/>
  <c r="F135" i="7"/>
  <c r="G135" i="7" s="1"/>
  <c r="F117" i="7"/>
  <c r="G117" i="7" s="1"/>
  <c r="F120" i="7"/>
  <c r="G120" i="7" s="1"/>
  <c r="F126" i="7"/>
  <c r="G126" i="7" s="1"/>
  <c r="F130" i="7"/>
  <c r="G130" i="7" s="1"/>
  <c r="F232" i="7"/>
  <c r="G232" i="7" s="1"/>
  <c r="F225" i="7"/>
  <c r="G225" i="7" s="1"/>
  <c r="F287" i="7"/>
  <c r="G287" i="7" s="1"/>
  <c r="F72" i="7"/>
  <c r="G72" i="7" s="1"/>
  <c r="F63" i="7"/>
  <c r="G63" i="7" s="1"/>
  <c r="F28" i="7"/>
  <c r="G28" i="7" s="1"/>
  <c r="I28" i="7" s="1"/>
  <c r="F76" i="7"/>
  <c r="G76" i="7" s="1"/>
  <c r="F67" i="7"/>
  <c r="G67" i="7" s="1"/>
  <c r="F24" i="7"/>
  <c r="G24" i="7" s="1"/>
  <c r="I24" i="7" s="1"/>
  <c r="F71" i="7"/>
  <c r="G71" i="7" s="1"/>
  <c r="F64" i="7"/>
  <c r="G64" i="7" s="1"/>
  <c r="F60" i="7"/>
  <c r="G60" i="7" s="1"/>
  <c r="F75" i="7"/>
  <c r="G75" i="7" s="1"/>
  <c r="F68" i="7"/>
  <c r="G68" i="7" s="1"/>
  <c r="F271" i="7"/>
  <c r="G271" i="7" s="1"/>
  <c r="F263" i="7"/>
  <c r="G263" i="7" s="1"/>
  <c r="F255" i="7"/>
  <c r="G255" i="7" s="1"/>
  <c r="F247" i="7"/>
  <c r="G247" i="7" s="1"/>
  <c r="F45" i="7"/>
  <c r="G45" i="7" s="1"/>
  <c r="F36" i="7"/>
  <c r="G36" i="7" s="1"/>
  <c r="G79" i="7" s="1"/>
  <c r="I79" i="7" s="1"/>
  <c r="F17" i="7"/>
  <c r="G17" i="7" s="1"/>
  <c r="I17" i="7" s="1"/>
  <c r="F53" i="7"/>
  <c r="G53" i="7" s="1"/>
  <c r="F55" i="7"/>
  <c r="G55" i="7" s="1"/>
  <c r="F27" i="7"/>
  <c r="G27" i="7" s="1"/>
  <c r="I27" i="7" s="1"/>
  <c r="F272" i="7"/>
  <c r="G272" i="7" s="1"/>
  <c r="F267" i="7"/>
  <c r="G267" i="7" s="1"/>
  <c r="F251" i="7"/>
  <c r="G251" i="7" s="1"/>
  <c r="F52" i="7"/>
  <c r="G52" i="7" s="1"/>
  <c r="F47" i="7"/>
  <c r="G47" i="7" s="1"/>
  <c r="F16" i="7"/>
  <c r="G16" i="7" s="1"/>
  <c r="F274" i="7"/>
  <c r="G274" i="7" s="1"/>
  <c r="F259" i="7"/>
  <c r="G259" i="7" s="1"/>
  <c r="F57" i="7"/>
  <c r="G57" i="7" s="1"/>
  <c r="F78" i="7"/>
  <c r="G78" i="7" s="1"/>
  <c r="F223" i="7"/>
  <c r="G223" i="7" s="1"/>
  <c r="F221" i="7"/>
  <c r="G221" i="7" s="1"/>
  <c r="F219" i="7"/>
  <c r="G219" i="7" s="1"/>
  <c r="F159" i="7"/>
  <c r="G159" i="7" s="1"/>
  <c r="F157" i="7"/>
  <c r="G157" i="7" s="1"/>
  <c r="F155" i="7"/>
  <c r="G155" i="7" s="1"/>
  <c r="F224" i="7"/>
  <c r="G224" i="7" s="1"/>
  <c r="F222" i="7"/>
  <c r="G222" i="7" s="1"/>
  <c r="F220" i="7"/>
  <c r="G220" i="7" s="1"/>
  <c r="F218" i="7"/>
  <c r="G218" i="7" s="1"/>
  <c r="F158" i="7"/>
  <c r="G158" i="7" s="1"/>
  <c r="F156" i="7"/>
  <c r="G156" i="7" s="1"/>
  <c r="F34" i="7"/>
  <c r="G34" i="7" s="1"/>
  <c r="I34" i="7" s="1"/>
  <c r="K34" i="7" s="1"/>
  <c r="F43" i="7"/>
  <c r="G43" i="7" s="1"/>
  <c r="I43" i="7" s="1"/>
  <c r="K43" i="7" s="1"/>
  <c r="F39" i="7"/>
  <c r="G39" i="7" s="1"/>
  <c r="I39" i="7" s="1"/>
  <c r="K39" i="7" s="1"/>
  <c r="Q54" i="7"/>
  <c r="G85" i="7"/>
  <c r="G87" i="7"/>
  <c r="F17" i="4"/>
  <c r="F18" i="4" s="1"/>
  <c r="G8" i="4"/>
  <c r="F8" i="4"/>
  <c r="E8" i="4"/>
  <c r="G7" i="4"/>
  <c r="F7" i="4"/>
  <c r="E7" i="4"/>
  <c r="Q39" i="7"/>
  <c r="G9" i="4"/>
  <c r="F9" i="4"/>
  <c r="E9" i="4"/>
  <c r="I218" i="7" l="1"/>
  <c r="K218" i="7" s="1"/>
  <c r="L218" i="7" s="1"/>
  <c r="M218" i="7" s="1"/>
  <c r="T173" i="7"/>
  <c r="I221" i="7"/>
  <c r="K221" i="7" s="1"/>
  <c r="L221" i="7" s="1"/>
  <c r="M221" i="7" s="1"/>
  <c r="T176" i="7"/>
  <c r="I263" i="7"/>
  <c r="Q263" i="7"/>
  <c r="R263" i="7"/>
  <c r="I67" i="7"/>
  <c r="Q67" i="7"/>
  <c r="R67" i="7"/>
  <c r="Q130" i="7"/>
  <c r="I130" i="7"/>
  <c r="K130" i="7" s="1"/>
  <c r="L130" i="7" s="1"/>
  <c r="M130" i="7" s="1"/>
  <c r="T99" i="7"/>
  <c r="R130" i="7"/>
  <c r="I168" i="7"/>
  <c r="K168" i="7" s="1"/>
  <c r="L168" i="7" s="1"/>
  <c r="M168" i="7" s="1"/>
  <c r="Q168" i="7"/>
  <c r="T132" i="7"/>
  <c r="R168" i="7"/>
  <c r="I279" i="7"/>
  <c r="K279" i="7" s="1"/>
  <c r="L279" i="7" s="1"/>
  <c r="M279" i="7" s="1"/>
  <c r="Q279" i="7"/>
  <c r="T233" i="7"/>
  <c r="R279" i="7"/>
  <c r="Q217" i="7"/>
  <c r="I217" i="7"/>
  <c r="K217" i="7" s="1"/>
  <c r="L217" i="7" s="1"/>
  <c r="M217" i="7" s="1"/>
  <c r="T172" i="7"/>
  <c r="R217" i="7"/>
  <c r="Q134" i="7"/>
  <c r="I134" i="7"/>
  <c r="K134" i="7" s="1"/>
  <c r="L134" i="7" s="1"/>
  <c r="M134" i="7" s="1"/>
  <c r="R134" i="7"/>
  <c r="Q241" i="7"/>
  <c r="I241" i="7"/>
  <c r="K241" i="7" s="1"/>
  <c r="L241" i="7" s="1"/>
  <c r="M241" i="7" s="1"/>
  <c r="R241" i="7"/>
  <c r="Q210" i="7"/>
  <c r="I210" i="7"/>
  <c r="K210" i="7" s="1"/>
  <c r="L210" i="7" s="1"/>
  <c r="M210" i="7" s="1"/>
  <c r="T166" i="7"/>
  <c r="R210" i="7"/>
  <c r="S210" i="7" s="1"/>
  <c r="I119" i="7"/>
  <c r="K119" i="7" s="1"/>
  <c r="L119" i="7" s="1"/>
  <c r="M119" i="7" s="1"/>
  <c r="Q119" i="7"/>
  <c r="T88" i="7"/>
  <c r="R119" i="7"/>
  <c r="S119" i="7" s="1"/>
  <c r="I234" i="7"/>
  <c r="K234" i="7" s="1"/>
  <c r="L234" i="7" s="1"/>
  <c r="M234" i="7" s="1"/>
  <c r="Q234" i="7"/>
  <c r="T194" i="7"/>
  <c r="R234" i="7"/>
  <c r="I285" i="7"/>
  <c r="K285" i="7" s="1"/>
  <c r="L285" i="7" s="1"/>
  <c r="M285" i="7" s="1"/>
  <c r="Q285" i="7"/>
  <c r="T238" i="7"/>
  <c r="R285" i="7"/>
  <c r="S285" i="7" s="1"/>
  <c r="Q118" i="7"/>
  <c r="I118" i="7"/>
  <c r="K118" i="7" s="1"/>
  <c r="L118" i="7" s="1"/>
  <c r="M118" i="7" s="1"/>
  <c r="T87" i="7"/>
  <c r="R118" i="7"/>
  <c r="S118" i="7" s="1"/>
  <c r="Q235" i="7"/>
  <c r="I235" i="7"/>
  <c r="K235" i="7" s="1"/>
  <c r="L235" i="7" s="1"/>
  <c r="M235" i="7" s="1"/>
  <c r="T196" i="7"/>
  <c r="R235" i="7"/>
  <c r="Q208" i="7"/>
  <c r="I208" i="7"/>
  <c r="K208" i="7" s="1"/>
  <c r="L208" i="7" s="1"/>
  <c r="M208" i="7" s="1"/>
  <c r="T164" i="7"/>
  <c r="R208" i="7"/>
  <c r="S208" i="7" s="1"/>
  <c r="Q254" i="7"/>
  <c r="I254" i="7"/>
  <c r="R254" i="7"/>
  <c r="S254" i="7" s="1"/>
  <c r="I178" i="7"/>
  <c r="Q178" i="7"/>
  <c r="R178" i="7"/>
  <c r="I46" i="7"/>
  <c r="Q46" i="7"/>
  <c r="R46" i="7"/>
  <c r="Q198" i="7"/>
  <c r="I198" i="7"/>
  <c r="R198" i="7"/>
  <c r="S198" i="7" s="1"/>
  <c r="Q105" i="7"/>
  <c r="I105" i="7"/>
  <c r="R105" i="7"/>
  <c r="S105" i="7" s="1"/>
  <c r="I94" i="7"/>
  <c r="Q94" i="7"/>
  <c r="R94" i="7"/>
  <c r="Q95" i="7"/>
  <c r="I95" i="7"/>
  <c r="R95" i="7"/>
  <c r="I253" i="7"/>
  <c r="Q253" i="7"/>
  <c r="R253" i="7"/>
  <c r="S253" i="7" s="1"/>
  <c r="Q271" i="7"/>
  <c r="I271" i="7"/>
  <c r="R271" i="7"/>
  <c r="S271" i="7" s="1"/>
  <c r="I76" i="7"/>
  <c r="Q76" i="7"/>
  <c r="R76" i="7"/>
  <c r="Q126" i="7"/>
  <c r="I126" i="7"/>
  <c r="K126" i="7" s="1"/>
  <c r="L126" i="7" s="1"/>
  <c r="M126" i="7" s="1"/>
  <c r="T95" i="7"/>
  <c r="R126" i="7"/>
  <c r="I172" i="7"/>
  <c r="K172" i="7" s="1"/>
  <c r="L172" i="7" s="1"/>
  <c r="M172" i="7" s="1"/>
  <c r="Q172" i="7"/>
  <c r="T137" i="7"/>
  <c r="R172" i="7"/>
  <c r="Q283" i="7"/>
  <c r="I283" i="7"/>
  <c r="K283" i="7" s="1"/>
  <c r="L283" i="7" s="1"/>
  <c r="M283" i="7" s="1"/>
  <c r="R283" i="7"/>
  <c r="I125" i="7"/>
  <c r="K125" i="7" s="1"/>
  <c r="L125" i="7" s="1"/>
  <c r="M125" i="7" s="1"/>
  <c r="Q125" i="7"/>
  <c r="T94" i="7"/>
  <c r="R125" i="7"/>
  <c r="Q173" i="7"/>
  <c r="I173" i="7"/>
  <c r="K173" i="7" s="1"/>
  <c r="L173" i="7" s="1"/>
  <c r="M173" i="7" s="1"/>
  <c r="T138" i="7"/>
  <c r="R173" i="7"/>
  <c r="I276" i="7"/>
  <c r="K276" i="7" s="1"/>
  <c r="L276" i="7" s="1"/>
  <c r="M276" i="7" s="1"/>
  <c r="Q276" i="7"/>
  <c r="T230" i="7"/>
  <c r="R276" i="7"/>
  <c r="Q128" i="7"/>
  <c r="I128" i="7"/>
  <c r="K128" i="7" s="1"/>
  <c r="L128" i="7" s="1"/>
  <c r="M128" i="7" s="1"/>
  <c r="T97" i="7"/>
  <c r="R128" i="7"/>
  <c r="Q165" i="7"/>
  <c r="I165" i="7"/>
  <c r="K165" i="7" s="1"/>
  <c r="L165" i="7" s="1"/>
  <c r="M165" i="7" s="1"/>
  <c r="T129" i="7"/>
  <c r="R165" i="7"/>
  <c r="Q150" i="7"/>
  <c r="I150" i="7"/>
  <c r="K150" i="7" s="1"/>
  <c r="L150" i="7" s="1"/>
  <c r="M150" i="7" s="1"/>
  <c r="T111" i="7"/>
  <c r="R150" i="7"/>
  <c r="S150" i="7" s="1"/>
  <c r="I136" i="7"/>
  <c r="K136" i="7" s="1"/>
  <c r="L136" i="7" s="1"/>
  <c r="M136" i="7" s="1"/>
  <c r="Q136" i="7"/>
  <c r="R136" i="7"/>
  <c r="I239" i="7"/>
  <c r="K239" i="7" s="1"/>
  <c r="L239" i="7" s="1"/>
  <c r="M239" i="7" s="1"/>
  <c r="Q239" i="7"/>
  <c r="T201" i="7"/>
  <c r="R239" i="7"/>
  <c r="S239" i="7" s="1"/>
  <c r="Q212" i="7"/>
  <c r="I212" i="7"/>
  <c r="K212" i="7" s="1"/>
  <c r="L212" i="7" s="1"/>
  <c r="M212" i="7" s="1"/>
  <c r="T168" i="7"/>
  <c r="R212" i="7"/>
  <c r="S212" i="7" s="1"/>
  <c r="Q200" i="7"/>
  <c r="I200" i="7"/>
  <c r="R200" i="7"/>
  <c r="I186" i="7"/>
  <c r="Q186" i="7"/>
  <c r="R186" i="7"/>
  <c r="Q262" i="7"/>
  <c r="I262" i="7"/>
  <c r="R262" i="7"/>
  <c r="Q82" i="7"/>
  <c r="I82" i="7"/>
  <c r="T53" i="7"/>
  <c r="R82" i="7"/>
  <c r="S82" i="7" s="1"/>
  <c r="Q201" i="7"/>
  <c r="I201" i="7"/>
  <c r="R201" i="7"/>
  <c r="Q273" i="7"/>
  <c r="I273" i="7"/>
  <c r="R273" i="7"/>
  <c r="S273" i="7" s="1"/>
  <c r="G100" i="7"/>
  <c r="I97" i="7"/>
  <c r="Q97" i="7"/>
  <c r="R97" i="7"/>
  <c r="S97" i="7" s="1"/>
  <c r="Q83" i="7"/>
  <c r="I83" i="7"/>
  <c r="R83" i="7"/>
  <c r="I177" i="7"/>
  <c r="Q177" i="7"/>
  <c r="R177" i="7"/>
  <c r="I269" i="7"/>
  <c r="Q269" i="7"/>
  <c r="R269" i="7"/>
  <c r="S269" i="7" s="1"/>
  <c r="Q249" i="7"/>
  <c r="I249" i="7"/>
  <c r="R249" i="7"/>
  <c r="S249" i="7" s="1"/>
  <c r="R261" i="7"/>
  <c r="I261" i="7"/>
  <c r="Q261" i="7"/>
  <c r="I40" i="7"/>
  <c r="Q40" i="7"/>
  <c r="R40" i="7"/>
  <c r="I222" i="7"/>
  <c r="K222" i="7" s="1"/>
  <c r="L222" i="7" s="1"/>
  <c r="M222" i="7" s="1"/>
  <c r="T178" i="7"/>
  <c r="I16" i="7"/>
  <c r="G31" i="7"/>
  <c r="Q247" i="7"/>
  <c r="I247" i="7"/>
  <c r="R247" i="7"/>
  <c r="S247" i="7" s="1"/>
  <c r="Q120" i="7"/>
  <c r="I120" i="7"/>
  <c r="K120" i="7" s="1"/>
  <c r="L120" i="7" s="1"/>
  <c r="M120" i="7" s="1"/>
  <c r="T89" i="7"/>
  <c r="R120" i="7"/>
  <c r="Q164" i="7"/>
  <c r="I164" i="7"/>
  <c r="K164" i="7" s="1"/>
  <c r="L164" i="7" s="1"/>
  <c r="M164" i="7" s="1"/>
  <c r="T128" i="7"/>
  <c r="R164" i="7"/>
  <c r="S164" i="7" s="1"/>
  <c r="I176" i="7"/>
  <c r="K176" i="7" s="1"/>
  <c r="L176" i="7" s="1"/>
  <c r="M176" i="7" s="1"/>
  <c r="Q176" i="7"/>
  <c r="T141" i="7"/>
  <c r="R176" i="7"/>
  <c r="S176" i="7" s="1"/>
  <c r="I143" i="7"/>
  <c r="K143" i="7" s="1"/>
  <c r="L143" i="7" s="1"/>
  <c r="M143" i="7" s="1"/>
  <c r="Q143" i="7"/>
  <c r="T104" i="7"/>
  <c r="R143" i="7"/>
  <c r="Q209" i="7"/>
  <c r="I209" i="7"/>
  <c r="K209" i="7" s="1"/>
  <c r="L209" i="7" s="1"/>
  <c r="M209" i="7" s="1"/>
  <c r="T165" i="7"/>
  <c r="R209" i="7"/>
  <c r="S209" i="7" s="1"/>
  <c r="Q228" i="7"/>
  <c r="I228" i="7"/>
  <c r="K228" i="7" s="1"/>
  <c r="L228" i="7" s="1"/>
  <c r="M228" i="7" s="1"/>
  <c r="T186" i="7"/>
  <c r="R228" i="7"/>
  <c r="S228" i="7" s="1"/>
  <c r="I121" i="7"/>
  <c r="K121" i="7" s="1"/>
  <c r="L121" i="7" s="1"/>
  <c r="M121" i="7" s="1"/>
  <c r="Q121" i="7"/>
  <c r="T90" i="7"/>
  <c r="R121" i="7"/>
  <c r="Q166" i="7"/>
  <c r="I166" i="7"/>
  <c r="K166" i="7" s="1"/>
  <c r="L166" i="7" s="1"/>
  <c r="M166" i="7" s="1"/>
  <c r="T130" i="7"/>
  <c r="R166" i="7"/>
  <c r="S166" i="7" s="1"/>
  <c r="I233" i="7"/>
  <c r="K233" i="7" s="1"/>
  <c r="L233" i="7" s="1"/>
  <c r="M233" i="7" s="1"/>
  <c r="Q233" i="7"/>
  <c r="T193" i="7"/>
  <c r="R233" i="7"/>
  <c r="S233" i="7" s="1"/>
  <c r="I142" i="7"/>
  <c r="K142" i="7" s="1"/>
  <c r="L142" i="7" s="1"/>
  <c r="M142" i="7" s="1"/>
  <c r="Q142" i="7"/>
  <c r="T103" i="7"/>
  <c r="R142" i="7"/>
  <c r="I280" i="7"/>
  <c r="K280" i="7" s="1"/>
  <c r="L280" i="7" s="1"/>
  <c r="M280" i="7" s="1"/>
  <c r="Q280" i="7"/>
  <c r="T234" i="7"/>
  <c r="R280" i="7"/>
  <c r="S280" i="7" s="1"/>
  <c r="Q293" i="7"/>
  <c r="I293" i="7"/>
  <c r="T242" i="7"/>
  <c r="R293" i="7"/>
  <c r="S293" i="7" s="1"/>
  <c r="Q122" i="7"/>
  <c r="I122" i="7"/>
  <c r="K122" i="7" s="1"/>
  <c r="L122" i="7" s="1"/>
  <c r="M122" i="7" s="1"/>
  <c r="T91" i="7"/>
  <c r="R122" i="7"/>
  <c r="I139" i="7"/>
  <c r="K139" i="7" s="1"/>
  <c r="L139" i="7" s="1"/>
  <c r="M139" i="7" s="1"/>
  <c r="Q139" i="7"/>
  <c r="T100" i="7"/>
  <c r="R139" i="7"/>
  <c r="S139" i="7" s="1"/>
  <c r="I170" i="7"/>
  <c r="K170" i="7" s="1"/>
  <c r="L170" i="7" s="1"/>
  <c r="M170" i="7" s="1"/>
  <c r="Q170" i="7"/>
  <c r="T134" i="7"/>
  <c r="R170" i="7"/>
  <c r="S170" i="7" s="1"/>
  <c r="I141" i="7"/>
  <c r="K141" i="7" s="1"/>
  <c r="L141" i="7" s="1"/>
  <c r="M141" i="7" s="1"/>
  <c r="Q141" i="7"/>
  <c r="T102" i="7"/>
  <c r="R141" i="7"/>
  <c r="Q277" i="7"/>
  <c r="I277" i="7"/>
  <c r="K277" i="7" s="1"/>
  <c r="L277" i="7" s="1"/>
  <c r="M277" i="7" s="1"/>
  <c r="T231" i="7"/>
  <c r="R277" i="7"/>
  <c r="S277" i="7" s="1"/>
  <c r="Q215" i="7"/>
  <c r="I215" i="7"/>
  <c r="K215" i="7" s="1"/>
  <c r="L215" i="7" s="1"/>
  <c r="M215" i="7" s="1"/>
  <c r="R215" i="7"/>
  <c r="S215" i="7" s="1"/>
  <c r="I127" i="7"/>
  <c r="K127" i="7" s="1"/>
  <c r="L127" i="7" s="1"/>
  <c r="M127" i="7" s="1"/>
  <c r="Q127" i="7"/>
  <c r="T96" i="7"/>
  <c r="R127" i="7"/>
  <c r="I138" i="7"/>
  <c r="K138" i="7" s="1"/>
  <c r="L138" i="7" s="1"/>
  <c r="M138" i="7" s="1"/>
  <c r="Q138" i="7"/>
  <c r="R138" i="7"/>
  <c r="I171" i="7"/>
  <c r="K171" i="7" s="1"/>
  <c r="L171" i="7" s="1"/>
  <c r="M171" i="7" s="1"/>
  <c r="Q171" i="7"/>
  <c r="T136" i="7"/>
  <c r="R171" i="7"/>
  <c r="Q140" i="7"/>
  <c r="I140" i="7"/>
  <c r="K140" i="7" s="1"/>
  <c r="L140" i="7" s="1"/>
  <c r="M140" i="7" s="1"/>
  <c r="T101" i="7"/>
  <c r="R140" i="7"/>
  <c r="Q278" i="7"/>
  <c r="I278" i="7"/>
  <c r="K278" i="7" s="1"/>
  <c r="L278" i="7" s="1"/>
  <c r="M278" i="7" s="1"/>
  <c r="T232" i="7"/>
  <c r="R278" i="7"/>
  <c r="Q216" i="7"/>
  <c r="I216" i="7"/>
  <c r="K216" i="7" s="1"/>
  <c r="L216" i="7" s="1"/>
  <c r="M216" i="7" s="1"/>
  <c r="T171" i="7"/>
  <c r="R216" i="7"/>
  <c r="Q207" i="7"/>
  <c r="I207" i="7"/>
  <c r="R207" i="7"/>
  <c r="Q270" i="7"/>
  <c r="I270" i="7"/>
  <c r="R270" i="7"/>
  <c r="Q192" i="7"/>
  <c r="I192" i="7"/>
  <c r="R192" i="7"/>
  <c r="S192" i="7" s="1"/>
  <c r="I203" i="7"/>
  <c r="Q203" i="7"/>
  <c r="R203" i="7"/>
  <c r="Q295" i="7"/>
  <c r="I295" i="7"/>
  <c r="R295" i="7"/>
  <c r="I44" i="7"/>
  <c r="Q44" i="7"/>
  <c r="R44" i="7"/>
  <c r="S44" i="7" s="1"/>
  <c r="I110" i="7"/>
  <c r="Q110" i="7"/>
  <c r="R110" i="7"/>
  <c r="Q190" i="7"/>
  <c r="I190" i="7"/>
  <c r="R190" i="7"/>
  <c r="Q244" i="7"/>
  <c r="I244" i="7"/>
  <c r="R244" i="7"/>
  <c r="Q260" i="7"/>
  <c r="I260" i="7"/>
  <c r="R260" i="7"/>
  <c r="I275" i="7"/>
  <c r="Q275" i="7"/>
  <c r="R275" i="7"/>
  <c r="Q99" i="7"/>
  <c r="I99" i="7"/>
  <c r="R99" i="7"/>
  <c r="Q29" i="7"/>
  <c r="I29" i="7"/>
  <c r="R29" i="7"/>
  <c r="Q59" i="7"/>
  <c r="I59" i="7"/>
  <c r="R59" i="7"/>
  <c r="Q245" i="7"/>
  <c r="I245" i="7"/>
  <c r="R245" i="7"/>
  <c r="S245" i="7" s="1"/>
  <c r="Q187" i="7"/>
  <c r="R187" i="7"/>
  <c r="I187" i="7"/>
  <c r="Q151" i="7"/>
  <c r="I151" i="7"/>
  <c r="R151" i="7"/>
  <c r="Q265" i="7"/>
  <c r="R265" i="7"/>
  <c r="I265" i="7"/>
  <c r="Q61" i="7"/>
  <c r="I61" i="7"/>
  <c r="K61" i="7" s="1"/>
  <c r="L61" i="7" s="1"/>
  <c r="M61" i="7" s="1"/>
  <c r="T44" i="7"/>
  <c r="R61" i="7"/>
  <c r="S61" i="7" s="1"/>
  <c r="I58" i="7"/>
  <c r="Q58" i="7"/>
  <c r="R58" i="7"/>
  <c r="S58" i="7" s="1"/>
  <c r="L110" i="7"/>
  <c r="M110" i="7" s="1"/>
  <c r="L192" i="7"/>
  <c r="M192" i="7" s="1"/>
  <c r="L75" i="7"/>
  <c r="M75" i="7" s="1"/>
  <c r="L87" i="7"/>
  <c r="L260" i="7"/>
  <c r="M260" i="7" s="1"/>
  <c r="L263" i="7"/>
  <c r="M263" i="7" s="1"/>
  <c r="L194" i="7"/>
  <c r="M194" i="7" s="1"/>
  <c r="L272" i="7"/>
  <c r="M272" i="7" s="1"/>
  <c r="L45" i="7"/>
  <c r="M45" i="7" s="1"/>
  <c r="L97" i="7"/>
  <c r="M97" i="7" s="1"/>
  <c r="L177" i="7"/>
  <c r="M177" i="7" s="1"/>
  <c r="L275" i="7"/>
  <c r="M275" i="7" s="1"/>
  <c r="L111" i="7"/>
  <c r="M111" i="7" s="1"/>
  <c r="L261" i="7"/>
  <c r="M261" i="7" s="1"/>
  <c r="L294" i="7"/>
  <c r="M294" i="7" s="1"/>
  <c r="L180" i="7"/>
  <c r="M180" i="7" s="1"/>
  <c r="L52" i="7"/>
  <c r="M52" i="7" s="1"/>
  <c r="L254" i="7"/>
  <c r="M254" i="7" s="1"/>
  <c r="L51" i="7"/>
  <c r="M51" i="7" s="1"/>
  <c r="L66" i="7"/>
  <c r="M66" i="7" s="1"/>
  <c r="L24" i="7"/>
  <c r="M24" i="7" s="1"/>
  <c r="L202" i="7"/>
  <c r="M202" i="7" s="1"/>
  <c r="L196" i="7"/>
  <c r="M196" i="7" s="1"/>
  <c r="L270" i="7"/>
  <c r="M270" i="7" s="1"/>
  <c r="L94" i="7"/>
  <c r="M94" i="7" s="1"/>
  <c r="L86" i="7"/>
  <c r="L271" i="7"/>
  <c r="M271" i="7" s="1"/>
  <c r="L273" i="7"/>
  <c r="M273" i="7" s="1"/>
  <c r="L200" i="7"/>
  <c r="M200" i="7" s="1"/>
  <c r="L295" i="7"/>
  <c r="M295" i="7" s="1"/>
  <c r="L50" i="7"/>
  <c r="M50" i="7" s="1"/>
  <c r="L58" i="7"/>
  <c r="M58" i="7" s="1"/>
  <c r="L243" i="7"/>
  <c r="M243" i="7" s="1"/>
  <c r="L265" i="7"/>
  <c r="M265" i="7" s="1"/>
  <c r="L36" i="7"/>
  <c r="M36" i="7" s="1"/>
  <c r="L246" i="7"/>
  <c r="M246" i="7" s="1"/>
  <c r="L28" i="7"/>
  <c r="M28" i="7" s="1"/>
  <c r="L74" i="7"/>
  <c r="M74" i="7" s="1"/>
  <c r="L188" i="7"/>
  <c r="M188" i="7" s="1"/>
  <c r="L63" i="7"/>
  <c r="M63" i="7" s="1"/>
  <c r="L181" i="7"/>
  <c r="M181" i="7" s="1"/>
  <c r="L60" i="7"/>
  <c r="M60" i="7" s="1"/>
  <c r="L81" i="7"/>
  <c r="M81" i="7" s="1"/>
  <c r="L266" i="7"/>
  <c r="M266" i="7" s="1"/>
  <c r="L268" i="7"/>
  <c r="M268" i="7" s="1"/>
  <c r="L274" i="7"/>
  <c r="M274" i="7" s="1"/>
  <c r="L48" i="7"/>
  <c r="M48" i="7" s="1"/>
  <c r="L195" i="7"/>
  <c r="M195" i="7" s="1"/>
  <c r="L54" i="7"/>
  <c r="M54" i="7" s="1"/>
  <c r="L55" i="7"/>
  <c r="M55" i="7" s="1"/>
  <c r="L182" i="7"/>
  <c r="M182" i="7" s="1"/>
  <c r="L178" i="7"/>
  <c r="M178" i="7" s="1"/>
  <c r="L53" i="7"/>
  <c r="M53" i="7" s="1"/>
  <c r="L67" i="7"/>
  <c r="M67" i="7" s="1"/>
  <c r="L46" i="7"/>
  <c r="M46" i="7" s="1"/>
  <c r="L206" i="7"/>
  <c r="M206" i="7" s="1"/>
  <c r="L262" i="7"/>
  <c r="M262" i="7" s="1"/>
  <c r="L29" i="7"/>
  <c r="M29" i="7" s="1"/>
  <c r="L85" i="7"/>
  <c r="L179" i="7"/>
  <c r="M179" i="7" s="1"/>
  <c r="L35" i="7"/>
  <c r="M35" i="7" s="1"/>
  <c r="L40" i="7"/>
  <c r="M40" i="7" s="1"/>
  <c r="L84" i="7"/>
  <c r="L88" i="7"/>
  <c r="M88" i="7" s="1"/>
  <c r="L252" i="7"/>
  <c r="M252" i="7" s="1"/>
  <c r="L17" i="7"/>
  <c r="M17" i="7" s="1"/>
  <c r="L83" i="7"/>
  <c r="M83" i="7" s="1"/>
  <c r="L255" i="7"/>
  <c r="M255" i="7" s="1"/>
  <c r="L248" i="7"/>
  <c r="M248" i="7" s="1"/>
  <c r="L70" i="7"/>
  <c r="M70" i="7" s="1"/>
  <c r="L185" i="7"/>
  <c r="M185" i="7" s="1"/>
  <c r="L104" i="7"/>
  <c r="M104" i="7" s="1"/>
  <c r="L20" i="7"/>
  <c r="M20" i="7" s="1"/>
  <c r="L205" i="7"/>
  <c r="M205" i="7" s="1"/>
  <c r="L103" i="7"/>
  <c r="M103" i="7" s="1"/>
  <c r="L37" i="7"/>
  <c r="M37" i="7" s="1"/>
  <c r="L64" i="7"/>
  <c r="M64" i="7" s="1"/>
  <c r="L151" i="7"/>
  <c r="M151" i="7" s="1"/>
  <c r="L258" i="7"/>
  <c r="M258" i="7" s="1"/>
  <c r="L59" i="7"/>
  <c r="M59" i="7" s="1"/>
  <c r="L257" i="7"/>
  <c r="M257" i="7" s="1"/>
  <c r="L244" i="7"/>
  <c r="M244" i="7" s="1"/>
  <c r="L247" i="7"/>
  <c r="M247" i="7" s="1"/>
  <c r="L186" i="7"/>
  <c r="M186" i="7" s="1"/>
  <c r="L264" i="7"/>
  <c r="M264" i="7" s="1"/>
  <c r="L19" i="7"/>
  <c r="M19" i="7" s="1"/>
  <c r="L62" i="7"/>
  <c r="M62" i="7" s="1"/>
  <c r="L98" i="7"/>
  <c r="M98" i="7" s="1"/>
  <c r="L199" i="7"/>
  <c r="M199" i="7" s="1"/>
  <c r="L198" i="7"/>
  <c r="M198" i="7" s="1"/>
  <c r="L22" i="7"/>
  <c r="M22" i="7" s="1"/>
  <c r="L204" i="7"/>
  <c r="M204" i="7" s="1"/>
  <c r="L293" i="7"/>
  <c r="M293" i="7" s="1"/>
  <c r="L18" i="7"/>
  <c r="M18" i="7" s="1"/>
  <c r="L245" i="7"/>
  <c r="M245" i="7" s="1"/>
  <c r="L106" i="7"/>
  <c r="M106" i="7" s="1"/>
  <c r="L269" i="7"/>
  <c r="M269" i="7" s="1"/>
  <c r="L21" i="7"/>
  <c r="M21" i="7" s="1"/>
  <c r="L27" i="7"/>
  <c r="M27" i="7" s="1"/>
  <c r="L47" i="7"/>
  <c r="M47" i="7" s="1"/>
  <c r="L251" i="7"/>
  <c r="M251" i="7" s="1"/>
  <c r="L42" i="7"/>
  <c r="M42" i="7" s="1"/>
  <c r="L96" i="7"/>
  <c r="M96" i="7" s="1"/>
  <c r="L197" i="7"/>
  <c r="M197" i="7" s="1"/>
  <c r="L99" i="7"/>
  <c r="M99" i="7" s="1"/>
  <c r="L44" i="7"/>
  <c r="M44" i="7" s="1"/>
  <c r="L82" i="7"/>
  <c r="M82" i="7" s="1"/>
  <c r="L193" i="7"/>
  <c r="M193" i="7" s="1"/>
  <c r="L256" i="7"/>
  <c r="M256" i="7" s="1"/>
  <c r="L72" i="7"/>
  <c r="M72" i="7" s="1"/>
  <c r="L253" i="7"/>
  <c r="M253" i="7" s="1"/>
  <c r="L105" i="7"/>
  <c r="M105" i="7" s="1"/>
  <c r="L49" i="7"/>
  <c r="M49" i="7" s="1"/>
  <c r="L201" i="7"/>
  <c r="M201" i="7" s="1"/>
  <c r="L184" i="7"/>
  <c r="M184" i="7" s="1"/>
  <c r="L26" i="7"/>
  <c r="M26" i="7" s="1"/>
  <c r="L183" i="7"/>
  <c r="M183" i="7" s="1"/>
  <c r="L259" i="7"/>
  <c r="M259" i="7" s="1"/>
  <c r="L16" i="7"/>
  <c r="M16" i="7" s="1"/>
  <c r="L25" i="7"/>
  <c r="M25" i="7" s="1"/>
  <c r="L191" i="7"/>
  <c r="M191" i="7" s="1"/>
  <c r="L95" i="7"/>
  <c r="M95" i="7" s="1"/>
  <c r="L189" i="7"/>
  <c r="M189" i="7" s="1"/>
  <c r="L68" i="7"/>
  <c r="M68" i="7" s="1"/>
  <c r="L249" i="7"/>
  <c r="M249" i="7" s="1"/>
  <c r="L187" i="7"/>
  <c r="M187" i="7" s="1"/>
  <c r="L76" i="7"/>
  <c r="M76" i="7" s="1"/>
  <c r="L190" i="7"/>
  <c r="M190" i="7" s="1"/>
  <c r="L207" i="7"/>
  <c r="M207" i="7" s="1"/>
  <c r="L71" i="7"/>
  <c r="M71" i="7" s="1"/>
  <c r="L203" i="7"/>
  <c r="M203" i="7" s="1"/>
  <c r="L250" i="7"/>
  <c r="M250" i="7" s="1"/>
  <c r="L267" i="7"/>
  <c r="M267" i="7" s="1"/>
  <c r="L43" i="7"/>
  <c r="M43" i="7" s="1"/>
  <c r="I155" i="7"/>
  <c r="K155" i="7" s="1"/>
  <c r="L155" i="7" s="1"/>
  <c r="M155" i="7" s="1"/>
  <c r="T117" i="7"/>
  <c r="Q259" i="7"/>
  <c r="I259" i="7"/>
  <c r="R259" i="7"/>
  <c r="I52" i="7"/>
  <c r="Q52" i="7"/>
  <c r="R52" i="7"/>
  <c r="Q36" i="7"/>
  <c r="I36" i="7"/>
  <c r="R36" i="7"/>
  <c r="S36" i="7" s="1"/>
  <c r="I60" i="7"/>
  <c r="Q60" i="7"/>
  <c r="R60" i="7"/>
  <c r="Q72" i="7"/>
  <c r="I72" i="7"/>
  <c r="R72" i="7"/>
  <c r="I135" i="7"/>
  <c r="K135" i="7" s="1"/>
  <c r="L135" i="7" s="1"/>
  <c r="M135" i="7" s="1"/>
  <c r="Q135" i="7"/>
  <c r="R135" i="7"/>
  <c r="Q240" i="7"/>
  <c r="I240" i="7"/>
  <c r="K240" i="7" s="1"/>
  <c r="L240" i="7" s="1"/>
  <c r="M240" i="7" s="1"/>
  <c r="T203" i="7"/>
  <c r="R240" i="7"/>
  <c r="S240" i="7" s="1"/>
  <c r="I131" i="7"/>
  <c r="K131" i="7" s="1"/>
  <c r="L131" i="7" s="1"/>
  <c r="M131" i="7" s="1"/>
  <c r="Q131" i="7"/>
  <c r="R131" i="7"/>
  <c r="S131" i="7" s="1"/>
  <c r="I169" i="7"/>
  <c r="K169" i="7" s="1"/>
  <c r="L169" i="7" s="1"/>
  <c r="M169" i="7" s="1"/>
  <c r="Q169" i="7"/>
  <c r="T133" i="7"/>
  <c r="R169" i="7"/>
  <c r="S169" i="7" s="1"/>
  <c r="I81" i="7"/>
  <c r="Q81" i="7"/>
  <c r="T52" i="7"/>
  <c r="R81" i="7"/>
  <c r="S81" i="7" s="1"/>
  <c r="Q229" i="7"/>
  <c r="I229" i="7"/>
  <c r="K229" i="7" s="1"/>
  <c r="L229" i="7" s="1"/>
  <c r="M229" i="7" s="1"/>
  <c r="T188" i="7"/>
  <c r="R229" i="7"/>
  <c r="Q162" i="7"/>
  <c r="I162" i="7"/>
  <c r="K162" i="7" s="1"/>
  <c r="L162" i="7" s="1"/>
  <c r="M162" i="7" s="1"/>
  <c r="T126" i="7"/>
  <c r="R162" i="7"/>
  <c r="S162" i="7" s="1"/>
  <c r="I149" i="7"/>
  <c r="K149" i="7" s="1"/>
  <c r="L149" i="7" s="1"/>
  <c r="M149" i="7" s="1"/>
  <c r="Q149" i="7"/>
  <c r="T110" i="7"/>
  <c r="R149" i="7"/>
  <c r="S149" i="7" s="1"/>
  <c r="Q231" i="7"/>
  <c r="I231" i="7"/>
  <c r="K231" i="7" s="1"/>
  <c r="L231" i="7" s="1"/>
  <c r="M231" i="7" s="1"/>
  <c r="T190" i="7"/>
  <c r="R231" i="7"/>
  <c r="I226" i="7"/>
  <c r="K226" i="7" s="1"/>
  <c r="L226" i="7" s="1"/>
  <c r="M226" i="7" s="1"/>
  <c r="Q226" i="7"/>
  <c r="T184" i="7"/>
  <c r="R226" i="7"/>
  <c r="S226" i="7" s="1"/>
  <c r="Q148" i="7"/>
  <c r="I148" i="7"/>
  <c r="K148" i="7" s="1"/>
  <c r="L148" i="7" s="1"/>
  <c r="M148" i="7" s="1"/>
  <c r="T109" i="7"/>
  <c r="R148" i="7"/>
  <c r="S148" i="7" s="1"/>
  <c r="I194" i="7"/>
  <c r="Q194" i="7"/>
  <c r="R194" i="7"/>
  <c r="Q88" i="7"/>
  <c r="I88" i="7"/>
  <c r="T58" i="7"/>
  <c r="R88" i="7"/>
  <c r="I256" i="7"/>
  <c r="Q256" i="7"/>
  <c r="R256" i="7"/>
  <c r="G113" i="7"/>
  <c r="Q112" i="7"/>
  <c r="I112" i="7"/>
  <c r="Q182" i="7"/>
  <c r="I182" i="7"/>
  <c r="R182" i="7"/>
  <c r="I252" i="7"/>
  <c r="Q252" i="7"/>
  <c r="R252" i="7"/>
  <c r="Q268" i="7"/>
  <c r="I268" i="7"/>
  <c r="R268" i="7"/>
  <c r="I70" i="7"/>
  <c r="Q70" i="7"/>
  <c r="R70" i="7"/>
  <c r="Q98" i="7"/>
  <c r="I98" i="7"/>
  <c r="R98" i="7"/>
  <c r="Q179" i="7"/>
  <c r="R179" i="7"/>
  <c r="I179" i="7"/>
  <c r="Q199" i="7"/>
  <c r="I199" i="7"/>
  <c r="R199" i="7"/>
  <c r="Q243" i="7"/>
  <c r="I243" i="7"/>
  <c r="R243" i="7"/>
  <c r="Q73" i="7"/>
  <c r="I73" i="7"/>
  <c r="K73" i="7" s="1"/>
  <c r="L73" i="7" s="1"/>
  <c r="M73" i="7" s="1"/>
  <c r="T47" i="7"/>
  <c r="R73" i="7"/>
  <c r="L34" i="7"/>
  <c r="M34" i="7" s="1"/>
  <c r="I220" i="7"/>
  <c r="K220" i="7" s="1"/>
  <c r="L220" i="7" s="1"/>
  <c r="M220" i="7" s="1"/>
  <c r="T175" i="7"/>
  <c r="I157" i="7"/>
  <c r="K157" i="7" s="1"/>
  <c r="L157" i="7" s="1"/>
  <c r="M157" i="7" s="1"/>
  <c r="T121" i="7"/>
  <c r="I223" i="7"/>
  <c r="K223" i="7" s="1"/>
  <c r="L223" i="7" s="1"/>
  <c r="M223" i="7" s="1"/>
  <c r="T180" i="7"/>
  <c r="Q274" i="7"/>
  <c r="I274" i="7"/>
  <c r="R274" i="7"/>
  <c r="I251" i="7"/>
  <c r="Q251" i="7"/>
  <c r="R251" i="7"/>
  <c r="I55" i="7"/>
  <c r="Q55" i="7"/>
  <c r="R55" i="7"/>
  <c r="I45" i="7"/>
  <c r="Q45" i="7"/>
  <c r="R45" i="7"/>
  <c r="S45" i="7" s="1"/>
  <c r="I64" i="7"/>
  <c r="Q64" i="7"/>
  <c r="R64" i="7"/>
  <c r="Q287" i="7"/>
  <c r="I287" i="7"/>
  <c r="K287" i="7" s="1"/>
  <c r="L287" i="7" s="1"/>
  <c r="M287" i="7" s="1"/>
  <c r="T239" i="7"/>
  <c r="R287" i="7"/>
  <c r="S287" i="7" s="1"/>
  <c r="Q137" i="7"/>
  <c r="I137" i="7"/>
  <c r="K137" i="7" s="1"/>
  <c r="L137" i="7" s="1"/>
  <c r="M137" i="7" s="1"/>
  <c r="R137" i="7"/>
  <c r="I147" i="7"/>
  <c r="K147" i="7" s="1"/>
  <c r="L147" i="7" s="1"/>
  <c r="M147" i="7" s="1"/>
  <c r="Q147" i="7"/>
  <c r="T108" i="7"/>
  <c r="R147" i="7"/>
  <c r="S147" i="7" s="1"/>
  <c r="Q288" i="7"/>
  <c r="I288" i="7"/>
  <c r="K288" i="7" s="1"/>
  <c r="L288" i="7" s="1"/>
  <c r="M288" i="7" s="1"/>
  <c r="T240" i="7"/>
  <c r="R288" i="7"/>
  <c r="Q160" i="7"/>
  <c r="I160" i="7"/>
  <c r="K160" i="7" s="1"/>
  <c r="L160" i="7" s="1"/>
  <c r="M160" i="7" s="1"/>
  <c r="T124" i="7"/>
  <c r="R160" i="7"/>
  <c r="I146" i="7"/>
  <c r="K146" i="7" s="1"/>
  <c r="L146" i="7" s="1"/>
  <c r="M146" i="7" s="1"/>
  <c r="Q146" i="7"/>
  <c r="T107" i="7"/>
  <c r="R146" i="7"/>
  <c r="S146" i="7" s="1"/>
  <c r="Q214" i="7"/>
  <c r="I214" i="7"/>
  <c r="K214" i="7" s="1"/>
  <c r="L214" i="7" s="1"/>
  <c r="M214" i="7" s="1"/>
  <c r="T170" i="7"/>
  <c r="R214" i="7"/>
  <c r="Q132" i="7"/>
  <c r="I132" i="7"/>
  <c r="K132" i="7" s="1"/>
  <c r="L132" i="7" s="1"/>
  <c r="M132" i="7" s="1"/>
  <c r="R132" i="7"/>
  <c r="I238" i="7"/>
  <c r="K238" i="7" s="1"/>
  <c r="L238" i="7" s="1"/>
  <c r="M238" i="7" s="1"/>
  <c r="Q238" i="7"/>
  <c r="R238" i="7"/>
  <c r="Q211" i="7"/>
  <c r="I211" i="7"/>
  <c r="K211" i="7" s="1"/>
  <c r="L211" i="7" s="1"/>
  <c r="M211" i="7" s="1"/>
  <c r="T167" i="7"/>
  <c r="R211" i="7"/>
  <c r="I129" i="7"/>
  <c r="K129" i="7" s="1"/>
  <c r="L129" i="7" s="1"/>
  <c r="M129" i="7" s="1"/>
  <c r="Q129" i="7"/>
  <c r="T98" i="7"/>
  <c r="R129" i="7"/>
  <c r="I167" i="7"/>
  <c r="K167" i="7" s="1"/>
  <c r="L167" i="7" s="1"/>
  <c r="M167" i="7" s="1"/>
  <c r="Q167" i="7"/>
  <c r="T131" i="7"/>
  <c r="R167" i="7"/>
  <c r="I154" i="7"/>
  <c r="K154" i="7" s="1"/>
  <c r="L154" i="7" s="1"/>
  <c r="M154" i="7" s="1"/>
  <c r="Q154" i="7"/>
  <c r="T114" i="7"/>
  <c r="R154" i="7"/>
  <c r="Q264" i="7"/>
  <c r="I264" i="7"/>
  <c r="R264" i="7"/>
  <c r="S264" i="7" s="1"/>
  <c r="I184" i="7"/>
  <c r="Q184" i="7"/>
  <c r="R184" i="7"/>
  <c r="S184" i="7" s="1"/>
  <c r="I111" i="7"/>
  <c r="Q111" i="7"/>
  <c r="R111" i="7"/>
  <c r="Q188" i="7"/>
  <c r="I188" i="7"/>
  <c r="R188" i="7"/>
  <c r="Q258" i="7"/>
  <c r="I258" i="7"/>
  <c r="R258" i="7"/>
  <c r="S258" i="7" s="1"/>
  <c r="Q96" i="7"/>
  <c r="I96" i="7"/>
  <c r="R96" i="7"/>
  <c r="I191" i="7"/>
  <c r="Q191" i="7"/>
  <c r="R191" i="7"/>
  <c r="I69" i="7"/>
  <c r="K69" i="7" s="1"/>
  <c r="L69" i="7" s="1"/>
  <c r="M69" i="7" s="1"/>
  <c r="Q69" i="7"/>
  <c r="T46" i="7"/>
  <c r="R69" i="7"/>
  <c r="I156" i="7"/>
  <c r="K156" i="7" s="1"/>
  <c r="L156" i="7" s="1"/>
  <c r="M156" i="7" s="1"/>
  <c r="T120" i="7"/>
  <c r="I159" i="7"/>
  <c r="K159" i="7" s="1"/>
  <c r="L159" i="7" s="1"/>
  <c r="M159" i="7" s="1"/>
  <c r="T123" i="7"/>
  <c r="Q78" i="7"/>
  <c r="I78" i="7"/>
  <c r="K78" i="7" s="1"/>
  <c r="L78" i="7" s="1"/>
  <c r="M78" i="7" s="1"/>
  <c r="T49" i="7"/>
  <c r="R78" i="7"/>
  <c r="Q267" i="7"/>
  <c r="I267" i="7"/>
  <c r="R267" i="7"/>
  <c r="I53" i="7"/>
  <c r="Q53" i="7"/>
  <c r="R53" i="7"/>
  <c r="I68" i="7"/>
  <c r="Q68" i="7"/>
  <c r="R68" i="7"/>
  <c r="S68" i="7" s="1"/>
  <c r="Q71" i="7"/>
  <c r="I71" i="7"/>
  <c r="R71" i="7"/>
  <c r="I225" i="7"/>
  <c r="K225" i="7" s="1"/>
  <c r="L225" i="7" s="1"/>
  <c r="M225" i="7" s="1"/>
  <c r="Q225" i="7"/>
  <c r="T182" i="7"/>
  <c r="R225" i="7"/>
  <c r="L39" i="7"/>
  <c r="M39" i="7" s="1"/>
  <c r="I158" i="7"/>
  <c r="K158" i="7" s="1"/>
  <c r="L158" i="7" s="1"/>
  <c r="M158" i="7" s="1"/>
  <c r="T122" i="7"/>
  <c r="I224" i="7"/>
  <c r="K224" i="7" s="1"/>
  <c r="L224" i="7" s="1"/>
  <c r="M224" i="7" s="1"/>
  <c r="T181" i="7"/>
  <c r="I219" i="7"/>
  <c r="K219" i="7" s="1"/>
  <c r="L219" i="7" s="1"/>
  <c r="M219" i="7" s="1"/>
  <c r="T174" i="7"/>
  <c r="I57" i="7"/>
  <c r="K57" i="7" s="1"/>
  <c r="L57" i="7" s="1"/>
  <c r="M57" i="7" s="1"/>
  <c r="Q57" i="7"/>
  <c r="T43" i="7"/>
  <c r="R57" i="7"/>
  <c r="Q47" i="7"/>
  <c r="I47" i="7"/>
  <c r="R47" i="7"/>
  <c r="S47" i="7" s="1"/>
  <c r="Q272" i="7"/>
  <c r="I272" i="7"/>
  <c r="R272" i="7"/>
  <c r="Q255" i="7"/>
  <c r="I255" i="7"/>
  <c r="R255" i="7"/>
  <c r="I75" i="7"/>
  <c r="Q75" i="7"/>
  <c r="R75" i="7"/>
  <c r="Q63" i="7"/>
  <c r="I63" i="7"/>
  <c r="R63" i="7"/>
  <c r="S63" i="7" s="1"/>
  <c r="Q232" i="7"/>
  <c r="I232" i="7"/>
  <c r="K232" i="7" s="1"/>
  <c r="L232" i="7" s="1"/>
  <c r="M232" i="7" s="1"/>
  <c r="T192" i="7"/>
  <c r="R232" i="7"/>
  <c r="Q117" i="7"/>
  <c r="I117" i="7"/>
  <c r="K117" i="7" s="1"/>
  <c r="L117" i="7" s="1"/>
  <c r="M117" i="7" s="1"/>
  <c r="T86" i="7"/>
  <c r="R117" i="7"/>
  <c r="I227" i="7"/>
  <c r="K227" i="7" s="1"/>
  <c r="L227" i="7" s="1"/>
  <c r="M227" i="7" s="1"/>
  <c r="Q227" i="7"/>
  <c r="T185" i="7"/>
  <c r="R227" i="7"/>
  <c r="S227" i="7" s="1"/>
  <c r="I236" i="7"/>
  <c r="K236" i="7" s="1"/>
  <c r="L236" i="7" s="1"/>
  <c r="M236" i="7" s="1"/>
  <c r="Q236" i="7"/>
  <c r="T197" i="7"/>
  <c r="R236" i="7"/>
  <c r="S236" i="7" s="1"/>
  <c r="I153" i="7"/>
  <c r="K153" i="7" s="1"/>
  <c r="L153" i="7" s="1"/>
  <c r="M153" i="7" s="1"/>
  <c r="Q153" i="7"/>
  <c r="T113" i="7"/>
  <c r="R153" i="7"/>
  <c r="Q213" i="7"/>
  <c r="I213" i="7"/>
  <c r="K213" i="7" s="1"/>
  <c r="L213" i="7" s="1"/>
  <c r="M213" i="7" s="1"/>
  <c r="T169" i="7"/>
  <c r="R213" i="7"/>
  <c r="S213" i="7" s="1"/>
  <c r="Q242" i="7"/>
  <c r="I242" i="7"/>
  <c r="K242" i="7" s="1"/>
  <c r="L242" i="7" s="1"/>
  <c r="M242" i="7" s="1"/>
  <c r="T204" i="7"/>
  <c r="R242" i="7"/>
  <c r="I133" i="7"/>
  <c r="K133" i="7" s="1"/>
  <c r="L133" i="7" s="1"/>
  <c r="M133" i="7" s="1"/>
  <c r="Q133" i="7"/>
  <c r="R133" i="7"/>
  <c r="S133" i="7" s="1"/>
  <c r="I230" i="7"/>
  <c r="K230" i="7" s="1"/>
  <c r="L230" i="7" s="1"/>
  <c r="M230" i="7" s="1"/>
  <c r="Q230" i="7"/>
  <c r="T189" i="7"/>
  <c r="R230" i="7"/>
  <c r="S230" i="7" s="1"/>
  <c r="Q237" i="7"/>
  <c r="I237" i="7"/>
  <c r="K237" i="7" s="1"/>
  <c r="L237" i="7" s="1"/>
  <c r="M237" i="7" s="1"/>
  <c r="T200" i="7"/>
  <c r="R237" i="7"/>
  <c r="I152" i="7"/>
  <c r="K152" i="7" s="1"/>
  <c r="L152" i="7" s="1"/>
  <c r="M152" i="7" s="1"/>
  <c r="Q152" i="7"/>
  <c r="T112" i="7"/>
  <c r="R152" i="7"/>
  <c r="S152" i="7" s="1"/>
  <c r="I284" i="7"/>
  <c r="K284" i="7" s="1"/>
  <c r="L284" i="7" s="1"/>
  <c r="M284" i="7" s="1"/>
  <c r="Q284" i="7"/>
  <c r="T237" i="7"/>
  <c r="R284" i="7"/>
  <c r="S284" i="7" s="1"/>
  <c r="I289" i="7"/>
  <c r="K289" i="7" s="1"/>
  <c r="L289" i="7" s="1"/>
  <c r="M289" i="7" s="1"/>
  <c r="Q289" i="7"/>
  <c r="T241" i="7"/>
  <c r="R289" i="7"/>
  <c r="I124" i="7"/>
  <c r="K124" i="7" s="1"/>
  <c r="L124" i="7" s="1"/>
  <c r="M124" i="7" s="1"/>
  <c r="Q124" i="7"/>
  <c r="T93" i="7"/>
  <c r="R124" i="7"/>
  <c r="S124" i="7" s="1"/>
  <c r="Q161" i="7"/>
  <c r="I161" i="7"/>
  <c r="K161" i="7" s="1"/>
  <c r="L161" i="7" s="1"/>
  <c r="M161" i="7" s="1"/>
  <c r="T125" i="7"/>
  <c r="R161" i="7"/>
  <c r="I174" i="7"/>
  <c r="K174" i="7" s="1"/>
  <c r="L174" i="7" s="1"/>
  <c r="M174" i="7" s="1"/>
  <c r="Q174" i="7"/>
  <c r="T139" i="7"/>
  <c r="R174" i="7"/>
  <c r="Q145" i="7"/>
  <c r="I145" i="7"/>
  <c r="K145" i="7" s="1"/>
  <c r="L145" i="7" s="1"/>
  <c r="M145" i="7" s="1"/>
  <c r="T106" i="7"/>
  <c r="R145" i="7"/>
  <c r="I281" i="7"/>
  <c r="K281" i="7" s="1"/>
  <c r="L281" i="7" s="1"/>
  <c r="M281" i="7" s="1"/>
  <c r="Q281" i="7"/>
  <c r="T235" i="7"/>
  <c r="R281" i="7"/>
  <c r="S281" i="7" s="1"/>
  <c r="I294" i="7"/>
  <c r="Q294" i="7"/>
  <c r="T244" i="7"/>
  <c r="R294" i="7"/>
  <c r="I123" i="7"/>
  <c r="K123" i="7" s="1"/>
  <c r="L123" i="7" s="1"/>
  <c r="M123" i="7" s="1"/>
  <c r="Q123" i="7"/>
  <c r="T92" i="7"/>
  <c r="R123" i="7"/>
  <c r="S123" i="7" s="1"/>
  <c r="Q163" i="7"/>
  <c r="I163" i="7"/>
  <c r="K163" i="7" s="1"/>
  <c r="L163" i="7" s="1"/>
  <c r="M163" i="7" s="1"/>
  <c r="T127" i="7"/>
  <c r="R163" i="7"/>
  <c r="Q175" i="7"/>
  <c r="I175" i="7"/>
  <c r="K175" i="7" s="1"/>
  <c r="L175" i="7" s="1"/>
  <c r="M175" i="7" s="1"/>
  <c r="T140" i="7"/>
  <c r="R175" i="7"/>
  <c r="Q144" i="7"/>
  <c r="I144" i="7"/>
  <c r="K144" i="7" s="1"/>
  <c r="L144" i="7" s="1"/>
  <c r="M144" i="7" s="1"/>
  <c r="T105" i="7"/>
  <c r="R144" i="7"/>
  <c r="Q282" i="7"/>
  <c r="I282" i="7"/>
  <c r="K282" i="7" s="1"/>
  <c r="L282" i="7" s="1"/>
  <c r="M282" i="7" s="1"/>
  <c r="T236" i="7"/>
  <c r="R282" i="7"/>
  <c r="Q248" i="7"/>
  <c r="I248" i="7"/>
  <c r="R248" i="7"/>
  <c r="Q103" i="7"/>
  <c r="I103" i="7"/>
  <c r="G107" i="7"/>
  <c r="R103" i="7"/>
  <c r="I205" i="7"/>
  <c r="Q205" i="7"/>
  <c r="R205" i="7"/>
  <c r="I246" i="7"/>
  <c r="Q246" i="7"/>
  <c r="R246" i="7"/>
  <c r="Q106" i="7"/>
  <c r="I106" i="7"/>
  <c r="I107" i="7" s="1"/>
  <c r="R106" i="7"/>
  <c r="Q22" i="7"/>
  <c r="Q31" i="7" s="1"/>
  <c r="I22" i="7"/>
  <c r="R22" i="7"/>
  <c r="Q48" i="7"/>
  <c r="I48" i="7"/>
  <c r="R48" i="7"/>
  <c r="I180" i="7"/>
  <c r="Q180" i="7"/>
  <c r="R180" i="7"/>
  <c r="Q196" i="7"/>
  <c r="I196" i="7"/>
  <c r="R196" i="7"/>
  <c r="Q250" i="7"/>
  <c r="I250" i="7"/>
  <c r="R250" i="7"/>
  <c r="I266" i="7"/>
  <c r="Q266" i="7"/>
  <c r="R266" i="7"/>
  <c r="Q104" i="7"/>
  <c r="I104" i="7"/>
  <c r="R104" i="7"/>
  <c r="S104" i="7" s="1"/>
  <c r="Q37" i="7"/>
  <c r="I37" i="7"/>
  <c r="R37" i="7"/>
  <c r="Q66" i="7"/>
  <c r="I66" i="7"/>
  <c r="R66" i="7"/>
  <c r="Q62" i="7"/>
  <c r="I62" i="7"/>
  <c r="R62" i="7"/>
  <c r="Q74" i="7"/>
  <c r="I74" i="7"/>
  <c r="R74" i="7"/>
  <c r="S74" i="7" s="1"/>
  <c r="R257" i="7"/>
  <c r="S257" i="7" s="1"/>
  <c r="Q257" i="7"/>
  <c r="I257" i="7"/>
  <c r="Q202" i="7"/>
  <c r="R202" i="7"/>
  <c r="I202" i="7"/>
  <c r="I183" i="7"/>
  <c r="Q183" i="7"/>
  <c r="R183" i="7"/>
  <c r="Q195" i="7"/>
  <c r="R195" i="7"/>
  <c r="S195" i="7" s="1"/>
  <c r="I195" i="7"/>
  <c r="I51" i="7"/>
  <c r="Q51" i="7"/>
  <c r="R51" i="7"/>
  <c r="S51" i="7" s="1"/>
  <c r="Q77" i="7"/>
  <c r="I77" i="7"/>
  <c r="K77" i="7" s="1"/>
  <c r="L77" i="7" s="1"/>
  <c r="M77" i="7" s="1"/>
  <c r="T48" i="7"/>
  <c r="R77" i="7"/>
  <c r="Q65" i="7"/>
  <c r="I65" i="7"/>
  <c r="K65" i="7" s="1"/>
  <c r="L65" i="7" s="1"/>
  <c r="M65" i="7" s="1"/>
  <c r="T45" i="7"/>
  <c r="R65" i="7"/>
  <c r="Q85" i="7"/>
  <c r="I85" i="7"/>
  <c r="R85" i="7"/>
  <c r="T55" i="7"/>
  <c r="M85" i="7"/>
  <c r="I86" i="7"/>
  <c r="R86" i="7"/>
  <c r="T56" i="7"/>
  <c r="Q86" i="7"/>
  <c r="M86" i="7"/>
  <c r="I87" i="7"/>
  <c r="R87" i="7"/>
  <c r="T57" i="7"/>
  <c r="Q87" i="7"/>
  <c r="M87" i="7"/>
  <c r="T54" i="7"/>
  <c r="Q84" i="7"/>
  <c r="I84" i="7"/>
  <c r="R84" i="7"/>
  <c r="M84" i="7"/>
  <c r="G89" i="7"/>
  <c r="B23" i="4"/>
  <c r="Q49" i="7"/>
  <c r="Q34" i="7"/>
  <c r="S180" i="7" l="1"/>
  <c r="S246" i="7"/>
  <c r="S53" i="7"/>
  <c r="S252" i="7"/>
  <c r="S275" i="7"/>
  <c r="S110" i="7"/>
  <c r="Q113" i="7"/>
  <c r="S261" i="7"/>
  <c r="S242" i="7"/>
  <c r="S232" i="7"/>
  <c r="S73" i="7"/>
  <c r="S128" i="7"/>
  <c r="S37" i="7"/>
  <c r="S196" i="7"/>
  <c r="S106" i="7"/>
  <c r="Q107" i="7"/>
  <c r="S294" i="7"/>
  <c r="S174" i="7"/>
  <c r="S289" i="7"/>
  <c r="S272" i="7"/>
  <c r="S96" i="7"/>
  <c r="S211" i="7"/>
  <c r="S137" i="7"/>
  <c r="S98" i="7"/>
  <c r="S182" i="7"/>
  <c r="S231" i="7"/>
  <c r="S229" i="7"/>
  <c r="S59" i="7"/>
  <c r="S260" i="7"/>
  <c r="S270" i="7"/>
  <c r="S141" i="7"/>
  <c r="S122" i="7"/>
  <c r="S142" i="7"/>
  <c r="S121" i="7"/>
  <c r="S143" i="7"/>
  <c r="S120" i="7"/>
  <c r="S201" i="7"/>
  <c r="S136" i="7"/>
  <c r="S235" i="7"/>
  <c r="S234" i="7"/>
  <c r="S241" i="7"/>
  <c r="G114" i="7"/>
  <c r="S153" i="7"/>
  <c r="S117" i="7"/>
  <c r="S64" i="7"/>
  <c r="S274" i="7"/>
  <c r="S194" i="7"/>
  <c r="S60" i="7"/>
  <c r="S265" i="7"/>
  <c r="S127" i="7"/>
  <c r="S200" i="7"/>
  <c r="S165" i="7"/>
  <c r="S173" i="7"/>
  <c r="S263" i="7"/>
  <c r="S77" i="7"/>
  <c r="S282" i="7"/>
  <c r="S175" i="7"/>
  <c r="S145" i="7"/>
  <c r="S161" i="7"/>
  <c r="S214" i="7"/>
  <c r="S160" i="7"/>
  <c r="S288" i="7"/>
  <c r="S88" i="7"/>
  <c r="S65" i="7"/>
  <c r="S144" i="7"/>
  <c r="S237" i="7"/>
  <c r="S66" i="7"/>
  <c r="S250" i="7"/>
  <c r="S22" i="7"/>
  <c r="R31" i="7"/>
  <c r="R107" i="7"/>
  <c r="S103" i="7"/>
  <c r="S107" i="7" s="1"/>
  <c r="S248" i="7"/>
  <c r="S255" i="7"/>
  <c r="S225" i="7"/>
  <c r="S71" i="7"/>
  <c r="S78" i="7"/>
  <c r="S69" i="7"/>
  <c r="S191" i="7"/>
  <c r="S111" i="7"/>
  <c r="S132" i="7"/>
  <c r="S251" i="7"/>
  <c r="S199" i="7"/>
  <c r="S179" i="7"/>
  <c r="S268" i="7"/>
  <c r="S256" i="7"/>
  <c r="S72" i="7"/>
  <c r="S259" i="7"/>
  <c r="S99" i="7"/>
  <c r="S190" i="7"/>
  <c r="S203" i="7"/>
  <c r="S216" i="7"/>
  <c r="S278" i="7"/>
  <c r="S140" i="7"/>
  <c r="S171" i="7"/>
  <c r="S138" i="7"/>
  <c r="S83" i="7"/>
  <c r="Q100" i="7"/>
  <c r="P3" i="7" s="1"/>
  <c r="S186" i="7"/>
  <c r="S172" i="7"/>
  <c r="S126" i="7"/>
  <c r="S76" i="7"/>
  <c r="R100" i="7"/>
  <c r="S94" i="7"/>
  <c r="S178" i="7"/>
  <c r="S217" i="7"/>
  <c r="S279" i="7"/>
  <c r="S168" i="7"/>
  <c r="S130" i="7"/>
  <c r="S67" i="7"/>
  <c r="S163" i="7"/>
  <c r="S183" i="7"/>
  <c r="S202" i="7"/>
  <c r="S62" i="7"/>
  <c r="S266" i="7"/>
  <c r="S48" i="7"/>
  <c r="S205" i="7"/>
  <c r="S75" i="7"/>
  <c r="S57" i="7"/>
  <c r="S267" i="7"/>
  <c r="S188" i="7"/>
  <c r="S154" i="7"/>
  <c r="S167" i="7"/>
  <c r="S129" i="7"/>
  <c r="S238" i="7"/>
  <c r="S55" i="7"/>
  <c r="S243" i="7"/>
  <c r="S70" i="7"/>
  <c r="S135" i="7"/>
  <c r="S52" i="7"/>
  <c r="S151" i="7"/>
  <c r="S187" i="7"/>
  <c r="S29" i="7"/>
  <c r="S244" i="7"/>
  <c r="S295" i="7"/>
  <c r="S207" i="7"/>
  <c r="S40" i="7"/>
  <c r="S177" i="7"/>
  <c r="I100" i="7"/>
  <c r="S262" i="7"/>
  <c r="S276" i="7"/>
  <c r="S125" i="7"/>
  <c r="S283" i="7"/>
  <c r="S95" i="7"/>
  <c r="S46" i="7"/>
  <c r="S134" i="7"/>
  <c r="S84" i="7"/>
  <c r="S87" i="7"/>
  <c r="S85" i="7"/>
  <c r="I89" i="7"/>
  <c r="Q89" i="7"/>
  <c r="S86" i="7"/>
  <c r="I31" i="7"/>
  <c r="Q43" i="7"/>
  <c r="Q79" i="7" s="1"/>
  <c r="S31" i="7" l="1"/>
  <c r="S100" i="7"/>
  <c r="Q114" i="7"/>
  <c r="R5" i="7"/>
  <c r="P4" i="7" l="1"/>
  <c r="R4" i="7" s="1"/>
  <c r="K112" i="7"/>
  <c r="L112" i="7" s="1"/>
  <c r="S4" i="7" l="1"/>
  <c r="M112" i="7"/>
  <c r="T25" i="7"/>
  <c r="T26" i="7"/>
  <c r="T27" i="7"/>
  <c r="R89" i="7"/>
  <c r="I113" i="7" l="1"/>
  <c r="I114" i="7" s="1"/>
  <c r="R3" i="7"/>
  <c r="S3" i="7" s="1"/>
  <c r="P6" i="7"/>
  <c r="S89" i="7"/>
  <c r="T81" i="7"/>
  <c r="P112" i="7"/>
  <c r="R112" i="7" s="1"/>
  <c r="S5" i="7"/>
  <c r="T38" i="7"/>
  <c r="T39" i="7"/>
  <c r="P49" i="7"/>
  <c r="P54" i="7"/>
  <c r="T40" i="7"/>
  <c r="T18" i="7"/>
  <c r="T21" i="7"/>
  <c r="T37" i="7"/>
  <c r="P43" i="7"/>
  <c r="T19" i="7"/>
  <c r="R6" i="7" l="1"/>
  <c r="P8" i="7"/>
  <c r="S112" i="7"/>
  <c r="S113" i="7" s="1"/>
  <c r="R113" i="7"/>
  <c r="R54" i="7"/>
  <c r="S54" i="7" s="1"/>
  <c r="R43" i="7"/>
  <c r="S43" i="7" s="1"/>
  <c r="R49" i="7"/>
  <c r="S49" i="7" s="1"/>
  <c r="P34" i="7"/>
  <c r="T34" i="7"/>
  <c r="T36" i="7"/>
  <c r="P39" i="7"/>
  <c r="T35" i="7"/>
  <c r="T20" i="7"/>
  <c r="T31" i="7" l="1"/>
  <c r="T50" i="7"/>
  <c r="T59" i="7" s="1"/>
  <c r="R34" i="7"/>
  <c r="S34" i="7" s="1"/>
  <c r="R39" i="7"/>
  <c r="S39" i="7" s="1"/>
  <c r="R8" i="7"/>
  <c r="S8" i="7" s="1"/>
  <c r="S6" i="7"/>
  <c r="T82" i="7"/>
  <c r="S79" i="7" l="1"/>
  <c r="S114" i="7" s="1"/>
  <c r="T83" i="7"/>
  <c r="R79" i="7"/>
  <c r="R114" i="7" s="1"/>
  <c r="B28" i="4" l="1"/>
  <c r="B29" i="4" s="1"/>
  <c r="C29" i="4" s="1"/>
  <c r="B25" i="4" l="1"/>
  <c r="B26" i="4" s="1"/>
</calcChain>
</file>

<file path=xl/sharedStrings.xml><?xml version="1.0" encoding="utf-8"?>
<sst xmlns="http://schemas.openxmlformats.org/spreadsheetml/2006/main" count="376" uniqueCount="262">
  <si>
    <t>Monthly Frequency</t>
  </si>
  <si>
    <t>Annual PU's</t>
  </si>
  <si>
    <t>Gross Up</t>
  </si>
  <si>
    <t>Totals</t>
  </si>
  <si>
    <t>Increase per ton</t>
  </si>
  <si>
    <t>Per Ton</t>
  </si>
  <si>
    <t>Per Pound</t>
  </si>
  <si>
    <t>Increase</t>
  </si>
  <si>
    <t>Meeks Weights</t>
  </si>
  <si>
    <t>Collected Revenue Excess/(Deficiency)</t>
  </si>
  <si>
    <t>Residential</t>
  </si>
  <si>
    <t>Commercial</t>
  </si>
  <si>
    <t>Extra bag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</si>
  <si>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</si>
  <si>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</si>
  <si>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</si>
  <si>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</si>
  <si>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</si>
  <si>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</si>
  <si>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</si>
  <si>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</si>
  <si>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</si>
  <si>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</si>
  <si>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</si>
  <si>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</si>
  <si>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</si>
  <si>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</si>
  <si>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</si>
  <si>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</si>
  <si>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Calculated Annual Pounds</t>
  </si>
  <si>
    <t>Adjusted Annual Pounds</t>
  </si>
  <si>
    <t>No Current Customers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</si>
  <si>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</si>
  <si>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</si>
  <si>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</si>
  <si>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</si>
  <si>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</si>
  <si>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</si>
  <si>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>Tariff Rate Increase</t>
  </si>
  <si>
    <t>Company Increased Revenue</t>
  </si>
  <si>
    <t xml:space="preserve">Twice Weekly Pickup </t>
  </si>
  <si>
    <t>1 unit</t>
  </si>
  <si>
    <t>2 units</t>
  </si>
  <si>
    <t>3 units</t>
  </si>
  <si>
    <t>n/a</t>
  </si>
  <si>
    <t>Revenue from Company Rates</t>
  </si>
  <si>
    <t>Revenue from Revised Rates</t>
  </si>
  <si>
    <t>4 units</t>
  </si>
  <si>
    <t>Some County Disposal Fees</t>
  </si>
  <si>
    <t>Current Rate</t>
  </si>
  <si>
    <t>New Rate</t>
  </si>
  <si>
    <t>Rounding Factor</t>
  </si>
  <si>
    <t>Disposal Fee Increases</t>
  </si>
  <si>
    <t>Based on previous rate case (including disposal fee filing)</t>
  </si>
  <si>
    <t>disposal tons</t>
  </si>
  <si>
    <t>Commission's own motion or Company request</t>
  </si>
  <si>
    <t>order templates</t>
  </si>
  <si>
    <t>Order required granting exemption from work paper filing requirements WAC 480-07-520 (4)</t>
  </si>
  <si>
    <t>Order language:</t>
  </si>
  <si>
    <t>fees are set by the county and are expenses of the company…</t>
  </si>
  <si>
    <t>no significant changes since the last rate case i.e. customer counts, tonnage, collection methods</t>
  </si>
  <si>
    <t>company's financial information supports the increase</t>
  </si>
  <si>
    <t>Staff's conclusion is rate increase is fair, just, and reasonable</t>
  </si>
  <si>
    <t>Customer count/price out</t>
  </si>
  <si>
    <t>Allocation of regulated and non-regulated</t>
  </si>
  <si>
    <t>Tariff complies with tariff requirements</t>
  </si>
  <si>
    <t>Other language changes  or new rates</t>
  </si>
  <si>
    <t>Based on Meeks weights, or allowed company alternative (used in last rate case)</t>
  </si>
  <si>
    <t>container size or service offering not on Meeks list</t>
  </si>
  <si>
    <t>Tariff Changes</t>
  </si>
  <si>
    <t>only weight based rates are changed</t>
  </si>
  <si>
    <t xml:space="preserve">Item No. </t>
  </si>
  <si>
    <t>Use applicable disposal fee description for agenda</t>
  </si>
  <si>
    <t>Note: Include bad debt if it was included in Lurito model</t>
  </si>
  <si>
    <t>1.0 Yd. pu</t>
  </si>
  <si>
    <t>1.0 Yd. rent</t>
  </si>
  <si>
    <t>1.5 Yd. rent</t>
  </si>
  <si>
    <t>2.0 Yd. rent</t>
  </si>
  <si>
    <t>3.0 Yd. rent</t>
  </si>
  <si>
    <t>4.0 Yd. rent</t>
  </si>
  <si>
    <t>6.0 Yd. rent</t>
  </si>
  <si>
    <t>8.0 Yd. rent</t>
  </si>
  <si>
    <t>Drop Box</t>
  </si>
  <si>
    <t>*City tax</t>
  </si>
  <si>
    <t>1.0 Yd. pu special</t>
  </si>
  <si>
    <t>3.0 Yd. pu special</t>
  </si>
  <si>
    <t>4.0 Yd. pu special</t>
  </si>
  <si>
    <t>6.0 Yd. pu special</t>
  </si>
  <si>
    <t>8.0 Yd. pu special</t>
  </si>
  <si>
    <t>Each extra person</t>
  </si>
  <si>
    <t>Rate Design</t>
  </si>
  <si>
    <t>Company Calculated Rate</t>
  </si>
  <si>
    <t xml:space="preserve">Test Year  </t>
  </si>
  <si>
    <t>Test Year</t>
  </si>
  <si>
    <t>Calculated Revenue</t>
  </si>
  <si>
    <t>Actual Revenue</t>
  </si>
  <si>
    <t>Difference</t>
  </si>
  <si>
    <t>Change</t>
  </si>
  <si>
    <t>Sub Total</t>
  </si>
  <si>
    <t>Pass-Thru</t>
  </si>
  <si>
    <t xml:space="preserve">Total </t>
  </si>
  <si>
    <t>Grant</t>
  </si>
  <si>
    <t>Adams</t>
  </si>
  <si>
    <t>60 gallon mg</t>
  </si>
  <si>
    <t>60 gallon eowg</t>
  </si>
  <si>
    <t>Mini-can wg</t>
  </si>
  <si>
    <t>1 can wg</t>
  </si>
  <si>
    <t>2 cans wg</t>
  </si>
  <si>
    <t>3 cans wg</t>
  </si>
  <si>
    <t>4 cans wg</t>
  </si>
  <si>
    <t>5 cans wg</t>
  </si>
  <si>
    <t>6 cans wg</t>
  </si>
  <si>
    <t>60 gallon wg</t>
  </si>
  <si>
    <t>90 gallon wg</t>
  </si>
  <si>
    <t>Consolidated Disposal Servince</t>
  </si>
  <si>
    <t>Consolidated Disposal Service</t>
  </si>
  <si>
    <t>Disposal Fee</t>
  </si>
  <si>
    <t>1.5 Yd. pu special</t>
  </si>
  <si>
    <t>25 Yd. rent</t>
  </si>
  <si>
    <t>25 Yd. p/u</t>
  </si>
  <si>
    <t>40 Yd. rent</t>
  </si>
  <si>
    <t>40 Yd. p/u</t>
  </si>
  <si>
    <t>45 Yd. rent</t>
  </si>
  <si>
    <t>45 Yd. p/u</t>
  </si>
  <si>
    <t>Delivery charge (60 &amp; 90)</t>
  </si>
  <si>
    <t>Extra (60-gallon toter)</t>
  </si>
  <si>
    <t>Extra (90-gallon toter)</t>
  </si>
  <si>
    <t>Once/month "on-call"</t>
  </si>
  <si>
    <t>Extra (32-gallon can or unit)</t>
  </si>
  <si>
    <t>Bulky materials</t>
  </si>
  <si>
    <t>Restart fees</t>
  </si>
  <si>
    <t>Redelivery fees</t>
  </si>
  <si>
    <t>2.0 Yd. pu special</t>
  </si>
  <si>
    <t>44/45</t>
  </si>
  <si>
    <t>30 Yd. compacted, permanent</t>
  </si>
  <si>
    <t>35 Yd. compacted, permanent</t>
  </si>
  <si>
    <t>40 Yd. compacted, permanent</t>
  </si>
  <si>
    <t>Gate charge</t>
  </si>
  <si>
    <t>260/270</t>
  </si>
  <si>
    <t>Historical Revenue</t>
  </si>
  <si>
    <t>Distance 5'-25' - residential</t>
  </si>
  <si>
    <t>Distance each additional 25' - residential</t>
  </si>
  <si>
    <t>Distance 5'-25' - commercial</t>
  </si>
  <si>
    <t>Distance each additional 25' - commercial</t>
  </si>
  <si>
    <t>Return trip - can, unit, mini or micro-mini can</t>
  </si>
  <si>
    <t>Return trip - drum</t>
  </si>
  <si>
    <t>Return trip - bale</t>
  </si>
  <si>
    <t>Return trip - litter receptacle</t>
  </si>
  <si>
    <t>Return trip - drop box</t>
  </si>
  <si>
    <t>Return trip - container</t>
  </si>
  <si>
    <t>Over-sized or over-weight cans or units</t>
  </si>
  <si>
    <t>Overtime - charge per hour</t>
  </si>
  <si>
    <t>Overtime - minimum charge</t>
  </si>
  <si>
    <t>Returned check charges</t>
  </si>
  <si>
    <t>Drive-ins - residential</t>
  </si>
  <si>
    <t>Drive-ins - commercial</t>
  </si>
  <si>
    <t>Stairs/steps - residential</t>
  </si>
  <si>
    <t>Stairs/steps - commercial</t>
  </si>
  <si>
    <t>Overhead obsructions - residential</t>
  </si>
  <si>
    <t>Sunken or elevated - residential</t>
  </si>
  <si>
    <t>Overhead obsructions - commercial</t>
  </si>
  <si>
    <t>Sunken or elevated - commercial</t>
  </si>
  <si>
    <t>Extra (mini-can)</t>
  </si>
  <si>
    <t>Extra (tires)</t>
  </si>
  <si>
    <t>Drums - regular</t>
  </si>
  <si>
    <t>Drums - special pu</t>
  </si>
  <si>
    <t>Litter receptacles or toters - customer-owned (60-gallon)</t>
  </si>
  <si>
    <t>60-gallon additional pu</t>
  </si>
  <si>
    <t>Litter receptacles or toters - customer-owned (90-gallon)</t>
  </si>
  <si>
    <t>90-gallon additional pu</t>
  </si>
  <si>
    <t>Litter receptacles or toters - company-owned (60-gallon)</t>
  </si>
  <si>
    <t>Litter receptacles or toters - company-owned (90-gallon)</t>
  </si>
  <si>
    <t>Single rear drive axle - non-packer truck</t>
  </si>
  <si>
    <t>Single rear drive axle - packer truck truck</t>
  </si>
  <si>
    <t>Tandem rear drive axle - packer truck</t>
  </si>
  <si>
    <t>Tandem rear drive axle - drop-box truck</t>
  </si>
  <si>
    <t>Roll-out charges - containers</t>
  </si>
  <si>
    <t>Roll-out charges - automated carts or toters</t>
  </si>
  <si>
    <t>Pickup and delivery charge - up to 8 yd</t>
  </si>
  <si>
    <t>Pickup and delivery charge - over 8 yd</t>
  </si>
  <si>
    <t>1.0 Yd. pu - temporary</t>
  </si>
  <si>
    <t>1.5 Yd. pu - temporary</t>
  </si>
  <si>
    <t>2.0 Yd. pu - temporary</t>
  </si>
  <si>
    <t>3.0 Yd. pu - temporary</t>
  </si>
  <si>
    <t>4.0 Yd. pu - temporary</t>
  </si>
  <si>
    <t>6.0 Yd. pu - temporary</t>
  </si>
  <si>
    <t>8.0 Yd. pu - temporary</t>
  </si>
  <si>
    <t>60 gallon - additional pickup</t>
  </si>
  <si>
    <t>60 gallon - temporary</t>
  </si>
  <si>
    <t>90 gallon - temporary</t>
  </si>
  <si>
    <t>90 gallon - additional pickup</t>
  </si>
  <si>
    <t>36/39</t>
  </si>
  <si>
    <t>Not over 5 cans grouped - 32 gal can or unit</t>
  </si>
  <si>
    <t>Over 5 cans grouped</t>
  </si>
  <si>
    <t>Units not grouped</t>
  </si>
  <si>
    <t>Monthly minimum charge</t>
  </si>
  <si>
    <t>Special pu per unit</t>
  </si>
  <si>
    <t>Flat charge - ech additional unit</t>
  </si>
  <si>
    <t>Svc *2</t>
  </si>
  <si>
    <t>Monthly charge - weekly (60-gallon)</t>
  </si>
  <si>
    <t>Monthly charge - weekly (90-gallon)</t>
  </si>
  <si>
    <t>Excess miles</t>
  </si>
  <si>
    <t>Excess mileage</t>
  </si>
  <si>
    <t>Delivery charge</t>
  </si>
  <si>
    <t>Time</t>
  </si>
  <si>
    <t>60 gallon mg (64 gallon in customer list)</t>
  </si>
  <si>
    <t>60 gallon wg (64 gal)</t>
  </si>
  <si>
    <t>90 gallon wg (96)</t>
  </si>
  <si>
    <t>Litter receptacles or toters - customer-owned (90-gallon) Adams</t>
  </si>
  <si>
    <t>1.5 Yd. pu weekly</t>
  </si>
  <si>
    <t>2.0 Yd pu monthly</t>
  </si>
  <si>
    <t>2.0 Yd. pu weekly</t>
  </si>
  <si>
    <t>2.0 Yd pu temp</t>
  </si>
  <si>
    <t>3.0 Yd. pu monthly</t>
  </si>
  <si>
    <t>3.0 Yd. pu weekly</t>
  </si>
  <si>
    <t>4.0 Yd. pu monthly</t>
  </si>
  <si>
    <t>4.0 Yd. pu weekly</t>
  </si>
  <si>
    <t>6.0 Yd. pu wkly</t>
  </si>
  <si>
    <t>6.0 Yd. pu 1st and 3rd</t>
  </si>
  <si>
    <t>6.0 Yd. pu temp weekly</t>
  </si>
  <si>
    <t>8.0 Yd. pu wkly</t>
  </si>
  <si>
    <t>8.0 Yd. pu 2x week</t>
  </si>
  <si>
    <t>6.0 Yd. pu 2x week</t>
  </si>
  <si>
    <t>8.0 Yd. pu temp weekly</t>
  </si>
  <si>
    <t>1.5 Yd. pu 1st and 3rd</t>
  </si>
  <si>
    <t>1.5 Yd. pu monthly</t>
  </si>
  <si>
    <t>2.0 Yd. pu 1st and 3rd</t>
  </si>
  <si>
    <t>1.0 Yd. pu weekly</t>
  </si>
  <si>
    <t>1.0 Yd. pu 1st and 3rd</t>
  </si>
  <si>
    <t>1.5 Yd. pu wkly</t>
  </si>
  <si>
    <t>2.0 Yd. pu monthly</t>
  </si>
  <si>
    <t>2.0 Yd. pu weekly temp</t>
  </si>
  <si>
    <t>3.0 Yd. pu weekly temp</t>
  </si>
  <si>
    <t>3.0 Yd. pu 1st and 3rd</t>
  </si>
  <si>
    <t>4.0 Yd. pu weekly temp</t>
  </si>
  <si>
    <t>4.0 Yd. pu 1st and 3rd</t>
  </si>
  <si>
    <t>6.0 Yd. pu monthly</t>
  </si>
  <si>
    <t>6.0 Yd. pu weekly</t>
  </si>
  <si>
    <t>6.0 Yd. pu weekly temp</t>
  </si>
  <si>
    <t>8.0 Yd. pu weekly</t>
  </si>
  <si>
    <t>60 gallon eowg (64)</t>
  </si>
  <si>
    <t>Actual rate increase being proposed in rate design</t>
  </si>
  <si>
    <t xml:space="preserve">Lurito Gallagher allowed increase </t>
  </si>
  <si>
    <t>Increased revenue at 19%</t>
  </si>
  <si>
    <t>Washing/steam cleaning/sanitizing per yd.</t>
  </si>
  <si>
    <t>Washing/steam cleaning/sanitizing min. chg</t>
  </si>
  <si>
    <t>1.0 Yd. rent per month</t>
  </si>
  <si>
    <t>1.0 Yd. rent per day</t>
  </si>
  <si>
    <t>Temporary Service - Initial Delivery</t>
  </si>
  <si>
    <t>1.5 Yd. rent per day</t>
  </si>
  <si>
    <t>2.0 Yd. rent per day</t>
  </si>
  <si>
    <t>3.0 Yd. rent per day</t>
  </si>
  <si>
    <t>4.0 Yd. rent per day</t>
  </si>
  <si>
    <t>6.0 Yd. rent per day</t>
  </si>
  <si>
    <t>8.0 Yd. rent per day</t>
  </si>
  <si>
    <t>25 Yd. p/u - Temp</t>
  </si>
  <si>
    <t>40 Yd. p/u - Temp</t>
  </si>
  <si>
    <t>45 Yd. p/u - Temp</t>
  </si>
  <si>
    <t>25 Yd. rent per day</t>
  </si>
  <si>
    <t>40 Yd. rent per day</t>
  </si>
  <si>
    <t>45 Yd. rent per day</t>
  </si>
  <si>
    <t>no disposal fee increase so not used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</si>
</sst>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_);_(* \(#,##0\);_(* &quot;-&quot;??_);_(@_)"/>
    <numFmt numFmtId="168" formatCode="0.000000"/>
    <numFmt numFmtId="169" formatCode="General_)"/>
    <numFmt numFmtId="170" formatCode="0.0%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SWISS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41" fontId="3" fillId="0" borderId="0"/>
    <xf numFmtId="0" fontId="11" fillId="10" borderId="0" applyNumberFormat="0" applyBorder="0" applyAlignment="0" applyProtection="0"/>
    <xf numFmtId="3" fontId="3" fillId="0" borderId="0"/>
    <xf numFmtId="0" fontId="12" fillId="11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3" fillId="0" borderId="0"/>
    <xf numFmtId="0" fontId="14" fillId="0" borderId="0"/>
    <xf numFmtId="0" fontId="14" fillId="0" borderId="0"/>
    <xf numFmtId="0" fontId="15" fillId="12" borderId="1" applyAlignment="0">
      <alignment horizontal="right"/>
      <protection locked="0"/>
    </xf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" fillId="13" borderId="0">
      <alignment horizontal="right"/>
      <protection locked="0"/>
    </xf>
    <xf numFmtId="2" fontId="16" fillId="13" borderId="0">
      <alignment horizontal="right"/>
      <protection locked="0"/>
    </xf>
    <xf numFmtId="0" fontId="17" fillId="1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3" fontId="23" fillId="15" borderId="0">
      <protection locked="0"/>
    </xf>
    <xf numFmtId="4" fontId="23" fillId="15" borderId="0">
      <protection locked="0"/>
    </xf>
    <xf numFmtId="0" fontId="24" fillId="0" borderId="10" applyNumberFormat="0" applyFill="0" applyAlignment="0" applyProtection="0"/>
    <xf numFmtId="0" fontId="25" fillId="4" borderId="0" applyNumberFormat="0" applyBorder="0" applyAlignment="0" applyProtection="0"/>
    <xf numFmtId="43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26" fillId="0" borderId="0"/>
    <xf numFmtId="0" fontId="27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16" borderId="11" applyNumberFormat="0" applyFont="0" applyAlignment="0" applyProtection="0"/>
    <xf numFmtId="170" fontId="28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29" fillId="0" borderId="0" applyNumberFormat="0" applyFont="0" applyFill="0" applyBorder="0" applyAlignment="0" applyProtection="0">
      <alignment horizontal="left"/>
    </xf>
    <xf numFmtId="0" fontId="30" fillId="0" borderId="5">
      <alignment horizontal="center"/>
    </xf>
    <xf numFmtId="0" fontId="13" fillId="0" borderId="0">
      <alignment vertical="top"/>
    </xf>
    <xf numFmtId="0" fontId="13" fillId="0" borderId="0" applyNumberFormat="0" applyBorder="0" applyAlignment="0"/>
    <xf numFmtId="0" fontId="31" fillId="0" borderId="12" applyNumberFormat="0" applyFill="0" applyAlignment="0" applyProtection="0"/>
  </cellStyleXfs>
  <cellXfs count="1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44" fontId="0" fillId="0" borderId="0" xfId="2" applyFont="1"/>
    <xf numFmtId="44" fontId="0" fillId="0" borderId="1" xfId="2" applyFont="1" applyBorder="1"/>
    <xf numFmtId="165" fontId="0" fillId="0" borderId="0" xfId="2" applyNumberFormat="1" applyFont="1"/>
    <xf numFmtId="165" fontId="0" fillId="0" borderId="1" xfId="2" applyNumberFormat="1" applyFont="1" applyBorder="1"/>
    <xf numFmtId="0" fontId="4" fillId="0" borderId="0" xfId="4" applyFont="1" applyAlignment="1">
      <alignment horizontal="left"/>
    </xf>
    <xf numFmtId="44" fontId="0" fillId="0" borderId="0" xfId="0" applyNumberFormat="1"/>
    <xf numFmtId="164" fontId="0" fillId="0" borderId="0" xfId="2" applyNumberFormat="1" applyFont="1" applyBorder="1"/>
    <xf numFmtId="164" fontId="0" fillId="0" borderId="0" xfId="0" applyNumberFormat="1"/>
    <xf numFmtId="10" fontId="0" fillId="0" borderId="0" xfId="3" applyNumberFormat="1" applyFont="1" applyBorder="1"/>
    <xf numFmtId="10" fontId="0" fillId="0" borderId="0" xfId="3" applyNumberFormat="1" applyFont="1"/>
    <xf numFmtId="43" fontId="0" fillId="0" borderId="0" xfId="0" applyNumberFormat="1"/>
    <xf numFmtId="43" fontId="0" fillId="0" borderId="0" xfId="1" applyFont="1" applyFill="1" applyBorder="1"/>
    <xf numFmtId="0" fontId="3" fillId="0" borderId="0" xfId="4" applyAlignment="1">
      <alignment horizontal="left"/>
    </xf>
    <xf numFmtId="3" fontId="0" fillId="0" borderId="0" xfId="0" applyNumberFormat="1"/>
    <xf numFmtId="43" fontId="0" fillId="0" borderId="0" xfId="1" applyFont="1" applyFill="1" applyBorder="1" applyAlignment="1">
      <alignment horizontal="center" wrapText="1"/>
    </xf>
    <xf numFmtId="167" fontId="0" fillId="0" borderId="0" xfId="1" applyNumberFormat="1" applyFont="1" applyFill="1"/>
    <xf numFmtId="43" fontId="0" fillId="0" borderId="1" xfId="1" applyFont="1" applyFill="1" applyBorder="1"/>
    <xf numFmtId="43" fontId="0" fillId="0" borderId="1" xfId="0" applyNumberFormat="1" applyBorder="1"/>
    <xf numFmtId="43" fontId="0" fillId="0" borderId="1" xfId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3" fillId="0" borderId="1" xfId="4" applyBorder="1" applyAlignment="1">
      <alignment horizontal="left"/>
    </xf>
    <xf numFmtId="0" fontId="6" fillId="0" borderId="0" xfId="4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168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44" fontId="0" fillId="0" borderId="0" xfId="2" applyFont="1" applyBorder="1"/>
    <xf numFmtId="165" fontId="0" fillId="0" borderId="0" xfId="2" applyNumberFormat="1" applyFont="1" applyBorder="1"/>
    <xf numFmtId="166" fontId="0" fillId="0" borderId="0" xfId="0" applyNumberFormat="1"/>
    <xf numFmtId="0" fontId="6" fillId="0" borderId="0" xfId="4" applyFont="1" applyAlignment="1">
      <alignment horizontal="left"/>
    </xf>
    <xf numFmtId="3" fontId="5" fillId="0" borderId="0" xfId="0" applyNumberFormat="1" applyFont="1"/>
    <xf numFmtId="44" fontId="0" fillId="0" borderId="0" xfId="1" applyNumberFormat="1" applyFont="1" applyFill="1" applyBorder="1"/>
    <xf numFmtId="4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64" fontId="5" fillId="0" borderId="0" xfId="0" applyNumberFormat="1" applyFont="1"/>
    <xf numFmtId="44" fontId="0" fillId="0" borderId="0" xfId="2" applyFont="1" applyFill="1" applyBorder="1"/>
    <xf numFmtId="44" fontId="0" fillId="0" borderId="1" xfId="2" applyFont="1" applyFill="1" applyBorder="1"/>
    <xf numFmtId="167" fontId="0" fillId="0" borderId="0" xfId="0" applyNumberFormat="1"/>
    <xf numFmtId="167" fontId="5" fillId="0" borderId="0" xfId="0" applyNumberFormat="1" applyFont="1"/>
    <xf numFmtId="43" fontId="5" fillId="0" borderId="2" xfId="1" applyFont="1" applyFill="1" applyBorder="1" applyAlignment="1">
      <alignment wrapText="1"/>
    </xf>
    <xf numFmtId="0" fontId="6" fillId="0" borderId="2" xfId="4" applyFont="1" applyBorder="1" applyAlignment="1">
      <alignment horizontal="left"/>
    </xf>
    <xf numFmtId="0" fontId="6" fillId="0" borderId="0" xfId="4" applyFont="1" applyAlignment="1">
      <alignment horizontal="center" vertical="center"/>
    </xf>
    <xf numFmtId="164" fontId="0" fillId="0" borderId="0" xfId="1" applyNumberFormat="1" applyFont="1" applyFill="1"/>
    <xf numFmtId="44" fontId="0" fillId="0" borderId="0" xfId="1" applyNumberFormat="1" applyFont="1" applyFill="1" applyBorder="1" applyAlignment="1">
      <alignment horizontal="center" wrapText="1"/>
    </xf>
    <xf numFmtId="44" fontId="5" fillId="0" borderId="2" xfId="1" applyNumberFormat="1" applyFont="1" applyFill="1" applyBorder="1" applyAlignment="1">
      <alignment horizontal="center" wrapText="1"/>
    </xf>
    <xf numFmtId="44" fontId="5" fillId="0" borderId="0" xfId="1" applyNumberFormat="1" applyFont="1" applyFill="1" applyBorder="1" applyAlignment="1">
      <alignment horizontal="center" wrapText="1"/>
    </xf>
    <xf numFmtId="0" fontId="0" fillId="0" borderId="4" xfId="0" applyBorder="1"/>
    <xf numFmtId="0" fontId="6" fillId="0" borderId="4" xfId="4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5" fillId="0" borderId="0" xfId="0" applyNumberFormat="1" applyFont="1"/>
    <xf numFmtId="44" fontId="5" fillId="0" borderId="1" xfId="0" applyNumberFormat="1" applyFont="1" applyBorder="1"/>
    <xf numFmtId="43" fontId="0" fillId="0" borderId="0" xfId="1" applyFont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3" fontId="0" fillId="0" borderId="0" xfId="1" applyNumberFormat="1" applyFont="1" applyFill="1" applyAlignment="1">
      <alignment horizontal="center"/>
    </xf>
    <xf numFmtId="0" fontId="32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10" fontId="0" fillId="0" borderId="0" xfId="3" applyNumberFormat="1" applyFont="1" applyFill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3" fontId="5" fillId="0" borderId="0" xfId="1" applyFont="1" applyFill="1" applyBorder="1" applyAlignment="1">
      <alignment horizontal="center" wrapText="1"/>
    </xf>
    <xf numFmtId="3" fontId="5" fillId="0" borderId="4" xfId="0" applyNumberFormat="1" applyFont="1" applyBorder="1"/>
    <xf numFmtId="2" fontId="0" fillId="0" borderId="4" xfId="0" applyNumberFormat="1" applyBorder="1"/>
    <xf numFmtId="0" fontId="0" fillId="0" borderId="0" xfId="0" applyAlignment="1">
      <alignment horizontal="center" wrapText="1"/>
    </xf>
    <xf numFmtId="164" fontId="0" fillId="0" borderId="2" xfId="0" applyNumberFormat="1" applyBorder="1"/>
    <xf numFmtId="3" fontId="5" fillId="0" borderId="0" xfId="0" applyNumberFormat="1" applyFont="1" applyAlignment="1">
      <alignment wrapText="1"/>
    </xf>
    <xf numFmtId="10" fontId="0" fillId="0" borderId="0" xfId="0" applyNumberFormat="1"/>
    <xf numFmtId="44" fontId="38" fillId="0" borderId="0" xfId="1" applyNumberFormat="1" applyFont="1" applyFill="1" applyBorder="1"/>
    <xf numFmtId="167" fontId="0" fillId="0" borderId="1" xfId="0" applyNumberFormat="1" applyBorder="1"/>
    <xf numFmtId="0" fontId="0" fillId="0" borderId="1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43" fontId="0" fillId="0" borderId="18" xfId="1" applyFont="1" applyFill="1" applyBorder="1"/>
    <xf numFmtId="43" fontId="0" fillId="0" borderId="18" xfId="0" applyNumberFormat="1" applyBorder="1"/>
    <xf numFmtId="43" fontId="0" fillId="0" borderId="18" xfId="1" applyFont="1" applyFill="1" applyBorder="1" applyAlignment="1">
      <alignment horizontal="center" wrapText="1"/>
    </xf>
    <xf numFmtId="44" fontId="0" fillId="0" borderId="18" xfId="1" applyNumberFormat="1" applyFont="1" applyFill="1" applyBorder="1"/>
    <xf numFmtId="44" fontId="0" fillId="0" borderId="18" xfId="2" applyFont="1" applyFill="1" applyBorder="1"/>
    <xf numFmtId="3" fontId="5" fillId="0" borderId="2" xfId="0" applyNumberFormat="1" applyFont="1" applyBorder="1" applyAlignment="1">
      <alignment wrapText="1"/>
    </xf>
    <xf numFmtId="9" fontId="0" fillId="0" borderId="0" xfId="0" applyNumberFormat="1"/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44" fontId="0" fillId="17" borderId="0" xfId="2" applyFont="1" applyFill="1"/>
    <xf numFmtId="44" fontId="0" fillId="17" borderId="1" xfId="2" applyFont="1" applyFill="1" applyBorder="1"/>
    <xf numFmtId="43" fontId="5" fillId="0" borderId="0" xfId="1" applyFont="1" applyBorder="1"/>
    <xf numFmtId="0" fontId="0" fillId="0" borderId="1" xfId="0" applyBorder="1" applyAlignment="1">
      <alignment vertical="center" textRotation="90"/>
    </xf>
    <xf numFmtId="3" fontId="5" fillId="0" borderId="18" xfId="0" applyNumberFormat="1" applyFont="1" applyBorder="1"/>
    <xf numFmtId="167" fontId="5" fillId="0" borderId="18" xfId="0" applyNumberFormat="1" applyFont="1" applyBorder="1"/>
    <xf numFmtId="44" fontId="5" fillId="0" borderId="18" xfId="1" applyNumberFormat="1" applyFont="1" applyFill="1" applyBorder="1"/>
    <xf numFmtId="0" fontId="6" fillId="0" borderId="18" xfId="4" applyFont="1" applyBorder="1" applyAlignment="1">
      <alignment horizontal="left"/>
    </xf>
    <xf numFmtId="0" fontId="5" fillId="0" borderId="0" xfId="0" applyFont="1" applyAlignment="1">
      <alignment horizontal="center" wrapText="1"/>
    </xf>
    <xf numFmtId="44" fontId="38" fillId="0" borderId="0" xfId="2" applyFont="1" applyFill="1" applyBorder="1"/>
    <xf numFmtId="44" fontId="0" fillId="0" borderId="1" xfId="1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43" fontId="5" fillId="0" borderId="2" xfId="1" applyFont="1" applyFill="1" applyBorder="1" applyAlignment="1">
      <alignment horizontal="center" wrapText="1"/>
    </xf>
    <xf numFmtId="43" fontId="5" fillId="0" borderId="0" xfId="1" applyFont="1" applyFill="1" applyBorder="1" applyAlignment="1">
      <alignment wrapText="1"/>
    </xf>
    <xf numFmtId="0" fontId="6" fillId="0" borderId="1" xfId="4" applyFont="1" applyBorder="1" applyAlignment="1">
      <alignment horizontal="left"/>
    </xf>
    <xf numFmtId="3" fontId="5" fillId="0" borderId="1" xfId="0" applyNumberFormat="1" applyFont="1" applyBorder="1"/>
    <xf numFmtId="0" fontId="0" fillId="0" borderId="18" xfId="0" applyBorder="1" applyAlignment="1">
      <alignment vertical="center" textRotation="90"/>
    </xf>
    <xf numFmtId="0" fontId="0" fillId="0" borderId="18" xfId="0" applyBorder="1"/>
    <xf numFmtId="43" fontId="5" fillId="0" borderId="18" xfId="1" applyFont="1" applyBorder="1"/>
    <xf numFmtId="0" fontId="6" fillId="0" borderId="3" xfId="4" applyFont="1" applyBorder="1" applyAlignment="1">
      <alignment horizontal="center" vertical="center"/>
    </xf>
    <xf numFmtId="0" fontId="6" fillId="0" borderId="3" xfId="4" applyFont="1" applyBorder="1" applyAlignment="1">
      <alignment horizontal="left"/>
    </xf>
    <xf numFmtId="3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43" fontId="5" fillId="0" borderId="3" xfId="1" applyFont="1" applyFill="1" applyBorder="1" applyAlignment="1">
      <alignment horizontal="center" wrapText="1"/>
    </xf>
    <xf numFmtId="44" fontId="5" fillId="0" borderId="3" xfId="1" applyNumberFormat="1" applyFont="1" applyFill="1" applyBorder="1" applyAlignment="1">
      <alignment horizontal="center" wrapText="1"/>
    </xf>
    <xf numFmtId="0" fontId="0" fillId="0" borderId="5" xfId="0" applyBorder="1" applyAlignment="1">
      <alignment vertical="center" textRotation="90"/>
    </xf>
    <xf numFmtId="168" fontId="0" fillId="17" borderId="0" xfId="0" applyNumberFormat="1" applyFill="1"/>
    <xf numFmtId="0" fontId="0" fillId="17" borderId="1" xfId="0" applyFill="1" applyBorder="1"/>
    <xf numFmtId="43" fontId="0" fillId="17" borderId="1" xfId="1" applyFont="1" applyFill="1" applyBorder="1"/>
    <xf numFmtId="0" fontId="34" fillId="0" borderId="0" xfId="0" applyFont="1"/>
    <xf numFmtId="167" fontId="35" fillId="0" borderId="0" xfId="1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43" fontId="35" fillId="0" borderId="0" xfId="0" applyNumberFormat="1" applyFont="1" applyAlignment="1">
      <alignment horizontal="center"/>
    </xf>
    <xf numFmtId="0" fontId="34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3" fillId="0" borderId="0" xfId="4" applyAlignment="1">
      <alignment horizontal="left" vertical="center"/>
    </xf>
    <xf numFmtId="0" fontId="38" fillId="0" borderId="1" xfId="4" applyFont="1" applyBorder="1" applyAlignment="1">
      <alignment vertical="center" textRotation="90"/>
    </xf>
    <xf numFmtId="3" fontId="5" fillId="0" borderId="1" xfId="0" applyNumberFormat="1" applyFont="1" applyBorder="1" applyAlignment="1">
      <alignment wrapText="1"/>
    </xf>
    <xf numFmtId="43" fontId="5" fillId="0" borderId="1" xfId="1" applyFont="1" applyFill="1" applyBorder="1" applyAlignment="1">
      <alignment wrapText="1"/>
    </xf>
    <xf numFmtId="44" fontId="5" fillId="0" borderId="1" xfId="1" applyNumberFormat="1" applyFont="1" applyFill="1" applyBorder="1" applyAlignment="1">
      <alignment horizontal="center" wrapText="1"/>
    </xf>
    <xf numFmtId="167" fontId="0" fillId="0" borderId="1" xfId="1" applyNumberFormat="1" applyFont="1" applyFill="1" applyBorder="1"/>
    <xf numFmtId="0" fontId="6" fillId="0" borderId="2" xfId="4" applyFont="1" applyBorder="1" applyAlignment="1">
      <alignment horizontal="center" vertical="center"/>
    </xf>
    <xf numFmtId="0" fontId="36" fillId="0" borderId="19" xfId="0" applyFont="1" applyBorder="1" applyAlignment="1">
      <alignment wrapText="1"/>
    </xf>
    <xf numFmtId="0" fontId="0" fillId="0" borderId="0" xfId="0" applyAlignment="1">
      <alignment vertical="center" textRotation="90"/>
    </xf>
    <xf numFmtId="3" fontId="0" fillId="18" borderId="0" xfId="0" applyNumberFormat="1" applyFill="1"/>
    <xf numFmtId="43" fontId="0" fillId="18" borderId="0" xfId="1" applyFont="1" applyFill="1" applyBorder="1"/>
    <xf numFmtId="167" fontId="0" fillId="18" borderId="0" xfId="0" applyNumberFormat="1" applyFill="1"/>
    <xf numFmtId="43" fontId="0" fillId="18" borderId="0" xfId="0" applyNumberFormat="1" applyFill="1"/>
    <xf numFmtId="43" fontId="0" fillId="18" borderId="0" xfId="1" applyFont="1" applyFill="1" applyBorder="1" applyAlignment="1">
      <alignment horizontal="center" wrapText="1"/>
    </xf>
    <xf numFmtId="44" fontId="0" fillId="18" borderId="0" xfId="1" applyNumberFormat="1" applyFont="1" applyFill="1" applyBorder="1"/>
    <xf numFmtId="44" fontId="0" fillId="18" borderId="0" xfId="2" applyFont="1" applyFill="1" applyBorder="1"/>
    <xf numFmtId="44" fontId="38" fillId="18" borderId="0" xfId="1" applyNumberFormat="1" applyFont="1" applyFill="1" applyBorder="1"/>
    <xf numFmtId="164" fontId="0" fillId="18" borderId="0" xfId="1" applyNumberFormat="1" applyFont="1" applyFill="1" applyBorder="1"/>
    <xf numFmtId="43" fontId="35" fillId="0" borderId="13" xfId="1" applyFont="1" applyFill="1" applyBorder="1"/>
    <xf numFmtId="43" fontId="35" fillId="0" borderId="3" xfId="1" applyFont="1" applyFill="1" applyBorder="1"/>
    <xf numFmtId="43" fontId="35" fillId="0" borderId="3" xfId="0" applyNumberFormat="1" applyFont="1" applyBorder="1"/>
    <xf numFmtId="10" fontId="34" fillId="0" borderId="14" xfId="3" applyNumberFormat="1" applyFont="1" applyFill="1" applyBorder="1"/>
    <xf numFmtId="43" fontId="35" fillId="0" borderId="15" xfId="1" applyFont="1" applyFill="1" applyBorder="1"/>
    <xf numFmtId="43" fontId="35" fillId="0" borderId="0" xfId="1" applyFont="1" applyFill="1"/>
    <xf numFmtId="43" fontId="35" fillId="0" borderId="0" xfId="0" applyNumberFormat="1" applyFont="1"/>
    <xf numFmtId="10" fontId="34" fillId="0" borderId="16" xfId="3" applyNumberFormat="1" applyFont="1" applyFill="1" applyBorder="1"/>
    <xf numFmtId="43" fontId="35" fillId="0" borderId="1" xfId="0" applyNumberFormat="1" applyFont="1" applyBorder="1"/>
    <xf numFmtId="10" fontId="34" fillId="0" borderId="17" xfId="3" applyNumberFormat="1" applyFont="1" applyFill="1" applyBorder="1"/>
    <xf numFmtId="37" fontId="36" fillId="0" borderId="19" xfId="0" applyNumberFormat="1" applyFont="1" applyBorder="1"/>
    <xf numFmtId="37" fontId="36" fillId="0" borderId="2" xfId="0" applyNumberFormat="1" applyFont="1" applyBorder="1"/>
    <xf numFmtId="37" fontId="37" fillId="0" borderId="2" xfId="0" applyNumberFormat="1" applyFont="1" applyBorder="1"/>
    <xf numFmtId="170" fontId="36" fillId="0" borderId="20" xfId="3" applyNumberFormat="1" applyFont="1" applyFill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3" fontId="0" fillId="0" borderId="0" xfId="0" applyNumberFormat="1" applyFill="1"/>
    <xf numFmtId="3" fontId="0" fillId="0" borderId="0" xfId="0" applyNumberFormat="1" applyBorder="1"/>
    <xf numFmtId="0" fontId="39" fillId="0" borderId="0" xfId="0" applyFont="1"/>
  </cellXfs>
  <cellStyles count="129">
    <cellStyle name="20% - Accent1 2" xfId="7" xr:uid="{00000000-0005-0000-0000-000000000000}"/>
    <cellStyle name="20% - Accent4 2" xfId="8" xr:uid="{00000000-0005-0000-0000-000001000000}"/>
    <cellStyle name="40% - Accent1 2" xfId="9" xr:uid="{00000000-0005-0000-0000-000002000000}"/>
    <cellStyle name="40% - Accent4 2" xfId="10" xr:uid="{00000000-0005-0000-0000-000003000000}"/>
    <cellStyle name="40% - Accent5 2" xfId="11" xr:uid="{00000000-0005-0000-0000-000004000000}"/>
    <cellStyle name="40% - Accent6 2" xfId="12" xr:uid="{00000000-0005-0000-0000-000005000000}"/>
    <cellStyle name="60% - Accent1 2" xfId="13" xr:uid="{00000000-0005-0000-0000-000006000000}"/>
    <cellStyle name="60% - Accent2 2" xfId="14" xr:uid="{00000000-0005-0000-0000-000007000000}"/>
    <cellStyle name="60% - Accent3 2" xfId="15" xr:uid="{00000000-0005-0000-0000-000008000000}"/>
    <cellStyle name="60% - Accent4 2" xfId="16" xr:uid="{00000000-0005-0000-0000-000009000000}"/>
    <cellStyle name="60% - Accent5 2" xfId="17" xr:uid="{00000000-0005-0000-0000-00000A000000}"/>
    <cellStyle name="Accent1 2" xfId="18" xr:uid="{00000000-0005-0000-0000-00000B000000}"/>
    <cellStyle name="Accent2 2" xfId="19" xr:uid="{00000000-0005-0000-0000-00000C000000}"/>
    <cellStyle name="Accent3 2" xfId="20" xr:uid="{00000000-0005-0000-0000-00000D000000}"/>
    <cellStyle name="Accent6 2" xfId="21" xr:uid="{00000000-0005-0000-0000-00000E000000}"/>
    <cellStyle name="Accounting" xfId="22" xr:uid="{00000000-0005-0000-0000-00000F000000}"/>
    <cellStyle name="Bad 2" xfId="23" xr:uid="{00000000-0005-0000-0000-000010000000}"/>
    <cellStyle name="Budget" xfId="24" xr:uid="{00000000-0005-0000-0000-000011000000}"/>
    <cellStyle name="Calculation 2" xfId="25" xr:uid="{00000000-0005-0000-0000-000012000000}"/>
    <cellStyle name="Comma" xfId="1" builtinId="3"/>
    <cellStyle name="Comma 10" xfId="26" xr:uid="{00000000-0005-0000-0000-000014000000}"/>
    <cellStyle name="Comma 11" xfId="27" xr:uid="{00000000-0005-0000-0000-000015000000}"/>
    <cellStyle name="Comma 12" xfId="28" xr:uid="{00000000-0005-0000-0000-000016000000}"/>
    <cellStyle name="Comma 13" xfId="29" xr:uid="{00000000-0005-0000-0000-000017000000}"/>
    <cellStyle name="Comma 14" xfId="30" xr:uid="{00000000-0005-0000-0000-000018000000}"/>
    <cellStyle name="Comma 15" xfId="31" xr:uid="{00000000-0005-0000-0000-000019000000}"/>
    <cellStyle name="Comma 16" xfId="32" xr:uid="{00000000-0005-0000-0000-00001A000000}"/>
    <cellStyle name="Comma 17" xfId="33" xr:uid="{00000000-0005-0000-0000-00001B000000}"/>
    <cellStyle name="Comma 2" xfId="5" xr:uid="{00000000-0005-0000-0000-00001C000000}"/>
    <cellStyle name="Comma 2 2" xfId="34" xr:uid="{00000000-0005-0000-0000-00001D000000}"/>
    <cellStyle name="Comma 2 3" xfId="35" xr:uid="{00000000-0005-0000-0000-00001E000000}"/>
    <cellStyle name="Comma 3" xfId="36" xr:uid="{00000000-0005-0000-0000-00001F000000}"/>
    <cellStyle name="Comma 3 2" xfId="37" xr:uid="{00000000-0005-0000-0000-000020000000}"/>
    <cellStyle name="Comma 3 2 2" xfId="38" xr:uid="{00000000-0005-0000-0000-000021000000}"/>
    <cellStyle name="Comma 3 3" xfId="39" xr:uid="{00000000-0005-0000-0000-000022000000}"/>
    <cellStyle name="Comma 4" xfId="40" xr:uid="{00000000-0005-0000-0000-000023000000}"/>
    <cellStyle name="Comma 4 2" xfId="41" xr:uid="{00000000-0005-0000-0000-000024000000}"/>
    <cellStyle name="Comma 4 3" xfId="42" xr:uid="{00000000-0005-0000-0000-000025000000}"/>
    <cellStyle name="Comma 4 4" xfId="43" xr:uid="{00000000-0005-0000-0000-000026000000}"/>
    <cellStyle name="Comma 4 5" xfId="44" xr:uid="{00000000-0005-0000-0000-000027000000}"/>
    <cellStyle name="Comma 5" xfId="45" xr:uid="{00000000-0005-0000-0000-000028000000}"/>
    <cellStyle name="Comma 6" xfId="46" xr:uid="{00000000-0005-0000-0000-000029000000}"/>
    <cellStyle name="Comma 7" xfId="47" xr:uid="{00000000-0005-0000-0000-00002A000000}"/>
    <cellStyle name="Comma 8" xfId="48" xr:uid="{00000000-0005-0000-0000-00002B000000}"/>
    <cellStyle name="Comma 9" xfId="49" xr:uid="{00000000-0005-0000-0000-00002C000000}"/>
    <cellStyle name="Comma(2)" xfId="50" xr:uid="{00000000-0005-0000-0000-00002D000000}"/>
    <cellStyle name="Comma0 - Style2" xfId="51" xr:uid="{00000000-0005-0000-0000-00002E000000}"/>
    <cellStyle name="Comma1 - Style1" xfId="52" xr:uid="{00000000-0005-0000-0000-00002F000000}"/>
    <cellStyle name="Comments" xfId="53" xr:uid="{00000000-0005-0000-0000-000030000000}"/>
    <cellStyle name="Currency" xfId="2" builtinId="4"/>
    <cellStyle name="Currency 2" xfId="6" xr:uid="{00000000-0005-0000-0000-000032000000}"/>
    <cellStyle name="Currency 2 2" xfId="54" xr:uid="{00000000-0005-0000-0000-000033000000}"/>
    <cellStyle name="Currency 3" xfId="55" xr:uid="{00000000-0005-0000-0000-000034000000}"/>
    <cellStyle name="Currency 4" xfId="56" xr:uid="{00000000-0005-0000-0000-000035000000}"/>
    <cellStyle name="Currency 5" xfId="57" xr:uid="{00000000-0005-0000-0000-000036000000}"/>
    <cellStyle name="Currency 6" xfId="58" xr:uid="{00000000-0005-0000-0000-000037000000}"/>
    <cellStyle name="Currency 7" xfId="59" xr:uid="{00000000-0005-0000-0000-000038000000}"/>
    <cellStyle name="Currency 9" xfId="60" xr:uid="{00000000-0005-0000-0000-000039000000}"/>
    <cellStyle name="Data Enter" xfId="61" xr:uid="{00000000-0005-0000-0000-00003A000000}"/>
    <cellStyle name="FactSheet" xfId="62" xr:uid="{00000000-0005-0000-0000-00003B000000}"/>
    <cellStyle name="Good 2" xfId="63" xr:uid="{00000000-0005-0000-0000-00003C000000}"/>
    <cellStyle name="Heading 1 2" xfId="64" xr:uid="{00000000-0005-0000-0000-00003D000000}"/>
    <cellStyle name="Heading 2 2" xfId="65" xr:uid="{00000000-0005-0000-0000-00003E000000}"/>
    <cellStyle name="Heading 3 2" xfId="66" xr:uid="{00000000-0005-0000-0000-00003F000000}"/>
    <cellStyle name="Hyperlink 2" xfId="67" xr:uid="{00000000-0005-0000-0000-000040000000}"/>
    <cellStyle name="Hyperlink 3" xfId="68" xr:uid="{00000000-0005-0000-0000-000041000000}"/>
    <cellStyle name="input(0)" xfId="69" xr:uid="{00000000-0005-0000-0000-000042000000}"/>
    <cellStyle name="Input(2)" xfId="70" xr:uid="{00000000-0005-0000-0000-000043000000}"/>
    <cellStyle name="Linked Cell 2" xfId="71" xr:uid="{00000000-0005-0000-0000-000044000000}"/>
    <cellStyle name="Neutral 2" xfId="72" xr:uid="{00000000-0005-0000-0000-000045000000}"/>
    <cellStyle name="New_normal" xfId="73" xr:uid="{00000000-0005-0000-0000-000046000000}"/>
    <cellStyle name="Normal" xfId="0" builtinId="0"/>
    <cellStyle name="Normal - Style1" xfId="74" xr:uid="{00000000-0005-0000-0000-000048000000}"/>
    <cellStyle name="Normal - Style2" xfId="75" xr:uid="{00000000-0005-0000-0000-000049000000}"/>
    <cellStyle name="Normal - Style3" xfId="76" xr:uid="{00000000-0005-0000-0000-00004A000000}"/>
    <cellStyle name="Normal - Style4" xfId="77" xr:uid="{00000000-0005-0000-0000-00004B000000}"/>
    <cellStyle name="Normal - Style5" xfId="78" xr:uid="{00000000-0005-0000-0000-00004C000000}"/>
    <cellStyle name="Normal 10" xfId="79" xr:uid="{00000000-0005-0000-0000-00004D000000}"/>
    <cellStyle name="Normal 10 2" xfId="80" xr:uid="{00000000-0005-0000-0000-00004E000000}"/>
    <cellStyle name="Normal 11" xfId="81" xr:uid="{00000000-0005-0000-0000-00004F000000}"/>
    <cellStyle name="Normal 12" xfId="82" xr:uid="{00000000-0005-0000-0000-000050000000}"/>
    <cellStyle name="Normal 13" xfId="83" xr:uid="{00000000-0005-0000-0000-000051000000}"/>
    <cellStyle name="Normal 14" xfId="84" xr:uid="{00000000-0005-0000-0000-000052000000}"/>
    <cellStyle name="Normal 15" xfId="85" xr:uid="{00000000-0005-0000-0000-000053000000}"/>
    <cellStyle name="Normal 16" xfId="86" xr:uid="{00000000-0005-0000-0000-000054000000}"/>
    <cellStyle name="Normal 17" xfId="87" xr:uid="{00000000-0005-0000-0000-000055000000}"/>
    <cellStyle name="Normal 18" xfId="88" xr:uid="{00000000-0005-0000-0000-000056000000}"/>
    <cellStyle name="Normal 19" xfId="89" xr:uid="{00000000-0005-0000-0000-000057000000}"/>
    <cellStyle name="Normal 2" xfId="90" xr:uid="{00000000-0005-0000-0000-000058000000}"/>
    <cellStyle name="Normal 2 2" xfId="91" xr:uid="{00000000-0005-0000-0000-000059000000}"/>
    <cellStyle name="Normal 2 2 2" xfId="92" xr:uid="{00000000-0005-0000-0000-00005A000000}"/>
    <cellStyle name="Normal 2 2 3" xfId="93" xr:uid="{00000000-0005-0000-0000-00005B000000}"/>
    <cellStyle name="Normal 2 2_IS210PL" xfId="94" xr:uid="{00000000-0005-0000-0000-00005C000000}"/>
    <cellStyle name="Normal 2 3" xfId="95" xr:uid="{00000000-0005-0000-0000-00005D000000}"/>
    <cellStyle name="Normal 2 3 2" xfId="96" xr:uid="{00000000-0005-0000-0000-00005E000000}"/>
    <cellStyle name="Normal 2 3 3" xfId="97" xr:uid="{00000000-0005-0000-0000-00005F000000}"/>
    <cellStyle name="Normal 2 4" xfId="98" xr:uid="{00000000-0005-0000-0000-000060000000}"/>
    <cellStyle name="Normal 2 5" xfId="99" xr:uid="{00000000-0005-0000-0000-000061000000}"/>
    <cellStyle name="Normal 2_2180 Payroll Schedule 8-22-2011" xfId="100" xr:uid="{00000000-0005-0000-0000-000062000000}"/>
    <cellStyle name="Normal 20" xfId="101" xr:uid="{00000000-0005-0000-0000-000063000000}"/>
    <cellStyle name="Normal 3" xfId="102" xr:uid="{00000000-0005-0000-0000-000064000000}"/>
    <cellStyle name="Normal 3 2" xfId="103" xr:uid="{00000000-0005-0000-0000-000065000000}"/>
    <cellStyle name="Normal 3_2149 Depr 9-30-12" xfId="104" xr:uid="{00000000-0005-0000-0000-000066000000}"/>
    <cellStyle name="Normal 4" xfId="105" xr:uid="{00000000-0005-0000-0000-000067000000}"/>
    <cellStyle name="Normal 5" xfId="106" xr:uid="{00000000-0005-0000-0000-000068000000}"/>
    <cellStyle name="Normal 5 2" xfId="107" xr:uid="{00000000-0005-0000-0000-000069000000}"/>
    <cellStyle name="Normal 5_2183 UTC Depreciation 3 31 2012 Heather 6-6-2012" xfId="108" xr:uid="{00000000-0005-0000-0000-00006A000000}"/>
    <cellStyle name="Normal 6" xfId="109" xr:uid="{00000000-0005-0000-0000-00006B000000}"/>
    <cellStyle name="Normal 7" xfId="110" xr:uid="{00000000-0005-0000-0000-00006C000000}"/>
    <cellStyle name="Normal 8" xfId="111" xr:uid="{00000000-0005-0000-0000-00006D000000}"/>
    <cellStyle name="Normal 9" xfId="112" xr:uid="{00000000-0005-0000-0000-00006E000000}"/>
    <cellStyle name="Normal_Price out" xfId="4" xr:uid="{00000000-0005-0000-0000-00006F000000}"/>
    <cellStyle name="Note 2" xfId="113" xr:uid="{00000000-0005-0000-0000-000070000000}"/>
    <cellStyle name="Notes" xfId="114" xr:uid="{00000000-0005-0000-0000-000071000000}"/>
    <cellStyle name="Percent" xfId="3" builtinId="5"/>
    <cellStyle name="Percent 2" xfId="115" xr:uid="{00000000-0005-0000-0000-000073000000}"/>
    <cellStyle name="Percent 2 2" xfId="116" xr:uid="{00000000-0005-0000-0000-000074000000}"/>
    <cellStyle name="Percent 3" xfId="117" xr:uid="{00000000-0005-0000-0000-000075000000}"/>
    <cellStyle name="Percent 4" xfId="118" xr:uid="{00000000-0005-0000-0000-000076000000}"/>
    <cellStyle name="Percent 4 2" xfId="119" xr:uid="{00000000-0005-0000-0000-000077000000}"/>
    <cellStyle name="Percent 7" xfId="120" xr:uid="{00000000-0005-0000-0000-000078000000}"/>
    <cellStyle name="Percent(1)" xfId="121" xr:uid="{00000000-0005-0000-0000-000079000000}"/>
    <cellStyle name="Percent(2)" xfId="122" xr:uid="{00000000-0005-0000-0000-00007A000000}"/>
    <cellStyle name="PRM" xfId="123" xr:uid="{00000000-0005-0000-0000-00007B000000}"/>
    <cellStyle name="PSChar" xfId="124" xr:uid="{00000000-0005-0000-0000-00007C000000}"/>
    <cellStyle name="PSHeading" xfId="125" xr:uid="{00000000-0005-0000-0000-00007D000000}"/>
    <cellStyle name="Style 1" xfId="126" xr:uid="{00000000-0005-0000-0000-00007E000000}"/>
    <cellStyle name="STYLE1" xfId="127" xr:uid="{00000000-0005-0000-0000-00007F000000}"/>
    <cellStyle name="Total 2" xfId="128" xr:uid="{00000000-0005-0000-0000-000080000000}"/>
  </cellStyles>
  <dxfs count="0"/>
  <tableStyles count="1" defaultTableStyle="TableStyleMedium2" defaultPivotStyle="PivotStyleLight16">
    <tableStyle name="Invisible" pivot="0" table="0" count="0" xr9:uid="{FEC3C5EB-F5B8-4E00-B243-83DFC41F0FD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7"/>
  <sheetViews>
    <sheetView zoomScaleNormal="100" workbookViewId="0"/>
  </sheetViews>
  <sheetFormatPr defaultRowHeight="14.5"/>
  <sheetData>
    <row r="2" spans="1:3">
      <c r="A2" s="60" t="s">
        <v>52</v>
      </c>
    </row>
    <row r="4" spans="1:3">
      <c r="B4" t="s">
        <v>53</v>
      </c>
    </row>
    <row r="5" spans="1:3">
      <c r="C5" t="s">
        <v>63</v>
      </c>
    </row>
    <row r="6" spans="1:3">
      <c r="C6" t="s">
        <v>54</v>
      </c>
    </row>
    <row r="7" spans="1:3">
      <c r="C7" t="s">
        <v>64</v>
      </c>
    </row>
    <row r="9" spans="1:3">
      <c r="B9" t="s">
        <v>67</v>
      </c>
    </row>
    <row r="10" spans="1:3">
      <c r="C10" t="s">
        <v>68</v>
      </c>
    </row>
    <row r="12" spans="1:3">
      <c r="B12" t="s">
        <v>69</v>
      </c>
    </row>
    <row r="13" spans="1:3">
      <c r="C13" t="s">
        <v>65</v>
      </c>
    </row>
    <row r="14" spans="1:3">
      <c r="C14" t="s">
        <v>70</v>
      </c>
    </row>
    <row r="15" spans="1:3">
      <c r="C15" t="s">
        <v>66</v>
      </c>
    </row>
    <row r="17" spans="2:3">
      <c r="B17" t="s">
        <v>57</v>
      </c>
    </row>
    <row r="18" spans="2:3">
      <c r="C18" t="s">
        <v>55</v>
      </c>
    </row>
    <row r="19" spans="2:3">
      <c r="C19" t="s">
        <v>56</v>
      </c>
    </row>
    <row r="21" spans="2:3">
      <c r="B21" t="s">
        <v>58</v>
      </c>
    </row>
    <row r="22" spans="2:3">
      <c r="C22" t="s">
        <v>60</v>
      </c>
    </row>
    <row r="23" spans="2:3">
      <c r="C23" t="s">
        <v>59</v>
      </c>
    </row>
    <row r="24" spans="2:3">
      <c r="C24" t="s">
        <v>61</v>
      </c>
    </row>
    <row r="25" spans="2:3">
      <c r="C25" t="s">
        <v>62</v>
      </c>
    </row>
    <row r="27" spans="2:3">
      <c r="B27" t="s">
        <v>72</v>
      </c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tabSelected="1" zoomScaleNormal="100" workbookViewId="0">
      <selection activeCell="B14" sqref="B14"/>
    </sheetView>
  </sheetViews>
  <sheetFormatPr defaultRowHeight="14.5"/>
  <cols>
    <col min="1" max="1" width="37" customWidth="1"/>
    <col min="2" max="2" width="14.36328125" bestFit="1" customWidth="1"/>
    <col min="3" max="3" width="9.36328125" bestFit="1" customWidth="1"/>
    <col min="4" max="4" width="6.6328125" customWidth="1"/>
    <col min="5" max="5" width="10.6328125" customWidth="1"/>
    <col min="6" max="6" width="11.08984375" bestFit="1" customWidth="1"/>
  </cols>
  <sheetData>
    <row r="1" spans="1:7">
      <c r="A1" s="29" t="s">
        <v>115</v>
      </c>
    </row>
    <row r="2" spans="1:7">
      <c r="A2" s="29" t="s">
        <v>116</v>
      </c>
    </row>
    <row r="3" spans="1:7">
      <c r="A3" s="29"/>
    </row>
    <row r="4" spans="1:7">
      <c r="A4" s="29"/>
      <c r="D4" s="164" t="s">
        <v>16</v>
      </c>
      <c r="E4" s="164"/>
      <c r="F4" s="164"/>
      <c r="G4" s="164"/>
    </row>
    <row r="5" spans="1:7">
      <c r="D5" s="55" t="s">
        <v>41</v>
      </c>
      <c r="E5" s="55" t="s">
        <v>42</v>
      </c>
      <c r="F5" s="55" t="s">
        <v>43</v>
      </c>
      <c r="G5" s="55" t="s">
        <v>47</v>
      </c>
    </row>
    <row r="6" spans="1:7">
      <c r="A6" t="s">
        <v>40</v>
      </c>
      <c r="D6" s="58">
        <f>52*2/12</f>
        <v>8.6666666666666661</v>
      </c>
      <c r="E6" s="58">
        <f>D6*2</f>
        <v>17.333333333333332</v>
      </c>
      <c r="F6" s="58">
        <f>D6*3</f>
        <v>26</v>
      </c>
      <c r="G6" s="58">
        <f>D6*4</f>
        <v>34.666666666666664</v>
      </c>
    </row>
    <row r="7" spans="1:7">
      <c r="A7" t="s">
        <v>19</v>
      </c>
      <c r="D7" s="58">
        <f>52/12</f>
        <v>4.333333333333333</v>
      </c>
      <c r="E7" s="58">
        <f t="shared" ref="E7:E9" si="0">D7*2</f>
        <v>8.6666666666666661</v>
      </c>
      <c r="F7" s="58">
        <f t="shared" ref="F7:F9" si="1">D7*3</f>
        <v>13</v>
      </c>
      <c r="G7" s="58">
        <f t="shared" ref="G7:G9" si="2">D7*4</f>
        <v>17.333333333333332</v>
      </c>
    </row>
    <row r="8" spans="1:7">
      <c r="A8" t="s">
        <v>21</v>
      </c>
      <c r="D8" s="58">
        <f>26/12</f>
        <v>2.1666666666666665</v>
      </c>
      <c r="E8" s="58">
        <f t="shared" si="0"/>
        <v>4.333333333333333</v>
      </c>
      <c r="F8" s="58">
        <f t="shared" si="1"/>
        <v>6.5</v>
      </c>
      <c r="G8" s="58">
        <f t="shared" si="2"/>
        <v>8.6666666666666661</v>
      </c>
    </row>
    <row r="9" spans="1:7">
      <c r="A9" t="s">
        <v>20</v>
      </c>
      <c r="D9" s="58">
        <f>12/12</f>
        <v>1</v>
      </c>
      <c r="E9" s="58">
        <f t="shared" si="0"/>
        <v>2</v>
      </c>
      <c r="F9" s="58">
        <f t="shared" si="1"/>
        <v>3</v>
      </c>
      <c r="G9" s="58">
        <f t="shared" si="2"/>
        <v>4</v>
      </c>
    </row>
    <row r="11" spans="1:7">
      <c r="A11" t="s">
        <v>17</v>
      </c>
      <c r="B11" s="65">
        <v>2000</v>
      </c>
    </row>
    <row r="12" spans="1:7">
      <c r="A12" t="s">
        <v>18</v>
      </c>
      <c r="B12" s="26" t="s">
        <v>44</v>
      </c>
    </row>
    <row r="13" spans="1:7">
      <c r="B13" s="169" t="s">
        <v>261</v>
      </c>
      <c r="C13" s="169"/>
      <c r="D13" s="169"/>
      <c r="E13" s="169"/>
    </row>
    <row r="14" spans="1:7">
      <c r="A14" s="27" t="s">
        <v>48</v>
      </c>
      <c r="B14" s="55" t="s">
        <v>5</v>
      </c>
      <c r="C14" s="1" t="s">
        <v>6</v>
      </c>
      <c r="E14" s="27" t="s">
        <v>24</v>
      </c>
      <c r="F14" s="1"/>
    </row>
    <row r="15" spans="1:7">
      <c r="A15" t="s">
        <v>49</v>
      </c>
      <c r="B15" s="95">
        <v>0</v>
      </c>
      <c r="C15" s="5">
        <f>B15/2000</f>
        <v>0</v>
      </c>
      <c r="E15" t="s">
        <v>25</v>
      </c>
      <c r="F15" s="121">
        <f>0.015</f>
        <v>1.4999999999999999E-2</v>
      </c>
      <c r="G15" t="s">
        <v>83</v>
      </c>
    </row>
    <row r="16" spans="1:7">
      <c r="A16" t="s">
        <v>50</v>
      </c>
      <c r="B16" s="96">
        <v>0</v>
      </c>
      <c r="C16" s="6">
        <f>B16/2000</f>
        <v>0</v>
      </c>
      <c r="E16" t="s">
        <v>26</v>
      </c>
      <c r="F16" s="122">
        <f>0.004275</f>
        <v>4.2750000000000002E-3</v>
      </c>
    </row>
    <row r="17" spans="1:6">
      <c r="A17" t="s">
        <v>7</v>
      </c>
      <c r="B17" s="3">
        <f>B16-B15</f>
        <v>0</v>
      </c>
      <c r="C17" s="5">
        <f>C16-C15</f>
        <v>0</v>
      </c>
      <c r="E17" t="s">
        <v>14</v>
      </c>
      <c r="F17" s="28">
        <f>SUM(F15:F16)</f>
        <v>1.9275E-2</v>
      </c>
    </row>
    <row r="18" spans="1:6">
      <c r="E18" t="s">
        <v>27</v>
      </c>
      <c r="F18" s="28">
        <f>1-F17</f>
        <v>0.98072499999999996</v>
      </c>
    </row>
    <row r="20" spans="1:6">
      <c r="A20" t="s">
        <v>4</v>
      </c>
      <c r="B20" s="8">
        <f>B17</f>
        <v>0</v>
      </c>
      <c r="C20" s="8"/>
      <c r="E20" t="s">
        <v>73</v>
      </c>
    </row>
    <row r="21" spans="1:6">
      <c r="A21" t="s">
        <v>23</v>
      </c>
      <c r="B21" s="8">
        <v>0</v>
      </c>
    </row>
    <row r="22" spans="1:6">
      <c r="A22" t="s">
        <v>22</v>
      </c>
      <c r="B22" s="123">
        <v>10487.44</v>
      </c>
      <c r="C22" s="66"/>
    </row>
    <row r="23" spans="1:6">
      <c r="A23" s="29" t="s">
        <v>28</v>
      </c>
      <c r="B23" s="56">
        <f>B21*B22</f>
        <v>0</v>
      </c>
    </row>
    <row r="25" spans="1:6">
      <c r="A25" t="s">
        <v>45</v>
      </c>
      <c r="B25" s="4">
        <f>'Price Out'!S114</f>
        <v>997117.26399999973</v>
      </c>
    </row>
    <row r="26" spans="1:6">
      <c r="A26" s="30" t="s">
        <v>9</v>
      </c>
      <c r="B26" s="8">
        <f>B25-B23</f>
        <v>997117.26399999973</v>
      </c>
    </row>
    <row r="27" spans="1:6">
      <c r="E27" s="59" t="s">
        <v>51</v>
      </c>
      <c r="F27" s="1"/>
    </row>
    <row r="28" spans="1:6">
      <c r="A28" s="29" t="s">
        <v>46</v>
      </c>
      <c r="B28" s="57" t="e">
        <f>'Price Out'!#REF!</f>
        <v>#REF!</v>
      </c>
      <c r="E28">
        <v>0.01</v>
      </c>
    </row>
    <row r="29" spans="1:6">
      <c r="A29" s="30" t="s">
        <v>9</v>
      </c>
      <c r="B29" s="8" t="e">
        <f>B28-B23</f>
        <v>#REF!</v>
      </c>
      <c r="C29" s="12" t="e">
        <f>B29/B23</f>
        <v>#REF!</v>
      </c>
    </row>
  </sheetData>
  <mergeCells count="1">
    <mergeCell ref="D4:G4"/>
  </mergeCells>
  <pageMargins left="0.28000000000000003" right="0.5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97"/>
  <sheetViews>
    <sheetView zoomScale="85" zoomScaleNormal="85" workbookViewId="0">
      <pane xSplit="4" ySplit="13" topLeftCell="E56" activePane="bottomRight" state="frozen"/>
      <selection pane="topRight" activeCell="D1" sqref="D1"/>
      <selection pane="bottomLeft" activeCell="A6" sqref="A6"/>
      <selection pane="bottomRight" activeCell="O57" sqref="O57"/>
    </sheetView>
  </sheetViews>
  <sheetFormatPr defaultColWidth="8.6328125" defaultRowHeight="14.5"/>
  <cols>
    <col min="1" max="1" width="4.54296875" bestFit="1" customWidth="1"/>
    <col min="2" max="2" width="8.36328125" bestFit="1" customWidth="1"/>
    <col min="3" max="3" width="6.36328125" bestFit="1" customWidth="1"/>
    <col min="4" max="4" width="50.6328125" customWidth="1"/>
    <col min="5" max="5" width="14.36328125" customWidth="1"/>
    <col min="6" max="6" width="10.36328125" customWidth="1"/>
    <col min="7" max="7" width="13.08984375" customWidth="1"/>
    <col min="8" max="8" width="13.453125" hidden="1" customWidth="1"/>
    <col min="9" max="9" width="15.6328125" hidden="1" customWidth="1"/>
    <col min="10" max="10" width="15.36328125" hidden="1" customWidth="1"/>
    <col min="11" max="11" width="11.36328125" hidden="1" customWidth="1"/>
    <col min="12" max="12" width="12.36328125" hidden="1" customWidth="1"/>
    <col min="13" max="13" width="0.36328125" customWidth="1"/>
    <col min="14" max="14" width="10.36328125" customWidth="1"/>
    <col min="15" max="15" width="12.36328125" customWidth="1"/>
    <col min="16" max="16" width="15.453125" customWidth="1"/>
    <col min="17" max="18" width="20.08984375" customWidth="1"/>
    <col min="19" max="19" width="18.36328125" customWidth="1"/>
    <col min="20" max="20" width="11.36328125" hidden="1" customWidth="1"/>
    <col min="23" max="23" width="13.453125" bestFit="1" customWidth="1"/>
    <col min="25" max="25" width="11.453125" customWidth="1"/>
    <col min="28" max="28" width="13.36328125" customWidth="1"/>
  </cols>
  <sheetData>
    <row r="1" spans="1:20">
      <c r="D1" s="29" t="s">
        <v>114</v>
      </c>
      <c r="O1" s="124"/>
      <c r="P1" s="125" t="s">
        <v>92</v>
      </c>
      <c r="Q1" s="126" t="s">
        <v>93</v>
      </c>
      <c r="R1" s="124"/>
      <c r="S1" s="124"/>
    </row>
    <row r="2" spans="1:20">
      <c r="D2" s="29" t="s">
        <v>90</v>
      </c>
      <c r="O2" s="124"/>
      <c r="P2" s="126" t="s">
        <v>94</v>
      </c>
      <c r="Q2" s="126" t="s">
        <v>95</v>
      </c>
      <c r="R2" s="127" t="s">
        <v>96</v>
      </c>
      <c r="S2" s="124" t="s">
        <v>97</v>
      </c>
    </row>
    <row r="3" spans="1:20">
      <c r="D3" s="29"/>
      <c r="O3" s="128" t="s">
        <v>10</v>
      </c>
      <c r="P3" s="149">
        <f>+Q31+Q100</f>
        <v>2730146.5199999991</v>
      </c>
      <c r="Q3" s="150">
        <f>2805579+10333</f>
        <v>2815912</v>
      </c>
      <c r="R3" s="151">
        <f>Q3-P3</f>
        <v>85765.480000000913</v>
      </c>
      <c r="S3" s="152">
        <f>R3/P3</f>
        <v>3.1414240727270906E-2</v>
      </c>
    </row>
    <row r="4" spans="1:20">
      <c r="D4" s="29"/>
      <c r="O4" s="128" t="s">
        <v>11</v>
      </c>
      <c r="P4" s="153">
        <f>+Q79+Q107</f>
        <v>1955397.64</v>
      </c>
      <c r="Q4" s="154">
        <v>1840850</v>
      </c>
      <c r="R4" s="155">
        <f t="shared" ref="R4:R7" si="0">Q4-P4</f>
        <v>-114547.6399999999</v>
      </c>
      <c r="S4" s="156">
        <f>R4/P4</f>
        <v>-5.8580228213837827E-2</v>
      </c>
    </row>
    <row r="5" spans="1:20">
      <c r="D5" s="29"/>
      <c r="O5" s="128" t="s">
        <v>82</v>
      </c>
      <c r="P5" s="153">
        <f>+Q89+Q113</f>
        <v>562441.43999999994</v>
      </c>
      <c r="Q5" s="154">
        <v>724871</v>
      </c>
      <c r="R5" s="155">
        <f t="shared" si="0"/>
        <v>162429.56000000006</v>
      </c>
      <c r="S5" s="156">
        <f>R5/P5</f>
        <v>0.2887937275745544</v>
      </c>
    </row>
    <row r="6" spans="1:20">
      <c r="D6" s="29" t="s">
        <v>242</v>
      </c>
      <c r="E6" s="79">
        <v>0.21990000000000001</v>
      </c>
      <c r="O6" s="129" t="s">
        <v>98</v>
      </c>
      <c r="P6" s="153">
        <f>SUM(P3:P5)</f>
        <v>5247985.5999999996</v>
      </c>
      <c r="Q6" s="154">
        <f>SUM(Q3:Q5)</f>
        <v>5381633</v>
      </c>
      <c r="R6" s="155">
        <f t="shared" si="0"/>
        <v>133647.40000000037</v>
      </c>
      <c r="S6" s="156">
        <f>R6/P6</f>
        <v>2.5466418962735032E-2</v>
      </c>
    </row>
    <row r="7" spans="1:20">
      <c r="D7" s="29" t="s">
        <v>241</v>
      </c>
      <c r="E7" s="79">
        <v>0.19</v>
      </c>
      <c r="O7" s="128" t="s">
        <v>99</v>
      </c>
      <c r="P7" s="153">
        <f>Q7</f>
        <v>591365</v>
      </c>
      <c r="Q7" s="154">
        <v>591365</v>
      </c>
      <c r="R7" s="157">
        <f t="shared" si="0"/>
        <v>0</v>
      </c>
      <c r="S7" s="158">
        <f>R7/P7</f>
        <v>0</v>
      </c>
    </row>
    <row r="8" spans="1:20">
      <c r="D8" s="29" t="s">
        <v>139</v>
      </c>
      <c r="E8" s="18">
        <v>6061122</v>
      </c>
      <c r="O8" s="138" t="s">
        <v>100</v>
      </c>
      <c r="P8" s="159">
        <f>SUM(P6:P7)</f>
        <v>5839350.5999999996</v>
      </c>
      <c r="Q8" s="160">
        <f>SUM(Q6:Q7)</f>
        <v>5972998</v>
      </c>
      <c r="R8" s="161">
        <f>P8-Q8</f>
        <v>-133647.40000000037</v>
      </c>
      <c r="S8" s="162">
        <f>R8/Q8</f>
        <v>-2.2375262807722417E-2</v>
      </c>
    </row>
    <row r="9" spans="1:20">
      <c r="D9" s="29" t="s">
        <v>242</v>
      </c>
      <c r="E9" s="18">
        <v>1322458</v>
      </c>
      <c r="O9" s="72"/>
    </row>
    <row r="10" spans="1:20">
      <c r="D10" s="29" t="s">
        <v>243</v>
      </c>
      <c r="E10" s="18">
        <f>+E8*0.19</f>
        <v>1151613.18</v>
      </c>
      <c r="H10" s="26"/>
      <c r="I10" s="26"/>
      <c r="J10" s="26"/>
      <c r="K10" s="26"/>
      <c r="L10" s="26"/>
      <c r="M10" s="26"/>
      <c r="O10" s="72"/>
    </row>
    <row r="11" spans="1:20">
      <c r="D11" s="29"/>
      <c r="E11" s="92"/>
      <c r="K11" s="67"/>
      <c r="L11" s="67"/>
      <c r="M11" s="67"/>
      <c r="O11" s="72"/>
    </row>
    <row r="12" spans="1:20">
      <c r="D12" s="29"/>
      <c r="E12" s="92"/>
      <c r="K12" s="67"/>
      <c r="L12" s="67"/>
      <c r="M12" s="67"/>
      <c r="O12" s="103"/>
    </row>
    <row r="13" spans="1:20" ht="72.650000000000006" customHeight="1">
      <c r="A13" s="1"/>
      <c r="B13" s="2" t="s">
        <v>71</v>
      </c>
      <c r="C13" s="2" t="s">
        <v>13</v>
      </c>
      <c r="D13" s="54" t="s">
        <v>15</v>
      </c>
      <c r="E13" s="68" t="s">
        <v>37</v>
      </c>
      <c r="F13" s="2" t="s">
        <v>0</v>
      </c>
      <c r="G13" s="2" t="s">
        <v>1</v>
      </c>
      <c r="H13" s="2" t="s">
        <v>8</v>
      </c>
      <c r="I13" s="2" t="s">
        <v>29</v>
      </c>
      <c r="J13" s="2" t="s">
        <v>30</v>
      </c>
      <c r="K13" s="2" t="s">
        <v>7</v>
      </c>
      <c r="L13" s="2" t="s">
        <v>2</v>
      </c>
      <c r="M13" s="2" t="s">
        <v>38</v>
      </c>
      <c r="N13" s="2" t="s">
        <v>34</v>
      </c>
      <c r="O13" s="2" t="s">
        <v>91</v>
      </c>
      <c r="P13" s="2" t="s">
        <v>32</v>
      </c>
      <c r="Q13" s="2" t="s">
        <v>35</v>
      </c>
      <c r="R13" s="2" t="s">
        <v>33</v>
      </c>
      <c r="S13" s="2" t="s">
        <v>39</v>
      </c>
      <c r="T13" s="2" t="s">
        <v>36</v>
      </c>
    </row>
    <row r="14" spans="1:20">
      <c r="B14" s="76"/>
      <c r="C14" s="76"/>
      <c r="D14" s="93"/>
      <c r="E14" s="71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1:20" ht="15" customHeight="1">
      <c r="A15" s="139"/>
      <c r="B15" s="76"/>
      <c r="C15" s="76"/>
      <c r="D15" s="93" t="s">
        <v>101</v>
      </c>
      <c r="E15" s="71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6" spans="1:20" ht="15" customHeight="1">
      <c r="A16" s="165" t="s">
        <v>10</v>
      </c>
      <c r="B16" s="62">
        <v>100</v>
      </c>
      <c r="C16" s="22">
        <v>24</v>
      </c>
      <c r="D16" s="15" t="s">
        <v>106</v>
      </c>
      <c r="E16" s="16">
        <v>1</v>
      </c>
      <c r="F16" s="14">
        <f>References!$D$7</f>
        <v>4.333333333333333</v>
      </c>
      <c r="G16" s="43">
        <f>E16*F16*12</f>
        <v>52</v>
      </c>
      <c r="H16" s="13"/>
      <c r="I16" s="13">
        <f>G16*H16</f>
        <v>0</v>
      </c>
      <c r="J16" s="17"/>
      <c r="K16" s="36">
        <f>References!$C$17*J16</f>
        <v>0</v>
      </c>
      <c r="L16" s="41">
        <f>K16/References!$F$18</f>
        <v>0</v>
      </c>
      <c r="M16" s="41">
        <f>L16/G16*F16</f>
        <v>0</v>
      </c>
      <c r="N16" s="104">
        <v>10.28</v>
      </c>
      <c r="O16" s="41">
        <f>+N16*$E$7+N16</f>
        <v>12.2332</v>
      </c>
      <c r="P16" s="36">
        <f>O16</f>
        <v>12.2332</v>
      </c>
      <c r="Q16" s="38">
        <f>E16*N16*12</f>
        <v>123.35999999999999</v>
      </c>
      <c r="R16" s="38">
        <f>E16*P16*12</f>
        <v>146.79840000000002</v>
      </c>
      <c r="S16" s="38">
        <f t="shared" ref="S16:S17" si="1">R16-Q16</f>
        <v>23.43840000000003</v>
      </c>
      <c r="T16" s="76"/>
    </row>
    <row r="17" spans="1:21" ht="15" customHeight="1">
      <c r="A17" s="165"/>
      <c r="B17" s="62">
        <v>100</v>
      </c>
      <c r="C17" s="22">
        <v>24</v>
      </c>
      <c r="D17" s="15" t="s">
        <v>107</v>
      </c>
      <c r="E17" s="16">
        <v>3</v>
      </c>
      <c r="F17" s="14">
        <f>References!$D$7</f>
        <v>4.333333333333333</v>
      </c>
      <c r="G17" s="43">
        <f t="shared" ref="G17" si="2">E17*F17*12</f>
        <v>156</v>
      </c>
      <c r="H17" s="13"/>
      <c r="I17" s="13">
        <f t="shared" ref="I17" si="3">G17*H17</f>
        <v>0</v>
      </c>
      <c r="J17" s="17"/>
      <c r="K17" s="36">
        <f>References!$C$17*J17</f>
        <v>0</v>
      </c>
      <c r="L17" s="41">
        <f>K17/References!$F$18</f>
        <v>0</v>
      </c>
      <c r="M17" s="41">
        <f t="shared" ref="M17" si="4">L17/G17*F17</f>
        <v>0</v>
      </c>
      <c r="N17" s="80">
        <v>13.19</v>
      </c>
      <c r="O17" s="41">
        <f t="shared" ref="O17" si="5">+N17*$E$7+N17</f>
        <v>15.696099999999999</v>
      </c>
      <c r="P17" s="36">
        <f t="shared" ref="P17" si="6">O17</f>
        <v>15.696099999999999</v>
      </c>
      <c r="Q17" s="38">
        <f t="shared" ref="Q17" si="7">E17*N17*12</f>
        <v>474.84000000000003</v>
      </c>
      <c r="R17" s="38">
        <f t="shared" ref="R17" si="8">E17*P17*12</f>
        <v>565.05959999999993</v>
      </c>
      <c r="S17" s="38">
        <f t="shared" si="1"/>
        <v>90.2195999999999</v>
      </c>
      <c r="T17" s="76"/>
    </row>
    <row r="18" spans="1:21">
      <c r="A18" s="165"/>
      <c r="B18" s="62">
        <v>100</v>
      </c>
      <c r="C18" s="22">
        <v>24</v>
      </c>
      <c r="D18" s="15" t="s">
        <v>205</v>
      </c>
      <c r="E18" s="16">
        <v>16</v>
      </c>
      <c r="F18" s="14">
        <f>References!$D$9</f>
        <v>1</v>
      </c>
      <c r="G18" s="43">
        <f t="shared" ref="G18:G21" si="9">E18*F18*12</f>
        <v>192</v>
      </c>
      <c r="H18" s="13"/>
      <c r="I18" s="13">
        <f>G18*H18</f>
        <v>0</v>
      </c>
      <c r="J18" s="17"/>
      <c r="K18" s="36">
        <f>References!$C$17*J18</f>
        <v>0</v>
      </c>
      <c r="L18" s="41">
        <f>K18/References!$F$18</f>
        <v>0</v>
      </c>
      <c r="M18" s="41">
        <f>L18/G18*F18</f>
        <v>0</v>
      </c>
      <c r="N18" s="80">
        <v>7.89</v>
      </c>
      <c r="O18" s="41">
        <f t="shared" ref="O18:O29" si="10">+N18*$E$7+N18</f>
        <v>9.3890999999999991</v>
      </c>
      <c r="P18" s="36">
        <f t="shared" ref="P18:P22" si="11">O18</f>
        <v>9.3890999999999991</v>
      </c>
      <c r="Q18" s="38">
        <f t="shared" ref="Q18:Q27" si="12">E18*N18*12</f>
        <v>1514.8799999999999</v>
      </c>
      <c r="R18" s="38">
        <f t="shared" ref="R18:R27" si="13">E18*P18*12</f>
        <v>1802.7071999999998</v>
      </c>
      <c r="S18" s="38">
        <f t="shared" ref="S18:S29" si="14">R18-Q18</f>
        <v>287.82719999999995</v>
      </c>
      <c r="T18" s="38">
        <f t="shared" ref="T18" si="15">E18*O18*12</f>
        <v>1802.7071999999998</v>
      </c>
      <c r="U18" s="66"/>
    </row>
    <row r="19" spans="1:21" ht="14.75" customHeight="1">
      <c r="A19" s="165"/>
      <c r="B19" s="62">
        <v>100</v>
      </c>
      <c r="C19" s="22">
        <v>24</v>
      </c>
      <c r="D19" s="15" t="s">
        <v>240</v>
      </c>
      <c r="E19" s="140">
        <v>301</v>
      </c>
      <c r="F19" s="141">
        <f>+References!D8</f>
        <v>2.1666666666666665</v>
      </c>
      <c r="G19" s="142">
        <f t="shared" si="9"/>
        <v>7826</v>
      </c>
      <c r="H19" s="143"/>
      <c r="I19" s="143">
        <f t="shared" ref="I19:I54" si="16">G19*H19</f>
        <v>0</v>
      </c>
      <c r="J19" s="144"/>
      <c r="K19" s="145">
        <f>References!$C$17*J19</f>
        <v>0</v>
      </c>
      <c r="L19" s="146">
        <f>K19/References!$F$18</f>
        <v>0</v>
      </c>
      <c r="M19" s="146">
        <f t="shared" ref="M19:M27" si="17">L19/G19*F19</f>
        <v>0</v>
      </c>
      <c r="N19" s="147">
        <v>9.75</v>
      </c>
      <c r="O19" s="146">
        <f t="shared" si="10"/>
        <v>11.602499999999999</v>
      </c>
      <c r="P19" s="145">
        <f t="shared" si="11"/>
        <v>11.602499999999999</v>
      </c>
      <c r="Q19" s="38">
        <f t="shared" si="12"/>
        <v>35217</v>
      </c>
      <c r="R19" s="38">
        <f t="shared" si="13"/>
        <v>41908.229999999996</v>
      </c>
      <c r="S19" s="38">
        <f t="shared" si="14"/>
        <v>6691.2299999999959</v>
      </c>
      <c r="T19" s="38">
        <f>G19*O19</f>
        <v>90801.164999999994</v>
      </c>
    </row>
    <row r="20" spans="1:21">
      <c r="A20" s="165"/>
      <c r="B20" s="62">
        <v>100</v>
      </c>
      <c r="C20" s="22">
        <v>24</v>
      </c>
      <c r="D20" s="15" t="s">
        <v>206</v>
      </c>
      <c r="E20" s="140">
        <v>2747</v>
      </c>
      <c r="F20" s="141">
        <f>+References!D7</f>
        <v>4.333333333333333</v>
      </c>
      <c r="G20" s="142">
        <f t="shared" si="9"/>
        <v>142844</v>
      </c>
      <c r="H20" s="143"/>
      <c r="I20" s="143">
        <f t="shared" si="16"/>
        <v>0</v>
      </c>
      <c r="J20" s="144"/>
      <c r="K20" s="145">
        <f>References!$C$17*J20</f>
        <v>0</v>
      </c>
      <c r="L20" s="146">
        <f>K20/References!$F$18</f>
        <v>0</v>
      </c>
      <c r="M20" s="146">
        <f t="shared" si="17"/>
        <v>0</v>
      </c>
      <c r="N20" s="147">
        <v>15.86</v>
      </c>
      <c r="O20" s="146">
        <f t="shared" si="10"/>
        <v>18.8734</v>
      </c>
      <c r="P20" s="145">
        <f t="shared" si="11"/>
        <v>18.8734</v>
      </c>
      <c r="Q20" s="38">
        <f t="shared" si="12"/>
        <v>522809.04</v>
      </c>
      <c r="R20" s="38">
        <f t="shared" si="13"/>
        <v>622142.75760000001</v>
      </c>
      <c r="S20" s="38">
        <f t="shared" si="14"/>
        <v>99333.717600000033</v>
      </c>
      <c r="T20" s="38">
        <f>G20*O20</f>
        <v>2695951.9495999999</v>
      </c>
    </row>
    <row r="21" spans="1:21">
      <c r="A21" s="165"/>
      <c r="B21" s="62">
        <v>100</v>
      </c>
      <c r="C21" s="22">
        <v>24</v>
      </c>
      <c r="D21" s="15" t="s">
        <v>207</v>
      </c>
      <c r="E21" s="140">
        <f>7260+209</f>
        <v>7469</v>
      </c>
      <c r="F21" s="141">
        <f>+References!D7</f>
        <v>4.333333333333333</v>
      </c>
      <c r="G21" s="142">
        <f t="shared" si="9"/>
        <v>388388</v>
      </c>
      <c r="H21" s="143"/>
      <c r="I21" s="143">
        <f t="shared" si="16"/>
        <v>0</v>
      </c>
      <c r="J21" s="144"/>
      <c r="K21" s="145">
        <f>References!$C$17*J21</f>
        <v>0</v>
      </c>
      <c r="L21" s="146">
        <f>K21/References!$F$18</f>
        <v>0</v>
      </c>
      <c r="M21" s="146">
        <f t="shared" si="17"/>
        <v>0</v>
      </c>
      <c r="N21" s="147">
        <v>18.64</v>
      </c>
      <c r="O21" s="146">
        <f t="shared" si="10"/>
        <v>22.1816</v>
      </c>
      <c r="P21" s="145">
        <f t="shared" si="11"/>
        <v>22.1816</v>
      </c>
      <c r="Q21" s="38">
        <f t="shared" si="12"/>
        <v>1670665.92</v>
      </c>
      <c r="R21" s="38">
        <f t="shared" si="13"/>
        <v>1988092.4447999997</v>
      </c>
      <c r="S21" s="38">
        <f t="shared" si="14"/>
        <v>317426.52479999978</v>
      </c>
      <c r="T21" s="38">
        <f>E21*O21*12</f>
        <v>1988092.4447999997</v>
      </c>
    </row>
    <row r="22" spans="1:21">
      <c r="A22" s="165"/>
      <c r="B22" s="62">
        <v>130</v>
      </c>
      <c r="C22" s="22">
        <v>28</v>
      </c>
      <c r="D22" s="15" t="s">
        <v>168</v>
      </c>
      <c r="E22" s="16">
        <v>15</v>
      </c>
      <c r="F22" s="14">
        <f>References!$D$9</f>
        <v>1</v>
      </c>
      <c r="G22" s="43">
        <f t="shared" ref="G22" si="18">+E22*F22*12</f>
        <v>180</v>
      </c>
      <c r="H22" s="13"/>
      <c r="I22" s="13">
        <f t="shared" si="16"/>
        <v>0</v>
      </c>
      <c r="J22" s="17"/>
      <c r="K22" s="36">
        <f>References!$C$17*J22</f>
        <v>0</v>
      </c>
      <c r="L22" s="36">
        <f>K22/References!$F$18</f>
        <v>0</v>
      </c>
      <c r="M22" s="41">
        <f t="shared" ref="M22" si="19">L22/G22</f>
        <v>0</v>
      </c>
      <c r="N22" s="49">
        <v>13.31</v>
      </c>
      <c r="O22" s="41">
        <f t="shared" si="10"/>
        <v>15.838900000000001</v>
      </c>
      <c r="P22" s="36">
        <f t="shared" si="11"/>
        <v>15.838900000000001</v>
      </c>
      <c r="Q22" s="38">
        <f t="shared" ref="Q22" si="20">N22*G22</f>
        <v>2395.8000000000002</v>
      </c>
      <c r="R22" s="38">
        <f t="shared" ref="R22" si="21">P22*G22</f>
        <v>2851.002</v>
      </c>
      <c r="S22" s="38">
        <f t="shared" si="14"/>
        <v>455.20199999999977</v>
      </c>
      <c r="T22" s="38"/>
    </row>
    <row r="23" spans="1:21">
      <c r="A23" s="165"/>
      <c r="B23" s="62"/>
      <c r="C23" s="22"/>
      <c r="D23" s="25" t="s">
        <v>102</v>
      </c>
      <c r="E23" s="16"/>
      <c r="F23" s="14"/>
      <c r="G23" s="43"/>
      <c r="H23" s="13"/>
      <c r="I23" s="13"/>
      <c r="J23" s="17"/>
      <c r="K23" s="36"/>
      <c r="L23" s="41"/>
      <c r="M23" s="41"/>
      <c r="N23" s="80"/>
      <c r="O23" s="41"/>
      <c r="P23" s="36"/>
      <c r="Q23" s="38"/>
      <c r="R23" s="38"/>
      <c r="S23" s="38"/>
      <c r="T23" s="38"/>
    </row>
    <row r="24" spans="1:21">
      <c r="A24" s="165"/>
      <c r="B24" s="62">
        <v>100</v>
      </c>
      <c r="C24" s="22">
        <v>26</v>
      </c>
      <c r="D24" s="15" t="s">
        <v>107</v>
      </c>
      <c r="E24" s="16">
        <v>2</v>
      </c>
      <c r="F24" s="14">
        <f>References!$D$7</f>
        <v>4.333333333333333</v>
      </c>
      <c r="G24" s="43">
        <f t="shared" ref="G24" si="22">E24*F24*12</f>
        <v>104</v>
      </c>
      <c r="H24" s="13"/>
      <c r="I24" s="13">
        <f t="shared" ref="I24" si="23">G24*H24</f>
        <v>0</v>
      </c>
      <c r="J24" s="17"/>
      <c r="K24" s="36">
        <f>References!$C$17*J24</f>
        <v>0</v>
      </c>
      <c r="L24" s="41">
        <f>K24/References!$F$18</f>
        <v>0</v>
      </c>
      <c r="M24" s="41">
        <f t="shared" ref="M24" si="24">L24/G24*F24</f>
        <v>0</v>
      </c>
      <c r="N24" s="80">
        <v>15.72</v>
      </c>
      <c r="O24" s="41">
        <f t="shared" ref="O24" si="25">+N24*$E$7+N24</f>
        <v>18.706800000000001</v>
      </c>
      <c r="P24" s="36">
        <f t="shared" ref="P24" si="26">O24</f>
        <v>18.706800000000001</v>
      </c>
      <c r="Q24" s="38">
        <f t="shared" ref="Q24" si="27">E24*N24*12</f>
        <v>377.28000000000003</v>
      </c>
      <c r="R24" s="38">
        <f t="shared" ref="R24" si="28">E24*P24*12</f>
        <v>448.96320000000003</v>
      </c>
      <c r="S24" s="38">
        <f t="shared" ref="S24" si="29">R24-Q24</f>
        <v>71.683199999999999</v>
      </c>
      <c r="T24" s="48">
        <f>O41*G41</f>
        <v>12012.764400000002</v>
      </c>
    </row>
    <row r="25" spans="1:21">
      <c r="A25" s="165"/>
      <c r="B25" s="62">
        <v>100</v>
      </c>
      <c r="C25" s="22">
        <v>26</v>
      </c>
      <c r="D25" s="15" t="s">
        <v>103</v>
      </c>
      <c r="E25" s="16">
        <v>2</v>
      </c>
      <c r="F25" s="14">
        <f>References!$D$9</f>
        <v>1</v>
      </c>
      <c r="G25" s="43">
        <f t="shared" ref="G25:G27" si="30">E25*F25*12</f>
        <v>24</v>
      </c>
      <c r="H25" s="13"/>
      <c r="I25" s="13">
        <f t="shared" ref="I25:I29" si="31">G25*H25</f>
        <v>0</v>
      </c>
      <c r="J25" s="17"/>
      <c r="K25" s="36">
        <f>References!$C$17*J25</f>
        <v>0</v>
      </c>
      <c r="L25" s="41">
        <f>K25/References!$F$18</f>
        <v>0</v>
      </c>
      <c r="M25" s="41">
        <f t="shared" si="17"/>
        <v>0</v>
      </c>
      <c r="N25" s="80">
        <v>9.89</v>
      </c>
      <c r="O25" s="41">
        <f t="shared" si="10"/>
        <v>11.769100000000002</v>
      </c>
      <c r="P25" s="36">
        <f t="shared" ref="P25:P29" si="32">O25</f>
        <v>11.769100000000002</v>
      </c>
      <c r="Q25" s="38">
        <f t="shared" si="12"/>
        <v>237.36</v>
      </c>
      <c r="R25" s="38">
        <f t="shared" si="13"/>
        <v>282.45840000000004</v>
      </c>
      <c r="S25" s="38">
        <f t="shared" si="14"/>
        <v>45.098400000000026</v>
      </c>
      <c r="T25" s="38">
        <f t="shared" ref="T25:T27" si="33">E25*O25*12</f>
        <v>282.45840000000004</v>
      </c>
    </row>
    <row r="26" spans="1:21">
      <c r="A26" s="165"/>
      <c r="B26" s="62">
        <v>100</v>
      </c>
      <c r="C26" s="22">
        <v>26</v>
      </c>
      <c r="D26" s="15" t="s">
        <v>104</v>
      </c>
      <c r="E26" s="140">
        <v>39</v>
      </c>
      <c r="F26" s="141">
        <f>References!$D$8</f>
        <v>2.1666666666666665</v>
      </c>
      <c r="G26" s="142">
        <f t="shared" si="30"/>
        <v>1014</v>
      </c>
      <c r="H26" s="143"/>
      <c r="I26" s="143">
        <f t="shared" si="31"/>
        <v>0</v>
      </c>
      <c r="J26" s="144"/>
      <c r="K26" s="145">
        <f>References!$C$17*J26</f>
        <v>0</v>
      </c>
      <c r="L26" s="146">
        <f>K26/References!$F$18</f>
        <v>0</v>
      </c>
      <c r="M26" s="146">
        <f t="shared" si="17"/>
        <v>0</v>
      </c>
      <c r="N26" s="147">
        <v>12.86</v>
      </c>
      <c r="O26" s="146">
        <f t="shared" si="10"/>
        <v>15.3034</v>
      </c>
      <c r="P26" s="145">
        <f t="shared" si="32"/>
        <v>15.3034</v>
      </c>
      <c r="Q26" s="38">
        <f t="shared" si="12"/>
        <v>6018.48</v>
      </c>
      <c r="R26" s="38">
        <f t="shared" si="13"/>
        <v>7161.9911999999995</v>
      </c>
      <c r="S26" s="38">
        <f t="shared" si="14"/>
        <v>1143.5111999999999</v>
      </c>
      <c r="T26" s="38">
        <f t="shared" si="33"/>
        <v>7161.9911999999995</v>
      </c>
    </row>
    <row r="27" spans="1:21">
      <c r="A27" s="165"/>
      <c r="B27" s="62">
        <v>100</v>
      </c>
      <c r="C27" s="22">
        <v>26</v>
      </c>
      <c r="D27" s="15" t="s">
        <v>112</v>
      </c>
      <c r="E27" s="140">
        <v>479</v>
      </c>
      <c r="F27" s="141">
        <f>References!$D$7</f>
        <v>4.333333333333333</v>
      </c>
      <c r="G27" s="142">
        <f t="shared" si="30"/>
        <v>24908</v>
      </c>
      <c r="H27" s="143"/>
      <c r="I27" s="143">
        <f t="shared" si="31"/>
        <v>0</v>
      </c>
      <c r="J27" s="144"/>
      <c r="K27" s="145">
        <f>References!$C$17*J27</f>
        <v>0</v>
      </c>
      <c r="L27" s="146">
        <f>K27/References!$F$18</f>
        <v>0</v>
      </c>
      <c r="M27" s="146">
        <f t="shared" si="17"/>
        <v>0</v>
      </c>
      <c r="N27" s="147">
        <v>20.52</v>
      </c>
      <c r="O27" s="146">
        <f t="shared" si="10"/>
        <v>24.418800000000001</v>
      </c>
      <c r="P27" s="145">
        <f t="shared" si="32"/>
        <v>24.418800000000001</v>
      </c>
      <c r="Q27" s="38">
        <f t="shared" si="12"/>
        <v>117948.95999999999</v>
      </c>
      <c r="R27" s="38">
        <f t="shared" si="13"/>
        <v>140359.26240000001</v>
      </c>
      <c r="S27" s="38">
        <f t="shared" si="14"/>
        <v>22410.302400000015</v>
      </c>
      <c r="T27" s="38">
        <f t="shared" si="33"/>
        <v>140359.26240000001</v>
      </c>
    </row>
    <row r="28" spans="1:21">
      <c r="A28" s="165"/>
      <c r="B28" s="62">
        <v>100</v>
      </c>
      <c r="C28" s="22">
        <v>26</v>
      </c>
      <c r="D28" s="15" t="s">
        <v>113</v>
      </c>
      <c r="E28" s="140">
        <v>1085</v>
      </c>
      <c r="F28" s="141">
        <f>References!$D$7</f>
        <v>4.333333333333333</v>
      </c>
      <c r="G28" s="142">
        <f t="shared" ref="G28" si="34">E28*F28*12</f>
        <v>56419.999999999993</v>
      </c>
      <c r="H28" s="143"/>
      <c r="I28" s="143">
        <f t="shared" ref="I28" si="35">G28*H28</f>
        <v>0</v>
      </c>
      <c r="J28" s="144"/>
      <c r="K28" s="145">
        <f>References!$C$17*J28</f>
        <v>0</v>
      </c>
      <c r="L28" s="146">
        <f>K28/References!$F$18</f>
        <v>0</v>
      </c>
      <c r="M28" s="146">
        <f t="shared" ref="M28" si="36">L28/G28*F28</f>
        <v>0</v>
      </c>
      <c r="N28" s="147">
        <v>23.66</v>
      </c>
      <c r="O28" s="146">
        <f t="shared" ref="O28" si="37">+N28*$E$7+N28</f>
        <v>28.1554</v>
      </c>
      <c r="P28" s="145">
        <f t="shared" ref="P28" si="38">O28</f>
        <v>28.1554</v>
      </c>
      <c r="Q28" s="38">
        <f t="shared" ref="Q28" si="39">E28*N28*12</f>
        <v>308053.19999999995</v>
      </c>
      <c r="R28" s="38">
        <f t="shared" ref="R28" si="40">E28*P28*12</f>
        <v>366583.30800000002</v>
      </c>
      <c r="S28" s="38">
        <f t="shared" ref="S28" si="41">R28-Q28</f>
        <v>58530.108000000066</v>
      </c>
      <c r="T28" s="38">
        <f t="shared" ref="T28" si="42">E28*O28*12</f>
        <v>366583.30800000002</v>
      </c>
    </row>
    <row r="29" spans="1:21" ht="14.75" customHeight="1">
      <c r="A29" s="165"/>
      <c r="B29" s="62">
        <v>130</v>
      </c>
      <c r="C29" s="22">
        <v>29</v>
      </c>
      <c r="D29" s="15" t="s">
        <v>208</v>
      </c>
      <c r="E29" s="16">
        <v>4</v>
      </c>
      <c r="F29" s="14">
        <f>References!$D$9</f>
        <v>1</v>
      </c>
      <c r="G29" s="43">
        <f t="shared" ref="G29" si="43">+E29*F29*12</f>
        <v>48</v>
      </c>
      <c r="H29" s="13"/>
      <c r="I29" s="13">
        <f t="shared" si="31"/>
        <v>0</v>
      </c>
      <c r="J29" s="17"/>
      <c r="K29" s="36">
        <f>References!$C$17*J29</f>
        <v>0</v>
      </c>
      <c r="L29" s="36">
        <f>K29/References!$F$18</f>
        <v>0</v>
      </c>
      <c r="M29" s="41">
        <f t="shared" ref="M29" si="44">L29/G29</f>
        <v>0</v>
      </c>
      <c r="N29" s="49">
        <v>17.05</v>
      </c>
      <c r="O29" s="41">
        <f t="shared" si="10"/>
        <v>20.2895</v>
      </c>
      <c r="P29" s="36">
        <f t="shared" si="32"/>
        <v>20.2895</v>
      </c>
      <c r="Q29" s="38">
        <f t="shared" ref="Q29" si="45">N29*G29</f>
        <v>818.40000000000009</v>
      </c>
      <c r="R29" s="38">
        <f t="shared" ref="R29" si="46">P29*G29</f>
        <v>973.89599999999996</v>
      </c>
      <c r="S29" s="38">
        <f t="shared" si="14"/>
        <v>155.49599999999987</v>
      </c>
      <c r="T29" s="48"/>
    </row>
    <row r="30" spans="1:21">
      <c r="A30" s="98"/>
      <c r="B30" s="62"/>
      <c r="C30" s="22"/>
      <c r="D30" s="15"/>
      <c r="E30" s="167"/>
      <c r="F30" s="14"/>
      <c r="G30" s="43"/>
      <c r="H30" s="13"/>
      <c r="I30" s="13"/>
      <c r="J30" s="17"/>
      <c r="K30" s="36"/>
      <c r="L30" s="41"/>
      <c r="M30" s="41"/>
      <c r="N30" s="80"/>
      <c r="O30" s="41"/>
      <c r="P30" s="36"/>
      <c r="Q30" s="38"/>
      <c r="R30" s="38"/>
      <c r="S30" s="38"/>
      <c r="T30" s="38"/>
    </row>
    <row r="31" spans="1:21" ht="15" thickBot="1">
      <c r="A31" s="120"/>
      <c r="B31" s="83"/>
      <c r="C31" s="85"/>
      <c r="D31" s="102" t="s">
        <v>14</v>
      </c>
      <c r="E31" s="99">
        <f>SUM(E16:E30)</f>
        <v>12163</v>
      </c>
      <c r="F31" s="86"/>
      <c r="G31" s="100">
        <f>SUM(G16:G30)</f>
        <v>622156</v>
      </c>
      <c r="H31" s="99"/>
      <c r="I31" s="99">
        <f>SUM(I18:I30)</f>
        <v>0</v>
      </c>
      <c r="J31" s="99"/>
      <c r="K31" s="86"/>
      <c r="L31" s="86"/>
      <c r="M31" s="86"/>
      <c r="N31" s="86"/>
      <c r="O31" s="86"/>
      <c r="P31" s="86"/>
      <c r="Q31" s="113">
        <f>SUM(Q16:Q30)</f>
        <v>2666654.5199999991</v>
      </c>
      <c r="R31" s="113">
        <f t="shared" ref="R31:T31" si="47">SUM(R16:R30)</f>
        <v>3173318.8787999996</v>
      </c>
      <c r="S31" s="113">
        <f t="shared" si="47"/>
        <v>506664.35879999993</v>
      </c>
      <c r="T31" s="113">
        <f t="shared" si="47"/>
        <v>5303048.051</v>
      </c>
    </row>
    <row r="32" spans="1:21">
      <c r="A32" s="139"/>
      <c r="B32" s="61"/>
      <c r="C32" s="22"/>
      <c r="D32" s="34"/>
      <c r="E32" s="35"/>
      <c r="F32" s="14"/>
      <c r="G32" s="44"/>
      <c r="H32" s="35"/>
      <c r="I32" s="35"/>
      <c r="J32" s="35"/>
      <c r="K32" s="14"/>
      <c r="L32" s="14"/>
      <c r="M32" s="14"/>
      <c r="N32" s="14"/>
      <c r="O32" s="14"/>
      <c r="P32" s="14"/>
      <c r="Q32" s="97"/>
      <c r="R32" s="97"/>
      <c r="S32" s="97"/>
      <c r="T32" s="35"/>
      <c r="U32" s="66"/>
    </row>
    <row r="33" spans="1:21">
      <c r="A33" s="139"/>
      <c r="B33" s="61"/>
      <c r="C33" s="22"/>
      <c r="D33" s="25" t="s">
        <v>101</v>
      </c>
      <c r="E33" s="35"/>
      <c r="F33" s="14"/>
      <c r="G33" s="44"/>
      <c r="H33" s="13"/>
      <c r="I33" s="35"/>
      <c r="J33" s="35"/>
      <c r="K33" s="14"/>
      <c r="L33" s="14"/>
      <c r="M33" s="14"/>
      <c r="N33" s="14"/>
      <c r="O33" s="14"/>
      <c r="P33" s="14"/>
      <c r="Q33" s="40"/>
      <c r="R33" s="40"/>
      <c r="S33" s="40"/>
      <c r="T33" s="40"/>
      <c r="U33" s="66"/>
    </row>
    <row r="34" spans="1:21">
      <c r="A34" s="165" t="s">
        <v>11</v>
      </c>
      <c r="B34" s="62">
        <v>240</v>
      </c>
      <c r="C34" s="22">
        <v>36</v>
      </c>
      <c r="D34" s="15" t="s">
        <v>74</v>
      </c>
      <c r="E34" s="16">
        <v>16</v>
      </c>
      <c r="F34" s="14">
        <f>References!$D$7</f>
        <v>4.333333333333333</v>
      </c>
      <c r="G34" s="43">
        <f t="shared" ref="G34:G54" si="48">E34*F34*12</f>
        <v>832</v>
      </c>
      <c r="H34" s="13"/>
      <c r="I34" s="13">
        <f t="shared" si="16"/>
        <v>0</v>
      </c>
      <c r="J34" s="17"/>
      <c r="K34" s="36">
        <f>References!$C$17*J34</f>
        <v>0</v>
      </c>
      <c r="L34" s="41">
        <f>K34/References!$F$18</f>
        <v>0</v>
      </c>
      <c r="M34" s="41">
        <f t="shared" ref="M34:M54" si="49">L34/G34*F34</f>
        <v>0</v>
      </c>
      <c r="N34" s="36">
        <v>9.06</v>
      </c>
      <c r="O34" s="41">
        <f>+N34*$E$7+N34</f>
        <v>10.781400000000001</v>
      </c>
      <c r="P34" s="36">
        <f>O34</f>
        <v>10.781400000000001</v>
      </c>
      <c r="Q34" s="38">
        <f>G34*N34</f>
        <v>7537.92</v>
      </c>
      <c r="R34" s="38">
        <f>G34*P34</f>
        <v>8970.1248000000014</v>
      </c>
      <c r="S34" s="38">
        <f t="shared" ref="S34:S54" si="50">R34-Q34</f>
        <v>1432.2048000000013</v>
      </c>
      <c r="T34" s="38">
        <f>G34*O34</f>
        <v>8970.1248000000014</v>
      </c>
      <c r="U34" s="66"/>
    </row>
    <row r="35" spans="1:21">
      <c r="A35" s="165"/>
      <c r="B35" s="62">
        <v>240</v>
      </c>
      <c r="C35" s="22">
        <v>36</v>
      </c>
      <c r="D35" s="15" t="s">
        <v>224</v>
      </c>
      <c r="E35" s="16">
        <v>17</v>
      </c>
      <c r="F35" s="14">
        <f>References!$D$8</f>
        <v>2.1666666666666665</v>
      </c>
      <c r="G35" s="43">
        <f>E35*F35*12</f>
        <v>441.99999999999994</v>
      </c>
      <c r="H35" s="13"/>
      <c r="I35" s="13">
        <f>G35*H35</f>
        <v>0</v>
      </c>
      <c r="J35" s="17"/>
      <c r="K35" s="36">
        <f>References!$C$17*J35</f>
        <v>0</v>
      </c>
      <c r="L35" s="41">
        <f>K35/References!$F$18</f>
        <v>0</v>
      </c>
      <c r="M35" s="41">
        <f>L35/G35*F35</f>
        <v>0</v>
      </c>
      <c r="N35" s="80">
        <v>12.5</v>
      </c>
      <c r="O35" s="41">
        <f>+N35*$E$7+N35</f>
        <v>14.875</v>
      </c>
      <c r="P35" s="36">
        <f>O35</f>
        <v>14.875</v>
      </c>
      <c r="Q35" s="38">
        <f>E35*N35*12</f>
        <v>2550</v>
      </c>
      <c r="R35" s="38">
        <f>E35*P35*12</f>
        <v>3034.5</v>
      </c>
      <c r="S35" s="38">
        <f>R35-Q35</f>
        <v>484.5</v>
      </c>
      <c r="T35" s="38">
        <f>G36*O36</f>
        <v>185640</v>
      </c>
    </row>
    <row r="36" spans="1:21">
      <c r="A36" s="165"/>
      <c r="B36" s="62">
        <v>240</v>
      </c>
      <c r="C36" s="22">
        <v>36</v>
      </c>
      <c r="D36" s="15" t="s">
        <v>209</v>
      </c>
      <c r="E36" s="140">
        <v>240</v>
      </c>
      <c r="F36" s="141">
        <f>References!$D$7</f>
        <v>4.333333333333333</v>
      </c>
      <c r="G36" s="142">
        <f t="shared" si="48"/>
        <v>12480</v>
      </c>
      <c r="H36" s="143"/>
      <c r="I36" s="143">
        <f t="shared" si="16"/>
        <v>0</v>
      </c>
      <c r="J36" s="144"/>
      <c r="K36" s="145">
        <f>References!$C$17*J36</f>
        <v>0</v>
      </c>
      <c r="L36" s="146">
        <f>K36/References!$F$18</f>
        <v>0</v>
      </c>
      <c r="M36" s="146">
        <f t="shared" si="49"/>
        <v>0</v>
      </c>
      <c r="N36" s="145">
        <v>12.5</v>
      </c>
      <c r="O36" s="146">
        <f t="shared" ref="O36:O54" si="51">+N36*$E$7+N36</f>
        <v>14.875</v>
      </c>
      <c r="P36" s="145">
        <f t="shared" ref="P36:P85" si="52">O36</f>
        <v>14.875</v>
      </c>
      <c r="Q36" s="148">
        <f t="shared" ref="Q36:Q54" si="53">G36*N36</f>
        <v>156000</v>
      </c>
      <c r="R36" s="148">
        <f t="shared" ref="R36:R83" si="54">G36*P36</f>
        <v>185640</v>
      </c>
      <c r="S36" s="148">
        <f t="shared" si="50"/>
        <v>29640</v>
      </c>
      <c r="T36" s="38">
        <f>G39*O39</f>
        <v>228395.36720000001</v>
      </c>
    </row>
    <row r="37" spans="1:21">
      <c r="A37" s="165"/>
      <c r="B37" s="62">
        <v>240</v>
      </c>
      <c r="C37" s="22">
        <v>36</v>
      </c>
      <c r="D37" s="15" t="s">
        <v>225</v>
      </c>
      <c r="E37" s="16">
        <v>2</v>
      </c>
      <c r="F37" s="14">
        <f>+References!D9</f>
        <v>1</v>
      </c>
      <c r="G37" s="43">
        <f t="shared" ref="G37" si="55">E37*F37*12</f>
        <v>24</v>
      </c>
      <c r="H37" s="13"/>
      <c r="I37" s="13">
        <f t="shared" ref="I37" si="56">G37*H37</f>
        <v>0</v>
      </c>
      <c r="J37" s="17"/>
      <c r="K37" s="36">
        <f>References!$C$17*J37</f>
        <v>0</v>
      </c>
      <c r="L37" s="41">
        <f>K37/References!$F$18</f>
        <v>0</v>
      </c>
      <c r="M37" s="41">
        <f t="shared" ref="M37" si="57">L37/G37*F37</f>
        <v>0</v>
      </c>
      <c r="N37" s="36">
        <v>12.5</v>
      </c>
      <c r="O37" s="41">
        <f t="shared" ref="O37" si="58">+N37*$E$7+N37</f>
        <v>14.875</v>
      </c>
      <c r="P37" s="36">
        <f t="shared" ref="P37" si="59">O37</f>
        <v>14.875</v>
      </c>
      <c r="Q37" s="38">
        <f t="shared" ref="Q37" si="60">G37*N37</f>
        <v>300</v>
      </c>
      <c r="R37" s="38">
        <f t="shared" ref="R37" si="61">G37*P37</f>
        <v>357</v>
      </c>
      <c r="S37" s="38">
        <f t="shared" ref="S37" si="62">R37-Q37</f>
        <v>57</v>
      </c>
      <c r="T37" s="38">
        <f>G43*O43</f>
        <v>163858.24000000002</v>
      </c>
    </row>
    <row r="38" spans="1:21">
      <c r="A38" s="165"/>
      <c r="B38" s="62">
        <v>240</v>
      </c>
      <c r="C38" s="22">
        <v>36</v>
      </c>
      <c r="D38" s="15" t="s">
        <v>210</v>
      </c>
      <c r="E38" s="16">
        <v>1</v>
      </c>
      <c r="F38" s="14">
        <f>+References!D9</f>
        <v>1</v>
      </c>
      <c r="G38" s="43">
        <f t="shared" si="48"/>
        <v>12</v>
      </c>
      <c r="H38" s="13"/>
      <c r="I38" s="13"/>
      <c r="J38" s="17"/>
      <c r="K38" s="36"/>
      <c r="L38" s="41"/>
      <c r="M38" s="41"/>
      <c r="N38" s="36">
        <v>17.66</v>
      </c>
      <c r="O38" s="41">
        <f t="shared" ref="O38" si="63">+N38*$E$7+N38</f>
        <v>21.0154</v>
      </c>
      <c r="P38" s="36">
        <f t="shared" ref="P38" si="64">O38</f>
        <v>21.0154</v>
      </c>
      <c r="Q38" s="38">
        <f t="shared" ref="Q38" si="65">G38*N38</f>
        <v>211.92000000000002</v>
      </c>
      <c r="R38" s="38">
        <f t="shared" ref="R38" si="66">G38*P38</f>
        <v>252.1848</v>
      </c>
      <c r="S38" s="38">
        <f t="shared" ref="S38" si="67">R38-Q38</f>
        <v>40.26479999999998</v>
      </c>
      <c r="T38" s="38">
        <f>G46*O46</f>
        <v>901.63920000000007</v>
      </c>
    </row>
    <row r="39" spans="1:21">
      <c r="A39" s="165"/>
      <c r="B39" s="62">
        <v>240</v>
      </c>
      <c r="C39" s="22">
        <v>36</v>
      </c>
      <c r="D39" s="15" t="s">
        <v>211</v>
      </c>
      <c r="E39" s="140">
        <v>209</v>
      </c>
      <c r="F39" s="141">
        <f>References!$D$7</f>
        <v>4.333333333333333</v>
      </c>
      <c r="G39" s="142">
        <f t="shared" si="48"/>
        <v>10868</v>
      </c>
      <c r="H39" s="143"/>
      <c r="I39" s="143">
        <f t="shared" si="16"/>
        <v>0</v>
      </c>
      <c r="J39" s="144"/>
      <c r="K39" s="145">
        <f>References!$C$17*J39</f>
        <v>0</v>
      </c>
      <c r="L39" s="146">
        <f>K39/References!$F$18</f>
        <v>0</v>
      </c>
      <c r="M39" s="146">
        <f t="shared" si="49"/>
        <v>0</v>
      </c>
      <c r="N39" s="145">
        <v>17.66</v>
      </c>
      <c r="O39" s="146">
        <f t="shared" si="51"/>
        <v>21.0154</v>
      </c>
      <c r="P39" s="145">
        <f t="shared" si="52"/>
        <v>21.0154</v>
      </c>
      <c r="Q39" s="148">
        <f t="shared" si="53"/>
        <v>191928.88</v>
      </c>
      <c r="R39" s="148">
        <f t="shared" si="54"/>
        <v>228395.36720000001</v>
      </c>
      <c r="S39" s="148">
        <f t="shared" si="50"/>
        <v>36466.487200000003</v>
      </c>
      <c r="T39" s="38">
        <f>G49*O49</f>
        <v>252688.2176</v>
      </c>
    </row>
    <row r="40" spans="1:21" ht="14.75" customHeight="1">
      <c r="A40" s="165"/>
      <c r="B40" s="62">
        <v>240</v>
      </c>
      <c r="C40" s="22">
        <v>36</v>
      </c>
      <c r="D40" s="15" t="s">
        <v>226</v>
      </c>
      <c r="E40" s="16">
        <v>3</v>
      </c>
      <c r="F40" s="14">
        <f>+References!D8</f>
        <v>2.1666666666666665</v>
      </c>
      <c r="G40" s="43">
        <f t="shared" ref="G40" si="68">E40*F40*12</f>
        <v>78</v>
      </c>
      <c r="H40" s="13"/>
      <c r="I40" s="13">
        <f t="shared" ref="I40" si="69">G40*H40</f>
        <v>0</v>
      </c>
      <c r="J40" s="17"/>
      <c r="K40" s="36">
        <f>References!$C$17*J40</f>
        <v>0</v>
      </c>
      <c r="L40" s="41">
        <f>K40/References!$F$18</f>
        <v>0</v>
      </c>
      <c r="M40" s="41">
        <f t="shared" ref="M40" si="70">L40/G40*F40</f>
        <v>0</v>
      </c>
      <c r="N40" s="36">
        <v>17.66</v>
      </c>
      <c r="O40" s="41">
        <f t="shared" ref="O40" si="71">+N40*$E$7+N40</f>
        <v>21.0154</v>
      </c>
      <c r="P40" s="36">
        <f t="shared" ref="P40" si="72">O40</f>
        <v>21.0154</v>
      </c>
      <c r="Q40" s="38">
        <f t="shared" ref="Q40" si="73">G40*N40</f>
        <v>1377.48</v>
      </c>
      <c r="R40" s="38">
        <f t="shared" ref="R40" si="74">G40*P40</f>
        <v>1639.2012</v>
      </c>
      <c r="S40" s="38">
        <f t="shared" ref="S40" si="75">R40-Q40</f>
        <v>261.72119999999995</v>
      </c>
      <c r="T40" s="38">
        <f>G54*O54</f>
        <v>598508.31039999996</v>
      </c>
    </row>
    <row r="41" spans="1:21" ht="14.75" customHeight="1">
      <c r="A41" s="165"/>
      <c r="B41" s="62">
        <v>240</v>
      </c>
      <c r="C41" s="22">
        <v>36</v>
      </c>
      <c r="D41" s="15" t="s">
        <v>212</v>
      </c>
      <c r="E41" s="16">
        <v>9</v>
      </c>
      <c r="F41" s="14">
        <f>+References!D7</f>
        <v>4.333333333333333</v>
      </c>
      <c r="G41" s="43">
        <f t="shared" ref="G41:G42" si="76">E41*F41*12</f>
        <v>468</v>
      </c>
      <c r="H41" s="13"/>
      <c r="I41" s="13"/>
      <c r="J41" s="17"/>
      <c r="K41" s="36"/>
      <c r="L41" s="41"/>
      <c r="M41" s="41"/>
      <c r="N41" s="36">
        <v>21.57</v>
      </c>
      <c r="O41" s="41">
        <f t="shared" si="51"/>
        <v>25.668300000000002</v>
      </c>
      <c r="P41" s="36">
        <f t="shared" si="52"/>
        <v>25.668300000000002</v>
      </c>
      <c r="Q41" s="38">
        <f t="shared" si="53"/>
        <v>10094.76</v>
      </c>
      <c r="R41" s="38">
        <f t="shared" si="54"/>
        <v>12012.764400000002</v>
      </c>
      <c r="S41" s="38">
        <f t="shared" si="50"/>
        <v>1918.0044000000016</v>
      </c>
      <c r="T41" s="38"/>
      <c r="U41" s="66"/>
    </row>
    <row r="42" spans="1:21" ht="14.75" customHeight="1">
      <c r="A42" s="165"/>
      <c r="B42" s="62">
        <v>240</v>
      </c>
      <c r="C42" s="22">
        <v>36</v>
      </c>
      <c r="D42" s="15" t="s">
        <v>213</v>
      </c>
      <c r="E42" s="168">
        <v>1</v>
      </c>
      <c r="F42" s="14">
        <f>+References!D9</f>
        <v>1</v>
      </c>
      <c r="G42" s="43">
        <f t="shared" si="76"/>
        <v>12</v>
      </c>
      <c r="H42" s="13"/>
      <c r="I42" s="13">
        <f t="shared" ref="I42" si="77">G42*H42</f>
        <v>0</v>
      </c>
      <c r="J42" s="17"/>
      <c r="K42" s="36">
        <f>References!$C$17*J42</f>
        <v>0</v>
      </c>
      <c r="L42" s="41">
        <f>K42/References!$F$18</f>
        <v>0</v>
      </c>
      <c r="M42" s="41">
        <f t="shared" ref="M42" si="78">L42/G42*F42</f>
        <v>0</v>
      </c>
      <c r="N42" s="36">
        <v>26.48</v>
      </c>
      <c r="O42" s="41">
        <f t="shared" ref="O42" si="79">+N42*$E$7+N42</f>
        <v>31.511200000000002</v>
      </c>
      <c r="P42" s="36">
        <f t="shared" ref="P42" si="80">O42</f>
        <v>31.511200000000002</v>
      </c>
      <c r="Q42" s="38">
        <f t="shared" ref="Q42" si="81">G42*N42</f>
        <v>317.76</v>
      </c>
      <c r="R42" s="38">
        <f t="shared" ref="R42" si="82">G42*P42</f>
        <v>378.13440000000003</v>
      </c>
      <c r="S42" s="38">
        <f t="shared" ref="S42" si="83">R42-Q42</f>
        <v>60.374400000000037</v>
      </c>
      <c r="T42" s="38"/>
      <c r="U42" s="66"/>
    </row>
    <row r="43" spans="1:21" ht="14.75" customHeight="1">
      <c r="A43" s="165"/>
      <c r="B43" s="62">
        <v>240</v>
      </c>
      <c r="C43" s="22">
        <v>36</v>
      </c>
      <c r="D43" s="15" t="s">
        <v>214</v>
      </c>
      <c r="E43" s="140">
        <v>100</v>
      </c>
      <c r="F43" s="141">
        <f>References!$D$7</f>
        <v>4.333333333333333</v>
      </c>
      <c r="G43" s="142">
        <f t="shared" si="48"/>
        <v>5200</v>
      </c>
      <c r="H43" s="143"/>
      <c r="I43" s="143">
        <f t="shared" si="16"/>
        <v>0</v>
      </c>
      <c r="J43" s="144"/>
      <c r="K43" s="145">
        <f>References!$C$17*J43</f>
        <v>0</v>
      </c>
      <c r="L43" s="146">
        <f>K43/References!$F$18</f>
        <v>0</v>
      </c>
      <c r="M43" s="146">
        <f t="shared" si="49"/>
        <v>0</v>
      </c>
      <c r="N43" s="145">
        <v>26.48</v>
      </c>
      <c r="O43" s="146">
        <f t="shared" si="51"/>
        <v>31.511200000000002</v>
      </c>
      <c r="P43" s="145">
        <f t="shared" si="52"/>
        <v>31.511200000000002</v>
      </c>
      <c r="Q43" s="148">
        <f t="shared" si="53"/>
        <v>137696</v>
      </c>
      <c r="R43" s="148">
        <f t="shared" si="54"/>
        <v>163858.24000000002</v>
      </c>
      <c r="S43" s="148">
        <f t="shared" si="50"/>
        <v>26162.24000000002</v>
      </c>
      <c r="T43" s="38">
        <f>G57*O57</f>
        <v>1499.9712</v>
      </c>
      <c r="U43" s="66"/>
    </row>
    <row r="44" spans="1:21">
      <c r="A44" s="165"/>
      <c r="B44" s="62">
        <v>240</v>
      </c>
      <c r="C44" s="22">
        <v>36</v>
      </c>
      <c r="D44" s="15" t="s">
        <v>78</v>
      </c>
      <c r="E44" s="16">
        <v>1</v>
      </c>
      <c r="F44" s="14">
        <f>References!$D$9</f>
        <v>1</v>
      </c>
      <c r="G44" s="43">
        <f t="shared" si="48"/>
        <v>12</v>
      </c>
      <c r="H44" s="13"/>
      <c r="I44" s="13">
        <f t="shared" si="16"/>
        <v>0</v>
      </c>
      <c r="J44" s="17"/>
      <c r="K44" s="36">
        <f>References!$C$17*J44</f>
        <v>0</v>
      </c>
      <c r="L44" s="41">
        <f>K44/References!$F$18</f>
        <v>0</v>
      </c>
      <c r="M44" s="41">
        <f t="shared" si="49"/>
        <v>0</v>
      </c>
      <c r="N44" s="36">
        <v>9.9</v>
      </c>
      <c r="O44" s="41">
        <f t="shared" si="51"/>
        <v>11.781000000000001</v>
      </c>
      <c r="P44" s="36">
        <f t="shared" si="52"/>
        <v>11.781000000000001</v>
      </c>
      <c r="Q44" s="38">
        <f t="shared" si="53"/>
        <v>118.80000000000001</v>
      </c>
      <c r="R44" s="38">
        <f t="shared" si="54"/>
        <v>141.37200000000001</v>
      </c>
      <c r="S44" s="38">
        <f t="shared" si="50"/>
        <v>22.572000000000003</v>
      </c>
      <c r="T44" s="38">
        <f t="shared" ref="T44" si="84">G61*O61</f>
        <v>6640.6522000000004</v>
      </c>
    </row>
    <row r="45" spans="1:21" ht="14.75" customHeight="1">
      <c r="A45" s="165"/>
      <c r="B45" s="62">
        <v>240</v>
      </c>
      <c r="C45" s="22">
        <v>36</v>
      </c>
      <c r="D45" s="15" t="s">
        <v>183</v>
      </c>
      <c r="E45" s="16">
        <v>3</v>
      </c>
      <c r="F45" s="14">
        <f>References!$D$7</f>
        <v>4.333333333333333</v>
      </c>
      <c r="G45" s="43">
        <f t="shared" si="48"/>
        <v>156</v>
      </c>
      <c r="H45" s="13"/>
      <c r="I45" s="13">
        <f t="shared" si="16"/>
        <v>0</v>
      </c>
      <c r="J45" s="17"/>
      <c r="K45" s="36">
        <f>References!$C$17*J45</f>
        <v>0</v>
      </c>
      <c r="L45" s="41">
        <f>K45/References!$F$18</f>
        <v>0</v>
      </c>
      <c r="M45" s="41">
        <f t="shared" si="49"/>
        <v>0</v>
      </c>
      <c r="N45" s="36">
        <v>31.27</v>
      </c>
      <c r="O45" s="41">
        <f t="shared" si="51"/>
        <v>37.211300000000001</v>
      </c>
      <c r="P45" s="36">
        <f t="shared" si="52"/>
        <v>37.211300000000001</v>
      </c>
      <c r="Q45" s="38">
        <f t="shared" si="53"/>
        <v>4878.12</v>
      </c>
      <c r="R45" s="38">
        <f t="shared" si="54"/>
        <v>5804.9628000000002</v>
      </c>
      <c r="S45" s="38">
        <f t="shared" si="50"/>
        <v>926.84280000000035</v>
      </c>
      <c r="T45" s="38">
        <f>G65*O65</f>
        <v>3601.4160000000002</v>
      </c>
    </row>
    <row r="46" spans="1:21">
      <c r="A46" s="165"/>
      <c r="B46" s="62">
        <v>240</v>
      </c>
      <c r="C46" s="22">
        <v>36</v>
      </c>
      <c r="D46" s="15" t="s">
        <v>215</v>
      </c>
      <c r="E46" s="16">
        <v>2</v>
      </c>
      <c r="F46" s="14">
        <f>+References!D9</f>
        <v>1</v>
      </c>
      <c r="G46" s="43">
        <f t="shared" si="48"/>
        <v>24</v>
      </c>
      <c r="H46" s="13"/>
      <c r="I46" s="13">
        <f t="shared" si="16"/>
        <v>0</v>
      </c>
      <c r="J46" s="17"/>
      <c r="K46" s="36">
        <f>References!$C$17*J46</f>
        <v>0</v>
      </c>
      <c r="L46" s="41">
        <f>K46/References!$F$18</f>
        <v>0</v>
      </c>
      <c r="M46" s="41">
        <f t="shared" si="49"/>
        <v>0</v>
      </c>
      <c r="N46" s="36">
        <v>31.57</v>
      </c>
      <c r="O46" s="41">
        <f t="shared" si="51"/>
        <v>37.568300000000001</v>
      </c>
      <c r="P46" s="36">
        <f t="shared" si="52"/>
        <v>37.568300000000001</v>
      </c>
      <c r="Q46" s="38">
        <f t="shared" si="53"/>
        <v>757.68000000000006</v>
      </c>
      <c r="R46" s="38">
        <f t="shared" si="54"/>
        <v>901.63920000000007</v>
      </c>
      <c r="S46" s="38">
        <f t="shared" si="50"/>
        <v>143.95920000000001</v>
      </c>
      <c r="T46" s="38">
        <f>G69*O69</f>
        <v>2158.9931999999999</v>
      </c>
    </row>
    <row r="47" spans="1:21">
      <c r="A47" s="165"/>
      <c r="B47" s="62">
        <v>240</v>
      </c>
      <c r="C47" s="22">
        <v>36</v>
      </c>
      <c r="D47" s="15" t="s">
        <v>216</v>
      </c>
      <c r="E47" s="140">
        <v>102</v>
      </c>
      <c r="F47" s="141">
        <f>References!$D$7</f>
        <v>4.333333333333333</v>
      </c>
      <c r="G47" s="142">
        <f t="shared" ref="G47:G48" si="85">E47*F47*12</f>
        <v>5303.9999999999991</v>
      </c>
      <c r="H47" s="143"/>
      <c r="I47" s="143">
        <f t="shared" ref="I47:I48" si="86">G47*H47</f>
        <v>0</v>
      </c>
      <c r="J47" s="144"/>
      <c r="K47" s="145">
        <f>References!$C$17*J47</f>
        <v>0</v>
      </c>
      <c r="L47" s="146">
        <f>K47/References!$F$18</f>
        <v>0</v>
      </c>
      <c r="M47" s="146">
        <f t="shared" ref="M47:M48" si="87">L47/G47*F47</f>
        <v>0</v>
      </c>
      <c r="N47" s="145">
        <v>31.57</v>
      </c>
      <c r="O47" s="146">
        <f t="shared" ref="O47:O48" si="88">+N47*$E$7+N47</f>
        <v>37.568300000000001</v>
      </c>
      <c r="P47" s="145">
        <f t="shared" ref="P47:P48" si="89">O47</f>
        <v>37.568300000000001</v>
      </c>
      <c r="Q47" s="148">
        <f t="shared" ref="Q47:Q48" si="90">G47*N47</f>
        <v>167447.27999999997</v>
      </c>
      <c r="R47" s="148">
        <f t="shared" ref="R47:R48" si="91">G47*P47</f>
        <v>199262.26319999996</v>
      </c>
      <c r="S47" s="148">
        <f t="shared" ref="S47:S48" si="92">R47-Q47</f>
        <v>31814.983199999988</v>
      </c>
      <c r="T47" s="38">
        <f>G73*O73</f>
        <v>3853.8864000000003</v>
      </c>
    </row>
    <row r="48" spans="1:21">
      <c r="A48" s="165"/>
      <c r="B48" s="62">
        <v>240</v>
      </c>
      <c r="C48" s="22">
        <v>36</v>
      </c>
      <c r="D48" s="15" t="s">
        <v>79</v>
      </c>
      <c r="E48" s="16">
        <v>6</v>
      </c>
      <c r="F48" s="14">
        <f>References!$D$9</f>
        <v>1</v>
      </c>
      <c r="G48" s="43">
        <f t="shared" si="85"/>
        <v>72</v>
      </c>
      <c r="H48" s="13"/>
      <c r="I48" s="13">
        <f t="shared" si="86"/>
        <v>0</v>
      </c>
      <c r="J48" s="17"/>
      <c r="K48" s="36">
        <f>References!$C$17*J48</f>
        <v>0</v>
      </c>
      <c r="L48" s="41">
        <f>K48/References!$F$18</f>
        <v>0</v>
      </c>
      <c r="M48" s="41">
        <f t="shared" si="87"/>
        <v>0</v>
      </c>
      <c r="N48" s="36">
        <v>9.9</v>
      </c>
      <c r="O48" s="41">
        <f t="shared" si="88"/>
        <v>11.781000000000001</v>
      </c>
      <c r="P48" s="36">
        <f t="shared" si="89"/>
        <v>11.781000000000001</v>
      </c>
      <c r="Q48" s="38">
        <f t="shared" si="90"/>
        <v>712.80000000000007</v>
      </c>
      <c r="R48" s="38">
        <f t="shared" si="91"/>
        <v>848.23200000000008</v>
      </c>
      <c r="S48" s="38">
        <f t="shared" si="92"/>
        <v>135.43200000000002</v>
      </c>
      <c r="T48" s="38">
        <f>G77*O77</f>
        <v>1484.1918000000001</v>
      </c>
    </row>
    <row r="49" spans="1:23">
      <c r="A49" s="165"/>
      <c r="B49" s="62">
        <v>240</v>
      </c>
      <c r="C49" s="22">
        <v>36</v>
      </c>
      <c r="D49" s="15" t="s">
        <v>217</v>
      </c>
      <c r="E49" s="140">
        <v>112</v>
      </c>
      <c r="F49" s="141">
        <f>+References!D7</f>
        <v>4.333333333333333</v>
      </c>
      <c r="G49" s="142">
        <f t="shared" si="48"/>
        <v>5824</v>
      </c>
      <c r="H49" s="143"/>
      <c r="I49" s="143">
        <f t="shared" si="16"/>
        <v>0</v>
      </c>
      <c r="J49" s="144"/>
      <c r="K49" s="145">
        <f>References!$C$17*J49</f>
        <v>0</v>
      </c>
      <c r="L49" s="146">
        <f>K49/References!$F$18</f>
        <v>0</v>
      </c>
      <c r="M49" s="146">
        <f t="shared" si="49"/>
        <v>0</v>
      </c>
      <c r="N49" s="145">
        <v>36.46</v>
      </c>
      <c r="O49" s="146">
        <f t="shared" si="51"/>
        <v>43.3874</v>
      </c>
      <c r="P49" s="145">
        <f t="shared" si="52"/>
        <v>43.3874</v>
      </c>
      <c r="Q49" s="148">
        <f t="shared" si="53"/>
        <v>212343.04000000001</v>
      </c>
      <c r="R49" s="148">
        <f t="shared" si="54"/>
        <v>252688.2176</v>
      </c>
      <c r="S49" s="148">
        <f t="shared" si="50"/>
        <v>40345.177599999995</v>
      </c>
      <c r="T49" s="38">
        <f>G78*O78</f>
        <v>59590.44</v>
      </c>
    </row>
    <row r="50" spans="1:23" ht="15" thickBot="1">
      <c r="A50" s="165"/>
      <c r="B50" s="62">
        <v>240</v>
      </c>
      <c r="C50" s="22">
        <v>36</v>
      </c>
      <c r="D50" s="15" t="s">
        <v>222</v>
      </c>
      <c r="E50" s="16">
        <v>2</v>
      </c>
      <c r="F50" s="14">
        <f>+References!D6</f>
        <v>8.6666666666666661</v>
      </c>
      <c r="G50" s="43">
        <f t="shared" si="48"/>
        <v>208</v>
      </c>
      <c r="H50" s="13"/>
      <c r="I50" s="13">
        <f t="shared" si="16"/>
        <v>0</v>
      </c>
      <c r="J50" s="17"/>
      <c r="K50" s="36">
        <f>References!$C$17*J50</f>
        <v>0</v>
      </c>
      <c r="L50" s="41">
        <f>K50/References!$F$18</f>
        <v>0</v>
      </c>
      <c r="M50" s="41">
        <f t="shared" si="49"/>
        <v>0</v>
      </c>
      <c r="N50" s="36">
        <v>36.46</v>
      </c>
      <c r="O50" s="41">
        <f t="shared" si="51"/>
        <v>43.3874</v>
      </c>
      <c r="P50" s="36">
        <f t="shared" si="52"/>
        <v>43.3874</v>
      </c>
      <c r="Q50" s="38">
        <f t="shared" si="53"/>
        <v>7583.68</v>
      </c>
      <c r="R50" s="38">
        <f t="shared" si="54"/>
        <v>9024.5792000000001</v>
      </c>
      <c r="S50" s="38">
        <f t="shared" si="50"/>
        <v>1440.8991999999998</v>
      </c>
      <c r="T50" s="89">
        <f>SUM(T33:T49)</f>
        <v>1517791.4499999995</v>
      </c>
    </row>
    <row r="51" spans="1:23" ht="14.75" customHeight="1">
      <c r="A51" s="165"/>
      <c r="B51" s="62">
        <v>240</v>
      </c>
      <c r="C51" s="22">
        <v>36</v>
      </c>
      <c r="D51" s="15" t="s">
        <v>218</v>
      </c>
      <c r="E51" s="16">
        <v>1</v>
      </c>
      <c r="F51" s="14">
        <f>+References!D8</f>
        <v>2.1666666666666665</v>
      </c>
      <c r="G51" s="43">
        <f t="shared" si="48"/>
        <v>26</v>
      </c>
      <c r="H51" s="13"/>
      <c r="I51" s="13">
        <f t="shared" si="16"/>
        <v>0</v>
      </c>
      <c r="J51" s="17"/>
      <c r="K51" s="36">
        <f>References!$C$17*J51</f>
        <v>0</v>
      </c>
      <c r="L51" s="41">
        <f>K51/References!$F$18</f>
        <v>0</v>
      </c>
      <c r="M51" s="41">
        <f t="shared" si="49"/>
        <v>0</v>
      </c>
      <c r="N51" s="36">
        <v>36.46</v>
      </c>
      <c r="O51" s="41">
        <f t="shared" si="51"/>
        <v>43.3874</v>
      </c>
      <c r="P51" s="36">
        <f t="shared" si="52"/>
        <v>43.3874</v>
      </c>
      <c r="Q51" s="38">
        <f t="shared" si="53"/>
        <v>947.96</v>
      </c>
      <c r="R51" s="38">
        <f t="shared" si="54"/>
        <v>1128.0724</v>
      </c>
      <c r="S51" s="38">
        <f t="shared" si="50"/>
        <v>180.11239999999998</v>
      </c>
      <c r="T51" s="36"/>
    </row>
    <row r="52" spans="1:23">
      <c r="A52" s="165"/>
      <c r="B52" s="62">
        <v>240</v>
      </c>
      <c r="C52" s="22">
        <v>36</v>
      </c>
      <c r="D52" s="15" t="s">
        <v>219</v>
      </c>
      <c r="E52" s="16">
        <v>4</v>
      </c>
      <c r="F52" s="14">
        <f>References!$D$7</f>
        <v>4.333333333333333</v>
      </c>
      <c r="G52" s="43">
        <f t="shared" ref="G52:G53" si="93">E52*F52*12</f>
        <v>208</v>
      </c>
      <c r="H52" s="13"/>
      <c r="I52" s="13">
        <f t="shared" ref="I52:I53" si="94">G52*H52</f>
        <v>0</v>
      </c>
      <c r="J52" s="17"/>
      <c r="K52" s="36">
        <f>References!$C$17*J52</f>
        <v>0</v>
      </c>
      <c r="L52" s="41">
        <f>K52/References!$F$18</f>
        <v>0</v>
      </c>
      <c r="M52" s="41">
        <f t="shared" ref="M52:M53" si="95">L52/G52*F52</f>
        <v>0</v>
      </c>
      <c r="N52" s="36">
        <v>42.82</v>
      </c>
      <c r="O52" s="41">
        <f t="shared" ref="O52:O53" si="96">+N52*$E$7+N52</f>
        <v>50.955799999999996</v>
      </c>
      <c r="P52" s="36">
        <f t="shared" ref="P52:P53" si="97">O52</f>
        <v>50.955799999999996</v>
      </c>
      <c r="Q52" s="38">
        <f t="shared" ref="Q52:Q53" si="98">G52*N52</f>
        <v>8906.56</v>
      </c>
      <c r="R52" s="38">
        <f t="shared" ref="R52:R53" si="99">G52*P52</f>
        <v>10598.806399999999</v>
      </c>
      <c r="S52" s="38">
        <f t="shared" ref="S52:S53" si="100">R52-Q52</f>
        <v>1692.2464</v>
      </c>
      <c r="T52" s="38">
        <f>G81*O81</f>
        <v>14280.285599999997</v>
      </c>
      <c r="W52" s="10"/>
    </row>
    <row r="53" spans="1:23">
      <c r="A53" s="165"/>
      <c r="B53" s="62">
        <v>240</v>
      </c>
      <c r="C53" s="22">
        <v>37</v>
      </c>
      <c r="D53" s="15" t="s">
        <v>220</v>
      </c>
      <c r="E53" s="140">
        <v>128</v>
      </c>
      <c r="F53" s="141">
        <f>References!$D$7</f>
        <v>4.333333333333333</v>
      </c>
      <c r="G53" s="142">
        <f t="shared" si="93"/>
        <v>6656</v>
      </c>
      <c r="H53" s="143"/>
      <c r="I53" s="143">
        <f t="shared" si="94"/>
        <v>0</v>
      </c>
      <c r="J53" s="144"/>
      <c r="K53" s="145">
        <f>References!$C$17*J53</f>
        <v>0</v>
      </c>
      <c r="L53" s="146">
        <f>K53/References!$F$18</f>
        <v>0</v>
      </c>
      <c r="M53" s="146">
        <f t="shared" si="95"/>
        <v>0</v>
      </c>
      <c r="N53" s="145">
        <v>41.69</v>
      </c>
      <c r="O53" s="146">
        <f t="shared" si="96"/>
        <v>49.6111</v>
      </c>
      <c r="P53" s="145">
        <f t="shared" si="97"/>
        <v>49.6111</v>
      </c>
      <c r="Q53" s="148">
        <f t="shared" si="98"/>
        <v>277488.64000000001</v>
      </c>
      <c r="R53" s="148">
        <f t="shared" si="99"/>
        <v>330211.4816</v>
      </c>
      <c r="S53" s="148">
        <f t="shared" si="100"/>
        <v>52722.841599999985</v>
      </c>
      <c r="T53" s="38">
        <f>G82*O82</f>
        <v>209671.6692</v>
      </c>
      <c r="W53" s="10"/>
    </row>
    <row r="54" spans="1:23">
      <c r="A54" s="165"/>
      <c r="B54" s="62">
        <v>240</v>
      </c>
      <c r="C54" s="22">
        <v>37</v>
      </c>
      <c r="D54" s="15" t="s">
        <v>221</v>
      </c>
      <c r="E54" s="16">
        <v>116</v>
      </c>
      <c r="F54" s="14">
        <f>+References!D6</f>
        <v>8.6666666666666661</v>
      </c>
      <c r="G54" s="43">
        <f t="shared" si="48"/>
        <v>12064</v>
      </c>
      <c r="H54" s="13"/>
      <c r="I54" s="13">
        <f t="shared" si="16"/>
        <v>0</v>
      </c>
      <c r="J54" s="17"/>
      <c r="K54" s="36">
        <f>References!$C$17*J54</f>
        <v>0</v>
      </c>
      <c r="L54" s="41">
        <f>K54/References!$F$18</f>
        <v>0</v>
      </c>
      <c r="M54" s="41">
        <f t="shared" si="49"/>
        <v>0</v>
      </c>
      <c r="N54" s="36">
        <v>41.69</v>
      </c>
      <c r="O54" s="41">
        <f t="shared" si="51"/>
        <v>49.6111</v>
      </c>
      <c r="P54" s="36">
        <f t="shared" si="52"/>
        <v>49.6111</v>
      </c>
      <c r="Q54" s="38">
        <f t="shared" si="53"/>
        <v>502948.16</v>
      </c>
      <c r="R54" s="38">
        <f t="shared" si="54"/>
        <v>598508.31039999996</v>
      </c>
      <c r="S54" s="38">
        <f t="shared" si="50"/>
        <v>95560.150399999984</v>
      </c>
      <c r="T54" s="38">
        <f>G84*O84</f>
        <v>209671.6692</v>
      </c>
      <c r="W54" s="10"/>
    </row>
    <row r="55" spans="1:23">
      <c r="A55" s="165"/>
      <c r="B55" s="62">
        <v>240</v>
      </c>
      <c r="C55" s="22">
        <v>37</v>
      </c>
      <c r="D55" s="15" t="s">
        <v>223</v>
      </c>
      <c r="E55" s="16">
        <v>5</v>
      </c>
      <c r="F55" s="14">
        <f>References!$D$7</f>
        <v>4.333333333333333</v>
      </c>
      <c r="G55" s="43">
        <f t="shared" ref="G55" si="101">E55*F55*12</f>
        <v>260</v>
      </c>
      <c r="H55" s="13"/>
      <c r="I55" s="13">
        <f t="shared" ref="I55" si="102">G55*H55</f>
        <v>0</v>
      </c>
      <c r="J55" s="17"/>
      <c r="K55" s="36">
        <f>References!$C$17*J55</f>
        <v>0</v>
      </c>
      <c r="L55" s="41">
        <f>K55/References!$F$18</f>
        <v>0</v>
      </c>
      <c r="M55" s="41">
        <f t="shared" ref="M55" si="103">L55/G55*F55</f>
        <v>0</v>
      </c>
      <c r="N55" s="36">
        <v>47.57</v>
      </c>
      <c r="O55" s="41">
        <f t="shared" ref="O55" si="104">+N55*$E$7+N55</f>
        <v>56.6083</v>
      </c>
      <c r="P55" s="36">
        <f t="shared" ref="P55" si="105">O55</f>
        <v>56.6083</v>
      </c>
      <c r="Q55" s="38">
        <f t="shared" ref="Q55" si="106">G55*N55</f>
        <v>12368.2</v>
      </c>
      <c r="R55" s="38">
        <f t="shared" ref="R55" si="107">G55*P55</f>
        <v>14718.157999999999</v>
      </c>
      <c r="S55" s="38">
        <f t="shared" ref="S55" si="108">R55-Q55</f>
        <v>2349.9579999999987</v>
      </c>
      <c r="T55" s="38">
        <f>G85*O85</f>
        <v>0</v>
      </c>
    </row>
    <row r="56" spans="1:23">
      <c r="A56" s="165"/>
      <c r="B56" s="62"/>
      <c r="C56" s="22"/>
      <c r="D56" s="25" t="s">
        <v>102</v>
      </c>
      <c r="E56" s="16"/>
      <c r="F56" s="14"/>
      <c r="G56" s="43"/>
      <c r="H56" s="13"/>
      <c r="I56" s="13"/>
      <c r="J56" s="17"/>
      <c r="K56" s="36"/>
      <c r="L56" s="41"/>
      <c r="M56" s="41"/>
      <c r="N56" s="36"/>
      <c r="O56" s="41"/>
      <c r="P56" s="36"/>
      <c r="Q56" s="38"/>
      <c r="R56" s="38"/>
      <c r="S56" s="38"/>
      <c r="T56" s="38">
        <f>G86*O86</f>
        <v>52087.013999999996</v>
      </c>
    </row>
    <row r="57" spans="1:23">
      <c r="A57" s="165"/>
      <c r="B57" s="62">
        <v>240</v>
      </c>
      <c r="C57" s="22">
        <v>39</v>
      </c>
      <c r="D57" s="15" t="s">
        <v>227</v>
      </c>
      <c r="E57" s="16">
        <v>2</v>
      </c>
      <c r="F57" s="14">
        <f>References!$D$7</f>
        <v>4.333333333333333</v>
      </c>
      <c r="G57" s="43">
        <f t="shared" ref="G57:G78" si="109">E57*F57*12</f>
        <v>104</v>
      </c>
      <c r="H57" s="13"/>
      <c r="I57" s="13">
        <f t="shared" ref="I57:I78" si="110">G57*H57</f>
        <v>0</v>
      </c>
      <c r="J57" s="17"/>
      <c r="K57" s="36">
        <f>References!$C$17*J57</f>
        <v>0</v>
      </c>
      <c r="L57" s="41">
        <f>K57/References!$F$18</f>
        <v>0</v>
      </c>
      <c r="M57" s="41">
        <f t="shared" ref="M57:M78" si="111">L57/G57*F57</f>
        <v>0</v>
      </c>
      <c r="N57" s="36">
        <v>12.12</v>
      </c>
      <c r="O57" s="41">
        <f t="shared" ref="O57:O78" si="112">+N57*$E$7+N57</f>
        <v>14.422799999999999</v>
      </c>
      <c r="P57" s="36">
        <f>O57</f>
        <v>14.422799999999999</v>
      </c>
      <c r="Q57" s="38">
        <f>G57*N57</f>
        <v>1260.48</v>
      </c>
      <c r="R57" s="38">
        <f>G57*P57</f>
        <v>1499.9712</v>
      </c>
      <c r="S57" s="38">
        <f t="shared" ref="S57:S78" si="113">R57-Q57</f>
        <v>239.49119999999994</v>
      </c>
      <c r="T57" s="38">
        <f>G87*O87</f>
        <v>0</v>
      </c>
    </row>
    <row r="58" spans="1:23">
      <c r="A58" s="165"/>
      <c r="B58" s="62">
        <v>240</v>
      </c>
      <c r="C58" s="22">
        <v>39</v>
      </c>
      <c r="D58" s="15" t="s">
        <v>228</v>
      </c>
      <c r="E58" s="16">
        <v>6</v>
      </c>
      <c r="F58" s="14">
        <f>+References!D8</f>
        <v>2.1666666666666665</v>
      </c>
      <c r="G58" s="43">
        <f t="shared" ref="G58:G59" si="114">E58*F58*12</f>
        <v>156</v>
      </c>
      <c r="H58" s="13"/>
      <c r="I58" s="13">
        <f t="shared" ref="I58:I59" si="115">G58*H58</f>
        <v>0</v>
      </c>
      <c r="J58" s="17"/>
      <c r="K58" s="36">
        <f>References!$C$17*J58</f>
        <v>0</v>
      </c>
      <c r="L58" s="41">
        <f>K58/References!$F$18</f>
        <v>0</v>
      </c>
      <c r="M58" s="41">
        <f t="shared" ref="M58:M59" si="116">L58/G58*F58</f>
        <v>0</v>
      </c>
      <c r="N58" s="36">
        <v>12.12</v>
      </c>
      <c r="O58" s="41">
        <f t="shared" ref="O58:O59" si="117">+N58*$E$7+N58</f>
        <v>14.422799999999999</v>
      </c>
      <c r="P58" s="36">
        <f>O58</f>
        <v>14.422799999999999</v>
      </c>
      <c r="Q58" s="38">
        <f>G58*N58</f>
        <v>1890.7199999999998</v>
      </c>
      <c r="R58" s="38">
        <f>G58*P58</f>
        <v>2249.9567999999999</v>
      </c>
      <c r="S58" s="38">
        <f t="shared" ref="S58:S59" si="118">R58-Q58</f>
        <v>359.23680000000013</v>
      </c>
      <c r="T58" s="38">
        <f>G88*O88</f>
        <v>0</v>
      </c>
    </row>
    <row r="59" spans="1:23" ht="15" thickBot="1">
      <c r="A59" s="165"/>
      <c r="B59" s="62">
        <v>240</v>
      </c>
      <c r="C59" s="22">
        <v>39</v>
      </c>
      <c r="D59" s="15" t="s">
        <v>225</v>
      </c>
      <c r="E59" s="16">
        <v>9</v>
      </c>
      <c r="F59" s="14">
        <f>+References!D9</f>
        <v>1</v>
      </c>
      <c r="G59" s="43">
        <f t="shared" si="114"/>
        <v>108</v>
      </c>
      <c r="H59" s="13"/>
      <c r="I59" s="13">
        <f t="shared" si="115"/>
        <v>0</v>
      </c>
      <c r="J59" s="17"/>
      <c r="K59" s="36">
        <f>References!$C$17*J59</f>
        <v>0</v>
      </c>
      <c r="L59" s="41">
        <f>K59/References!$F$18</f>
        <v>0</v>
      </c>
      <c r="M59" s="41">
        <f t="shared" si="116"/>
        <v>0</v>
      </c>
      <c r="N59" s="36">
        <v>16.510000000000002</v>
      </c>
      <c r="O59" s="41">
        <f t="shared" si="117"/>
        <v>19.646900000000002</v>
      </c>
      <c r="P59" s="36">
        <f t="shared" ref="P59" si="119">O59</f>
        <v>19.646900000000002</v>
      </c>
      <c r="Q59" s="38">
        <f t="shared" ref="Q59" si="120">G59*N59</f>
        <v>1783.0800000000002</v>
      </c>
      <c r="R59" s="38">
        <f t="shared" ref="R59" si="121">G59*P59</f>
        <v>2121.8652000000002</v>
      </c>
      <c r="S59" s="38">
        <f t="shared" si="118"/>
        <v>338.78520000000003</v>
      </c>
      <c r="T59" s="99">
        <f>SUM(T33:T58)</f>
        <v>3521293.5379999988</v>
      </c>
      <c r="U59" s="66"/>
    </row>
    <row r="60" spans="1:23">
      <c r="A60" s="165"/>
      <c r="B60" s="62">
        <v>240</v>
      </c>
      <c r="C60" s="22">
        <v>39</v>
      </c>
      <c r="D60" s="15" t="s">
        <v>229</v>
      </c>
      <c r="E60" s="140">
        <v>32</v>
      </c>
      <c r="F60" s="141">
        <f>References!$D$7</f>
        <v>4.333333333333333</v>
      </c>
      <c r="G60" s="142">
        <f t="shared" ref="G60" si="122">E60*F60*12</f>
        <v>1664</v>
      </c>
      <c r="H60" s="143"/>
      <c r="I60" s="143">
        <f t="shared" ref="I60" si="123">G60*H60</f>
        <v>0</v>
      </c>
      <c r="J60" s="144"/>
      <c r="K60" s="145">
        <f>References!$C$17*J60</f>
        <v>0</v>
      </c>
      <c r="L60" s="146">
        <f>K60/References!$F$18</f>
        <v>0</v>
      </c>
      <c r="M60" s="146">
        <f t="shared" ref="M60" si="124">L60/G60*F60</f>
        <v>0</v>
      </c>
      <c r="N60" s="145">
        <v>16.510000000000002</v>
      </c>
      <c r="O60" s="146">
        <f t="shared" ref="O60" si="125">+N60*$E$7+N60</f>
        <v>19.646900000000002</v>
      </c>
      <c r="P60" s="145">
        <f t="shared" ref="P60" si="126">O60</f>
        <v>19.646900000000002</v>
      </c>
      <c r="Q60" s="148">
        <f t="shared" ref="Q60" si="127">G60*N60</f>
        <v>27472.640000000003</v>
      </c>
      <c r="R60" s="148">
        <f t="shared" ref="R60" si="128">G60*P60</f>
        <v>32692.441600000006</v>
      </c>
      <c r="S60" s="148">
        <f t="shared" ref="S60" si="129">R60-Q60</f>
        <v>5219.8016000000025</v>
      </c>
      <c r="T60" s="110"/>
    </row>
    <row r="61" spans="1:23" ht="14.4" customHeight="1">
      <c r="A61" s="165"/>
      <c r="B61" s="62">
        <v>240</v>
      </c>
      <c r="C61" s="22">
        <v>39</v>
      </c>
      <c r="D61" s="15" t="s">
        <v>224</v>
      </c>
      <c r="E61" s="16">
        <v>13</v>
      </c>
      <c r="F61" s="14">
        <f>+References!D8</f>
        <v>2.1666666666666665</v>
      </c>
      <c r="G61" s="43">
        <f t="shared" si="109"/>
        <v>338</v>
      </c>
      <c r="H61" s="13"/>
      <c r="I61" s="13">
        <f t="shared" si="110"/>
        <v>0</v>
      </c>
      <c r="J61" s="17"/>
      <c r="K61" s="36">
        <f>References!$C$17*J61</f>
        <v>0</v>
      </c>
      <c r="L61" s="41">
        <f>K61/References!$F$18</f>
        <v>0</v>
      </c>
      <c r="M61" s="41">
        <f t="shared" si="111"/>
        <v>0</v>
      </c>
      <c r="N61" s="36">
        <v>16.510000000000002</v>
      </c>
      <c r="O61" s="41">
        <f t="shared" si="112"/>
        <v>19.646900000000002</v>
      </c>
      <c r="P61" s="36">
        <f t="shared" ref="P61:P78" si="130">O61</f>
        <v>19.646900000000002</v>
      </c>
      <c r="Q61" s="38">
        <f t="shared" ref="Q61:Q78" si="131">G61*N61</f>
        <v>5580.38</v>
      </c>
      <c r="R61" s="38">
        <f t="shared" ref="R61:R78" si="132">G61*P61</f>
        <v>6640.6522000000004</v>
      </c>
      <c r="S61" s="38">
        <f t="shared" si="113"/>
        <v>1060.2722000000003</v>
      </c>
      <c r="T61" s="77"/>
      <c r="W61" s="13"/>
    </row>
    <row r="62" spans="1:23">
      <c r="A62" s="165"/>
      <c r="B62" s="62">
        <v>240</v>
      </c>
      <c r="C62" s="22">
        <v>39</v>
      </c>
      <c r="D62" s="15" t="s">
        <v>230</v>
      </c>
      <c r="E62" s="16">
        <v>12</v>
      </c>
      <c r="F62" s="14">
        <f>References!$D$9</f>
        <v>1</v>
      </c>
      <c r="G62" s="43">
        <f t="shared" ref="G62" si="133">E62*F62*12</f>
        <v>144</v>
      </c>
      <c r="H62" s="13"/>
      <c r="I62" s="13">
        <f t="shared" ref="I62" si="134">G62*H62</f>
        <v>0</v>
      </c>
      <c r="J62" s="17"/>
      <c r="K62" s="36">
        <f>References!$C$17*J62</f>
        <v>0</v>
      </c>
      <c r="L62" s="41">
        <f>K62/References!$F$18</f>
        <v>0</v>
      </c>
      <c r="M62" s="41">
        <f t="shared" ref="M62" si="135">L62/G62*F62</f>
        <v>0</v>
      </c>
      <c r="N62" s="36">
        <v>23.28</v>
      </c>
      <c r="O62" s="41">
        <f t="shared" ref="O62" si="136">+N62*$E$7+N62</f>
        <v>27.703200000000002</v>
      </c>
      <c r="P62" s="36">
        <f t="shared" ref="P62" si="137">O62</f>
        <v>27.703200000000002</v>
      </c>
      <c r="Q62" s="38">
        <f t="shared" ref="Q62" si="138">G62*N62</f>
        <v>3352.32</v>
      </c>
      <c r="R62" s="38">
        <f t="shared" ref="R62" si="139">G62*P62</f>
        <v>3989.2608000000005</v>
      </c>
      <c r="S62" s="38">
        <f t="shared" ref="S62" si="140">R62-Q62</f>
        <v>636.94080000000031</v>
      </c>
      <c r="T62" s="10"/>
    </row>
    <row r="63" spans="1:23">
      <c r="A63" s="165"/>
      <c r="B63" s="62">
        <v>240</v>
      </c>
      <c r="C63" s="22">
        <v>39</v>
      </c>
      <c r="D63" s="15" t="s">
        <v>211</v>
      </c>
      <c r="E63" s="140">
        <v>32</v>
      </c>
      <c r="F63" s="141">
        <f>References!$D$7</f>
        <v>4.333333333333333</v>
      </c>
      <c r="G63" s="142">
        <f t="shared" si="109"/>
        <v>1664</v>
      </c>
      <c r="H63" s="143"/>
      <c r="I63" s="143">
        <f t="shared" si="110"/>
        <v>0</v>
      </c>
      <c r="J63" s="144"/>
      <c r="K63" s="145">
        <f>References!$C$17*J63</f>
        <v>0</v>
      </c>
      <c r="L63" s="146">
        <f>K63/References!$F$18</f>
        <v>0</v>
      </c>
      <c r="M63" s="146">
        <f t="shared" si="111"/>
        <v>0</v>
      </c>
      <c r="N63" s="145">
        <v>23.28</v>
      </c>
      <c r="O63" s="146">
        <f t="shared" si="112"/>
        <v>27.703200000000002</v>
      </c>
      <c r="P63" s="145">
        <f t="shared" si="130"/>
        <v>27.703200000000002</v>
      </c>
      <c r="Q63" s="148">
        <f t="shared" si="131"/>
        <v>38737.919999999998</v>
      </c>
      <c r="R63" s="148">
        <f t="shared" si="132"/>
        <v>46098.124800000005</v>
      </c>
      <c r="S63" s="148">
        <f t="shared" si="113"/>
        <v>7360.2048000000068</v>
      </c>
      <c r="T63" s="10"/>
    </row>
    <row r="64" spans="1:23">
      <c r="A64" s="165"/>
      <c r="B64" s="62">
        <v>240</v>
      </c>
      <c r="C64" s="22">
        <v>39</v>
      </c>
      <c r="D64" s="15" t="s">
        <v>231</v>
      </c>
      <c r="E64" s="16">
        <v>1</v>
      </c>
      <c r="F64" s="14">
        <f>References!$D$7</f>
        <v>4.333333333333333</v>
      </c>
      <c r="G64" s="43">
        <f t="shared" ref="G64" si="141">E64*F64*12</f>
        <v>52</v>
      </c>
      <c r="H64" s="13"/>
      <c r="I64" s="13">
        <f t="shared" ref="I64" si="142">G64*H64</f>
        <v>0</v>
      </c>
      <c r="J64" s="17"/>
      <c r="K64" s="36">
        <f>References!$C$17*J64</f>
        <v>0</v>
      </c>
      <c r="L64" s="41">
        <f>K64/References!$F$18</f>
        <v>0</v>
      </c>
      <c r="M64" s="41">
        <f t="shared" ref="M64" si="143">L64/G64*F64</f>
        <v>0</v>
      </c>
      <c r="N64" s="36">
        <v>23.28</v>
      </c>
      <c r="O64" s="41">
        <f t="shared" ref="O64" si="144">+N64*$E$7+N64</f>
        <v>27.703200000000002</v>
      </c>
      <c r="P64" s="36">
        <f t="shared" ref="P64" si="145">O64</f>
        <v>27.703200000000002</v>
      </c>
      <c r="Q64" s="38">
        <f t="shared" ref="Q64" si="146">G64*N64</f>
        <v>1210.56</v>
      </c>
      <c r="R64" s="38">
        <f t="shared" ref="R64" si="147">G64*P64</f>
        <v>1440.5664000000002</v>
      </c>
      <c r="S64" s="38">
        <f t="shared" ref="S64" si="148">R64-Q64</f>
        <v>230.00640000000021</v>
      </c>
      <c r="T64" s="48" t="e">
        <f>#REF!*#REF!</f>
        <v>#REF!</v>
      </c>
    </row>
    <row r="65" spans="1:21">
      <c r="A65" s="165"/>
      <c r="B65" s="62">
        <v>240</v>
      </c>
      <c r="C65" s="22">
        <v>39</v>
      </c>
      <c r="D65" s="15" t="s">
        <v>226</v>
      </c>
      <c r="E65" s="16">
        <v>5</v>
      </c>
      <c r="F65" s="14">
        <f>References!$D$8</f>
        <v>2.1666666666666665</v>
      </c>
      <c r="G65" s="43">
        <f t="shared" si="109"/>
        <v>130</v>
      </c>
      <c r="H65" s="13"/>
      <c r="I65" s="13">
        <f t="shared" si="110"/>
        <v>0</v>
      </c>
      <c r="J65" s="17"/>
      <c r="K65" s="36">
        <f>References!$C$17*J65</f>
        <v>0</v>
      </c>
      <c r="L65" s="41">
        <f>K65/References!$F$18</f>
        <v>0</v>
      </c>
      <c r="M65" s="41">
        <f t="shared" si="111"/>
        <v>0</v>
      </c>
      <c r="N65" s="36">
        <v>23.28</v>
      </c>
      <c r="O65" s="41">
        <f t="shared" si="112"/>
        <v>27.703200000000002</v>
      </c>
      <c r="P65" s="36">
        <f t="shared" si="130"/>
        <v>27.703200000000002</v>
      </c>
      <c r="Q65" s="38">
        <f t="shared" si="131"/>
        <v>3026.4</v>
      </c>
      <c r="R65" s="38">
        <f t="shared" si="132"/>
        <v>3601.4160000000002</v>
      </c>
      <c r="S65" s="38">
        <f t="shared" si="113"/>
        <v>575.01600000000008</v>
      </c>
      <c r="T65" s="48" t="e">
        <f>#REF!*#REF!</f>
        <v>#REF!</v>
      </c>
    </row>
    <row r="66" spans="1:21">
      <c r="A66" s="165"/>
      <c r="B66" s="62">
        <v>240</v>
      </c>
      <c r="C66" s="22">
        <v>39</v>
      </c>
      <c r="D66" s="15" t="s">
        <v>213</v>
      </c>
      <c r="E66" s="16">
        <v>1</v>
      </c>
      <c r="F66" s="14">
        <f>References!$D$9</f>
        <v>1</v>
      </c>
      <c r="G66" s="43">
        <f t="shared" ref="G66" si="149">E66*F66*12</f>
        <v>12</v>
      </c>
      <c r="H66" s="13"/>
      <c r="I66" s="13">
        <f t="shared" ref="I66" si="150">G66*H66</f>
        <v>0</v>
      </c>
      <c r="J66" s="17"/>
      <c r="K66" s="36">
        <f>References!$C$17*J66</f>
        <v>0</v>
      </c>
      <c r="L66" s="41">
        <f>K66/References!$F$18</f>
        <v>0</v>
      </c>
      <c r="M66" s="41">
        <f t="shared" ref="M66" si="151">L66/G66*F66</f>
        <v>0</v>
      </c>
      <c r="N66" s="36">
        <v>34.89</v>
      </c>
      <c r="O66" s="41">
        <f t="shared" ref="O66" si="152">+N66*$E$7+N66</f>
        <v>41.519100000000002</v>
      </c>
      <c r="P66" s="36">
        <f t="shared" ref="P66" si="153">O66</f>
        <v>41.519100000000002</v>
      </c>
      <c r="Q66" s="38">
        <f t="shared" ref="Q66" si="154">G66*N66</f>
        <v>418.68</v>
      </c>
      <c r="R66" s="38">
        <f t="shared" ref="R66" si="155">G66*P66</f>
        <v>498.22919999999999</v>
      </c>
      <c r="S66" s="38">
        <f t="shared" ref="S66" si="156">R66-Q66</f>
        <v>79.549199999999985</v>
      </c>
      <c r="T66" s="48" t="e">
        <f>#REF!*#REF!</f>
        <v>#REF!</v>
      </c>
    </row>
    <row r="67" spans="1:21">
      <c r="A67" s="165"/>
      <c r="B67" s="62">
        <v>240</v>
      </c>
      <c r="C67" s="22">
        <v>39</v>
      </c>
      <c r="D67" s="15" t="s">
        <v>214</v>
      </c>
      <c r="E67" s="140">
        <v>11</v>
      </c>
      <c r="F67" s="141">
        <f>References!$D$7</f>
        <v>4.333333333333333</v>
      </c>
      <c r="G67" s="142">
        <f t="shared" si="109"/>
        <v>572</v>
      </c>
      <c r="H67" s="143"/>
      <c r="I67" s="143">
        <f t="shared" si="110"/>
        <v>0</v>
      </c>
      <c r="J67" s="144"/>
      <c r="K67" s="145">
        <f>References!$C$17*J67</f>
        <v>0</v>
      </c>
      <c r="L67" s="146">
        <f>K67/References!$F$18</f>
        <v>0</v>
      </c>
      <c r="M67" s="146">
        <f t="shared" si="111"/>
        <v>0</v>
      </c>
      <c r="N67" s="145">
        <v>34.89</v>
      </c>
      <c r="O67" s="146">
        <f t="shared" si="112"/>
        <v>41.519100000000002</v>
      </c>
      <c r="P67" s="145">
        <f t="shared" si="130"/>
        <v>41.519100000000002</v>
      </c>
      <c r="Q67" s="148">
        <f t="shared" si="131"/>
        <v>19957.080000000002</v>
      </c>
      <c r="R67" s="148">
        <f t="shared" si="132"/>
        <v>23748.925200000001</v>
      </c>
      <c r="S67" s="148">
        <f t="shared" si="113"/>
        <v>3791.8451999999997</v>
      </c>
      <c r="T67" s="48" t="e">
        <f>#REF!*#REF!</f>
        <v>#REF!</v>
      </c>
    </row>
    <row r="68" spans="1:21">
      <c r="A68" s="165"/>
      <c r="B68" s="62">
        <v>240</v>
      </c>
      <c r="C68" s="22">
        <v>39</v>
      </c>
      <c r="D68" s="15" t="s">
        <v>232</v>
      </c>
      <c r="E68" s="16">
        <v>1</v>
      </c>
      <c r="F68" s="14">
        <f>References!$D$7</f>
        <v>4.333333333333333</v>
      </c>
      <c r="G68" s="43">
        <f t="shared" ref="G68" si="157">E68*F68*12</f>
        <v>52</v>
      </c>
      <c r="H68" s="13"/>
      <c r="I68" s="13">
        <f t="shared" ref="I68" si="158">G68*H68</f>
        <v>0</v>
      </c>
      <c r="J68" s="17"/>
      <c r="K68" s="36">
        <f>References!$C$17*J68</f>
        <v>0</v>
      </c>
      <c r="L68" s="41">
        <f>K68/References!$F$18</f>
        <v>0</v>
      </c>
      <c r="M68" s="41">
        <f t="shared" ref="M68" si="159">L68/G68*F68</f>
        <v>0</v>
      </c>
      <c r="N68" s="36">
        <v>34.89</v>
      </c>
      <c r="O68" s="41">
        <f t="shared" ref="O68" si="160">+N68*$E$7+N68</f>
        <v>41.519100000000002</v>
      </c>
      <c r="P68" s="36">
        <f t="shared" ref="P68" si="161">O68</f>
        <v>41.519100000000002</v>
      </c>
      <c r="Q68" s="38">
        <f t="shared" ref="Q68" si="162">G68*N68</f>
        <v>1814.28</v>
      </c>
      <c r="R68" s="38">
        <f t="shared" ref="R68" si="163">G68*P68</f>
        <v>2158.9931999999999</v>
      </c>
      <c r="S68" s="38">
        <f t="shared" ref="S68" si="164">R68-Q68</f>
        <v>344.71319999999992</v>
      </c>
      <c r="T68" s="48" t="e">
        <f>#REF!*#REF!</f>
        <v>#REF!</v>
      </c>
    </row>
    <row r="69" spans="1:21">
      <c r="A69" s="165"/>
      <c r="B69" s="62">
        <v>240</v>
      </c>
      <c r="C69" s="22">
        <v>39</v>
      </c>
      <c r="D69" s="15" t="s">
        <v>233</v>
      </c>
      <c r="E69" s="16">
        <v>2</v>
      </c>
      <c r="F69" s="14">
        <f>References!$D$8</f>
        <v>2.1666666666666665</v>
      </c>
      <c r="G69" s="43">
        <f t="shared" si="109"/>
        <v>52</v>
      </c>
      <c r="H69" s="13"/>
      <c r="I69" s="13">
        <f t="shared" si="110"/>
        <v>0</v>
      </c>
      <c r="J69" s="17"/>
      <c r="K69" s="36">
        <f>References!$C$17*J69</f>
        <v>0</v>
      </c>
      <c r="L69" s="41">
        <f>K69/References!$F$18</f>
        <v>0</v>
      </c>
      <c r="M69" s="41">
        <f t="shared" si="111"/>
        <v>0</v>
      </c>
      <c r="N69" s="36">
        <v>34.89</v>
      </c>
      <c r="O69" s="41">
        <f t="shared" si="112"/>
        <v>41.519100000000002</v>
      </c>
      <c r="P69" s="36">
        <f t="shared" si="130"/>
        <v>41.519100000000002</v>
      </c>
      <c r="Q69" s="38">
        <f t="shared" si="131"/>
        <v>1814.28</v>
      </c>
      <c r="R69" s="38">
        <f t="shared" si="132"/>
        <v>2158.9931999999999</v>
      </c>
      <c r="S69" s="38">
        <f t="shared" si="113"/>
        <v>344.71319999999992</v>
      </c>
      <c r="T69" s="91" t="e">
        <f t="shared" ref="T69" si="165">SUM(T64:T68)</f>
        <v>#REF!</v>
      </c>
    </row>
    <row r="70" spans="1:21">
      <c r="A70" s="165"/>
      <c r="B70" s="62">
        <v>240</v>
      </c>
      <c r="C70" s="22">
        <v>39</v>
      </c>
      <c r="D70" s="15" t="s">
        <v>215</v>
      </c>
      <c r="E70" s="16">
        <v>5</v>
      </c>
      <c r="F70" s="14">
        <f>References!$D$9</f>
        <v>1</v>
      </c>
      <c r="G70" s="43">
        <f t="shared" ref="G70" si="166">E70*F70*12</f>
        <v>60</v>
      </c>
      <c r="H70" s="13"/>
      <c r="I70" s="13">
        <f t="shared" ref="I70" si="167">G70*H70</f>
        <v>0</v>
      </c>
      <c r="J70" s="17"/>
      <c r="K70" s="36">
        <f>References!$C$17*J70</f>
        <v>0</v>
      </c>
      <c r="L70" s="41">
        <f>K70/References!$F$18</f>
        <v>0</v>
      </c>
      <c r="M70" s="41">
        <f t="shared" ref="M70" si="168">L70/G70*F70</f>
        <v>0</v>
      </c>
      <c r="N70" s="36">
        <v>41.52</v>
      </c>
      <c r="O70" s="41">
        <f t="shared" ref="O70" si="169">+N70*$E$7+N70</f>
        <v>49.408800000000006</v>
      </c>
      <c r="P70" s="36">
        <f t="shared" ref="P70" si="170">O70</f>
        <v>49.408800000000006</v>
      </c>
      <c r="Q70" s="38">
        <f t="shared" ref="Q70" si="171">G70*N70</f>
        <v>2491.2000000000003</v>
      </c>
      <c r="R70" s="38">
        <f t="shared" ref="R70" si="172">G70*P70</f>
        <v>2964.5280000000002</v>
      </c>
      <c r="S70" s="38">
        <f t="shared" ref="S70" si="173">R70-Q70</f>
        <v>473.32799999999997</v>
      </c>
      <c r="T70" s="10"/>
    </row>
    <row r="71" spans="1:21">
      <c r="A71" s="165"/>
      <c r="B71" s="62">
        <v>240</v>
      </c>
      <c r="C71" s="22">
        <v>39</v>
      </c>
      <c r="D71" s="15" t="s">
        <v>216</v>
      </c>
      <c r="E71" s="140">
        <v>20</v>
      </c>
      <c r="F71" s="141">
        <f>References!$D$7</f>
        <v>4.333333333333333</v>
      </c>
      <c r="G71" s="142">
        <f t="shared" si="109"/>
        <v>1040</v>
      </c>
      <c r="H71" s="143"/>
      <c r="I71" s="143">
        <f t="shared" si="110"/>
        <v>0</v>
      </c>
      <c r="J71" s="144"/>
      <c r="K71" s="145">
        <f>References!$C$17*J71</f>
        <v>0</v>
      </c>
      <c r="L71" s="146">
        <f>K71/References!$F$18</f>
        <v>0</v>
      </c>
      <c r="M71" s="146">
        <f t="shared" si="111"/>
        <v>0</v>
      </c>
      <c r="N71" s="145">
        <v>41.52</v>
      </c>
      <c r="O71" s="146">
        <f t="shared" si="112"/>
        <v>49.408800000000006</v>
      </c>
      <c r="P71" s="145">
        <f t="shared" si="130"/>
        <v>49.408800000000006</v>
      </c>
      <c r="Q71" s="148">
        <f t="shared" si="131"/>
        <v>43180.800000000003</v>
      </c>
      <c r="R71" s="148">
        <f t="shared" si="132"/>
        <v>51385.152000000009</v>
      </c>
      <c r="S71" s="148">
        <f t="shared" si="113"/>
        <v>8204.3520000000062</v>
      </c>
      <c r="T71" s="10"/>
    </row>
    <row r="72" spans="1:21">
      <c r="A72" s="165"/>
      <c r="B72" s="62">
        <v>240</v>
      </c>
      <c r="C72" s="22">
        <v>39</v>
      </c>
      <c r="D72" s="15" t="s">
        <v>234</v>
      </c>
      <c r="E72" s="16">
        <v>1</v>
      </c>
      <c r="F72" s="14">
        <f>References!$D$7</f>
        <v>4.333333333333333</v>
      </c>
      <c r="G72" s="43">
        <f t="shared" ref="G72" si="174">E72*F72*12</f>
        <v>52</v>
      </c>
      <c r="H72" s="13"/>
      <c r="I72" s="13">
        <f t="shared" ref="I72" si="175">G72*H72</f>
        <v>0</v>
      </c>
      <c r="J72" s="17"/>
      <c r="K72" s="36">
        <f>References!$C$17*J72</f>
        <v>0</v>
      </c>
      <c r="L72" s="41">
        <f>K72/References!$F$18</f>
        <v>0</v>
      </c>
      <c r="M72" s="41">
        <f t="shared" ref="M72" si="176">L72/G72*F72</f>
        <v>0</v>
      </c>
      <c r="N72" s="36">
        <v>41.52</v>
      </c>
      <c r="O72" s="41">
        <f t="shared" ref="O72" si="177">+N72*$E$7+N72</f>
        <v>49.408800000000006</v>
      </c>
      <c r="P72" s="36">
        <f t="shared" ref="P72" si="178">O72</f>
        <v>49.408800000000006</v>
      </c>
      <c r="Q72" s="38">
        <f t="shared" ref="Q72" si="179">G72*N72</f>
        <v>2159.04</v>
      </c>
      <c r="R72" s="38">
        <f t="shared" ref="R72" si="180">G72*P72</f>
        <v>2569.2576000000004</v>
      </c>
      <c r="S72" s="38">
        <f t="shared" ref="S72" si="181">R72-Q72</f>
        <v>410.2176000000004</v>
      </c>
      <c r="T72" s="10"/>
    </row>
    <row r="73" spans="1:21">
      <c r="A73" s="165"/>
      <c r="B73" s="62">
        <v>240</v>
      </c>
      <c r="C73" s="22">
        <v>39</v>
      </c>
      <c r="D73" s="15" t="s">
        <v>235</v>
      </c>
      <c r="E73" s="16">
        <v>3</v>
      </c>
      <c r="F73" s="14">
        <f>References!$D$8</f>
        <v>2.1666666666666665</v>
      </c>
      <c r="G73" s="43">
        <f t="shared" si="109"/>
        <v>78</v>
      </c>
      <c r="H73" s="13"/>
      <c r="I73" s="13">
        <f t="shared" si="110"/>
        <v>0</v>
      </c>
      <c r="J73" s="17"/>
      <c r="K73" s="36">
        <f>References!$C$17*J73</f>
        <v>0</v>
      </c>
      <c r="L73" s="41">
        <f>K73/References!$F$18</f>
        <v>0</v>
      </c>
      <c r="M73" s="41">
        <f t="shared" si="111"/>
        <v>0</v>
      </c>
      <c r="N73" s="36">
        <v>41.52</v>
      </c>
      <c r="O73" s="41">
        <f t="shared" si="112"/>
        <v>49.408800000000006</v>
      </c>
      <c r="P73" s="36">
        <f t="shared" si="130"/>
        <v>49.408800000000006</v>
      </c>
      <c r="Q73" s="38">
        <f t="shared" si="131"/>
        <v>3238.5600000000004</v>
      </c>
      <c r="R73" s="38">
        <f t="shared" si="132"/>
        <v>3853.8864000000003</v>
      </c>
      <c r="S73" s="38">
        <f t="shared" si="113"/>
        <v>615.32639999999992</v>
      </c>
      <c r="T73" s="10"/>
      <c r="U73" s="66"/>
    </row>
    <row r="74" spans="1:21">
      <c r="A74" s="165"/>
      <c r="B74" s="62">
        <v>240</v>
      </c>
      <c r="C74" s="22">
        <v>39</v>
      </c>
      <c r="D74" s="15" t="s">
        <v>236</v>
      </c>
      <c r="E74" s="16">
        <v>4</v>
      </c>
      <c r="F74" s="14">
        <f>References!$D$9</f>
        <v>1</v>
      </c>
      <c r="G74" s="43">
        <f t="shared" ref="G74" si="182">E74*F74*12</f>
        <v>48</v>
      </c>
      <c r="H74" s="13"/>
      <c r="I74" s="13">
        <f t="shared" ref="I74" si="183">G74*H74</f>
        <v>0</v>
      </c>
      <c r="J74" s="17"/>
      <c r="K74" s="36">
        <f>References!$C$17*J74</f>
        <v>0</v>
      </c>
      <c r="L74" s="41">
        <f>K74/References!$F$18</f>
        <v>0</v>
      </c>
      <c r="M74" s="41">
        <f t="shared" ref="M74" si="184">L74/G74*F74</f>
        <v>0</v>
      </c>
      <c r="N74" s="36">
        <v>47.97</v>
      </c>
      <c r="O74" s="41">
        <f t="shared" ref="O74" si="185">+N74*$E$7+N74</f>
        <v>57.084299999999999</v>
      </c>
      <c r="P74" s="36">
        <f t="shared" ref="P74" si="186">O74</f>
        <v>57.084299999999999</v>
      </c>
      <c r="Q74" s="38">
        <f t="shared" ref="Q74" si="187">G74*N74</f>
        <v>2302.56</v>
      </c>
      <c r="R74" s="38">
        <f t="shared" ref="R74" si="188">G74*P74</f>
        <v>2740.0464000000002</v>
      </c>
      <c r="S74" s="38">
        <f t="shared" ref="S74" si="189">R74-Q74</f>
        <v>437.48640000000023</v>
      </c>
      <c r="T74" s="10"/>
    </row>
    <row r="75" spans="1:21">
      <c r="A75" s="165"/>
      <c r="B75" s="62">
        <v>240</v>
      </c>
      <c r="C75" s="22">
        <v>39</v>
      </c>
      <c r="D75" s="15" t="s">
        <v>237</v>
      </c>
      <c r="E75" s="140">
        <v>14</v>
      </c>
      <c r="F75" s="141">
        <f>References!$D$7</f>
        <v>4.333333333333333</v>
      </c>
      <c r="G75" s="142">
        <f t="shared" si="109"/>
        <v>728</v>
      </c>
      <c r="H75" s="143"/>
      <c r="I75" s="143">
        <f t="shared" si="110"/>
        <v>0</v>
      </c>
      <c r="J75" s="144"/>
      <c r="K75" s="145">
        <f>References!$C$17*J75</f>
        <v>0</v>
      </c>
      <c r="L75" s="146">
        <f>K75/References!$F$18</f>
        <v>0</v>
      </c>
      <c r="M75" s="146">
        <f t="shared" si="111"/>
        <v>0</v>
      </c>
      <c r="N75" s="145">
        <v>47.97</v>
      </c>
      <c r="O75" s="146">
        <f t="shared" si="112"/>
        <v>57.084299999999999</v>
      </c>
      <c r="P75" s="145">
        <f t="shared" si="130"/>
        <v>57.084299999999999</v>
      </c>
      <c r="Q75" s="148">
        <f t="shared" si="131"/>
        <v>34922.159999999996</v>
      </c>
      <c r="R75" s="148">
        <f t="shared" si="132"/>
        <v>41557.3704</v>
      </c>
      <c r="S75" s="148">
        <f t="shared" si="113"/>
        <v>6635.2104000000036</v>
      </c>
      <c r="T75" s="10"/>
    </row>
    <row r="76" spans="1:21">
      <c r="A76" s="165"/>
      <c r="B76" s="62">
        <v>240</v>
      </c>
      <c r="C76" s="22">
        <v>39</v>
      </c>
      <c r="D76" s="15" t="s">
        <v>238</v>
      </c>
      <c r="E76" s="16">
        <v>1</v>
      </c>
      <c r="F76" s="14">
        <f>References!$D$7</f>
        <v>4.333333333333333</v>
      </c>
      <c r="G76" s="43">
        <f t="shared" ref="G76" si="190">E76*F76*12</f>
        <v>52</v>
      </c>
      <c r="H76" s="13"/>
      <c r="I76" s="13">
        <f t="shared" ref="I76" si="191">G76*H76</f>
        <v>0</v>
      </c>
      <c r="J76" s="17"/>
      <c r="K76" s="36">
        <f>References!$C$17*J76</f>
        <v>0</v>
      </c>
      <c r="L76" s="41">
        <f>K76/References!$F$18</f>
        <v>0</v>
      </c>
      <c r="M76" s="41">
        <f t="shared" ref="M76" si="192">L76/G76*F76</f>
        <v>0</v>
      </c>
      <c r="N76" s="36">
        <v>47.97</v>
      </c>
      <c r="O76" s="41">
        <f t="shared" ref="O76" si="193">+N76*$E$7+N76</f>
        <v>57.084299999999999</v>
      </c>
      <c r="P76" s="36">
        <f t="shared" ref="P76" si="194">O76</f>
        <v>57.084299999999999</v>
      </c>
      <c r="Q76" s="38">
        <f t="shared" ref="Q76" si="195">G76*N76</f>
        <v>2494.44</v>
      </c>
      <c r="R76" s="38">
        <f t="shared" ref="R76" si="196">G76*P76</f>
        <v>2968.3836000000001</v>
      </c>
      <c r="S76" s="38">
        <f t="shared" ref="S76" si="197">R76-Q76</f>
        <v>473.94360000000006</v>
      </c>
      <c r="T76" s="91">
        <f t="shared" ref="T76" si="198">SUM(T75:T75)</f>
        <v>0</v>
      </c>
    </row>
    <row r="77" spans="1:21">
      <c r="A77" s="165"/>
      <c r="B77" s="62">
        <v>240</v>
      </c>
      <c r="C77" s="22">
        <v>39</v>
      </c>
      <c r="D77" s="15" t="s">
        <v>218</v>
      </c>
      <c r="E77" s="16">
        <v>1</v>
      </c>
      <c r="F77" s="14">
        <f>References!$D$8</f>
        <v>2.1666666666666665</v>
      </c>
      <c r="G77" s="43">
        <f t="shared" si="109"/>
        <v>26</v>
      </c>
      <c r="H77" s="13"/>
      <c r="I77" s="13">
        <f t="shared" si="110"/>
        <v>0</v>
      </c>
      <c r="J77" s="17"/>
      <c r="K77" s="36">
        <f>References!$C$17*J77</f>
        <v>0</v>
      </c>
      <c r="L77" s="41">
        <f>K77/References!$F$18</f>
        <v>0</v>
      </c>
      <c r="M77" s="41">
        <f t="shared" si="111"/>
        <v>0</v>
      </c>
      <c r="N77" s="36">
        <v>47.97</v>
      </c>
      <c r="O77" s="41">
        <f t="shared" si="112"/>
        <v>57.084299999999999</v>
      </c>
      <c r="P77" s="36">
        <f t="shared" si="130"/>
        <v>57.084299999999999</v>
      </c>
      <c r="Q77" s="38">
        <f t="shared" si="131"/>
        <v>1247.22</v>
      </c>
      <c r="R77" s="38">
        <f t="shared" si="132"/>
        <v>1484.1918000000001</v>
      </c>
      <c r="S77" s="38">
        <f t="shared" si="113"/>
        <v>236.97180000000003</v>
      </c>
      <c r="T77" s="10"/>
      <c r="U77" s="66"/>
    </row>
    <row r="78" spans="1:21" ht="14.75" customHeight="1">
      <c r="A78" s="166"/>
      <c r="B78" s="62">
        <v>240</v>
      </c>
      <c r="C78" s="22">
        <v>40</v>
      </c>
      <c r="D78" s="15" t="s">
        <v>239</v>
      </c>
      <c r="E78" s="140">
        <v>18</v>
      </c>
      <c r="F78" s="141">
        <f>References!$D$7</f>
        <v>4.333333333333333</v>
      </c>
      <c r="G78" s="142">
        <f t="shared" si="109"/>
        <v>936</v>
      </c>
      <c r="H78" s="143"/>
      <c r="I78" s="143">
        <f t="shared" si="110"/>
        <v>0</v>
      </c>
      <c r="J78" s="144"/>
      <c r="K78" s="145">
        <f>References!$C$17*J78</f>
        <v>0</v>
      </c>
      <c r="L78" s="146">
        <f>K78/References!$F$18</f>
        <v>0</v>
      </c>
      <c r="M78" s="146">
        <f t="shared" si="111"/>
        <v>0</v>
      </c>
      <c r="N78" s="145">
        <v>53.5</v>
      </c>
      <c r="O78" s="146">
        <f t="shared" si="112"/>
        <v>63.664999999999999</v>
      </c>
      <c r="P78" s="145">
        <f t="shared" si="130"/>
        <v>63.664999999999999</v>
      </c>
      <c r="Q78" s="148">
        <f t="shared" si="131"/>
        <v>50076</v>
      </c>
      <c r="R78" s="148">
        <f t="shared" si="132"/>
        <v>59590.44</v>
      </c>
      <c r="S78" s="148">
        <f t="shared" si="113"/>
        <v>9514.4400000000023</v>
      </c>
      <c r="T78" s="10"/>
    </row>
    <row r="79" spans="1:21" ht="15" thickBot="1">
      <c r="A79" s="83"/>
      <c r="B79" s="84"/>
      <c r="C79" s="85"/>
      <c r="D79" s="102" t="s">
        <v>14</v>
      </c>
      <c r="E79" s="99">
        <f>SUM(E34:E78)</f>
        <v>1274</v>
      </c>
      <c r="F79" s="86"/>
      <c r="G79" s="100">
        <f>SUM(G34:G78)</f>
        <v>69298</v>
      </c>
      <c r="H79" s="87"/>
      <c r="I79" s="87">
        <f t="shared" ref="I79" si="199">G79*H79</f>
        <v>0</v>
      </c>
      <c r="J79" s="88"/>
      <c r="K79" s="89"/>
      <c r="L79" s="90"/>
      <c r="M79" s="90"/>
      <c r="N79" s="89"/>
      <c r="O79" s="89"/>
      <c r="P79" s="89"/>
      <c r="Q79" s="101">
        <f>SUM(Q34:Q78)</f>
        <v>1954946.44</v>
      </c>
      <c r="R79" s="101">
        <f>SUM(R34:R78)</f>
        <v>2326386.2635999997</v>
      </c>
      <c r="S79" s="101">
        <f>SUM(S34:S78)</f>
        <v>371439.82359999989</v>
      </c>
      <c r="T79" s="10"/>
    </row>
    <row r="80" spans="1:21">
      <c r="A80" s="61"/>
      <c r="B80" s="62"/>
      <c r="C80" s="22"/>
      <c r="D80" s="15"/>
      <c r="E80" s="16"/>
      <c r="F80" s="14"/>
      <c r="G80" s="43"/>
      <c r="H80" s="13"/>
      <c r="I80" s="13"/>
      <c r="J80" s="17"/>
      <c r="K80" s="36"/>
      <c r="L80" s="41"/>
      <c r="M80" s="41"/>
      <c r="N80" s="36"/>
      <c r="O80" s="36"/>
      <c r="P80" s="36"/>
      <c r="Q80" s="36"/>
      <c r="R80" s="36"/>
      <c r="S80" s="36"/>
      <c r="T80" s="10"/>
    </row>
    <row r="81" spans="1:28">
      <c r="A81" s="61"/>
      <c r="B81" s="62">
        <v>260</v>
      </c>
      <c r="C81" s="22">
        <v>44</v>
      </c>
      <c r="D81" s="15" t="s">
        <v>118</v>
      </c>
      <c r="E81" s="140">
        <v>6</v>
      </c>
      <c r="F81" s="141">
        <f>References!$D$9</f>
        <v>1</v>
      </c>
      <c r="G81" s="142">
        <f>E81*F81*12</f>
        <v>72</v>
      </c>
      <c r="H81" s="143"/>
      <c r="I81" s="143">
        <f t="shared" ref="I81:I88" si="200">G81*H81</f>
        <v>0</v>
      </c>
      <c r="J81" s="144"/>
      <c r="K81" s="145">
        <f>References!$C$17*J81</f>
        <v>0</v>
      </c>
      <c r="L81" s="146">
        <f>K81/References!$F$18</f>
        <v>0</v>
      </c>
      <c r="M81" s="146">
        <f t="shared" ref="M81:M88" si="201">L81/G81</f>
        <v>0</v>
      </c>
      <c r="N81" s="145">
        <v>166.67</v>
      </c>
      <c r="O81" s="146">
        <f t="shared" ref="O81:O88" si="202">+N81*$E$7+N81</f>
        <v>198.33729999999997</v>
      </c>
      <c r="P81" s="145">
        <f t="shared" si="52"/>
        <v>198.33729999999997</v>
      </c>
      <c r="Q81" s="148">
        <f t="shared" ref="Q81:Q88" si="203">G81*N81</f>
        <v>12000.24</v>
      </c>
      <c r="R81" s="148">
        <f t="shared" si="54"/>
        <v>14280.285599999997</v>
      </c>
      <c r="S81" s="148">
        <f t="shared" ref="S81:S88" si="204">R81-Q81</f>
        <v>2280.0455999999976</v>
      </c>
      <c r="T81" s="136">
        <f>E112*O112*12</f>
        <v>86012.723999999987</v>
      </c>
      <c r="U81" s="66"/>
      <c r="Y81" s="10"/>
    </row>
    <row r="82" spans="1:28">
      <c r="A82" s="165" t="s">
        <v>82</v>
      </c>
      <c r="B82" s="62">
        <v>260</v>
      </c>
      <c r="C82" s="22">
        <v>44</v>
      </c>
      <c r="D82" s="15" t="s">
        <v>119</v>
      </c>
      <c r="E82" s="140">
        <v>97</v>
      </c>
      <c r="F82" s="141">
        <f>References!$D$9</f>
        <v>1</v>
      </c>
      <c r="G82" s="142">
        <f t="shared" ref="G82:G88" si="205">E82*F82*12</f>
        <v>1164</v>
      </c>
      <c r="H82" s="143"/>
      <c r="I82" s="143">
        <f t="shared" si="200"/>
        <v>0</v>
      </c>
      <c r="J82" s="144"/>
      <c r="K82" s="145">
        <f>References!$C$17*J82</f>
        <v>0</v>
      </c>
      <c r="L82" s="146">
        <f>K82/References!$F$18</f>
        <v>0</v>
      </c>
      <c r="M82" s="146">
        <f t="shared" si="201"/>
        <v>0</v>
      </c>
      <c r="N82" s="145">
        <v>151.37</v>
      </c>
      <c r="O82" s="146">
        <f t="shared" si="202"/>
        <v>180.13030000000001</v>
      </c>
      <c r="P82" s="145">
        <f t="shared" si="52"/>
        <v>180.13030000000001</v>
      </c>
      <c r="Q82" s="148">
        <f t="shared" si="203"/>
        <v>176194.68</v>
      </c>
      <c r="R82" s="148">
        <f t="shared" si="54"/>
        <v>209671.6692</v>
      </c>
      <c r="S82" s="148">
        <f t="shared" si="204"/>
        <v>33476.989200000011</v>
      </c>
      <c r="T82" s="133" t="e">
        <f>SUM(T69:T81)</f>
        <v>#REF!</v>
      </c>
    </row>
    <row r="83" spans="1:28" ht="15" thickBot="1">
      <c r="A83" s="165"/>
      <c r="B83" s="62">
        <v>260</v>
      </c>
      <c r="C83" s="22">
        <v>44</v>
      </c>
      <c r="D83" s="15" t="s">
        <v>120</v>
      </c>
      <c r="E83" s="140">
        <v>41</v>
      </c>
      <c r="F83" s="141">
        <f>References!$D$9</f>
        <v>1</v>
      </c>
      <c r="G83" s="142">
        <f t="shared" ref="G83" si="206">E83*F83*12</f>
        <v>492</v>
      </c>
      <c r="H83" s="143"/>
      <c r="I83" s="143">
        <f t="shared" ref="I83" si="207">G83*H83</f>
        <v>0</v>
      </c>
      <c r="J83" s="144"/>
      <c r="K83" s="145">
        <f>References!$C$17*J83</f>
        <v>0</v>
      </c>
      <c r="L83" s="146">
        <f>K83/References!$F$18</f>
        <v>0</v>
      </c>
      <c r="M83" s="146">
        <f t="shared" ref="M83" si="208">L83/G83</f>
        <v>0</v>
      </c>
      <c r="N83" s="145">
        <v>166.67</v>
      </c>
      <c r="O83" s="146">
        <f t="shared" ref="O83" si="209">+N83*$E$7+N83</f>
        <v>198.33729999999997</v>
      </c>
      <c r="P83" s="145">
        <f t="shared" ref="P83" si="210">O83</f>
        <v>198.33729999999997</v>
      </c>
      <c r="Q83" s="148">
        <f t="shared" ref="Q83" si="211">G83*N83</f>
        <v>82001.64</v>
      </c>
      <c r="R83" s="148">
        <f t="shared" si="54"/>
        <v>97581.951599999986</v>
      </c>
      <c r="S83" s="148">
        <f t="shared" ref="S83" si="212">R83-Q83</f>
        <v>15580.311599999986</v>
      </c>
      <c r="T83" s="74" t="e">
        <f>+T31+T50+T59+T69+T76+T82</f>
        <v>#REF!</v>
      </c>
    </row>
    <row r="84" spans="1:28" ht="15" thickTop="1">
      <c r="A84" s="165"/>
      <c r="B84" s="62">
        <v>260</v>
      </c>
      <c r="C84" s="22">
        <v>44</v>
      </c>
      <c r="D84" s="15" t="s">
        <v>121</v>
      </c>
      <c r="E84" s="140">
        <v>97</v>
      </c>
      <c r="F84" s="141">
        <f>References!$D$9</f>
        <v>1</v>
      </c>
      <c r="G84" s="142">
        <f t="shared" si="205"/>
        <v>1164</v>
      </c>
      <c r="H84" s="143"/>
      <c r="I84" s="143">
        <f t="shared" si="200"/>
        <v>0</v>
      </c>
      <c r="J84" s="144"/>
      <c r="K84" s="145">
        <f>References!$C$17*J84</f>
        <v>0</v>
      </c>
      <c r="L84" s="146">
        <f>K84/References!$F$18</f>
        <v>0</v>
      </c>
      <c r="M84" s="146">
        <f t="shared" si="201"/>
        <v>0</v>
      </c>
      <c r="N84" s="145">
        <v>151.37</v>
      </c>
      <c r="O84" s="146">
        <f t="shared" si="202"/>
        <v>180.13030000000001</v>
      </c>
      <c r="P84" s="145">
        <f t="shared" si="52"/>
        <v>180.13030000000001</v>
      </c>
      <c r="Q84" s="148">
        <f t="shared" si="203"/>
        <v>176194.68</v>
      </c>
      <c r="R84" s="148">
        <f t="shared" ref="R84:R88" si="213">G84*P84</f>
        <v>209671.6692</v>
      </c>
      <c r="S84" s="148">
        <f t="shared" si="204"/>
        <v>33476.989200000011</v>
      </c>
      <c r="T84" s="10"/>
      <c r="AB84" s="10"/>
    </row>
    <row r="85" spans="1:28">
      <c r="A85" s="165"/>
      <c r="B85" s="62">
        <v>260</v>
      </c>
      <c r="C85" s="22">
        <v>44</v>
      </c>
      <c r="D85" s="15" t="s">
        <v>123</v>
      </c>
      <c r="E85" s="16"/>
      <c r="F85" s="14">
        <f>References!$D$9</f>
        <v>1</v>
      </c>
      <c r="G85" s="43">
        <f t="shared" si="205"/>
        <v>0</v>
      </c>
      <c r="H85" s="13"/>
      <c r="I85" s="13">
        <f t="shared" si="200"/>
        <v>0</v>
      </c>
      <c r="J85" s="17"/>
      <c r="K85" s="36">
        <f>References!$C$17*J85</f>
        <v>0</v>
      </c>
      <c r="L85" s="41">
        <f>K85/References!$F$18</f>
        <v>0</v>
      </c>
      <c r="M85" s="41" t="e">
        <f t="shared" si="201"/>
        <v>#DIV/0!</v>
      </c>
      <c r="N85" s="36">
        <v>171.38</v>
      </c>
      <c r="O85" s="41">
        <f t="shared" si="202"/>
        <v>203.94219999999999</v>
      </c>
      <c r="P85" s="36">
        <f t="shared" si="52"/>
        <v>203.94219999999999</v>
      </c>
      <c r="Q85" s="38">
        <f t="shared" si="203"/>
        <v>0</v>
      </c>
      <c r="R85" s="38">
        <f t="shared" si="213"/>
        <v>0</v>
      </c>
      <c r="S85" s="38">
        <f t="shared" si="204"/>
        <v>0</v>
      </c>
      <c r="AB85" s="10"/>
    </row>
    <row r="86" spans="1:28">
      <c r="A86" s="165"/>
      <c r="B86" s="62">
        <v>270</v>
      </c>
      <c r="C86" s="22">
        <v>45</v>
      </c>
      <c r="D86" s="15" t="s">
        <v>134</v>
      </c>
      <c r="E86" s="16">
        <v>15</v>
      </c>
      <c r="F86" s="14">
        <f>References!$D$9</f>
        <v>1</v>
      </c>
      <c r="G86" s="43">
        <f t="shared" si="205"/>
        <v>180</v>
      </c>
      <c r="H86" s="13"/>
      <c r="I86" s="13">
        <f t="shared" si="200"/>
        <v>0</v>
      </c>
      <c r="J86" s="17"/>
      <c r="K86" s="36">
        <f>References!$C$17*J86</f>
        <v>0</v>
      </c>
      <c r="L86" s="41">
        <f>K86/References!$F$18</f>
        <v>0</v>
      </c>
      <c r="M86" s="41">
        <f t="shared" si="201"/>
        <v>0</v>
      </c>
      <c r="N86" s="36">
        <v>243.17</v>
      </c>
      <c r="O86" s="41">
        <f t="shared" si="202"/>
        <v>289.3723</v>
      </c>
      <c r="P86" s="36">
        <f t="shared" ref="P86:P88" si="214">O86</f>
        <v>289.3723</v>
      </c>
      <c r="Q86" s="38">
        <f t="shared" si="203"/>
        <v>43770.6</v>
      </c>
      <c r="R86" s="38">
        <f t="shared" si="213"/>
        <v>52087.013999999996</v>
      </c>
      <c r="S86" s="38">
        <f t="shared" si="204"/>
        <v>8316.413999999997</v>
      </c>
      <c r="T86" s="48">
        <f t="shared" ref="T86:T99" si="215">O117*G117</f>
        <v>0</v>
      </c>
    </row>
    <row r="87" spans="1:28">
      <c r="A87" s="165"/>
      <c r="B87" s="62">
        <v>270</v>
      </c>
      <c r="C87" s="22">
        <v>45</v>
      </c>
      <c r="D87" s="15" t="s">
        <v>135</v>
      </c>
      <c r="E87" s="16"/>
      <c r="F87" s="14">
        <f>References!$D$9</f>
        <v>1</v>
      </c>
      <c r="G87" s="43">
        <f t="shared" si="205"/>
        <v>0</v>
      </c>
      <c r="H87" s="13"/>
      <c r="I87" s="13">
        <f t="shared" si="200"/>
        <v>0</v>
      </c>
      <c r="J87" s="17"/>
      <c r="K87" s="36">
        <f>References!$C$17*J87</f>
        <v>0</v>
      </c>
      <c r="L87" s="41">
        <f>K87/References!$F$18</f>
        <v>0</v>
      </c>
      <c r="M87" s="41" t="e">
        <f t="shared" si="201"/>
        <v>#DIV/0!</v>
      </c>
      <c r="N87" s="36">
        <v>283.63</v>
      </c>
      <c r="O87" s="41">
        <f t="shared" si="202"/>
        <v>337.5197</v>
      </c>
      <c r="P87" s="36">
        <f t="shared" si="214"/>
        <v>337.5197</v>
      </c>
      <c r="Q87" s="38">
        <f t="shared" si="203"/>
        <v>0</v>
      </c>
      <c r="R87" s="38">
        <f t="shared" si="213"/>
        <v>0</v>
      </c>
      <c r="S87" s="38">
        <f t="shared" si="204"/>
        <v>0</v>
      </c>
      <c r="T87" s="48">
        <f t="shared" si="215"/>
        <v>0</v>
      </c>
    </row>
    <row r="88" spans="1:28">
      <c r="A88" s="165"/>
      <c r="B88" s="62">
        <v>270</v>
      </c>
      <c r="C88" s="22">
        <v>45</v>
      </c>
      <c r="D88" s="15" t="s">
        <v>136</v>
      </c>
      <c r="E88" s="16"/>
      <c r="F88" s="14">
        <f>References!$D$9</f>
        <v>1</v>
      </c>
      <c r="G88" s="43">
        <f t="shared" si="205"/>
        <v>0</v>
      </c>
      <c r="H88" s="13"/>
      <c r="I88" s="13">
        <f t="shared" si="200"/>
        <v>0</v>
      </c>
      <c r="J88" s="17"/>
      <c r="K88" s="36">
        <f>References!$C$17*J88</f>
        <v>0</v>
      </c>
      <c r="L88" s="41">
        <f>K88/References!$F$18</f>
        <v>0</v>
      </c>
      <c r="M88" s="41" t="e">
        <f t="shared" si="201"/>
        <v>#DIV/0!</v>
      </c>
      <c r="N88" s="36">
        <v>324.3</v>
      </c>
      <c r="O88" s="41">
        <f t="shared" si="202"/>
        <v>385.91700000000003</v>
      </c>
      <c r="P88" s="36">
        <f t="shared" si="214"/>
        <v>385.91700000000003</v>
      </c>
      <c r="Q88" s="38">
        <f t="shared" si="203"/>
        <v>0</v>
      </c>
      <c r="R88" s="38">
        <f t="shared" si="213"/>
        <v>0</v>
      </c>
      <c r="S88" s="38">
        <f t="shared" si="204"/>
        <v>0</v>
      </c>
      <c r="T88" s="48">
        <f t="shared" si="215"/>
        <v>0</v>
      </c>
    </row>
    <row r="89" spans="1:28" ht="15" thickBot="1">
      <c r="A89" s="111"/>
      <c r="B89" s="83"/>
      <c r="C89" s="112"/>
      <c r="D89" s="102" t="s">
        <v>14</v>
      </c>
      <c r="E89" s="99">
        <f>SUM(E81:E88)</f>
        <v>256</v>
      </c>
      <c r="F89" s="86"/>
      <c r="G89" s="99">
        <f>SUM(G81:G88)</f>
        <v>3072</v>
      </c>
      <c r="H89" s="87"/>
      <c r="I89" s="99">
        <f>SUM(I81:I88)</f>
        <v>0</v>
      </c>
      <c r="J89" s="99"/>
      <c r="K89" s="86"/>
      <c r="L89" s="86"/>
      <c r="M89" s="86"/>
      <c r="N89" s="86"/>
      <c r="O89" s="86"/>
      <c r="P89" s="86"/>
      <c r="Q89" s="99">
        <f>SUM(Q81:Q88)</f>
        <v>490161.83999999997</v>
      </c>
      <c r="R89" s="99">
        <f>SUM(R81:R88)</f>
        <v>583292.58959999995</v>
      </c>
      <c r="S89" s="99">
        <f>SUM(S81:S88)</f>
        <v>93130.74960000001</v>
      </c>
      <c r="T89" s="48">
        <f t="shared" si="215"/>
        <v>0</v>
      </c>
    </row>
    <row r="90" spans="1:28">
      <c r="A90" s="139"/>
      <c r="B90" s="82"/>
      <c r="C90" s="1"/>
      <c r="D90" s="109"/>
      <c r="E90" s="110"/>
      <c r="F90" s="19"/>
      <c r="G90" s="110"/>
      <c r="H90" s="20"/>
      <c r="I90" s="110"/>
      <c r="J90" s="110"/>
      <c r="K90" s="19"/>
      <c r="L90" s="19"/>
      <c r="M90" s="19"/>
      <c r="N90" s="19"/>
      <c r="O90" s="19"/>
      <c r="P90" s="19"/>
      <c r="Q90" s="110"/>
      <c r="R90" s="110"/>
      <c r="S90" s="110"/>
      <c r="T90" s="48">
        <f t="shared" si="215"/>
        <v>0</v>
      </c>
    </row>
    <row r="91" spans="1:28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48">
        <f t="shared" si="215"/>
        <v>0</v>
      </c>
    </row>
    <row r="92" spans="1:28">
      <c r="A92" s="114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8">
        <f t="shared" si="215"/>
        <v>0</v>
      </c>
    </row>
    <row r="93" spans="1:28">
      <c r="A93" s="47"/>
      <c r="B93" s="47"/>
      <c r="C93" s="47"/>
      <c r="D93" s="47" t="s">
        <v>10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8">
        <f t="shared" si="215"/>
        <v>0</v>
      </c>
    </row>
    <row r="94" spans="1:28">
      <c r="A94" s="47"/>
      <c r="B94" s="62">
        <v>70</v>
      </c>
      <c r="C94" s="26">
        <v>20</v>
      </c>
      <c r="D94" s="131" t="s">
        <v>144</v>
      </c>
      <c r="E94" s="16"/>
      <c r="F94" s="14">
        <f>References!$D$9</f>
        <v>1</v>
      </c>
      <c r="G94" s="43">
        <f t="shared" ref="G94:G97" si="216">+E94*F94*12</f>
        <v>0</v>
      </c>
      <c r="H94" s="17"/>
      <c r="I94" s="13">
        <f t="shared" ref="I94:I99" si="217">G94*H94</f>
        <v>0</v>
      </c>
      <c r="J94" s="17"/>
      <c r="K94" s="36">
        <f>References!$C$17*J94</f>
        <v>0</v>
      </c>
      <c r="L94" s="36">
        <f>K94/References!$F$18</f>
        <v>0</v>
      </c>
      <c r="M94" s="41" t="e">
        <f t="shared" ref="M94:M99" si="218">L94/G94</f>
        <v>#DIV/0!</v>
      </c>
      <c r="N94" s="49">
        <v>8.4600000000000009</v>
      </c>
      <c r="O94" s="41">
        <f t="shared" ref="O94:O97" si="219">+N94*$E$7+N94</f>
        <v>10.067400000000001</v>
      </c>
      <c r="P94" s="36">
        <f t="shared" ref="P94:P97" si="220">O94</f>
        <v>10.067400000000001</v>
      </c>
      <c r="Q94" s="38">
        <f t="shared" ref="Q94:Q97" si="221">N94*G94</f>
        <v>0</v>
      </c>
      <c r="R94" s="38">
        <f t="shared" ref="R94:R97" si="222">P94*G94</f>
        <v>0</v>
      </c>
      <c r="S94" s="38">
        <f t="shared" ref="S94:S97" si="223">R94-Q94</f>
        <v>0</v>
      </c>
      <c r="T94" s="48">
        <f t="shared" si="215"/>
        <v>0</v>
      </c>
    </row>
    <row r="95" spans="1:28">
      <c r="A95" s="47"/>
      <c r="B95" s="62">
        <v>80</v>
      </c>
      <c r="C95" s="62">
        <v>22</v>
      </c>
      <c r="D95" s="15" t="s">
        <v>154</v>
      </c>
      <c r="E95" s="16">
        <v>1274</v>
      </c>
      <c r="F95" s="14">
        <f>References!$D$9</f>
        <v>1</v>
      </c>
      <c r="G95" s="43">
        <f t="shared" si="216"/>
        <v>15288</v>
      </c>
      <c r="H95" s="17"/>
      <c r="I95" s="13">
        <f t="shared" si="217"/>
        <v>0</v>
      </c>
      <c r="J95" s="17"/>
      <c r="K95" s="36">
        <f>References!$C$17*J95</f>
        <v>0</v>
      </c>
      <c r="L95" s="36">
        <f>K95/References!$F$18</f>
        <v>0</v>
      </c>
      <c r="M95" s="41">
        <f t="shared" si="218"/>
        <v>0</v>
      </c>
      <c r="N95" s="49">
        <v>4.13</v>
      </c>
      <c r="O95" s="41">
        <f t="shared" si="219"/>
        <v>4.9146999999999998</v>
      </c>
      <c r="P95" s="36">
        <f t="shared" si="220"/>
        <v>4.9146999999999998</v>
      </c>
      <c r="Q95" s="38">
        <f t="shared" si="221"/>
        <v>63139.439999999995</v>
      </c>
      <c r="R95" s="38">
        <f t="shared" si="222"/>
        <v>75135.933600000004</v>
      </c>
      <c r="S95" s="38">
        <f t="shared" si="223"/>
        <v>11996.493600000009</v>
      </c>
      <c r="T95" s="48">
        <f t="shared" si="215"/>
        <v>0</v>
      </c>
    </row>
    <row r="96" spans="1:28">
      <c r="A96" s="47"/>
      <c r="B96" s="62">
        <v>80</v>
      </c>
      <c r="C96" s="62">
        <v>22</v>
      </c>
      <c r="D96" s="15" t="s">
        <v>140</v>
      </c>
      <c r="E96" s="16">
        <v>2</v>
      </c>
      <c r="F96" s="14">
        <f>References!$D$9</f>
        <v>1</v>
      </c>
      <c r="G96" s="43">
        <f t="shared" si="216"/>
        <v>24</v>
      </c>
      <c r="H96" s="17"/>
      <c r="I96" s="13">
        <f t="shared" si="217"/>
        <v>0</v>
      </c>
      <c r="J96" s="17"/>
      <c r="K96" s="36">
        <f>References!$C$17*J96</f>
        <v>0</v>
      </c>
      <c r="L96" s="36">
        <f>K96/References!$F$18</f>
        <v>0</v>
      </c>
      <c r="M96" s="41">
        <f t="shared" si="218"/>
        <v>0</v>
      </c>
      <c r="N96" s="49">
        <v>1.49</v>
      </c>
      <c r="O96" s="41">
        <f>+N96*$E$7+N96</f>
        <v>1.7730999999999999</v>
      </c>
      <c r="P96" s="36">
        <f t="shared" si="220"/>
        <v>1.7730999999999999</v>
      </c>
      <c r="Q96" s="38">
        <f t="shared" si="221"/>
        <v>35.76</v>
      </c>
      <c r="R96" s="38">
        <f t="shared" si="222"/>
        <v>42.554400000000001</v>
      </c>
      <c r="S96" s="38">
        <f t="shared" si="223"/>
        <v>6.7944000000000031</v>
      </c>
      <c r="T96" s="48">
        <f t="shared" si="215"/>
        <v>0</v>
      </c>
    </row>
    <row r="97" spans="1:20">
      <c r="A97" s="47"/>
      <c r="B97" s="62">
        <v>240</v>
      </c>
      <c r="C97" s="130" t="s">
        <v>191</v>
      </c>
      <c r="D97" s="15" t="s">
        <v>137</v>
      </c>
      <c r="E97" s="16">
        <f>7+1</f>
        <v>8</v>
      </c>
      <c r="F97" s="14">
        <f>References!$D$9</f>
        <v>1</v>
      </c>
      <c r="G97" s="43">
        <f t="shared" si="216"/>
        <v>96</v>
      </c>
      <c r="H97" s="17"/>
      <c r="I97" s="13">
        <f t="shared" si="217"/>
        <v>0</v>
      </c>
      <c r="J97" s="17"/>
      <c r="K97" s="36">
        <f>References!$C$17*J97</f>
        <v>0</v>
      </c>
      <c r="L97" s="36">
        <f>K97/References!$F$18</f>
        <v>0</v>
      </c>
      <c r="M97" s="41">
        <f t="shared" si="218"/>
        <v>0</v>
      </c>
      <c r="N97" s="49">
        <v>3.3</v>
      </c>
      <c r="O97" s="41">
        <f t="shared" si="219"/>
        <v>3.9269999999999996</v>
      </c>
      <c r="P97" s="36">
        <f t="shared" si="220"/>
        <v>3.9269999999999996</v>
      </c>
      <c r="Q97" s="38">
        <f t="shared" si="221"/>
        <v>316.79999999999995</v>
      </c>
      <c r="R97" s="38">
        <f t="shared" si="222"/>
        <v>376.99199999999996</v>
      </c>
      <c r="S97" s="38">
        <f t="shared" si="223"/>
        <v>60.192000000000007</v>
      </c>
      <c r="T97" s="48">
        <f t="shared" si="215"/>
        <v>0</v>
      </c>
    </row>
    <row r="98" spans="1:20">
      <c r="B98" s="62">
        <v>100</v>
      </c>
      <c r="C98" s="62">
        <v>25</v>
      </c>
      <c r="D98" s="15" t="s">
        <v>12</v>
      </c>
      <c r="E98" s="16"/>
      <c r="F98" s="14">
        <f>References!$D$9</f>
        <v>1</v>
      </c>
      <c r="G98" s="43">
        <f>+E98*F98*12</f>
        <v>0</v>
      </c>
      <c r="H98" s="13"/>
      <c r="I98" s="13">
        <f t="shared" si="217"/>
        <v>0</v>
      </c>
      <c r="J98" s="17"/>
      <c r="K98" s="36">
        <f>References!$C$17*J98</f>
        <v>0</v>
      </c>
      <c r="L98" s="36">
        <f>K98/References!$F$18</f>
        <v>0</v>
      </c>
      <c r="M98" s="41" t="e">
        <f t="shared" si="218"/>
        <v>#DIV/0!</v>
      </c>
      <c r="N98" s="36">
        <v>2.5299999999999998</v>
      </c>
      <c r="O98" s="41">
        <f>+N98*$E$7+N98</f>
        <v>3.0106999999999999</v>
      </c>
      <c r="P98" s="36">
        <f>O98</f>
        <v>3.0106999999999999</v>
      </c>
      <c r="Q98" s="38">
        <f>N98*G98</f>
        <v>0</v>
      </c>
      <c r="R98" s="38">
        <f>P98*G98</f>
        <v>0</v>
      </c>
      <c r="S98" s="38">
        <f>R98-Q98</f>
        <v>0</v>
      </c>
      <c r="T98" s="48">
        <f t="shared" si="215"/>
        <v>0</v>
      </c>
    </row>
    <row r="99" spans="1:20">
      <c r="A99" s="132"/>
      <c r="B99" s="62">
        <v>100</v>
      </c>
      <c r="C99" s="62">
        <v>25</v>
      </c>
      <c r="D99" s="15" t="s">
        <v>124</v>
      </c>
      <c r="E99" s="16"/>
      <c r="F99" s="14">
        <f>References!$D$9</f>
        <v>1</v>
      </c>
      <c r="G99" s="43">
        <f t="shared" ref="G99" si="224">+E99*F99*12</f>
        <v>0</v>
      </c>
      <c r="H99" s="13"/>
      <c r="I99" s="13">
        <f t="shared" si="217"/>
        <v>0</v>
      </c>
      <c r="J99" s="17"/>
      <c r="K99" s="36">
        <f>References!$C$17*J99</f>
        <v>0</v>
      </c>
      <c r="L99" s="36">
        <f>K99/References!$F$18</f>
        <v>0</v>
      </c>
      <c r="M99" s="41" t="e">
        <f t="shared" si="218"/>
        <v>#DIV/0!</v>
      </c>
      <c r="N99" s="49">
        <v>5.91</v>
      </c>
      <c r="O99" s="41">
        <f t="shared" ref="O99" si="225">+N99*$E$7+N99</f>
        <v>7.0328999999999997</v>
      </c>
      <c r="P99" s="36">
        <f t="shared" ref="P99" si="226">O99</f>
        <v>7.0328999999999997</v>
      </c>
      <c r="Q99" s="38">
        <f t="shared" ref="Q99" si="227">N99*G99</f>
        <v>0</v>
      </c>
      <c r="R99" s="38">
        <f t="shared" ref="R99" si="228">P99*G99</f>
        <v>0</v>
      </c>
      <c r="S99" s="38">
        <f t="shared" ref="S99" si="229">R99-Q99</f>
        <v>0</v>
      </c>
      <c r="T99" s="48">
        <f t="shared" si="215"/>
        <v>0</v>
      </c>
    </row>
    <row r="100" spans="1:20">
      <c r="A100" s="82"/>
      <c r="B100" s="64"/>
      <c r="C100" s="94"/>
      <c r="D100" s="46" t="s">
        <v>14</v>
      </c>
      <c r="E100" s="91">
        <f>SUM(E94:E99)</f>
        <v>1284</v>
      </c>
      <c r="F100" s="106"/>
      <c r="G100" s="91">
        <f>SUM(G94:G99)</f>
        <v>15408</v>
      </c>
      <c r="H100" s="107"/>
      <c r="I100" s="91">
        <f>SUM(I94:I99)</f>
        <v>0</v>
      </c>
      <c r="J100" s="91"/>
      <c r="K100" s="45"/>
      <c r="L100" s="50"/>
      <c r="M100" s="50"/>
      <c r="N100" s="50"/>
      <c r="O100" s="50"/>
      <c r="P100" s="50"/>
      <c r="Q100" s="91">
        <f>SUM(Q94:Q99)</f>
        <v>63492</v>
      </c>
      <c r="R100" s="91">
        <f>SUM(R94:R99)</f>
        <v>75555.48</v>
      </c>
      <c r="S100" s="91">
        <f>SUM(S94:S99)</f>
        <v>12063.48000000001</v>
      </c>
      <c r="T100" s="48">
        <f t="shared" ref="T100:T111" si="230">O139*G139</f>
        <v>0</v>
      </c>
    </row>
    <row r="101" spans="1:20">
      <c r="A101" s="61"/>
      <c r="B101" s="61"/>
      <c r="C101" s="23"/>
      <c r="D101" s="115"/>
      <c r="E101" s="116"/>
      <c r="F101" s="117"/>
      <c r="G101" s="116"/>
      <c r="H101" s="118"/>
      <c r="I101" s="78"/>
      <c r="J101" s="116"/>
      <c r="K101" s="108"/>
      <c r="L101" s="119"/>
      <c r="M101" s="51"/>
      <c r="N101" s="119"/>
      <c r="O101" s="51"/>
      <c r="P101" s="119"/>
      <c r="Q101" s="78"/>
      <c r="R101" s="78"/>
      <c r="S101" s="78"/>
      <c r="T101" s="48">
        <f t="shared" si="230"/>
        <v>0</v>
      </c>
    </row>
    <row r="102" spans="1:20">
      <c r="A102" s="61"/>
      <c r="B102" s="61"/>
      <c r="C102" s="22"/>
      <c r="D102" s="25" t="s">
        <v>11</v>
      </c>
      <c r="E102" s="78"/>
      <c r="F102" s="72"/>
      <c r="G102" s="78"/>
      <c r="H102" s="73"/>
      <c r="I102" s="78"/>
      <c r="J102" s="78"/>
      <c r="K102" s="108"/>
      <c r="L102" s="51"/>
      <c r="M102" s="51"/>
      <c r="N102" s="51"/>
      <c r="O102" s="51"/>
      <c r="P102" s="51"/>
      <c r="Q102" s="78"/>
      <c r="R102" s="78"/>
      <c r="S102" s="78"/>
      <c r="T102" s="48">
        <f t="shared" si="230"/>
        <v>0</v>
      </c>
    </row>
    <row r="103" spans="1:20">
      <c r="A103" s="61"/>
      <c r="B103" s="62">
        <v>60</v>
      </c>
      <c r="C103">
        <v>19</v>
      </c>
      <c r="D103" s="131" t="s">
        <v>152</v>
      </c>
      <c r="E103" s="16"/>
      <c r="F103" s="14">
        <f>References!$D$9</f>
        <v>1</v>
      </c>
      <c r="G103" s="43">
        <f t="shared" ref="G103" si="231">+E103*F103*12</f>
        <v>0</v>
      </c>
      <c r="H103" s="17"/>
      <c r="I103" s="13">
        <f t="shared" ref="I103" si="232">G103*H103</f>
        <v>0</v>
      </c>
      <c r="J103" s="17"/>
      <c r="K103" s="36">
        <f>References!$C$17*J103</f>
        <v>0</v>
      </c>
      <c r="L103" s="36">
        <f>K103/References!$F$18</f>
        <v>0</v>
      </c>
      <c r="M103" s="41" t="e">
        <f t="shared" ref="M103" si="233">L103/G103</f>
        <v>#DIV/0!</v>
      </c>
      <c r="N103" s="49">
        <v>33.76</v>
      </c>
      <c r="O103" s="41">
        <f t="shared" ref="O103" si="234">+N103*$E$7+N103</f>
        <v>40.174399999999999</v>
      </c>
      <c r="P103" s="36">
        <f t="shared" ref="P103" si="235">O103</f>
        <v>40.174399999999999</v>
      </c>
      <c r="Q103" s="38">
        <f t="shared" ref="Q103" si="236">N103*G103</f>
        <v>0</v>
      </c>
      <c r="R103" s="38">
        <f t="shared" ref="R103" si="237">P103*G103</f>
        <v>0</v>
      </c>
      <c r="S103" s="38">
        <f t="shared" ref="S103" si="238">R103-Q103</f>
        <v>0</v>
      </c>
      <c r="T103" s="48">
        <f t="shared" si="230"/>
        <v>0</v>
      </c>
    </row>
    <row r="104" spans="1:20">
      <c r="A104" s="61"/>
      <c r="B104" s="62">
        <v>80</v>
      </c>
      <c r="C104" s="22">
        <v>22</v>
      </c>
      <c r="D104" s="15" t="s">
        <v>155</v>
      </c>
      <c r="E104" s="16">
        <v>40</v>
      </c>
      <c r="F104" s="14">
        <f>References!$D$9</f>
        <v>1</v>
      </c>
      <c r="G104" s="43">
        <f t="shared" ref="G104:G106" si="239">+E104*F104*12</f>
        <v>480</v>
      </c>
      <c r="H104" s="17"/>
      <c r="I104" s="13">
        <f t="shared" ref="I104:I106" si="240">G104*H104</f>
        <v>0</v>
      </c>
      <c r="J104" s="17"/>
      <c r="K104" s="36">
        <f>References!$C$17*J104</f>
        <v>0</v>
      </c>
      <c r="L104" s="36">
        <f>K104/References!$F$18</f>
        <v>0</v>
      </c>
      <c r="M104" s="41">
        <f t="shared" ref="M104:M106" si="241">L104/G104</f>
        <v>0</v>
      </c>
      <c r="N104" s="49">
        <v>0.94</v>
      </c>
      <c r="O104" s="41">
        <f t="shared" ref="O104:O106" si="242">+N104*$E$7+N104</f>
        <v>1.1185999999999998</v>
      </c>
      <c r="P104" s="36">
        <f t="shared" ref="P104:P106" si="243">O104</f>
        <v>1.1185999999999998</v>
      </c>
      <c r="Q104" s="38">
        <f t="shared" ref="Q104:Q106" si="244">N104*G104</f>
        <v>451.2</v>
      </c>
      <c r="R104" s="38">
        <f t="shared" ref="R104:R106" si="245">P104*G104</f>
        <v>536.92799999999988</v>
      </c>
      <c r="S104" s="38">
        <f t="shared" ref="S104:S106" si="246">R104-Q104</f>
        <v>85.727999999999895</v>
      </c>
      <c r="T104" s="48">
        <f t="shared" si="230"/>
        <v>0</v>
      </c>
    </row>
    <row r="105" spans="1:20">
      <c r="A105" s="61"/>
      <c r="B105" s="62">
        <v>100</v>
      </c>
      <c r="C105" s="22">
        <v>27</v>
      </c>
      <c r="D105" s="15" t="s">
        <v>124</v>
      </c>
      <c r="E105" s="16"/>
      <c r="F105" s="14">
        <f>References!$D$9</f>
        <v>1</v>
      </c>
      <c r="G105" s="43">
        <f>+E105*F105*12</f>
        <v>0</v>
      </c>
      <c r="H105" s="13"/>
      <c r="I105" s="13">
        <f t="shared" si="240"/>
        <v>0</v>
      </c>
      <c r="J105" s="17"/>
      <c r="K105" s="36">
        <f>References!$C$17*J105</f>
        <v>0</v>
      </c>
      <c r="L105" s="36">
        <f>K105/References!$F$18</f>
        <v>0</v>
      </c>
      <c r="M105" s="41" t="e">
        <f t="shared" si="241"/>
        <v>#DIV/0!</v>
      </c>
      <c r="N105" s="36">
        <v>5.91</v>
      </c>
      <c r="O105" s="41">
        <f t="shared" si="242"/>
        <v>7.0328999999999997</v>
      </c>
      <c r="P105" s="36">
        <f>O105</f>
        <v>7.0328999999999997</v>
      </c>
      <c r="Q105" s="38">
        <f>N105*G105</f>
        <v>0</v>
      </c>
      <c r="R105" s="38">
        <f t="shared" si="245"/>
        <v>0</v>
      </c>
      <c r="S105" s="38">
        <f>R105-Q105</f>
        <v>0</v>
      </c>
      <c r="T105" s="48">
        <f t="shared" si="230"/>
        <v>0</v>
      </c>
    </row>
    <row r="106" spans="1:20">
      <c r="A106" s="98"/>
      <c r="B106" s="62">
        <v>150</v>
      </c>
      <c r="C106" s="22">
        <v>28</v>
      </c>
      <c r="D106" s="15" t="s">
        <v>129</v>
      </c>
      <c r="E106" s="16"/>
      <c r="F106" s="14">
        <f>References!$D$9</f>
        <v>1</v>
      </c>
      <c r="G106" s="43">
        <f t="shared" si="239"/>
        <v>0</v>
      </c>
      <c r="H106" s="13"/>
      <c r="I106" s="13">
        <f t="shared" si="240"/>
        <v>0</v>
      </c>
      <c r="J106" s="17"/>
      <c r="K106" s="36">
        <f>References!$C$17*J106</f>
        <v>0</v>
      </c>
      <c r="L106" s="36">
        <f>K106/References!$F$18</f>
        <v>0</v>
      </c>
      <c r="M106" s="41" t="e">
        <f t="shared" si="241"/>
        <v>#DIV/0!</v>
      </c>
      <c r="N106" s="49">
        <v>11.56</v>
      </c>
      <c r="O106" s="41">
        <f t="shared" si="242"/>
        <v>13.756400000000001</v>
      </c>
      <c r="P106" s="36">
        <f t="shared" si="243"/>
        <v>13.756400000000001</v>
      </c>
      <c r="Q106" s="38">
        <f t="shared" si="244"/>
        <v>0</v>
      </c>
      <c r="R106" s="38">
        <f t="shared" si="245"/>
        <v>0</v>
      </c>
      <c r="S106" s="38">
        <f t="shared" si="246"/>
        <v>0</v>
      </c>
      <c r="T106" s="48">
        <f t="shared" si="230"/>
        <v>0</v>
      </c>
    </row>
    <row r="107" spans="1:20">
      <c r="A107" s="82"/>
      <c r="B107" s="64"/>
      <c r="C107" s="94"/>
      <c r="D107" s="46" t="s">
        <v>14</v>
      </c>
      <c r="E107" s="91">
        <f>SUM(E103:E106)</f>
        <v>40</v>
      </c>
      <c r="F107" s="106"/>
      <c r="G107" s="91">
        <f>SUM(G103:G106)</f>
        <v>480</v>
      </c>
      <c r="H107" s="107"/>
      <c r="I107" s="91">
        <f>SUM(I106:I106)</f>
        <v>0</v>
      </c>
      <c r="J107" s="91"/>
      <c r="K107" s="45"/>
      <c r="L107" s="50"/>
      <c r="M107" s="50"/>
      <c r="N107" s="50"/>
      <c r="O107" s="50"/>
      <c r="P107" s="50"/>
      <c r="Q107" s="91">
        <f>SUM(Q103:Q106)</f>
        <v>451.2</v>
      </c>
      <c r="R107" s="91">
        <f>SUM(R103:R106)</f>
        <v>536.92799999999988</v>
      </c>
      <c r="S107" s="91">
        <f>SUM(S103:S106)</f>
        <v>85.727999999999895</v>
      </c>
      <c r="T107" s="48">
        <f t="shared" si="230"/>
        <v>0</v>
      </c>
    </row>
    <row r="108" spans="1:20">
      <c r="A108" s="61"/>
      <c r="B108" s="61"/>
      <c r="C108" s="22"/>
      <c r="D108" s="34"/>
      <c r="E108" s="78"/>
      <c r="F108" s="72"/>
      <c r="G108" s="78"/>
      <c r="H108" s="73"/>
      <c r="I108" s="78"/>
      <c r="J108" s="78"/>
      <c r="K108" s="108"/>
      <c r="L108" s="51"/>
      <c r="M108" s="51"/>
      <c r="N108" s="51"/>
      <c r="O108" s="51"/>
      <c r="P108" s="51"/>
      <c r="Q108" s="78"/>
      <c r="R108" s="78"/>
      <c r="S108" s="78"/>
      <c r="T108" s="48">
        <f t="shared" si="230"/>
        <v>0</v>
      </c>
    </row>
    <row r="109" spans="1:20">
      <c r="A109" s="61"/>
      <c r="B109" s="61"/>
      <c r="C109" s="22"/>
      <c r="D109" s="25" t="s">
        <v>82</v>
      </c>
      <c r="E109" s="78"/>
      <c r="F109" s="72"/>
      <c r="G109" s="78"/>
      <c r="H109" s="73"/>
      <c r="I109" s="78"/>
      <c r="J109" s="78"/>
      <c r="K109" s="108"/>
      <c r="L109" s="51"/>
      <c r="M109" s="51"/>
      <c r="N109" s="51"/>
      <c r="O109" s="51"/>
      <c r="P109" s="51"/>
      <c r="Q109" s="78"/>
      <c r="R109" s="78"/>
      <c r="S109" s="78"/>
      <c r="T109" s="48">
        <f t="shared" si="230"/>
        <v>0</v>
      </c>
    </row>
    <row r="110" spans="1:20">
      <c r="A110" s="61"/>
      <c r="B110" s="62">
        <v>260</v>
      </c>
      <c r="C110" s="62">
        <v>44</v>
      </c>
      <c r="D110" s="15" t="s">
        <v>204</v>
      </c>
      <c r="E110" s="16"/>
      <c r="F110" s="14">
        <f>References!$D$9</f>
        <v>1</v>
      </c>
      <c r="G110" s="43">
        <f t="shared" ref="G110" si="247">+E110*F110*12</f>
        <v>0</v>
      </c>
      <c r="H110" s="17"/>
      <c r="I110" s="17">
        <f t="shared" ref="I110" si="248">G110*H110/12</f>
        <v>0</v>
      </c>
      <c r="J110" s="17"/>
      <c r="K110" s="36">
        <f>References!$C$17*J110</f>
        <v>0</v>
      </c>
      <c r="L110" s="36">
        <f>K110/References!$F$18</f>
        <v>0</v>
      </c>
      <c r="M110" s="41" t="e">
        <f t="shared" ref="M110" si="249">L110/G110</f>
        <v>#DIV/0!</v>
      </c>
      <c r="N110" s="49">
        <v>0</v>
      </c>
      <c r="O110" s="41">
        <f t="shared" ref="O110:O111" si="250">+N110*$E$7+N110</f>
        <v>0</v>
      </c>
      <c r="P110" s="36">
        <f t="shared" ref="P110" si="251">O110</f>
        <v>0</v>
      </c>
      <c r="Q110" s="38">
        <f t="shared" ref="Q110" si="252">N110*G110</f>
        <v>0</v>
      </c>
      <c r="R110" s="38">
        <f t="shared" ref="R110" si="253">P110*G110</f>
        <v>0</v>
      </c>
      <c r="S110" s="38">
        <f t="shared" ref="S110" si="254">R110-Q110</f>
        <v>0</v>
      </c>
      <c r="T110" s="48">
        <f t="shared" si="230"/>
        <v>0</v>
      </c>
    </row>
    <row r="111" spans="1:20">
      <c r="A111" s="61"/>
      <c r="B111" s="62">
        <v>260</v>
      </c>
      <c r="C111" s="62">
        <v>44</v>
      </c>
      <c r="D111" s="15" t="s">
        <v>203</v>
      </c>
      <c r="E111" s="16"/>
      <c r="F111" s="14">
        <f>References!$D$9</f>
        <v>1</v>
      </c>
      <c r="G111" s="43">
        <f t="shared" ref="G111" si="255">+E111*F111*12</f>
        <v>0</v>
      </c>
      <c r="H111" s="17"/>
      <c r="I111" s="17">
        <f t="shared" ref="I111" si="256">G111*H111/12</f>
        <v>0</v>
      </c>
      <c r="J111" s="17"/>
      <c r="K111" s="36">
        <f>References!$C$17*J111</f>
        <v>0</v>
      </c>
      <c r="L111" s="36">
        <f>K111/References!$F$18</f>
        <v>0</v>
      </c>
      <c r="M111" s="41" t="e">
        <f t="shared" ref="M111" si="257">L111/G111</f>
        <v>#DIV/0!</v>
      </c>
      <c r="N111" s="49">
        <v>49.64</v>
      </c>
      <c r="O111" s="41">
        <f t="shared" si="250"/>
        <v>59.071600000000004</v>
      </c>
      <c r="P111" s="36">
        <f t="shared" ref="P111" si="258">O111</f>
        <v>59.071600000000004</v>
      </c>
      <c r="Q111" s="38">
        <f t="shared" ref="Q111" si="259">N111*G111</f>
        <v>0</v>
      </c>
      <c r="R111" s="38">
        <f t="shared" ref="R111" si="260">P111*G111</f>
        <v>0</v>
      </c>
      <c r="S111" s="38">
        <f t="shared" ref="S111" si="261">R111-Q111</f>
        <v>0</v>
      </c>
      <c r="T111" s="48">
        <f t="shared" si="230"/>
        <v>0</v>
      </c>
    </row>
    <row r="112" spans="1:20">
      <c r="A112" s="98"/>
      <c r="B112" s="63" t="s">
        <v>138</v>
      </c>
      <c r="C112" s="63" t="s">
        <v>133</v>
      </c>
      <c r="D112" s="24" t="s">
        <v>202</v>
      </c>
      <c r="E112" s="163">
        <v>2077</v>
      </c>
      <c r="F112" s="19">
        <f>References!$D$9</f>
        <v>1</v>
      </c>
      <c r="G112" s="81">
        <f t="shared" ref="G112" si="262">+E112*F112*12</f>
        <v>24924</v>
      </c>
      <c r="H112" s="21"/>
      <c r="I112" s="21">
        <f t="shared" ref="I112" si="263">G112*H112/12</f>
        <v>0</v>
      </c>
      <c r="J112" s="21"/>
      <c r="K112" s="37">
        <f>References!$C$17*J112</f>
        <v>0</v>
      </c>
      <c r="L112" s="37">
        <f>K112/References!$F$18</f>
        <v>0</v>
      </c>
      <c r="M112" s="42">
        <f>L112/G112</f>
        <v>0</v>
      </c>
      <c r="N112" s="105">
        <v>2.9</v>
      </c>
      <c r="O112" s="42">
        <f>+N112*$E$7+N112</f>
        <v>3.4509999999999996</v>
      </c>
      <c r="P112" s="37">
        <f t="shared" ref="P112" si="264">O112</f>
        <v>3.4509999999999996</v>
      </c>
      <c r="Q112" s="39">
        <f t="shared" ref="Q112" si="265">N112*G112</f>
        <v>72279.599999999991</v>
      </c>
      <c r="R112" s="39">
        <f t="shared" ref="R112" si="266">P112*G112</f>
        <v>86012.723999999987</v>
      </c>
      <c r="S112" s="39">
        <f t="shared" ref="S112" si="267">R112-Q112</f>
        <v>13733.123999999996</v>
      </c>
      <c r="T112" s="48">
        <f>O152*G152</f>
        <v>0</v>
      </c>
    </row>
    <row r="113" spans="1:20">
      <c r="A113" s="82"/>
      <c r="B113" s="82"/>
      <c r="C113" s="22"/>
      <c r="D113" s="34" t="s">
        <v>14</v>
      </c>
      <c r="E113" s="78">
        <f>SUM(E110:E112)</f>
        <v>2077</v>
      </c>
      <c r="F113" s="72"/>
      <c r="G113" s="78">
        <f>SUM(G110:G112)</f>
        <v>24924</v>
      </c>
      <c r="H113" s="73"/>
      <c r="I113" s="133">
        <f>SUM(I101:I112)</f>
        <v>0</v>
      </c>
      <c r="J113" s="78"/>
      <c r="K113" s="134"/>
      <c r="L113" s="135"/>
      <c r="M113" s="135"/>
      <c r="N113" s="51"/>
      <c r="O113" s="135"/>
      <c r="P113" s="51"/>
      <c r="Q113" s="78">
        <f>SUM(Q110:Q112)</f>
        <v>72279.599999999991</v>
      </c>
      <c r="R113" s="78">
        <f>SUM(R110:R112)</f>
        <v>86012.723999999987</v>
      </c>
      <c r="S113" s="78">
        <f>SUM(S110:S112)</f>
        <v>13733.123999999996</v>
      </c>
      <c r="T113" s="48">
        <f>O153*G153</f>
        <v>0</v>
      </c>
    </row>
    <row r="114" spans="1:20" ht="14.75" customHeight="1" thickBot="1">
      <c r="A114" s="52"/>
      <c r="B114" s="52"/>
      <c r="C114" s="52"/>
      <c r="D114" s="53" t="s">
        <v>3</v>
      </c>
      <c r="E114" s="74">
        <f>+E31+E79+E89+E107+E113+E100</f>
        <v>17094</v>
      </c>
      <c r="F114" s="52"/>
      <c r="G114" s="74">
        <f>+G31+G79+G89+G107+G113+G100</f>
        <v>735338</v>
      </c>
      <c r="H114" s="52"/>
      <c r="I114" s="74" t="e">
        <f>+I31+I79+I89+#REF!+I107+I113</f>
        <v>#REF!</v>
      </c>
      <c r="J114" s="74"/>
      <c r="K114" s="75"/>
      <c r="L114" s="75"/>
      <c r="M114" s="75"/>
      <c r="N114" s="52"/>
      <c r="O114" s="52"/>
      <c r="P114" s="52"/>
      <c r="Q114" s="74">
        <f>+Q31+Q79+Q89+Q107+Q113+Q100</f>
        <v>5247985.5999999987</v>
      </c>
      <c r="R114" s="74">
        <f>+R31+R79+R89+R107+R113+R100</f>
        <v>6245102.8640000001</v>
      </c>
      <c r="S114" s="74">
        <f>+S31+S79+S89+S107+S113+S100</f>
        <v>997117.26399999973</v>
      </c>
      <c r="T114" s="48">
        <f>O154*G154</f>
        <v>0</v>
      </c>
    </row>
    <row r="115" spans="1:20" ht="15" thickTop="1">
      <c r="J115" s="13"/>
      <c r="T115" s="48"/>
    </row>
    <row r="116" spans="1:20">
      <c r="D116" s="47" t="s">
        <v>31</v>
      </c>
      <c r="H116" s="69"/>
      <c r="I116" s="70"/>
      <c r="J116" s="13"/>
      <c r="R116" s="79"/>
      <c r="S116" s="10"/>
      <c r="T116" s="48"/>
    </row>
    <row r="117" spans="1:20">
      <c r="B117" s="26">
        <v>50</v>
      </c>
      <c r="C117">
        <v>17</v>
      </c>
      <c r="D117" s="131" t="s">
        <v>153</v>
      </c>
      <c r="E117">
        <v>0</v>
      </c>
      <c r="F117" s="14">
        <f>References!$D$9</f>
        <v>1</v>
      </c>
      <c r="G117" s="43">
        <f t="shared" ref="G117" si="268">+E117*F117*12</f>
        <v>0</v>
      </c>
      <c r="H117" s="17"/>
      <c r="I117" s="13">
        <f t="shared" ref="I117" si="269">G117*H117</f>
        <v>0</v>
      </c>
      <c r="J117" s="17"/>
      <c r="K117" s="36">
        <f>References!$C$17*J117</f>
        <v>0</v>
      </c>
      <c r="L117" s="36">
        <f>K117/References!$F$18</f>
        <v>0</v>
      </c>
      <c r="M117" s="41" t="e">
        <f t="shared" ref="M117" si="270">L117/G117</f>
        <v>#DIV/0!</v>
      </c>
      <c r="N117" s="49">
        <v>20</v>
      </c>
      <c r="O117" s="41">
        <f t="shared" ref="O117" si="271">+N117*$E$7+N117</f>
        <v>23.8</v>
      </c>
      <c r="P117" s="36">
        <f t="shared" ref="P117" si="272">O117</f>
        <v>23.8</v>
      </c>
      <c r="Q117" s="38">
        <f t="shared" ref="Q117" si="273">N117*G117</f>
        <v>0</v>
      </c>
      <c r="R117" s="38">
        <f t="shared" ref="R117" si="274">P117*G117</f>
        <v>0</v>
      </c>
      <c r="S117" s="38">
        <f t="shared" ref="S117" si="275">R117-Q117</f>
        <v>0</v>
      </c>
      <c r="T117" s="48">
        <f t="shared" ref="T117" si="276">O155*G155</f>
        <v>0</v>
      </c>
    </row>
    <row r="118" spans="1:20">
      <c r="B118" s="26">
        <v>51</v>
      </c>
      <c r="C118">
        <v>18</v>
      </c>
      <c r="D118" s="131" t="s">
        <v>130</v>
      </c>
      <c r="E118">
        <v>0</v>
      </c>
      <c r="F118" s="14">
        <f>References!$D$9</f>
        <v>1</v>
      </c>
      <c r="G118" s="43">
        <f t="shared" ref="G118:G119" si="277">+E118*F118*12</f>
        <v>0</v>
      </c>
      <c r="H118" s="17"/>
      <c r="I118" s="13">
        <f t="shared" ref="I118:I119" si="278">G118*H118</f>
        <v>0</v>
      </c>
      <c r="J118" s="17"/>
      <c r="K118" s="36">
        <f>References!$C$17*J118</f>
        <v>0</v>
      </c>
      <c r="L118" s="36">
        <f>K118/References!$F$18</f>
        <v>0</v>
      </c>
      <c r="M118" s="41" t="e">
        <f t="shared" ref="M118:M119" si="279">L118/G118</f>
        <v>#DIV/0!</v>
      </c>
      <c r="N118" s="49">
        <v>5</v>
      </c>
      <c r="O118" s="41">
        <f t="shared" ref="O118:O119" si="280">+N118*$E$7+N118</f>
        <v>5.95</v>
      </c>
      <c r="P118" s="36">
        <f t="shared" ref="P118:P119" si="281">O118</f>
        <v>5.95</v>
      </c>
      <c r="Q118" s="38">
        <f t="shared" ref="Q118:Q119" si="282">N118*G118</f>
        <v>0</v>
      </c>
      <c r="R118" s="38">
        <f t="shared" ref="R118:R119" si="283">P118*G118</f>
        <v>0</v>
      </c>
      <c r="S118" s="38">
        <f t="shared" ref="S118:S119" si="284">R118-Q118</f>
        <v>0</v>
      </c>
      <c r="T118" s="48" t="e">
        <f>#REF!*#REF!</f>
        <v>#REF!</v>
      </c>
    </row>
    <row r="119" spans="1:20">
      <c r="B119" s="26">
        <v>52</v>
      </c>
      <c r="C119">
        <v>18</v>
      </c>
      <c r="D119" s="131" t="s">
        <v>131</v>
      </c>
      <c r="E119">
        <v>0</v>
      </c>
      <c r="F119" s="14">
        <f>References!$D$9</f>
        <v>1</v>
      </c>
      <c r="G119" s="43">
        <f t="shared" si="277"/>
        <v>0</v>
      </c>
      <c r="H119" s="17"/>
      <c r="I119" s="13">
        <f t="shared" si="278"/>
        <v>0</v>
      </c>
      <c r="J119" s="17"/>
      <c r="K119" s="36">
        <f>References!$C$17*J119</f>
        <v>0</v>
      </c>
      <c r="L119" s="36">
        <f>K119/References!$F$18</f>
        <v>0</v>
      </c>
      <c r="M119" s="41" t="e">
        <f t="shared" si="279"/>
        <v>#DIV/0!</v>
      </c>
      <c r="N119" s="49">
        <v>11.98</v>
      </c>
      <c r="O119" s="41">
        <f t="shared" si="280"/>
        <v>14.2562</v>
      </c>
      <c r="P119" s="36">
        <f t="shared" si="281"/>
        <v>14.2562</v>
      </c>
      <c r="Q119" s="38">
        <f t="shared" si="282"/>
        <v>0</v>
      </c>
      <c r="R119" s="38">
        <f t="shared" si="283"/>
        <v>0</v>
      </c>
      <c r="S119" s="38">
        <f t="shared" si="284"/>
        <v>0</v>
      </c>
      <c r="T119" s="48" t="e">
        <f>#REF!*#REF!</f>
        <v>#REF!</v>
      </c>
    </row>
    <row r="120" spans="1:20">
      <c r="B120" s="62">
        <v>55</v>
      </c>
      <c r="C120">
        <v>19</v>
      </c>
      <c r="D120" s="131" t="s">
        <v>150</v>
      </c>
      <c r="E120" s="16">
        <v>0</v>
      </c>
      <c r="F120" s="14">
        <f>References!$D$9</f>
        <v>1</v>
      </c>
      <c r="G120" s="43">
        <f t="shared" ref="G120" si="285">+E120*F120*12</f>
        <v>0</v>
      </c>
      <c r="H120" s="17"/>
      <c r="I120" s="13">
        <f t="shared" ref="I120" si="286">G120*H120</f>
        <v>0</v>
      </c>
      <c r="J120" s="17"/>
      <c r="K120" s="36">
        <f>References!$C$17*J120</f>
        <v>0</v>
      </c>
      <c r="L120" s="36">
        <f>K120/References!$F$18</f>
        <v>0</v>
      </c>
      <c r="M120" s="41" t="e">
        <f t="shared" ref="M120" si="287">L120/G120</f>
        <v>#DIV/0!</v>
      </c>
      <c r="N120" s="49">
        <v>3.41</v>
      </c>
      <c r="O120" s="41">
        <f t="shared" ref="O120" si="288">+N120*$E$7+N120</f>
        <v>4.0579000000000001</v>
      </c>
      <c r="P120" s="36">
        <f t="shared" ref="P120" si="289">O120</f>
        <v>4.0579000000000001</v>
      </c>
      <c r="Q120" s="38">
        <f t="shared" ref="Q120" si="290">N120*G120</f>
        <v>0</v>
      </c>
      <c r="R120" s="38">
        <f t="shared" ref="R120" si="291">P120*G120</f>
        <v>0</v>
      </c>
      <c r="S120" s="38">
        <f t="shared" ref="S120" si="292">R120-Q120</f>
        <v>0</v>
      </c>
      <c r="T120" s="48">
        <f t="shared" ref="T120:T134" si="293">O156*G156</f>
        <v>0</v>
      </c>
    </row>
    <row r="121" spans="1:20">
      <c r="B121" s="62">
        <v>60</v>
      </c>
      <c r="C121">
        <v>19</v>
      </c>
      <c r="D121" s="131" t="s">
        <v>151</v>
      </c>
      <c r="E121" s="16">
        <v>0</v>
      </c>
      <c r="F121" s="14">
        <f>References!$D$9</f>
        <v>1</v>
      </c>
      <c r="G121" s="43">
        <f t="shared" ref="G121" si="294">+E121*F121*12</f>
        <v>0</v>
      </c>
      <c r="H121" s="17"/>
      <c r="I121" s="13">
        <f t="shared" ref="I121" si="295">G121*H121</f>
        <v>0</v>
      </c>
      <c r="J121" s="17"/>
      <c r="K121" s="36">
        <f>References!$C$17*J121</f>
        <v>0</v>
      </c>
      <c r="L121" s="36">
        <f>K121/References!$F$18</f>
        <v>0</v>
      </c>
      <c r="M121" s="41" t="e">
        <f t="shared" ref="M121" si="296">L121/G121</f>
        <v>#DIV/0!</v>
      </c>
      <c r="N121" s="49">
        <v>33.76</v>
      </c>
      <c r="O121" s="41">
        <f t="shared" ref="O121" si="297">+N121*$E$7+N121</f>
        <v>40.174399999999999</v>
      </c>
      <c r="P121" s="36">
        <f t="shared" ref="P121" si="298">O121</f>
        <v>40.174399999999999</v>
      </c>
      <c r="Q121" s="38">
        <f t="shared" ref="Q121" si="299">N121*G121</f>
        <v>0</v>
      </c>
      <c r="R121" s="38">
        <f t="shared" ref="R121" si="300">P121*G121</f>
        <v>0</v>
      </c>
      <c r="S121" s="38">
        <f t="shared" ref="S121" si="301">R121-Q121</f>
        <v>0</v>
      </c>
      <c r="T121" s="48">
        <f t="shared" si="293"/>
        <v>0</v>
      </c>
    </row>
    <row r="122" spans="1:20">
      <c r="B122" s="62">
        <v>70</v>
      </c>
      <c r="C122">
        <v>20</v>
      </c>
      <c r="D122" s="131" t="s">
        <v>144</v>
      </c>
      <c r="E122" s="16">
        <v>0</v>
      </c>
      <c r="F122" s="14">
        <f>References!$D$9</f>
        <v>1</v>
      </c>
      <c r="G122" s="43">
        <f t="shared" ref="G122" si="302">+E122*F122*12</f>
        <v>0</v>
      </c>
      <c r="H122" s="17"/>
      <c r="I122" s="13">
        <f t="shared" ref="I122" si="303">G122*H122</f>
        <v>0</v>
      </c>
      <c r="J122" s="17"/>
      <c r="K122" s="36">
        <f>References!$C$17*J122</f>
        <v>0</v>
      </c>
      <c r="L122" s="36">
        <f>K122/References!$F$18</f>
        <v>0</v>
      </c>
      <c r="M122" s="41" t="e">
        <f t="shared" ref="M122" si="304">L122/G122</f>
        <v>#DIV/0!</v>
      </c>
      <c r="N122" s="49">
        <v>8.4600000000000009</v>
      </c>
      <c r="O122" s="41">
        <f t="shared" ref="O122" si="305">+N122*$E$7+N122</f>
        <v>10.067400000000001</v>
      </c>
      <c r="P122" s="36">
        <f t="shared" ref="P122" si="306">O122</f>
        <v>10.067400000000001</v>
      </c>
      <c r="Q122" s="38">
        <f t="shared" ref="Q122" si="307">N122*G122</f>
        <v>0</v>
      </c>
      <c r="R122" s="38">
        <f t="shared" ref="R122" si="308">P122*G122</f>
        <v>0</v>
      </c>
      <c r="S122" s="38">
        <f t="shared" ref="S122" si="309">R122-Q122</f>
        <v>0</v>
      </c>
      <c r="T122" s="48">
        <f t="shared" si="293"/>
        <v>0</v>
      </c>
    </row>
    <row r="123" spans="1:20">
      <c r="B123" s="62">
        <v>70</v>
      </c>
      <c r="C123">
        <v>20</v>
      </c>
      <c r="D123" s="131" t="s">
        <v>145</v>
      </c>
      <c r="E123" s="16">
        <v>0</v>
      </c>
      <c r="F123" s="14">
        <f>References!$D$9</f>
        <v>1</v>
      </c>
      <c r="G123" s="43">
        <f t="shared" ref="G123:G127" si="310">+E123*F123*12</f>
        <v>0</v>
      </c>
      <c r="H123" s="17"/>
      <c r="I123" s="13">
        <f t="shared" ref="I123:I127" si="311">G123*H123</f>
        <v>0</v>
      </c>
      <c r="J123" s="17"/>
      <c r="K123" s="36">
        <f>References!$C$17*J123</f>
        <v>0</v>
      </c>
      <c r="L123" s="36">
        <f>K123/References!$F$18</f>
        <v>0</v>
      </c>
      <c r="M123" s="41" t="e">
        <f t="shared" ref="M123:M127" si="312">L123/G123</f>
        <v>#DIV/0!</v>
      </c>
      <c r="N123" s="49">
        <v>8.4600000000000009</v>
      </c>
      <c r="O123" s="41">
        <f t="shared" ref="O123:O127" si="313">+N123*$E$7+N123</f>
        <v>10.067400000000001</v>
      </c>
      <c r="P123" s="36">
        <f t="shared" ref="P123:P127" si="314">O123</f>
        <v>10.067400000000001</v>
      </c>
      <c r="Q123" s="38">
        <f t="shared" ref="Q123:Q127" si="315">N123*G123</f>
        <v>0</v>
      </c>
      <c r="R123" s="38">
        <f t="shared" ref="R123:R127" si="316">P123*G123</f>
        <v>0</v>
      </c>
      <c r="S123" s="38">
        <f t="shared" ref="S123:S127" si="317">R123-Q123</f>
        <v>0</v>
      </c>
      <c r="T123" s="48">
        <f t="shared" si="293"/>
        <v>0</v>
      </c>
    </row>
    <row r="124" spans="1:20">
      <c r="B124" s="62">
        <v>70</v>
      </c>
      <c r="C124">
        <v>20</v>
      </c>
      <c r="D124" s="131" t="s">
        <v>146</v>
      </c>
      <c r="E124" s="16">
        <v>0</v>
      </c>
      <c r="F124" s="14">
        <f>References!$D$9</f>
        <v>1</v>
      </c>
      <c r="G124" s="43">
        <f t="shared" si="310"/>
        <v>0</v>
      </c>
      <c r="H124" s="17"/>
      <c r="I124" s="13">
        <f t="shared" si="311"/>
        <v>0</v>
      </c>
      <c r="J124" s="17"/>
      <c r="K124" s="36">
        <f>References!$C$17*J124</f>
        <v>0</v>
      </c>
      <c r="L124" s="36">
        <f>K124/References!$F$18</f>
        <v>0</v>
      </c>
      <c r="M124" s="41" t="e">
        <f t="shared" si="312"/>
        <v>#DIV/0!</v>
      </c>
      <c r="N124" s="49">
        <v>8.4600000000000009</v>
      </c>
      <c r="O124" s="41">
        <f t="shared" si="313"/>
        <v>10.067400000000001</v>
      </c>
      <c r="P124" s="36">
        <f t="shared" si="314"/>
        <v>10.067400000000001</v>
      </c>
      <c r="Q124" s="38">
        <f t="shared" si="315"/>
        <v>0</v>
      </c>
      <c r="R124" s="38">
        <f t="shared" si="316"/>
        <v>0</v>
      </c>
      <c r="S124" s="38">
        <f t="shared" si="317"/>
        <v>0</v>
      </c>
      <c r="T124" s="48">
        <f t="shared" si="293"/>
        <v>0</v>
      </c>
    </row>
    <row r="125" spans="1:20">
      <c r="B125" s="62">
        <v>70</v>
      </c>
      <c r="C125">
        <v>20</v>
      </c>
      <c r="D125" s="131" t="s">
        <v>147</v>
      </c>
      <c r="E125" s="16">
        <v>0</v>
      </c>
      <c r="F125" s="14">
        <f>References!$D$9</f>
        <v>1</v>
      </c>
      <c r="G125" s="43">
        <f t="shared" si="310"/>
        <v>0</v>
      </c>
      <c r="H125" s="17"/>
      <c r="I125" s="13">
        <f t="shared" si="311"/>
        <v>0</v>
      </c>
      <c r="J125" s="17"/>
      <c r="K125" s="36">
        <f>References!$C$17*J125</f>
        <v>0</v>
      </c>
      <c r="L125" s="36">
        <f>K125/References!$F$18</f>
        <v>0</v>
      </c>
      <c r="M125" s="41" t="e">
        <f t="shared" si="312"/>
        <v>#DIV/0!</v>
      </c>
      <c r="N125" s="49">
        <v>8.4600000000000009</v>
      </c>
      <c r="O125" s="41">
        <f t="shared" si="313"/>
        <v>10.067400000000001</v>
      </c>
      <c r="P125" s="36">
        <f t="shared" si="314"/>
        <v>10.067400000000001</v>
      </c>
      <c r="Q125" s="38">
        <f t="shared" si="315"/>
        <v>0</v>
      </c>
      <c r="R125" s="38">
        <f t="shared" si="316"/>
        <v>0</v>
      </c>
      <c r="S125" s="38">
        <f t="shared" si="317"/>
        <v>0</v>
      </c>
      <c r="T125" s="48">
        <f t="shared" si="293"/>
        <v>0</v>
      </c>
    </row>
    <row r="126" spans="1:20">
      <c r="B126" s="62">
        <v>70</v>
      </c>
      <c r="C126">
        <v>20</v>
      </c>
      <c r="D126" s="131" t="s">
        <v>148</v>
      </c>
      <c r="E126" s="16">
        <v>0</v>
      </c>
      <c r="F126" s="14">
        <f>References!$D$9</f>
        <v>1</v>
      </c>
      <c r="G126" s="43">
        <f t="shared" si="310"/>
        <v>0</v>
      </c>
      <c r="H126" s="17"/>
      <c r="I126" s="13">
        <f t="shared" si="311"/>
        <v>0</v>
      </c>
      <c r="J126" s="17"/>
      <c r="K126" s="36">
        <f>References!$C$17*J126</f>
        <v>0</v>
      </c>
      <c r="L126" s="36">
        <f>K126/References!$F$18</f>
        <v>0</v>
      </c>
      <c r="M126" s="41" t="e">
        <f t="shared" si="312"/>
        <v>#DIV/0!</v>
      </c>
      <c r="N126" s="49">
        <v>33.97</v>
      </c>
      <c r="O126" s="41">
        <f t="shared" si="313"/>
        <v>40.424300000000002</v>
      </c>
      <c r="P126" s="36">
        <f t="shared" si="314"/>
        <v>40.424300000000002</v>
      </c>
      <c r="Q126" s="38">
        <f t="shared" si="315"/>
        <v>0</v>
      </c>
      <c r="R126" s="38">
        <f t="shared" si="316"/>
        <v>0</v>
      </c>
      <c r="S126" s="38">
        <f t="shared" si="317"/>
        <v>0</v>
      </c>
      <c r="T126" s="48">
        <f t="shared" si="293"/>
        <v>0</v>
      </c>
    </row>
    <row r="127" spans="1:20">
      <c r="B127" s="62">
        <v>70</v>
      </c>
      <c r="C127">
        <v>20</v>
      </c>
      <c r="D127" s="131" t="s">
        <v>149</v>
      </c>
      <c r="E127" s="16">
        <v>0</v>
      </c>
      <c r="F127" s="14">
        <f>References!$D$9</f>
        <v>1</v>
      </c>
      <c r="G127" s="43">
        <f t="shared" si="310"/>
        <v>0</v>
      </c>
      <c r="H127" s="17"/>
      <c r="I127" s="13">
        <f t="shared" si="311"/>
        <v>0</v>
      </c>
      <c r="J127" s="17"/>
      <c r="K127" s="36">
        <f>References!$C$17*J127</f>
        <v>0</v>
      </c>
      <c r="L127" s="36">
        <f>K127/References!$F$18</f>
        <v>0</v>
      </c>
      <c r="M127" s="41" t="e">
        <f t="shared" si="312"/>
        <v>#DIV/0!</v>
      </c>
      <c r="N127" s="49">
        <v>8.4600000000000009</v>
      </c>
      <c r="O127" s="41">
        <f t="shared" si="313"/>
        <v>10.067400000000001</v>
      </c>
      <c r="P127" s="36">
        <f t="shared" si="314"/>
        <v>10.067400000000001</v>
      </c>
      <c r="Q127" s="38">
        <f t="shared" si="315"/>
        <v>0</v>
      </c>
      <c r="R127" s="38">
        <f t="shared" si="316"/>
        <v>0</v>
      </c>
      <c r="S127" s="38">
        <f t="shared" si="317"/>
        <v>0</v>
      </c>
      <c r="T127" s="48">
        <f t="shared" si="293"/>
        <v>0</v>
      </c>
    </row>
    <row r="128" spans="1:20">
      <c r="B128" s="62">
        <v>80</v>
      </c>
      <c r="C128" s="22">
        <v>22</v>
      </c>
      <c r="D128" s="15" t="s">
        <v>140</v>
      </c>
      <c r="E128" s="16">
        <v>0</v>
      </c>
      <c r="F128" s="14">
        <f>References!$D$9</f>
        <v>1</v>
      </c>
      <c r="G128" s="43">
        <f t="shared" ref="G128:G129" si="318">+E128*F128*12</f>
        <v>0</v>
      </c>
      <c r="H128" s="17"/>
      <c r="I128" s="13">
        <f t="shared" ref="I128:I129" si="319">G128*H128</f>
        <v>0</v>
      </c>
      <c r="J128" s="17"/>
      <c r="K128" s="36">
        <f>References!$C$17*J128</f>
        <v>0</v>
      </c>
      <c r="L128" s="36">
        <f>K128/References!$F$18</f>
        <v>0</v>
      </c>
      <c r="M128" s="41" t="e">
        <f t="shared" ref="M128:M129" si="320">L128/G128</f>
        <v>#DIV/0!</v>
      </c>
      <c r="N128" s="49">
        <v>1.49</v>
      </c>
      <c r="O128" s="41">
        <f t="shared" ref="O128:O129" si="321">+N128*$E$7+N128</f>
        <v>1.7730999999999999</v>
      </c>
      <c r="P128" s="36">
        <f t="shared" ref="P128:P129" si="322">O128</f>
        <v>1.7730999999999999</v>
      </c>
      <c r="Q128" s="38">
        <f t="shared" ref="Q128:Q129" si="323">N128*G128</f>
        <v>0</v>
      </c>
      <c r="R128" s="38">
        <f t="shared" ref="R128:R129" si="324">P128*G128</f>
        <v>0</v>
      </c>
      <c r="S128" s="38">
        <f t="shared" ref="S128:S129" si="325">R128-Q128</f>
        <v>0</v>
      </c>
      <c r="T128" s="48">
        <f t="shared" si="293"/>
        <v>0</v>
      </c>
    </row>
    <row r="129" spans="2:20">
      <c r="B129" s="62">
        <v>80</v>
      </c>
      <c r="C129" s="22">
        <v>22</v>
      </c>
      <c r="D129" s="15" t="s">
        <v>141</v>
      </c>
      <c r="E129" s="16">
        <v>0</v>
      </c>
      <c r="F129" s="14">
        <f>References!$D$9</f>
        <v>1</v>
      </c>
      <c r="G129" s="43">
        <f t="shared" si="318"/>
        <v>0</v>
      </c>
      <c r="H129" s="17"/>
      <c r="I129" s="13">
        <f t="shared" si="319"/>
        <v>0</v>
      </c>
      <c r="J129" s="17"/>
      <c r="K129" s="36">
        <f>References!$C$17*J129</f>
        <v>0</v>
      </c>
      <c r="L129" s="36">
        <f>K129/References!$F$18</f>
        <v>0</v>
      </c>
      <c r="M129" s="41" t="e">
        <f t="shared" si="320"/>
        <v>#DIV/0!</v>
      </c>
      <c r="N129" s="49">
        <v>1.49</v>
      </c>
      <c r="O129" s="41">
        <f t="shared" si="321"/>
        <v>1.7730999999999999</v>
      </c>
      <c r="P129" s="36">
        <f t="shared" si="322"/>
        <v>1.7730999999999999</v>
      </c>
      <c r="Q129" s="38">
        <f t="shared" si="323"/>
        <v>0</v>
      </c>
      <c r="R129" s="38">
        <f t="shared" si="324"/>
        <v>0</v>
      </c>
      <c r="S129" s="38">
        <f t="shared" si="325"/>
        <v>0</v>
      </c>
      <c r="T129" s="48">
        <f t="shared" si="293"/>
        <v>0</v>
      </c>
    </row>
    <row r="130" spans="2:20">
      <c r="B130" s="62">
        <v>80</v>
      </c>
      <c r="C130" s="22">
        <v>22</v>
      </c>
      <c r="D130" s="15" t="s">
        <v>142</v>
      </c>
      <c r="E130" s="16">
        <v>0</v>
      </c>
      <c r="F130" s="14">
        <f>References!$D$9</f>
        <v>1</v>
      </c>
      <c r="G130" s="43">
        <f t="shared" ref="G130:G131" si="326">+E130*F130*12</f>
        <v>0</v>
      </c>
      <c r="H130" s="17"/>
      <c r="I130" s="13">
        <f t="shared" ref="I130:I131" si="327">G130*H130</f>
        <v>0</v>
      </c>
      <c r="J130" s="17"/>
      <c r="K130" s="36">
        <f>References!$C$17*J130</f>
        <v>0</v>
      </c>
      <c r="L130" s="36">
        <f>K130/References!$F$18</f>
        <v>0</v>
      </c>
      <c r="M130" s="41" t="e">
        <f t="shared" ref="M130:M131" si="328">L130/G130</f>
        <v>#DIV/0!</v>
      </c>
      <c r="N130" s="49">
        <v>0.38</v>
      </c>
      <c r="O130" s="41">
        <f t="shared" ref="O130:O131" si="329">+N130*$E$7+N130</f>
        <v>0.45219999999999999</v>
      </c>
      <c r="P130" s="36">
        <f t="shared" ref="P130:P131" si="330">O130</f>
        <v>0.45219999999999999</v>
      </c>
      <c r="Q130" s="38">
        <f t="shared" ref="Q130:Q131" si="331">N130*G130</f>
        <v>0</v>
      </c>
      <c r="R130" s="38">
        <f t="shared" ref="R130:R131" si="332">P130*G130</f>
        <v>0</v>
      </c>
      <c r="S130" s="38">
        <f t="shared" ref="S130:S131" si="333">R130-Q130</f>
        <v>0</v>
      </c>
      <c r="T130" s="48">
        <f t="shared" si="293"/>
        <v>0</v>
      </c>
    </row>
    <row r="131" spans="2:20">
      <c r="B131" s="62">
        <v>80</v>
      </c>
      <c r="C131" s="22">
        <v>22</v>
      </c>
      <c r="D131" s="15" t="s">
        <v>143</v>
      </c>
      <c r="E131" s="16">
        <v>0</v>
      </c>
      <c r="F131" s="14">
        <f>References!$D$9</f>
        <v>1</v>
      </c>
      <c r="G131" s="43">
        <f t="shared" si="326"/>
        <v>0</v>
      </c>
      <c r="H131" s="17"/>
      <c r="I131" s="13">
        <f t="shared" si="327"/>
        <v>0</v>
      </c>
      <c r="J131" s="17"/>
      <c r="K131" s="36">
        <f>References!$C$17*J131</f>
        <v>0</v>
      </c>
      <c r="L131" s="36">
        <f>K131/References!$F$18</f>
        <v>0</v>
      </c>
      <c r="M131" s="41" t="e">
        <f t="shared" si="328"/>
        <v>#DIV/0!</v>
      </c>
      <c r="N131" s="49">
        <v>0.38</v>
      </c>
      <c r="O131" s="41">
        <f t="shared" si="329"/>
        <v>0.45219999999999999</v>
      </c>
      <c r="P131" s="36">
        <f t="shared" si="330"/>
        <v>0.45219999999999999</v>
      </c>
      <c r="Q131" s="38">
        <f t="shared" si="331"/>
        <v>0</v>
      </c>
      <c r="R131" s="38">
        <f t="shared" si="332"/>
        <v>0</v>
      </c>
      <c r="S131" s="38">
        <f t="shared" si="333"/>
        <v>0</v>
      </c>
      <c r="T131" s="48">
        <f t="shared" si="293"/>
        <v>0</v>
      </c>
    </row>
    <row r="132" spans="2:20">
      <c r="B132" s="62">
        <v>80</v>
      </c>
      <c r="C132" s="22">
        <v>22</v>
      </c>
      <c r="D132" s="15" t="s">
        <v>154</v>
      </c>
      <c r="E132" s="16">
        <v>0</v>
      </c>
      <c r="F132" s="14">
        <f>References!$D$9</f>
        <v>1</v>
      </c>
      <c r="G132" s="43">
        <f t="shared" ref="G132:G133" si="334">+E132*F132*12</f>
        <v>0</v>
      </c>
      <c r="H132" s="17"/>
      <c r="I132" s="13">
        <f t="shared" ref="I132:I133" si="335">G132*H132</f>
        <v>0</v>
      </c>
      <c r="J132" s="17"/>
      <c r="K132" s="36">
        <f>References!$C$17*J132</f>
        <v>0</v>
      </c>
      <c r="L132" s="36">
        <f>K132/References!$F$18</f>
        <v>0</v>
      </c>
      <c r="M132" s="41" t="e">
        <f t="shared" ref="M132:M133" si="336">L132/G132</f>
        <v>#DIV/0!</v>
      </c>
      <c r="N132" s="49">
        <v>4.13</v>
      </c>
      <c r="O132" s="41">
        <f t="shared" ref="O132:O133" si="337">+N132*$E$7+N132</f>
        <v>4.9146999999999998</v>
      </c>
      <c r="P132" s="36">
        <f t="shared" ref="P132:P133" si="338">O132</f>
        <v>4.9146999999999998</v>
      </c>
      <c r="Q132" s="38">
        <f t="shared" ref="Q132:Q133" si="339">N132*G132</f>
        <v>0</v>
      </c>
      <c r="R132" s="38">
        <f t="shared" ref="R132:R133" si="340">P132*G132</f>
        <v>0</v>
      </c>
      <c r="S132" s="38">
        <f t="shared" ref="S132:S133" si="341">R132-Q132</f>
        <v>0</v>
      </c>
      <c r="T132" s="48">
        <f t="shared" si="293"/>
        <v>0</v>
      </c>
    </row>
    <row r="133" spans="2:20">
      <c r="B133" s="62">
        <v>80</v>
      </c>
      <c r="C133" s="22">
        <v>22</v>
      </c>
      <c r="D133" s="15" t="s">
        <v>155</v>
      </c>
      <c r="E133" s="16">
        <v>0</v>
      </c>
      <c r="F133" s="14">
        <f>References!$D$9</f>
        <v>1</v>
      </c>
      <c r="G133" s="43">
        <f t="shared" si="334"/>
        <v>0</v>
      </c>
      <c r="H133" s="17"/>
      <c r="I133" s="13">
        <f t="shared" si="335"/>
        <v>0</v>
      </c>
      <c r="J133" s="17"/>
      <c r="K133" s="36">
        <f>References!$C$17*J133</f>
        <v>0</v>
      </c>
      <c r="L133" s="36">
        <f>K133/References!$F$18</f>
        <v>0</v>
      </c>
      <c r="M133" s="41" t="e">
        <f t="shared" si="336"/>
        <v>#DIV/0!</v>
      </c>
      <c r="N133" s="49">
        <v>0.94</v>
      </c>
      <c r="O133" s="41">
        <f t="shared" si="337"/>
        <v>1.1185999999999998</v>
      </c>
      <c r="P133" s="36">
        <f t="shared" si="338"/>
        <v>1.1185999999999998</v>
      </c>
      <c r="Q133" s="38">
        <f t="shared" si="339"/>
        <v>0</v>
      </c>
      <c r="R133" s="38">
        <f t="shared" si="340"/>
        <v>0</v>
      </c>
      <c r="S133" s="38">
        <f t="shared" si="341"/>
        <v>0</v>
      </c>
      <c r="T133" s="48">
        <f t="shared" si="293"/>
        <v>0</v>
      </c>
    </row>
    <row r="134" spans="2:20">
      <c r="B134" s="62">
        <v>90</v>
      </c>
      <c r="C134" s="22">
        <v>23</v>
      </c>
      <c r="D134" s="15" t="s">
        <v>156</v>
      </c>
      <c r="E134" s="16">
        <v>0</v>
      </c>
      <c r="F134" s="14">
        <f>References!$D$9</f>
        <v>1</v>
      </c>
      <c r="G134" s="43">
        <f t="shared" ref="G134:G136" si="342">+E134*F134*12</f>
        <v>0</v>
      </c>
      <c r="H134" s="17"/>
      <c r="I134" s="13">
        <f t="shared" ref="I134:I136" si="343">G134*H134</f>
        <v>0</v>
      </c>
      <c r="J134" s="17"/>
      <c r="K134" s="36">
        <f>References!$C$17*J134</f>
        <v>0</v>
      </c>
      <c r="L134" s="36">
        <f>K134/References!$F$18</f>
        <v>0</v>
      </c>
      <c r="M134" s="41" t="e">
        <f t="shared" ref="M134:M136" si="344">L134/G134</f>
        <v>#DIV/0!</v>
      </c>
      <c r="N134" s="49">
        <v>0.11</v>
      </c>
      <c r="O134" s="41">
        <f t="shared" ref="O134:O136" si="345">+N134*$E$7+N134</f>
        <v>0.13090000000000002</v>
      </c>
      <c r="P134" s="36">
        <f t="shared" ref="P134:P136" si="346">O134</f>
        <v>0.13090000000000002</v>
      </c>
      <c r="Q134" s="38">
        <f t="shared" ref="Q134:Q136" si="347">N134*G134</f>
        <v>0</v>
      </c>
      <c r="R134" s="38">
        <f t="shared" ref="R134:R136" si="348">P134*G134</f>
        <v>0</v>
      </c>
      <c r="S134" s="38">
        <f t="shared" ref="S134:S136" si="349">R134-Q134</f>
        <v>0</v>
      </c>
      <c r="T134" s="48">
        <f t="shared" si="293"/>
        <v>0</v>
      </c>
    </row>
    <row r="135" spans="2:20">
      <c r="B135" s="62">
        <v>90</v>
      </c>
      <c r="C135" s="22">
        <v>23</v>
      </c>
      <c r="D135" s="15" t="s">
        <v>157</v>
      </c>
      <c r="E135" s="16">
        <v>0</v>
      </c>
      <c r="F135" s="14">
        <f>References!$D$9</f>
        <v>1</v>
      </c>
      <c r="G135" s="43">
        <f t="shared" si="342"/>
        <v>0</v>
      </c>
      <c r="H135" s="17"/>
      <c r="I135" s="13">
        <f t="shared" si="343"/>
        <v>0</v>
      </c>
      <c r="J135" s="17"/>
      <c r="K135" s="36">
        <f>References!$C$17*J135</f>
        <v>0</v>
      </c>
      <c r="L135" s="36">
        <f>K135/References!$F$18</f>
        <v>0</v>
      </c>
      <c r="M135" s="41" t="e">
        <f t="shared" si="344"/>
        <v>#DIV/0!</v>
      </c>
      <c r="N135" s="49">
        <v>0.03</v>
      </c>
      <c r="O135" s="41">
        <f t="shared" si="345"/>
        <v>3.5699999999999996E-2</v>
      </c>
      <c r="P135" s="36">
        <f t="shared" si="346"/>
        <v>3.5699999999999996E-2</v>
      </c>
      <c r="Q135" s="38">
        <f t="shared" si="347"/>
        <v>0</v>
      </c>
      <c r="R135" s="38">
        <f t="shared" si="348"/>
        <v>0</v>
      </c>
      <c r="S135" s="38">
        <f t="shared" si="349"/>
        <v>0</v>
      </c>
      <c r="T135" s="48" t="e">
        <f>#REF!*#REF!</f>
        <v>#REF!</v>
      </c>
    </row>
    <row r="136" spans="2:20">
      <c r="B136" s="62">
        <v>90</v>
      </c>
      <c r="C136" s="22">
        <v>23</v>
      </c>
      <c r="D136" s="15" t="s">
        <v>158</v>
      </c>
      <c r="E136" s="16">
        <v>0</v>
      </c>
      <c r="F136" s="14">
        <f>References!$D$9</f>
        <v>1</v>
      </c>
      <c r="G136" s="43">
        <f t="shared" si="342"/>
        <v>0</v>
      </c>
      <c r="H136" s="17"/>
      <c r="I136" s="13">
        <f t="shared" si="343"/>
        <v>0</v>
      </c>
      <c r="J136" s="17"/>
      <c r="K136" s="36">
        <f>References!$C$17*J136</f>
        <v>0</v>
      </c>
      <c r="L136" s="36">
        <f>K136/References!$F$18</f>
        <v>0</v>
      </c>
      <c r="M136" s="41" t="e">
        <f t="shared" si="344"/>
        <v>#DIV/0!</v>
      </c>
      <c r="N136" s="49">
        <v>1.49</v>
      </c>
      <c r="O136" s="41">
        <f t="shared" si="345"/>
        <v>1.7730999999999999</v>
      </c>
      <c r="P136" s="36">
        <f t="shared" si="346"/>
        <v>1.7730999999999999</v>
      </c>
      <c r="Q136" s="38">
        <f t="shared" si="347"/>
        <v>0</v>
      </c>
      <c r="R136" s="38">
        <f t="shared" si="348"/>
        <v>0</v>
      </c>
      <c r="S136" s="38">
        <f t="shared" si="349"/>
        <v>0</v>
      </c>
      <c r="T136" s="48">
        <f t="shared" ref="T136:T141" si="350">O171*G171</f>
        <v>0</v>
      </c>
    </row>
    <row r="137" spans="2:20">
      <c r="B137" s="62">
        <v>90</v>
      </c>
      <c r="C137" s="22">
        <v>23</v>
      </c>
      <c r="D137" s="15" t="s">
        <v>160</v>
      </c>
      <c r="E137" s="16">
        <v>0</v>
      </c>
      <c r="F137" s="14">
        <f>References!$D$9</f>
        <v>1</v>
      </c>
      <c r="G137" s="43">
        <f t="shared" ref="G137:G139" si="351">+E137*F137*12</f>
        <v>0</v>
      </c>
      <c r="H137" s="17"/>
      <c r="I137" s="13">
        <f t="shared" ref="I137:I139" si="352">G137*H137</f>
        <v>0</v>
      </c>
      <c r="J137" s="17"/>
      <c r="K137" s="36">
        <f>References!$C$17*J137</f>
        <v>0</v>
      </c>
      <c r="L137" s="36">
        <f>K137/References!$F$18</f>
        <v>0</v>
      </c>
      <c r="M137" s="41" t="e">
        <f t="shared" ref="M137:M139" si="353">L137/G137</f>
        <v>#DIV/0!</v>
      </c>
      <c r="N137" s="49">
        <v>0.38</v>
      </c>
      <c r="O137" s="41">
        <f t="shared" ref="O137:O139" si="354">+N137*$E$7+N137</f>
        <v>0.45219999999999999</v>
      </c>
      <c r="P137" s="36">
        <f t="shared" ref="P137:P139" si="355">O137</f>
        <v>0.45219999999999999</v>
      </c>
      <c r="Q137" s="38">
        <f t="shared" ref="Q137:Q139" si="356">N137*G137</f>
        <v>0</v>
      </c>
      <c r="R137" s="38">
        <f t="shared" ref="R137:R139" si="357">P137*G137</f>
        <v>0</v>
      </c>
      <c r="S137" s="38">
        <f t="shared" ref="S137:S139" si="358">R137-Q137</f>
        <v>0</v>
      </c>
      <c r="T137" s="48">
        <f t="shared" si="350"/>
        <v>0</v>
      </c>
    </row>
    <row r="138" spans="2:20">
      <c r="B138" s="62">
        <v>90</v>
      </c>
      <c r="C138" s="22">
        <v>23</v>
      </c>
      <c r="D138" s="15" t="s">
        <v>159</v>
      </c>
      <c r="E138" s="16">
        <v>0</v>
      </c>
      <c r="F138" s="14">
        <f>References!$D$9</f>
        <v>1</v>
      </c>
      <c r="G138" s="43">
        <f t="shared" si="351"/>
        <v>0</v>
      </c>
      <c r="H138" s="17"/>
      <c r="I138" s="13">
        <f t="shared" si="352"/>
        <v>0</v>
      </c>
      <c r="J138" s="17"/>
      <c r="K138" s="36">
        <f>References!$C$17*J138</f>
        <v>0</v>
      </c>
      <c r="L138" s="36">
        <f>K138/References!$F$18</f>
        <v>0</v>
      </c>
      <c r="M138" s="41" t="e">
        <f t="shared" si="353"/>
        <v>#DIV/0!</v>
      </c>
      <c r="N138" s="49">
        <v>2.42</v>
      </c>
      <c r="O138" s="41">
        <f t="shared" si="354"/>
        <v>2.8797999999999999</v>
      </c>
      <c r="P138" s="36">
        <f t="shared" si="355"/>
        <v>2.8797999999999999</v>
      </c>
      <c r="Q138" s="38">
        <f t="shared" si="356"/>
        <v>0</v>
      </c>
      <c r="R138" s="38">
        <f t="shared" si="357"/>
        <v>0</v>
      </c>
      <c r="S138" s="38">
        <f t="shared" si="358"/>
        <v>0</v>
      </c>
      <c r="T138" s="48">
        <f t="shared" si="350"/>
        <v>0</v>
      </c>
    </row>
    <row r="139" spans="2:20">
      <c r="B139" s="62">
        <v>90</v>
      </c>
      <c r="C139" s="22">
        <v>23</v>
      </c>
      <c r="D139" s="15" t="s">
        <v>161</v>
      </c>
      <c r="E139" s="16">
        <v>0</v>
      </c>
      <c r="F139" s="14">
        <f>References!$D$9</f>
        <v>1</v>
      </c>
      <c r="G139" s="43">
        <f t="shared" si="351"/>
        <v>0</v>
      </c>
      <c r="H139" s="17"/>
      <c r="I139" s="13">
        <f t="shared" si="352"/>
        <v>0</v>
      </c>
      <c r="J139" s="17"/>
      <c r="K139" s="36">
        <f>References!$C$17*J139</f>
        <v>0</v>
      </c>
      <c r="L139" s="36">
        <f>K139/References!$F$18</f>
        <v>0</v>
      </c>
      <c r="M139" s="41" t="e">
        <f t="shared" si="353"/>
        <v>#DIV/0!</v>
      </c>
      <c r="N139" s="49">
        <v>0.55000000000000004</v>
      </c>
      <c r="O139" s="41">
        <f t="shared" si="354"/>
        <v>0.65450000000000008</v>
      </c>
      <c r="P139" s="36">
        <f t="shared" si="355"/>
        <v>0.65450000000000008</v>
      </c>
      <c r="Q139" s="38">
        <f t="shared" si="356"/>
        <v>0</v>
      </c>
      <c r="R139" s="38">
        <f t="shared" si="357"/>
        <v>0</v>
      </c>
      <c r="S139" s="38">
        <f t="shared" si="358"/>
        <v>0</v>
      </c>
      <c r="T139" s="48">
        <f t="shared" si="350"/>
        <v>0</v>
      </c>
    </row>
    <row r="140" spans="2:20">
      <c r="B140" s="62">
        <v>160</v>
      </c>
      <c r="C140" s="22">
        <v>30</v>
      </c>
      <c r="D140" s="15" t="s">
        <v>172</v>
      </c>
      <c r="E140" s="16">
        <v>0</v>
      </c>
      <c r="F140" s="14">
        <f>References!$D$9</f>
        <v>1</v>
      </c>
      <c r="G140" s="43">
        <f t="shared" ref="G140:G141" si="359">+E140*F140*12</f>
        <v>0</v>
      </c>
      <c r="H140" s="17"/>
      <c r="I140" s="13">
        <f t="shared" ref="I140:I141" si="360">G140*H140</f>
        <v>0</v>
      </c>
      <c r="J140" s="17"/>
      <c r="K140" s="36">
        <f>References!$C$17*J140</f>
        <v>0</v>
      </c>
      <c r="L140" s="36">
        <f>K140/References!$F$18</f>
        <v>0</v>
      </c>
      <c r="M140" s="41" t="e">
        <f t="shared" ref="M140:M141" si="361">L140/G140</f>
        <v>#DIV/0!</v>
      </c>
      <c r="N140" s="49">
        <v>62.93</v>
      </c>
      <c r="O140" s="41">
        <f t="shared" ref="O140:O141" si="362">+N140*$E$7+N140</f>
        <v>74.886700000000005</v>
      </c>
      <c r="P140" s="36">
        <f t="shared" ref="P140:P141" si="363">O140</f>
        <v>74.886700000000005</v>
      </c>
      <c r="Q140" s="38">
        <f t="shared" ref="Q140:Q141" si="364">N140*G140</f>
        <v>0</v>
      </c>
      <c r="R140" s="38">
        <f t="shared" ref="R140:R141" si="365">P140*G140</f>
        <v>0</v>
      </c>
      <c r="S140" s="38">
        <f t="shared" ref="S140:S141" si="366">R140-Q140</f>
        <v>0</v>
      </c>
      <c r="T140" s="48">
        <f t="shared" si="350"/>
        <v>0</v>
      </c>
    </row>
    <row r="141" spans="2:20">
      <c r="B141" s="62">
        <v>160</v>
      </c>
      <c r="C141" s="22">
        <v>30</v>
      </c>
      <c r="D141" s="15" t="s">
        <v>89</v>
      </c>
      <c r="E141" s="16">
        <v>0</v>
      </c>
      <c r="F141" s="14">
        <f>References!$D$9</f>
        <v>1</v>
      </c>
      <c r="G141" s="43">
        <f t="shared" si="359"/>
        <v>0</v>
      </c>
      <c r="H141" s="17"/>
      <c r="I141" s="13">
        <f t="shared" si="360"/>
        <v>0</v>
      </c>
      <c r="J141" s="17"/>
      <c r="K141" s="36">
        <f>References!$C$17*J141</f>
        <v>0</v>
      </c>
      <c r="L141" s="36">
        <f>K141/References!$F$18</f>
        <v>0</v>
      </c>
      <c r="M141" s="41" t="e">
        <f t="shared" si="361"/>
        <v>#DIV/0!</v>
      </c>
      <c r="N141" s="49">
        <v>36.01</v>
      </c>
      <c r="O141" s="41">
        <f t="shared" si="362"/>
        <v>42.851900000000001</v>
      </c>
      <c r="P141" s="36">
        <f t="shared" si="363"/>
        <v>42.851900000000001</v>
      </c>
      <c r="Q141" s="38">
        <f t="shared" si="364"/>
        <v>0</v>
      </c>
      <c r="R141" s="38">
        <f t="shared" si="365"/>
        <v>0</v>
      </c>
      <c r="S141" s="38">
        <f t="shared" si="366"/>
        <v>0</v>
      </c>
      <c r="T141" s="48">
        <f t="shared" si="350"/>
        <v>0</v>
      </c>
    </row>
    <row r="142" spans="2:20">
      <c r="B142" s="62">
        <v>160</v>
      </c>
      <c r="C142" s="22">
        <v>30</v>
      </c>
      <c r="D142" s="15" t="s">
        <v>173</v>
      </c>
      <c r="E142" s="16">
        <v>0</v>
      </c>
      <c r="F142" s="14">
        <f>References!$D$9</f>
        <v>1</v>
      </c>
      <c r="G142" s="43">
        <f t="shared" ref="G142:G147" si="367">+E142*F142*12</f>
        <v>0</v>
      </c>
      <c r="H142" s="17"/>
      <c r="I142" s="13">
        <f t="shared" ref="I142:I147" si="368">G142*H142</f>
        <v>0</v>
      </c>
      <c r="J142" s="17"/>
      <c r="K142" s="36">
        <f>References!$C$17*J142</f>
        <v>0</v>
      </c>
      <c r="L142" s="36">
        <f>K142/References!$F$18</f>
        <v>0</v>
      </c>
      <c r="M142" s="41" t="e">
        <f t="shared" ref="M142:M147" si="369">L142/G142</f>
        <v>#DIV/0!</v>
      </c>
      <c r="N142" s="49">
        <v>90.38</v>
      </c>
      <c r="O142" s="41">
        <f t="shared" ref="O142:O147" si="370">+N142*$E$7+N142</f>
        <v>107.5522</v>
      </c>
      <c r="P142" s="36">
        <f t="shared" ref="P142:P147" si="371">O142</f>
        <v>107.5522</v>
      </c>
      <c r="Q142" s="38">
        <f t="shared" ref="Q142:Q147" si="372">N142*G142</f>
        <v>0</v>
      </c>
      <c r="R142" s="38">
        <f t="shared" ref="R142:R147" si="373">P142*G142</f>
        <v>0</v>
      </c>
      <c r="S142" s="38">
        <f t="shared" ref="S142:S147" si="374">R142-Q142</f>
        <v>0</v>
      </c>
      <c r="T142" s="48"/>
    </row>
    <row r="143" spans="2:20">
      <c r="B143" s="62">
        <v>160</v>
      </c>
      <c r="C143" s="22">
        <v>30</v>
      </c>
      <c r="D143" s="15" t="s">
        <v>89</v>
      </c>
      <c r="E143" s="16">
        <v>0</v>
      </c>
      <c r="F143" s="14">
        <f>References!$D$9</f>
        <v>1</v>
      </c>
      <c r="G143" s="43">
        <f t="shared" si="367"/>
        <v>0</v>
      </c>
      <c r="H143" s="17"/>
      <c r="I143" s="13">
        <f t="shared" si="368"/>
        <v>0</v>
      </c>
      <c r="J143" s="17"/>
      <c r="K143" s="36">
        <f>References!$C$17*J143</f>
        <v>0</v>
      </c>
      <c r="L143" s="36">
        <f>K143/References!$F$18</f>
        <v>0</v>
      </c>
      <c r="M143" s="41" t="e">
        <f t="shared" si="369"/>
        <v>#DIV/0!</v>
      </c>
      <c r="N143" s="49">
        <v>36.01</v>
      </c>
      <c r="O143" s="41">
        <f t="shared" si="370"/>
        <v>42.851900000000001</v>
      </c>
      <c r="P143" s="36">
        <f t="shared" si="371"/>
        <v>42.851900000000001</v>
      </c>
      <c r="Q143" s="38">
        <f t="shared" si="372"/>
        <v>0</v>
      </c>
      <c r="R143" s="38">
        <f t="shared" si="373"/>
        <v>0</v>
      </c>
      <c r="S143" s="38">
        <f t="shared" si="374"/>
        <v>0</v>
      </c>
      <c r="T143" s="48"/>
    </row>
    <row r="144" spans="2:20">
      <c r="B144" s="62">
        <v>160</v>
      </c>
      <c r="C144" s="22">
        <v>30</v>
      </c>
      <c r="D144" s="15" t="s">
        <v>174</v>
      </c>
      <c r="E144" s="16">
        <v>0</v>
      </c>
      <c r="F144" s="14">
        <f>References!$D$9</f>
        <v>1</v>
      </c>
      <c r="G144" s="43">
        <f t="shared" si="367"/>
        <v>0</v>
      </c>
      <c r="H144" s="17"/>
      <c r="I144" s="13">
        <f t="shared" si="368"/>
        <v>0</v>
      </c>
      <c r="J144" s="17"/>
      <c r="K144" s="36">
        <f>References!$C$17*J144</f>
        <v>0</v>
      </c>
      <c r="L144" s="36">
        <f>K144/References!$F$18</f>
        <v>0</v>
      </c>
      <c r="M144" s="41" t="e">
        <f t="shared" si="369"/>
        <v>#DIV/0!</v>
      </c>
      <c r="N144" s="49">
        <v>106.03</v>
      </c>
      <c r="O144" s="41">
        <f t="shared" si="370"/>
        <v>126.17570000000001</v>
      </c>
      <c r="P144" s="36">
        <f t="shared" si="371"/>
        <v>126.17570000000001</v>
      </c>
      <c r="Q144" s="38">
        <f t="shared" si="372"/>
        <v>0</v>
      </c>
      <c r="R144" s="38">
        <f t="shared" si="373"/>
        <v>0</v>
      </c>
      <c r="S144" s="38">
        <f t="shared" si="374"/>
        <v>0</v>
      </c>
      <c r="T144" s="48"/>
    </row>
    <row r="145" spans="1:20">
      <c r="B145" s="62">
        <v>160</v>
      </c>
      <c r="C145" s="22">
        <v>30</v>
      </c>
      <c r="D145" s="15" t="s">
        <v>89</v>
      </c>
      <c r="E145" s="16">
        <v>0</v>
      </c>
      <c r="F145" s="14">
        <f>References!$D$9</f>
        <v>1</v>
      </c>
      <c r="G145" s="43">
        <f t="shared" si="367"/>
        <v>0</v>
      </c>
      <c r="H145" s="17"/>
      <c r="I145" s="13">
        <f t="shared" si="368"/>
        <v>0</v>
      </c>
      <c r="J145" s="17"/>
      <c r="K145" s="36">
        <f>References!$C$17*J145</f>
        <v>0</v>
      </c>
      <c r="L145" s="36">
        <f>K145/References!$F$18</f>
        <v>0</v>
      </c>
      <c r="M145" s="41" t="e">
        <f t="shared" si="369"/>
        <v>#DIV/0!</v>
      </c>
      <c r="N145" s="49">
        <v>36.01</v>
      </c>
      <c r="O145" s="41">
        <f t="shared" si="370"/>
        <v>42.851900000000001</v>
      </c>
      <c r="P145" s="36">
        <f t="shared" si="371"/>
        <v>42.851900000000001</v>
      </c>
      <c r="Q145" s="38">
        <f t="shared" si="372"/>
        <v>0</v>
      </c>
      <c r="R145" s="38">
        <f t="shared" si="373"/>
        <v>0</v>
      </c>
      <c r="S145" s="38">
        <f t="shared" si="374"/>
        <v>0</v>
      </c>
      <c r="T145" s="48"/>
    </row>
    <row r="146" spans="1:20">
      <c r="B146" s="62">
        <v>160</v>
      </c>
      <c r="C146" s="22">
        <v>30</v>
      </c>
      <c r="D146" s="15" t="s">
        <v>175</v>
      </c>
      <c r="E146" s="16">
        <v>0</v>
      </c>
      <c r="F146" s="14">
        <f>References!$D$9</f>
        <v>1</v>
      </c>
      <c r="G146" s="43">
        <f t="shared" si="367"/>
        <v>0</v>
      </c>
      <c r="H146" s="17"/>
      <c r="I146" s="13">
        <f t="shared" si="368"/>
        <v>0</v>
      </c>
      <c r="J146" s="17"/>
      <c r="K146" s="36">
        <f>References!$C$17*J146</f>
        <v>0</v>
      </c>
      <c r="L146" s="36">
        <f>K146/References!$F$18</f>
        <v>0</v>
      </c>
      <c r="M146" s="41" t="e">
        <f t="shared" si="369"/>
        <v>#DIV/0!</v>
      </c>
      <c r="N146" s="49">
        <v>106.03</v>
      </c>
      <c r="O146" s="41">
        <f t="shared" si="370"/>
        <v>126.17570000000001</v>
      </c>
      <c r="P146" s="36">
        <f t="shared" si="371"/>
        <v>126.17570000000001</v>
      </c>
      <c r="Q146" s="38">
        <f t="shared" si="372"/>
        <v>0</v>
      </c>
      <c r="R146" s="38">
        <f t="shared" si="373"/>
        <v>0</v>
      </c>
      <c r="S146" s="38">
        <f t="shared" si="374"/>
        <v>0</v>
      </c>
      <c r="T146" s="48"/>
    </row>
    <row r="147" spans="1:20">
      <c r="B147" s="62">
        <v>160</v>
      </c>
      <c r="C147" s="22">
        <v>30</v>
      </c>
      <c r="D147" s="15" t="s">
        <v>89</v>
      </c>
      <c r="E147" s="16">
        <v>0</v>
      </c>
      <c r="F147" s="14">
        <f>References!$D$9</f>
        <v>1</v>
      </c>
      <c r="G147" s="43">
        <f t="shared" si="367"/>
        <v>0</v>
      </c>
      <c r="H147" s="17"/>
      <c r="I147" s="13">
        <f t="shared" si="368"/>
        <v>0</v>
      </c>
      <c r="J147" s="17"/>
      <c r="K147" s="36">
        <f>References!$C$17*J147</f>
        <v>0</v>
      </c>
      <c r="L147" s="36">
        <f>K147/References!$F$18</f>
        <v>0</v>
      </c>
      <c r="M147" s="41" t="e">
        <f t="shared" si="369"/>
        <v>#DIV/0!</v>
      </c>
      <c r="N147" s="49">
        <v>36.01</v>
      </c>
      <c r="O147" s="41">
        <f t="shared" si="370"/>
        <v>42.851900000000001</v>
      </c>
      <c r="P147" s="36">
        <f t="shared" si="371"/>
        <v>42.851900000000001</v>
      </c>
      <c r="Q147" s="38">
        <f t="shared" si="372"/>
        <v>0</v>
      </c>
      <c r="R147" s="38">
        <f t="shared" si="373"/>
        <v>0</v>
      </c>
      <c r="S147" s="38">
        <f t="shared" si="374"/>
        <v>0</v>
      </c>
      <c r="T147" s="48"/>
    </row>
    <row r="148" spans="1:20" ht="14.4" customHeight="1">
      <c r="B148" s="62">
        <v>205</v>
      </c>
      <c r="C148" s="22">
        <v>32</v>
      </c>
      <c r="D148" s="15" t="s">
        <v>176</v>
      </c>
      <c r="E148" s="16">
        <v>0</v>
      </c>
      <c r="F148" s="14">
        <f>References!$D$9</f>
        <v>1</v>
      </c>
      <c r="G148" s="43">
        <f t="shared" ref="G148:G149" si="375">+E148*F148*12</f>
        <v>0</v>
      </c>
      <c r="H148" s="17"/>
      <c r="I148" s="13">
        <f t="shared" ref="I148:I149" si="376">G148*H148</f>
        <v>0</v>
      </c>
      <c r="J148" s="17"/>
      <c r="K148" s="36">
        <f>References!$C$17*J148</f>
        <v>0</v>
      </c>
      <c r="L148" s="36">
        <f>K148/References!$F$18</f>
        <v>0</v>
      </c>
      <c r="M148" s="41" t="e">
        <f t="shared" ref="M148:M149" si="377">L148/G148</f>
        <v>#DIV/0!</v>
      </c>
      <c r="N148" s="49">
        <v>2.36</v>
      </c>
      <c r="O148" s="41">
        <f>+N148*$E$7+N148</f>
        <v>2.8083999999999998</v>
      </c>
      <c r="P148" s="36">
        <f t="shared" ref="P148:P149" si="378">O148</f>
        <v>2.8083999999999998</v>
      </c>
      <c r="Q148" s="38">
        <f t="shared" ref="Q148:Q149" si="379">N148*G148</f>
        <v>0</v>
      </c>
      <c r="R148" s="38">
        <f t="shared" ref="R148:R149" si="380">P148*G148</f>
        <v>0</v>
      </c>
      <c r="S148" s="38">
        <f t="shared" ref="S148:S149" si="381">R148-Q148</f>
        <v>0</v>
      </c>
      <c r="T148" s="48"/>
    </row>
    <row r="149" spans="1:20">
      <c r="A149" s="139"/>
      <c r="B149" s="62">
        <v>205</v>
      </c>
      <c r="C149" s="22">
        <v>32</v>
      </c>
      <c r="D149" s="15" t="s">
        <v>177</v>
      </c>
      <c r="E149" s="16">
        <v>0</v>
      </c>
      <c r="F149" s="14">
        <f>References!$D$9</f>
        <v>1</v>
      </c>
      <c r="G149" s="43">
        <f t="shared" si="375"/>
        <v>0</v>
      </c>
      <c r="H149" s="17"/>
      <c r="I149" s="13">
        <f t="shared" si="376"/>
        <v>0</v>
      </c>
      <c r="J149" s="17"/>
      <c r="K149" s="36">
        <f>References!$C$17*J149</f>
        <v>0</v>
      </c>
      <c r="L149" s="36">
        <f>K149/References!$F$18</f>
        <v>0</v>
      </c>
      <c r="M149" s="41" t="e">
        <f t="shared" si="377"/>
        <v>#DIV/0!</v>
      </c>
      <c r="N149" s="49">
        <v>2.36</v>
      </c>
      <c r="O149" s="41">
        <f t="shared" ref="O149:O154" si="382">+N149*$E$7+N149</f>
        <v>2.8083999999999998</v>
      </c>
      <c r="P149" s="36">
        <f t="shared" si="378"/>
        <v>2.8083999999999998</v>
      </c>
      <c r="Q149" s="38">
        <f t="shared" si="379"/>
        <v>0</v>
      </c>
      <c r="R149" s="38">
        <f t="shared" si="380"/>
        <v>0</v>
      </c>
      <c r="S149" s="38">
        <f t="shared" si="381"/>
        <v>0</v>
      </c>
      <c r="T149" s="48"/>
    </row>
    <row r="150" spans="1:20">
      <c r="A150" s="139"/>
      <c r="B150" s="62">
        <v>210</v>
      </c>
      <c r="C150" s="22">
        <v>34</v>
      </c>
      <c r="D150" s="15" t="s">
        <v>245</v>
      </c>
      <c r="E150" s="16">
        <v>0</v>
      </c>
      <c r="F150" s="14">
        <f>References!$D$9</f>
        <v>1</v>
      </c>
      <c r="G150" s="43">
        <f t="shared" ref="G150:G153" si="383">+E150*F150*12</f>
        <v>0</v>
      </c>
      <c r="H150" s="17"/>
      <c r="I150" s="13">
        <f t="shared" ref="I150:I153" si="384">G150*H150</f>
        <v>0</v>
      </c>
      <c r="J150" s="17"/>
      <c r="K150" s="36">
        <f>References!$C$17*J150</f>
        <v>0</v>
      </c>
      <c r="L150" s="36">
        <f>K150/References!$F$18</f>
        <v>0</v>
      </c>
      <c r="M150" s="41" t="e">
        <f t="shared" ref="M150:M153" si="385">L150/G150</f>
        <v>#DIV/0!</v>
      </c>
      <c r="N150" s="49">
        <v>14.4</v>
      </c>
      <c r="O150" s="41">
        <f t="shared" si="382"/>
        <v>17.135999999999999</v>
      </c>
      <c r="P150" s="36">
        <f t="shared" ref="P150:P154" si="386">O150</f>
        <v>17.135999999999999</v>
      </c>
      <c r="Q150" s="38">
        <f t="shared" ref="Q150:Q154" si="387">N150*G150</f>
        <v>0</v>
      </c>
      <c r="R150" s="38">
        <f t="shared" ref="R150:R154" si="388">P150*G150</f>
        <v>0</v>
      </c>
      <c r="S150" s="38">
        <f t="shared" ref="S150:S154" si="389">R150-Q150</f>
        <v>0</v>
      </c>
      <c r="T150" s="48"/>
    </row>
    <row r="151" spans="1:20">
      <c r="A151" s="139"/>
      <c r="B151" s="62">
        <v>210</v>
      </c>
      <c r="C151" s="22">
        <v>34</v>
      </c>
      <c r="D151" s="15" t="s">
        <v>244</v>
      </c>
      <c r="E151" s="16">
        <v>0</v>
      </c>
      <c r="F151" s="14">
        <f>References!$D$9</f>
        <v>1</v>
      </c>
      <c r="G151" s="43">
        <f t="shared" si="383"/>
        <v>0</v>
      </c>
      <c r="H151" s="17"/>
      <c r="I151" s="13">
        <f t="shared" si="384"/>
        <v>0</v>
      </c>
      <c r="J151" s="17"/>
      <c r="K151" s="36">
        <f>References!$C$17*J151</f>
        <v>0</v>
      </c>
      <c r="L151" s="36">
        <f>K151/References!$F$18</f>
        <v>0</v>
      </c>
      <c r="M151" s="41" t="e">
        <f t="shared" si="385"/>
        <v>#DIV/0!</v>
      </c>
      <c r="N151" s="49">
        <v>1.87</v>
      </c>
      <c r="O151" s="41">
        <f t="shared" si="382"/>
        <v>2.2253000000000003</v>
      </c>
      <c r="P151" s="36">
        <f t="shared" si="386"/>
        <v>2.2253000000000003</v>
      </c>
      <c r="Q151" s="38">
        <f t="shared" si="387"/>
        <v>0</v>
      </c>
      <c r="R151" s="38">
        <f t="shared" si="388"/>
        <v>0</v>
      </c>
      <c r="S151" s="38">
        <f t="shared" si="389"/>
        <v>0</v>
      </c>
      <c r="T151" s="48"/>
    </row>
    <row r="152" spans="1:20">
      <c r="A152" s="139"/>
      <c r="B152" s="62">
        <v>210</v>
      </c>
      <c r="C152" s="22">
        <v>34</v>
      </c>
      <c r="D152" s="15" t="s">
        <v>178</v>
      </c>
      <c r="E152" s="16">
        <v>0</v>
      </c>
      <c r="F152" s="14">
        <f>References!$D$9</f>
        <v>1</v>
      </c>
      <c r="G152" s="43">
        <f t="shared" si="383"/>
        <v>0</v>
      </c>
      <c r="H152" s="17"/>
      <c r="I152" s="13">
        <f t="shared" si="384"/>
        <v>0</v>
      </c>
      <c r="J152" s="17"/>
      <c r="K152" s="36">
        <f>References!$C$17*J152</f>
        <v>0</v>
      </c>
      <c r="L152" s="36">
        <f>K152/References!$F$18</f>
        <v>0</v>
      </c>
      <c r="M152" s="41" t="e">
        <f t="shared" si="385"/>
        <v>#DIV/0!</v>
      </c>
      <c r="N152" s="49">
        <v>16.66</v>
      </c>
      <c r="O152" s="41">
        <f t="shared" si="382"/>
        <v>19.825400000000002</v>
      </c>
      <c r="P152" s="36">
        <f t="shared" si="386"/>
        <v>19.825400000000002</v>
      </c>
      <c r="Q152" s="38">
        <f t="shared" si="387"/>
        <v>0</v>
      </c>
      <c r="R152" s="38">
        <f t="shared" si="388"/>
        <v>0</v>
      </c>
      <c r="S152" s="38">
        <f t="shared" si="389"/>
        <v>0</v>
      </c>
      <c r="T152" s="48"/>
    </row>
    <row r="153" spans="1:20">
      <c r="A153" s="139"/>
      <c r="B153" s="62">
        <v>210</v>
      </c>
      <c r="C153" s="22">
        <v>34</v>
      </c>
      <c r="D153" s="15" t="s">
        <v>179</v>
      </c>
      <c r="E153" s="16">
        <v>0</v>
      </c>
      <c r="F153" s="14">
        <f>References!$D$9</f>
        <v>1</v>
      </c>
      <c r="G153" s="43">
        <f t="shared" si="383"/>
        <v>0</v>
      </c>
      <c r="H153" s="17"/>
      <c r="I153" s="13">
        <f t="shared" si="384"/>
        <v>0</v>
      </c>
      <c r="J153" s="17"/>
      <c r="K153" s="36">
        <f>References!$C$17*J153</f>
        <v>0</v>
      </c>
      <c r="L153" s="36">
        <f>K153/References!$F$18</f>
        <v>0</v>
      </c>
      <c r="M153" s="41" t="e">
        <f t="shared" si="385"/>
        <v>#DIV/0!</v>
      </c>
      <c r="N153" s="49">
        <v>16.66</v>
      </c>
      <c r="O153" s="41">
        <f t="shared" si="382"/>
        <v>19.825400000000002</v>
      </c>
      <c r="P153" s="36">
        <f t="shared" si="386"/>
        <v>19.825400000000002</v>
      </c>
      <c r="Q153" s="38">
        <f t="shared" si="387"/>
        <v>0</v>
      </c>
      <c r="R153" s="38">
        <f t="shared" si="388"/>
        <v>0</v>
      </c>
      <c r="S153" s="38">
        <f t="shared" si="389"/>
        <v>0</v>
      </c>
      <c r="T153" s="48"/>
    </row>
    <row r="154" spans="1:20">
      <c r="A154" s="139"/>
      <c r="B154" s="62">
        <v>240</v>
      </c>
      <c r="C154" s="130" t="s">
        <v>191</v>
      </c>
      <c r="D154" s="15" t="s">
        <v>137</v>
      </c>
      <c r="E154" s="16">
        <v>0</v>
      </c>
      <c r="F154" s="14">
        <f>References!$D$9</f>
        <v>1</v>
      </c>
      <c r="G154" s="43">
        <f t="shared" ref="G154" si="390">+E154*F154*12</f>
        <v>0</v>
      </c>
      <c r="H154" s="17"/>
      <c r="I154" s="13">
        <f t="shared" ref="I154" si="391">G154*H154</f>
        <v>0</v>
      </c>
      <c r="J154" s="17"/>
      <c r="K154" s="36">
        <f>References!$C$17*J154</f>
        <v>0</v>
      </c>
      <c r="L154" s="36">
        <f>K154/References!$F$18</f>
        <v>0</v>
      </c>
      <c r="M154" s="41" t="e">
        <f t="shared" ref="M154" si="392">L154/G154</f>
        <v>#DIV/0!</v>
      </c>
      <c r="N154" s="49">
        <v>3.3</v>
      </c>
      <c r="O154" s="41">
        <f t="shared" si="382"/>
        <v>3.9269999999999996</v>
      </c>
      <c r="P154" s="36">
        <f t="shared" si="386"/>
        <v>3.9269999999999996</v>
      </c>
      <c r="Q154" s="38">
        <f t="shared" si="387"/>
        <v>0</v>
      </c>
      <c r="R154" s="38">
        <f t="shared" si="388"/>
        <v>0</v>
      </c>
      <c r="S154" s="38">
        <f t="shared" si="389"/>
        <v>0</v>
      </c>
      <c r="T154" s="48"/>
    </row>
    <row r="155" spans="1:20">
      <c r="A155" s="165" t="s">
        <v>101</v>
      </c>
      <c r="B155" s="62">
        <v>100</v>
      </c>
      <c r="C155" s="22">
        <v>24</v>
      </c>
      <c r="D155" s="15" t="s">
        <v>105</v>
      </c>
      <c r="E155" s="16">
        <v>0</v>
      </c>
      <c r="F155" s="14">
        <f>References!$D$7</f>
        <v>4.333333333333333</v>
      </c>
      <c r="G155" s="43">
        <f>E155*F155*12</f>
        <v>0</v>
      </c>
      <c r="H155" s="13"/>
      <c r="I155" s="13">
        <f>G155*H155</f>
        <v>0</v>
      </c>
      <c r="J155" s="17"/>
      <c r="K155" s="36">
        <f>References!$C$17*J155</f>
        <v>0</v>
      </c>
      <c r="L155" s="41">
        <f>K155/References!$F$18</f>
        <v>0</v>
      </c>
      <c r="M155" s="41" t="e">
        <f>L155/G155*F155</f>
        <v>#DIV/0!</v>
      </c>
      <c r="N155" s="80">
        <v>8.74</v>
      </c>
      <c r="O155" s="41">
        <f>+N155*$E$7+N155</f>
        <v>10.400600000000001</v>
      </c>
      <c r="P155" s="36">
        <f>O155</f>
        <v>10.400600000000001</v>
      </c>
      <c r="Q155" s="38">
        <f>E155*N155*12</f>
        <v>0</v>
      </c>
      <c r="R155" s="38">
        <f>E155*P155*12</f>
        <v>0</v>
      </c>
      <c r="S155" s="38">
        <f>R155-Q155</f>
        <v>0</v>
      </c>
      <c r="T155" s="48"/>
    </row>
    <row r="156" spans="1:20">
      <c r="A156" s="165"/>
      <c r="B156" s="62">
        <v>100</v>
      </c>
      <c r="C156" s="22">
        <v>24</v>
      </c>
      <c r="D156" s="15" t="s">
        <v>108</v>
      </c>
      <c r="E156" s="16">
        <v>0</v>
      </c>
      <c r="F156" s="14">
        <f>References!$D$7</f>
        <v>4.333333333333333</v>
      </c>
      <c r="G156" s="43">
        <f t="shared" ref="G156:G159" si="393">E156*F156*12</f>
        <v>0</v>
      </c>
      <c r="H156" s="13"/>
      <c r="I156" s="13">
        <f t="shared" ref="I156:I224" si="394">G156*H156</f>
        <v>0</v>
      </c>
      <c r="J156" s="17"/>
      <c r="K156" s="36">
        <f>References!$C$17*J156</f>
        <v>0</v>
      </c>
      <c r="L156" s="41">
        <f>K156/References!$F$18</f>
        <v>0</v>
      </c>
      <c r="M156" s="41" t="e">
        <f t="shared" ref="M156:M159" si="395">L156/G156*F156</f>
        <v>#DIV/0!</v>
      </c>
      <c r="N156" s="80">
        <v>15.31</v>
      </c>
      <c r="O156" s="41">
        <f t="shared" ref="O156:O224" si="396">+N156*$E$7+N156</f>
        <v>18.218900000000001</v>
      </c>
      <c r="P156" s="36">
        <f t="shared" ref="P156:P224" si="397">O156</f>
        <v>18.218900000000001</v>
      </c>
      <c r="Q156" s="38">
        <f t="shared" ref="Q156:Q224" si="398">E156*N156*12</f>
        <v>0</v>
      </c>
      <c r="R156" s="38">
        <f t="shared" ref="R156:R224" si="399">E156*P156*12</f>
        <v>0</v>
      </c>
      <c r="S156" s="38">
        <f t="shared" ref="S156:S224" si="400">R156-Q156</f>
        <v>0</v>
      </c>
      <c r="T156" s="48"/>
    </row>
    <row r="157" spans="1:20">
      <c r="A157" s="165"/>
      <c r="B157" s="62">
        <v>100</v>
      </c>
      <c r="C157" s="22">
        <v>24</v>
      </c>
      <c r="D157" s="15" t="s">
        <v>109</v>
      </c>
      <c r="E157" s="16">
        <v>0</v>
      </c>
      <c r="F157" s="14">
        <f>References!$D$7</f>
        <v>4.333333333333333</v>
      </c>
      <c r="G157" s="43">
        <f t="shared" si="393"/>
        <v>0</v>
      </c>
      <c r="H157" s="13"/>
      <c r="I157" s="13">
        <f t="shared" si="394"/>
        <v>0</v>
      </c>
      <c r="J157" s="17"/>
      <c r="K157" s="36">
        <f>References!$C$17*J157</f>
        <v>0</v>
      </c>
      <c r="L157" s="41">
        <f>K157/References!$F$18</f>
        <v>0</v>
      </c>
      <c r="M157" s="41" t="e">
        <f t="shared" si="395"/>
        <v>#DIV/0!</v>
      </c>
      <c r="N157" s="80">
        <v>18.940000000000001</v>
      </c>
      <c r="O157" s="41">
        <f t="shared" si="396"/>
        <v>22.538600000000002</v>
      </c>
      <c r="P157" s="36">
        <f t="shared" si="397"/>
        <v>22.538600000000002</v>
      </c>
      <c r="Q157" s="38">
        <f t="shared" si="398"/>
        <v>0</v>
      </c>
      <c r="R157" s="38">
        <f t="shared" si="399"/>
        <v>0</v>
      </c>
      <c r="S157" s="38">
        <f t="shared" si="400"/>
        <v>0</v>
      </c>
      <c r="T157" s="48"/>
    </row>
    <row r="158" spans="1:20">
      <c r="A158" s="165"/>
      <c r="B158" s="62">
        <v>100</v>
      </c>
      <c r="C158" s="22">
        <v>24</v>
      </c>
      <c r="D158" s="15" t="s">
        <v>110</v>
      </c>
      <c r="E158" s="16">
        <v>0</v>
      </c>
      <c r="F158" s="14">
        <f>References!$D$7</f>
        <v>4.333333333333333</v>
      </c>
      <c r="G158" s="43">
        <f t="shared" si="393"/>
        <v>0</v>
      </c>
      <c r="H158" s="13"/>
      <c r="I158" s="13">
        <f t="shared" si="394"/>
        <v>0</v>
      </c>
      <c r="J158" s="17"/>
      <c r="K158" s="36">
        <f>References!$C$17*J158</f>
        <v>0</v>
      </c>
      <c r="L158" s="41">
        <f>K158/References!$F$18</f>
        <v>0</v>
      </c>
      <c r="M158" s="41" t="e">
        <f t="shared" si="395"/>
        <v>#DIV/0!</v>
      </c>
      <c r="N158" s="80">
        <v>21.56</v>
      </c>
      <c r="O158" s="41">
        <f t="shared" si="396"/>
        <v>25.656399999999998</v>
      </c>
      <c r="P158" s="36">
        <f t="shared" si="397"/>
        <v>25.656399999999998</v>
      </c>
      <c r="Q158" s="38">
        <f t="shared" si="398"/>
        <v>0</v>
      </c>
      <c r="R158" s="38">
        <f t="shared" si="399"/>
        <v>0</v>
      </c>
      <c r="S158" s="38">
        <f t="shared" si="400"/>
        <v>0</v>
      </c>
      <c r="T158" s="48"/>
    </row>
    <row r="159" spans="1:20">
      <c r="A159" s="165"/>
      <c r="B159" s="62">
        <v>100</v>
      </c>
      <c r="C159" s="22">
        <v>24</v>
      </c>
      <c r="D159" s="15" t="s">
        <v>111</v>
      </c>
      <c r="E159" s="16">
        <v>0</v>
      </c>
      <c r="F159" s="14">
        <f>References!$D$7</f>
        <v>4.333333333333333</v>
      </c>
      <c r="G159" s="43">
        <f t="shared" si="393"/>
        <v>0</v>
      </c>
      <c r="H159" s="13"/>
      <c r="I159" s="13">
        <f t="shared" si="394"/>
        <v>0</v>
      </c>
      <c r="J159" s="17"/>
      <c r="K159" s="36">
        <f>References!$C$17*J159</f>
        <v>0</v>
      </c>
      <c r="L159" s="41">
        <f>K159/References!$F$18</f>
        <v>0</v>
      </c>
      <c r="M159" s="41" t="e">
        <f t="shared" si="395"/>
        <v>#DIV/0!</v>
      </c>
      <c r="N159" s="80">
        <v>24.4</v>
      </c>
      <c r="O159" s="41">
        <f t="shared" si="396"/>
        <v>29.035999999999998</v>
      </c>
      <c r="P159" s="36">
        <f t="shared" si="397"/>
        <v>29.035999999999998</v>
      </c>
      <c r="Q159" s="38">
        <f t="shared" si="398"/>
        <v>0</v>
      </c>
      <c r="R159" s="38">
        <f t="shared" si="399"/>
        <v>0</v>
      </c>
      <c r="S159" s="38">
        <f t="shared" si="400"/>
        <v>0</v>
      </c>
      <c r="T159" s="48"/>
    </row>
    <row r="160" spans="1:20">
      <c r="A160" s="165"/>
      <c r="B160" s="62">
        <v>100</v>
      </c>
      <c r="C160" s="22">
        <v>25</v>
      </c>
      <c r="D160" s="15" t="s">
        <v>12</v>
      </c>
      <c r="E160" s="16">
        <v>0</v>
      </c>
      <c r="F160" s="14">
        <f>References!$D$9</f>
        <v>1</v>
      </c>
      <c r="G160" s="43">
        <f>+E160*F160*12</f>
        <v>0</v>
      </c>
      <c r="H160" s="13"/>
      <c r="I160" s="13">
        <f t="shared" si="394"/>
        <v>0</v>
      </c>
      <c r="J160" s="17"/>
      <c r="K160" s="36">
        <f>References!$C$17*J160</f>
        <v>0</v>
      </c>
      <c r="L160" s="36">
        <f>K160/References!$F$18</f>
        <v>0</v>
      </c>
      <c r="M160" s="41" t="e">
        <f t="shared" ref="M160:M165" si="401">L160/G160</f>
        <v>#DIV/0!</v>
      </c>
      <c r="N160" s="36">
        <v>2.5299999999999998</v>
      </c>
      <c r="O160" s="41">
        <f>+N160*$E$7+N160</f>
        <v>3.0106999999999999</v>
      </c>
      <c r="P160" s="36">
        <f>O160</f>
        <v>3.0106999999999999</v>
      </c>
      <c r="Q160" s="38">
        <f>N160*G160</f>
        <v>0</v>
      </c>
      <c r="R160" s="38">
        <f>P160*G160</f>
        <v>0</v>
      </c>
      <c r="S160" s="38">
        <f>R160-Q160</f>
        <v>0</v>
      </c>
      <c r="T160" s="48"/>
    </row>
    <row r="161" spans="1:20">
      <c r="A161" s="165"/>
      <c r="B161" s="62">
        <v>100</v>
      </c>
      <c r="C161" s="22">
        <v>25</v>
      </c>
      <c r="D161" s="15" t="s">
        <v>128</v>
      </c>
      <c r="E161" s="16">
        <v>0</v>
      </c>
      <c r="F161" s="14">
        <f>References!$D$9</f>
        <v>1</v>
      </c>
      <c r="G161" s="43">
        <f t="shared" ref="G161:G217" si="402">+E161*F161*12</f>
        <v>0</v>
      </c>
      <c r="H161" s="13"/>
      <c r="I161" s="13">
        <f t="shared" si="394"/>
        <v>0</v>
      </c>
      <c r="J161" s="17"/>
      <c r="K161" s="36">
        <f>References!$C$17*J161</f>
        <v>0</v>
      </c>
      <c r="L161" s="36">
        <f>K161/References!$F$18</f>
        <v>0</v>
      </c>
      <c r="M161" s="41" t="e">
        <f t="shared" si="401"/>
        <v>#DIV/0!</v>
      </c>
      <c r="N161" s="36">
        <v>2.56</v>
      </c>
      <c r="O161" s="41">
        <f t="shared" ref="O161:O166" si="403">+N161*$E$7+N161</f>
        <v>3.0464000000000002</v>
      </c>
      <c r="P161" s="36">
        <f t="shared" ref="P161:P166" si="404">O161</f>
        <v>3.0464000000000002</v>
      </c>
      <c r="Q161" s="38">
        <f t="shared" ref="Q161:Q166" si="405">N161*G161</f>
        <v>0</v>
      </c>
      <c r="R161" s="38">
        <f t="shared" ref="R161:R166" si="406">P161*G161</f>
        <v>0</v>
      </c>
      <c r="S161" s="38">
        <f t="shared" ref="S161:S166" si="407">R161-Q161</f>
        <v>0</v>
      </c>
      <c r="T161" s="48"/>
    </row>
    <row r="162" spans="1:20">
      <c r="A162" s="165"/>
      <c r="B162" s="62">
        <v>100</v>
      </c>
      <c r="C162" s="22">
        <v>25</v>
      </c>
      <c r="D162" s="15" t="s">
        <v>162</v>
      </c>
      <c r="E162" s="16">
        <v>0</v>
      </c>
      <c r="F162" s="14">
        <f>References!$D$9</f>
        <v>1</v>
      </c>
      <c r="G162" s="43">
        <f t="shared" ref="G162" si="408">+E162*F162*12</f>
        <v>0</v>
      </c>
      <c r="H162" s="13"/>
      <c r="I162" s="13">
        <f t="shared" si="394"/>
        <v>0</v>
      </c>
      <c r="J162" s="17"/>
      <c r="K162" s="36">
        <f>References!$C$17*J162</f>
        <v>0</v>
      </c>
      <c r="L162" s="36">
        <f>K162/References!$F$18</f>
        <v>0</v>
      </c>
      <c r="M162" s="41" t="e">
        <f t="shared" si="401"/>
        <v>#DIV/0!</v>
      </c>
      <c r="N162" s="36">
        <v>2.56</v>
      </c>
      <c r="O162" s="41">
        <f t="shared" ref="O162" si="409">+N162*$E$7+N162</f>
        <v>3.0464000000000002</v>
      </c>
      <c r="P162" s="36">
        <f t="shared" ref="P162" si="410">O162</f>
        <v>3.0464000000000002</v>
      </c>
      <c r="Q162" s="38">
        <f t="shared" ref="Q162" si="411">N162*G162</f>
        <v>0</v>
      </c>
      <c r="R162" s="38">
        <f t="shared" ref="R162" si="412">P162*G162</f>
        <v>0</v>
      </c>
      <c r="S162" s="38">
        <f t="shared" ref="S162" si="413">R162-Q162</f>
        <v>0</v>
      </c>
      <c r="T162" s="48"/>
    </row>
    <row r="163" spans="1:20">
      <c r="A163" s="165"/>
      <c r="B163" s="62">
        <v>100</v>
      </c>
      <c r="C163" s="22">
        <v>25</v>
      </c>
      <c r="D163" s="15" t="s">
        <v>125</v>
      </c>
      <c r="E163" s="16">
        <v>0</v>
      </c>
      <c r="F163" s="14">
        <f>References!$D$9</f>
        <v>1</v>
      </c>
      <c r="G163" s="43">
        <f t="shared" si="402"/>
        <v>0</v>
      </c>
      <c r="H163" s="13"/>
      <c r="I163" s="13">
        <f t="shared" si="394"/>
        <v>0</v>
      </c>
      <c r="J163" s="17"/>
      <c r="K163" s="36">
        <f>References!$C$17*J163</f>
        <v>0</v>
      </c>
      <c r="L163" s="36">
        <f>K163/References!$F$18</f>
        <v>0</v>
      </c>
      <c r="M163" s="41" t="e">
        <f t="shared" si="401"/>
        <v>#DIV/0!</v>
      </c>
      <c r="N163" s="36">
        <v>3.64</v>
      </c>
      <c r="O163" s="41">
        <f t="shared" si="403"/>
        <v>4.3315999999999999</v>
      </c>
      <c r="P163" s="36">
        <f t="shared" si="404"/>
        <v>4.3315999999999999</v>
      </c>
      <c r="Q163" s="38">
        <f t="shared" si="405"/>
        <v>0</v>
      </c>
      <c r="R163" s="38">
        <f t="shared" si="406"/>
        <v>0</v>
      </c>
      <c r="S163" s="38">
        <f t="shared" si="407"/>
        <v>0</v>
      </c>
      <c r="T163" s="48"/>
    </row>
    <row r="164" spans="1:20">
      <c r="A164" s="165"/>
      <c r="B164" s="62">
        <v>100</v>
      </c>
      <c r="C164" s="22">
        <v>25</v>
      </c>
      <c r="D164" s="15" t="s">
        <v>126</v>
      </c>
      <c r="E164" s="16">
        <v>0</v>
      </c>
      <c r="F164" s="14">
        <f>References!$D$9</f>
        <v>1</v>
      </c>
      <c r="G164" s="43">
        <f t="shared" si="402"/>
        <v>0</v>
      </c>
      <c r="H164" s="13"/>
      <c r="I164" s="13">
        <f t="shared" si="394"/>
        <v>0</v>
      </c>
      <c r="J164" s="17"/>
      <c r="K164" s="36">
        <f>References!$C$17*J164</f>
        <v>0</v>
      </c>
      <c r="L164" s="36">
        <f>K164/References!$F$18</f>
        <v>0</v>
      </c>
      <c r="M164" s="41" t="e">
        <f t="shared" si="401"/>
        <v>#DIV/0!</v>
      </c>
      <c r="N164" s="36">
        <v>4.54</v>
      </c>
      <c r="O164" s="41">
        <f t="shared" si="403"/>
        <v>5.4025999999999996</v>
      </c>
      <c r="P164" s="36">
        <f t="shared" si="404"/>
        <v>5.4025999999999996</v>
      </c>
      <c r="Q164" s="38">
        <f t="shared" si="405"/>
        <v>0</v>
      </c>
      <c r="R164" s="38">
        <f t="shared" si="406"/>
        <v>0</v>
      </c>
      <c r="S164" s="38">
        <f t="shared" si="407"/>
        <v>0</v>
      </c>
      <c r="T164" s="48">
        <f t="shared" ref="T164:T170" si="414">O208*G208</f>
        <v>0</v>
      </c>
    </row>
    <row r="165" spans="1:20">
      <c r="A165" s="165"/>
      <c r="B165" s="62">
        <v>100</v>
      </c>
      <c r="C165" s="22">
        <v>25</v>
      </c>
      <c r="D165" s="15" t="s">
        <v>163</v>
      </c>
      <c r="E165" s="16">
        <v>0</v>
      </c>
      <c r="F165" s="14">
        <f>References!$D$9</f>
        <v>1</v>
      </c>
      <c r="G165" s="43">
        <f t="shared" si="402"/>
        <v>0</v>
      </c>
      <c r="H165" s="13"/>
      <c r="I165" s="13">
        <f t="shared" si="394"/>
        <v>0</v>
      </c>
      <c r="J165" s="17"/>
      <c r="K165" s="36">
        <f>References!$C$17*J165</f>
        <v>0</v>
      </c>
      <c r="L165" s="36">
        <f>K165/References!$F$18</f>
        <v>0</v>
      </c>
      <c r="M165" s="41" t="e">
        <f t="shared" si="401"/>
        <v>#DIV/0!</v>
      </c>
      <c r="N165" s="36">
        <v>2.5099999999999998</v>
      </c>
      <c r="O165" s="41">
        <f t="shared" si="403"/>
        <v>2.9868999999999999</v>
      </c>
      <c r="P165" s="36">
        <f t="shared" si="404"/>
        <v>2.9868999999999999</v>
      </c>
      <c r="Q165" s="38">
        <f t="shared" si="405"/>
        <v>0</v>
      </c>
      <c r="R165" s="38">
        <f t="shared" si="406"/>
        <v>0</v>
      </c>
      <c r="S165" s="38">
        <f t="shared" si="407"/>
        <v>0</v>
      </c>
      <c r="T165" s="48">
        <f t="shared" si="414"/>
        <v>0</v>
      </c>
    </row>
    <row r="166" spans="1:20">
      <c r="A166" s="165"/>
      <c r="B166" s="62">
        <v>100</v>
      </c>
      <c r="C166" s="22">
        <v>25</v>
      </c>
      <c r="D166" s="15" t="s">
        <v>127</v>
      </c>
      <c r="E166" s="16">
        <v>0</v>
      </c>
      <c r="F166" s="14">
        <f>References!$D$9</f>
        <v>1</v>
      </c>
      <c r="G166" s="43">
        <f t="shared" si="402"/>
        <v>0</v>
      </c>
      <c r="H166" s="13"/>
      <c r="I166" s="13">
        <f t="shared" ref="I166:I217" si="415">G166*H166</f>
        <v>0</v>
      </c>
      <c r="J166" s="17"/>
      <c r="K166" s="36">
        <f>References!$C$17*J166</f>
        <v>0</v>
      </c>
      <c r="L166" s="36">
        <f>K166/References!$F$18</f>
        <v>0</v>
      </c>
      <c r="M166" s="41" t="e">
        <f t="shared" ref="M166:M168" si="416">L166/G166</f>
        <v>#DIV/0!</v>
      </c>
      <c r="N166" s="49">
        <v>4.1900000000000004</v>
      </c>
      <c r="O166" s="41">
        <f t="shared" si="403"/>
        <v>4.9861000000000004</v>
      </c>
      <c r="P166" s="36">
        <f t="shared" si="404"/>
        <v>4.9861000000000004</v>
      </c>
      <c r="Q166" s="38">
        <f t="shared" si="405"/>
        <v>0</v>
      </c>
      <c r="R166" s="38">
        <f t="shared" si="406"/>
        <v>0</v>
      </c>
      <c r="S166" s="38">
        <f t="shared" si="407"/>
        <v>0</v>
      </c>
      <c r="T166" s="48">
        <f t="shared" si="414"/>
        <v>0</v>
      </c>
    </row>
    <row r="167" spans="1:20">
      <c r="A167" s="165"/>
      <c r="B167" s="62">
        <v>120</v>
      </c>
      <c r="C167" s="22">
        <v>28</v>
      </c>
      <c r="D167" s="15" t="s">
        <v>164</v>
      </c>
      <c r="E167" s="16">
        <v>0</v>
      </c>
      <c r="F167" s="14">
        <f>References!$D$9</f>
        <v>1</v>
      </c>
      <c r="G167" s="43">
        <f t="shared" si="402"/>
        <v>0</v>
      </c>
      <c r="H167" s="13"/>
      <c r="I167" s="13">
        <f t="shared" si="415"/>
        <v>0</v>
      </c>
      <c r="J167" s="17"/>
      <c r="K167" s="36">
        <f>References!$C$17*J167</f>
        <v>0</v>
      </c>
      <c r="L167" s="36">
        <f>K167/References!$F$18</f>
        <v>0</v>
      </c>
      <c r="M167" s="41" t="e">
        <f t="shared" si="416"/>
        <v>#DIV/0!</v>
      </c>
      <c r="N167" s="49">
        <v>6.26</v>
      </c>
      <c r="O167" s="41">
        <f>+N167*$E$7+N167</f>
        <v>7.4493999999999998</v>
      </c>
      <c r="P167" s="36">
        <f t="shared" ref="P167:P168" si="417">O167</f>
        <v>7.4493999999999998</v>
      </c>
      <c r="Q167" s="38">
        <f t="shared" ref="Q167:Q168" si="418">N167*G167</f>
        <v>0</v>
      </c>
      <c r="R167" s="38">
        <f t="shared" ref="R167:R168" si="419">P167*G167</f>
        <v>0</v>
      </c>
      <c r="S167" s="38">
        <f t="shared" ref="S167:S168" si="420">R167-Q167</f>
        <v>0</v>
      </c>
      <c r="T167" s="48">
        <f t="shared" si="414"/>
        <v>0</v>
      </c>
    </row>
    <row r="168" spans="1:20">
      <c r="A168" s="165"/>
      <c r="B168" s="62">
        <v>120</v>
      </c>
      <c r="C168" s="22">
        <v>28</v>
      </c>
      <c r="D168" s="15" t="s">
        <v>165</v>
      </c>
      <c r="E168" s="16">
        <v>0</v>
      </c>
      <c r="F168" s="14">
        <f>References!$D$9</f>
        <v>1</v>
      </c>
      <c r="G168" s="43">
        <f t="shared" si="402"/>
        <v>0</v>
      </c>
      <c r="H168" s="13"/>
      <c r="I168" s="13">
        <f t="shared" si="415"/>
        <v>0</v>
      </c>
      <c r="J168" s="17"/>
      <c r="K168" s="36">
        <f>References!$C$17*J168</f>
        <v>0</v>
      </c>
      <c r="L168" s="36">
        <f>K168/References!$F$18</f>
        <v>0</v>
      </c>
      <c r="M168" s="41" t="e">
        <f t="shared" si="416"/>
        <v>#DIV/0!</v>
      </c>
      <c r="N168" s="49">
        <v>7.1</v>
      </c>
      <c r="O168" s="41">
        <f t="shared" ref="O168:O182" si="421">+N168*$E$7+N168</f>
        <v>8.4489999999999998</v>
      </c>
      <c r="P168" s="36">
        <f t="shared" si="417"/>
        <v>8.4489999999999998</v>
      </c>
      <c r="Q168" s="38">
        <f t="shared" si="418"/>
        <v>0</v>
      </c>
      <c r="R168" s="38">
        <f t="shared" si="419"/>
        <v>0</v>
      </c>
      <c r="S168" s="38">
        <f t="shared" si="420"/>
        <v>0</v>
      </c>
      <c r="T168" s="48">
        <f t="shared" si="414"/>
        <v>0</v>
      </c>
    </row>
    <row r="169" spans="1:20">
      <c r="A169" s="165"/>
      <c r="B169" s="62">
        <v>130</v>
      </c>
      <c r="C169" s="22">
        <v>28</v>
      </c>
      <c r="D169" s="15" t="s">
        <v>166</v>
      </c>
      <c r="E169" s="16">
        <v>0</v>
      </c>
      <c r="F169" s="14">
        <f>References!$D$9</f>
        <v>1</v>
      </c>
      <c r="G169" s="43">
        <f t="shared" si="402"/>
        <v>0</v>
      </c>
      <c r="H169" s="13"/>
      <c r="I169" s="13">
        <f t="shared" si="415"/>
        <v>0</v>
      </c>
      <c r="J169" s="17"/>
      <c r="K169" s="36">
        <f>References!$C$17*J169</f>
        <v>0</v>
      </c>
      <c r="L169" s="36">
        <f>K169/References!$F$18</f>
        <v>0</v>
      </c>
      <c r="M169" s="41" t="e">
        <f t="shared" ref="M169:M175" si="422">L169/G169</f>
        <v>#DIV/0!</v>
      </c>
      <c r="N169" s="49">
        <v>11.1</v>
      </c>
      <c r="O169" s="41">
        <f t="shared" si="421"/>
        <v>13.209</v>
      </c>
      <c r="P169" s="36">
        <f t="shared" ref="P169:P176" si="423">O169</f>
        <v>13.209</v>
      </c>
      <c r="Q169" s="38">
        <f t="shared" ref="Q169:Q176" si="424">N169*G169</f>
        <v>0</v>
      </c>
      <c r="R169" s="38">
        <f t="shared" ref="R169:R217" si="425">P169*G169</f>
        <v>0</v>
      </c>
      <c r="S169" s="38">
        <f t="shared" ref="S169:S207" si="426">R169-Q169</f>
        <v>0</v>
      </c>
      <c r="T169" s="48">
        <f t="shared" si="414"/>
        <v>0</v>
      </c>
    </row>
    <row r="170" spans="1:20">
      <c r="A170" s="165"/>
      <c r="B170" s="62">
        <v>130</v>
      </c>
      <c r="C170" s="22">
        <v>28</v>
      </c>
      <c r="D170" s="15" t="s">
        <v>167</v>
      </c>
      <c r="E170" s="16">
        <v>0</v>
      </c>
      <c r="F170" s="14">
        <f>References!$D$9</f>
        <v>1</v>
      </c>
      <c r="G170" s="43">
        <f t="shared" si="402"/>
        <v>0</v>
      </c>
      <c r="H170" s="13"/>
      <c r="I170" s="13">
        <f t="shared" si="415"/>
        <v>0</v>
      </c>
      <c r="J170" s="17"/>
      <c r="K170" s="36">
        <f>References!$C$17*J170</f>
        <v>0</v>
      </c>
      <c r="L170" s="36">
        <f>K170/References!$F$18</f>
        <v>0</v>
      </c>
      <c r="M170" s="41" t="e">
        <f t="shared" si="422"/>
        <v>#DIV/0!</v>
      </c>
      <c r="N170" s="49">
        <v>2.5099999999999998</v>
      </c>
      <c r="O170" s="41">
        <f t="shared" si="421"/>
        <v>2.9868999999999999</v>
      </c>
      <c r="P170" s="36">
        <f t="shared" si="423"/>
        <v>2.9868999999999999</v>
      </c>
      <c r="Q170" s="38">
        <f t="shared" si="424"/>
        <v>0</v>
      </c>
      <c r="R170" s="38">
        <f t="shared" si="425"/>
        <v>0</v>
      </c>
      <c r="S170" s="38">
        <f t="shared" si="426"/>
        <v>0</v>
      </c>
      <c r="T170" s="48">
        <f t="shared" si="414"/>
        <v>0</v>
      </c>
    </row>
    <row r="171" spans="1:20">
      <c r="A171" s="165"/>
      <c r="B171" s="62">
        <v>130</v>
      </c>
      <c r="C171" s="22">
        <v>28</v>
      </c>
      <c r="D171" s="15" t="s">
        <v>169</v>
      </c>
      <c r="E171" s="16">
        <v>0</v>
      </c>
      <c r="F171" s="14">
        <f>References!$D$9</f>
        <v>1</v>
      </c>
      <c r="G171" s="43">
        <f t="shared" si="402"/>
        <v>0</v>
      </c>
      <c r="H171" s="13"/>
      <c r="I171" s="13">
        <f t="shared" si="415"/>
        <v>0</v>
      </c>
      <c r="J171" s="17"/>
      <c r="K171" s="36">
        <f>References!$C$17*J171</f>
        <v>0</v>
      </c>
      <c r="L171" s="36">
        <f>K171/References!$F$18</f>
        <v>0</v>
      </c>
      <c r="M171" s="41" t="e">
        <f t="shared" si="422"/>
        <v>#DIV/0!</v>
      </c>
      <c r="N171" s="49">
        <v>2.95</v>
      </c>
      <c r="O171" s="41">
        <f t="shared" si="421"/>
        <v>3.5105000000000004</v>
      </c>
      <c r="P171" s="36">
        <f t="shared" si="423"/>
        <v>3.5105000000000004</v>
      </c>
      <c r="Q171" s="38">
        <f t="shared" si="424"/>
        <v>0</v>
      </c>
      <c r="R171" s="38">
        <f t="shared" si="425"/>
        <v>0</v>
      </c>
      <c r="S171" s="38">
        <f t="shared" si="426"/>
        <v>0</v>
      </c>
      <c r="T171" s="48">
        <f t="shared" ref="T171:T176" si="427">O216*G216</f>
        <v>0</v>
      </c>
    </row>
    <row r="172" spans="1:20">
      <c r="A172" s="165"/>
      <c r="B172" s="62">
        <v>130</v>
      </c>
      <c r="C172" s="22">
        <v>28</v>
      </c>
      <c r="D172" s="15" t="s">
        <v>170</v>
      </c>
      <c r="E172" s="16">
        <v>0</v>
      </c>
      <c r="F172" s="14">
        <f>References!$D$9</f>
        <v>1</v>
      </c>
      <c r="G172" s="43">
        <f t="shared" si="402"/>
        <v>0</v>
      </c>
      <c r="H172" s="13"/>
      <c r="I172" s="13">
        <f t="shared" si="415"/>
        <v>0</v>
      </c>
      <c r="J172" s="17"/>
      <c r="K172" s="36">
        <f>References!$C$17*J172</f>
        <v>0</v>
      </c>
      <c r="L172" s="36">
        <f>K172/References!$F$18</f>
        <v>0</v>
      </c>
      <c r="M172" s="41" t="e">
        <f t="shared" si="422"/>
        <v>#DIV/0!</v>
      </c>
      <c r="N172" s="49">
        <v>15.73</v>
      </c>
      <c r="O172" s="41">
        <f t="shared" si="421"/>
        <v>18.718700000000002</v>
      </c>
      <c r="P172" s="36">
        <f t="shared" si="423"/>
        <v>18.718700000000002</v>
      </c>
      <c r="Q172" s="38">
        <f t="shared" si="424"/>
        <v>0</v>
      </c>
      <c r="R172" s="38">
        <f t="shared" si="425"/>
        <v>0</v>
      </c>
      <c r="S172" s="38">
        <f t="shared" si="426"/>
        <v>0</v>
      </c>
      <c r="T172" s="48">
        <f t="shared" si="427"/>
        <v>0</v>
      </c>
    </row>
    <row r="173" spans="1:20">
      <c r="A173" s="165"/>
      <c r="B173" s="62">
        <v>130</v>
      </c>
      <c r="C173" s="22">
        <v>28</v>
      </c>
      <c r="D173" s="15" t="s">
        <v>167</v>
      </c>
      <c r="E173" s="16">
        <v>0</v>
      </c>
      <c r="F173" s="14">
        <f>References!$D$9</f>
        <v>1</v>
      </c>
      <c r="G173" s="43">
        <f t="shared" si="402"/>
        <v>0</v>
      </c>
      <c r="H173" s="13"/>
      <c r="I173" s="13">
        <f t="shared" si="415"/>
        <v>0</v>
      </c>
      <c r="J173" s="17"/>
      <c r="K173" s="36">
        <f>References!$C$17*J173</f>
        <v>0</v>
      </c>
      <c r="L173" s="36">
        <f>K173/References!$F$18</f>
        <v>0</v>
      </c>
      <c r="M173" s="41" t="e">
        <f t="shared" si="422"/>
        <v>#DIV/0!</v>
      </c>
      <c r="N173" s="49">
        <v>3.57</v>
      </c>
      <c r="O173" s="41">
        <f t="shared" si="421"/>
        <v>4.2482999999999995</v>
      </c>
      <c r="P173" s="36">
        <f t="shared" si="423"/>
        <v>4.2482999999999995</v>
      </c>
      <c r="Q173" s="38">
        <f t="shared" si="424"/>
        <v>0</v>
      </c>
      <c r="R173" s="38">
        <f t="shared" si="425"/>
        <v>0</v>
      </c>
      <c r="S173" s="38">
        <f t="shared" si="426"/>
        <v>0</v>
      </c>
      <c r="T173" s="48">
        <f t="shared" si="427"/>
        <v>0</v>
      </c>
    </row>
    <row r="174" spans="1:20">
      <c r="A174" s="165"/>
      <c r="B174" s="62">
        <v>130</v>
      </c>
      <c r="C174" s="22">
        <v>28</v>
      </c>
      <c r="D174" s="15" t="s">
        <v>171</v>
      </c>
      <c r="E174" s="16">
        <v>0</v>
      </c>
      <c r="F174" s="14">
        <f>References!$D$9</f>
        <v>1</v>
      </c>
      <c r="G174" s="43">
        <f t="shared" si="402"/>
        <v>0</v>
      </c>
      <c r="H174" s="13"/>
      <c r="I174" s="13">
        <f t="shared" si="415"/>
        <v>0</v>
      </c>
      <c r="J174" s="17"/>
      <c r="K174" s="36">
        <f>References!$C$17*J174</f>
        <v>0</v>
      </c>
      <c r="L174" s="36">
        <f>K174/References!$F$18</f>
        <v>0</v>
      </c>
      <c r="M174" s="41" t="e">
        <f t="shared" si="422"/>
        <v>#DIV/0!</v>
      </c>
      <c r="N174" s="49">
        <v>18.23</v>
      </c>
      <c r="O174" s="41">
        <f t="shared" si="421"/>
        <v>21.6937</v>
      </c>
      <c r="P174" s="36">
        <f t="shared" si="423"/>
        <v>21.6937</v>
      </c>
      <c r="Q174" s="38">
        <f t="shared" si="424"/>
        <v>0</v>
      </c>
      <c r="R174" s="38">
        <f t="shared" si="425"/>
        <v>0</v>
      </c>
      <c r="S174" s="38">
        <f t="shared" si="426"/>
        <v>0</v>
      </c>
      <c r="T174" s="48">
        <f t="shared" si="427"/>
        <v>0</v>
      </c>
    </row>
    <row r="175" spans="1:20">
      <c r="A175" s="165"/>
      <c r="B175" s="62">
        <v>130</v>
      </c>
      <c r="C175" s="22">
        <v>28</v>
      </c>
      <c r="D175" s="15" t="s">
        <v>169</v>
      </c>
      <c r="E175" s="16">
        <v>0</v>
      </c>
      <c r="F175" s="14">
        <f>References!$D$9</f>
        <v>1</v>
      </c>
      <c r="G175" s="43">
        <f t="shared" si="402"/>
        <v>0</v>
      </c>
      <c r="H175" s="13"/>
      <c r="I175" s="13">
        <f t="shared" si="415"/>
        <v>0</v>
      </c>
      <c r="J175" s="17"/>
      <c r="K175" s="36">
        <f>References!$C$17*J175</f>
        <v>0</v>
      </c>
      <c r="L175" s="36">
        <f>K175/References!$F$18</f>
        <v>0</v>
      </c>
      <c r="M175" s="41" t="e">
        <f t="shared" si="422"/>
        <v>#DIV/0!</v>
      </c>
      <c r="N175" s="49">
        <v>4.07</v>
      </c>
      <c r="O175" s="41">
        <f t="shared" si="421"/>
        <v>4.8433000000000002</v>
      </c>
      <c r="P175" s="36">
        <f t="shared" si="423"/>
        <v>4.8433000000000002</v>
      </c>
      <c r="Q175" s="38">
        <f t="shared" si="424"/>
        <v>0</v>
      </c>
      <c r="R175" s="38">
        <f t="shared" si="425"/>
        <v>0</v>
      </c>
      <c r="S175" s="38">
        <f t="shared" si="426"/>
        <v>0</v>
      </c>
      <c r="T175" s="48">
        <f t="shared" si="427"/>
        <v>0</v>
      </c>
    </row>
    <row r="176" spans="1:20">
      <c r="A176" s="165"/>
      <c r="B176" s="62">
        <v>150</v>
      </c>
      <c r="C176" s="22">
        <v>28</v>
      </c>
      <c r="D176" s="15" t="s">
        <v>129</v>
      </c>
      <c r="E176" s="16">
        <v>0</v>
      </c>
      <c r="F176" s="14">
        <f>References!$D$9</f>
        <v>1</v>
      </c>
      <c r="G176" s="43">
        <f t="shared" si="402"/>
        <v>0</v>
      </c>
      <c r="H176" s="13"/>
      <c r="I176" s="13">
        <f t="shared" si="415"/>
        <v>0</v>
      </c>
      <c r="J176" s="17"/>
      <c r="K176" s="36">
        <f>References!$C$17*J176</f>
        <v>0</v>
      </c>
      <c r="L176" s="36">
        <f>K176/References!$F$18</f>
        <v>0</v>
      </c>
      <c r="M176" s="41" t="e">
        <f t="shared" ref="M176:M217" si="428">L176/G176</f>
        <v>#DIV/0!</v>
      </c>
      <c r="N176" s="49">
        <v>11.56</v>
      </c>
      <c r="O176" s="41">
        <f t="shared" si="421"/>
        <v>13.756400000000001</v>
      </c>
      <c r="P176" s="36">
        <f t="shared" si="423"/>
        <v>13.756400000000001</v>
      </c>
      <c r="Q176" s="38">
        <f t="shared" si="424"/>
        <v>0</v>
      </c>
      <c r="R176" s="38">
        <f t="shared" si="425"/>
        <v>0</v>
      </c>
      <c r="S176" s="38">
        <f t="shared" si="426"/>
        <v>0</v>
      </c>
      <c r="T176" s="48">
        <f t="shared" si="427"/>
        <v>0</v>
      </c>
    </row>
    <row r="177" spans="1:20">
      <c r="A177" s="165"/>
      <c r="B177" s="62">
        <v>240</v>
      </c>
      <c r="C177" s="22">
        <v>36</v>
      </c>
      <c r="D177" s="15" t="s">
        <v>248</v>
      </c>
      <c r="E177" s="16">
        <v>0</v>
      </c>
      <c r="F177" s="14">
        <f>References!$D$9</f>
        <v>1</v>
      </c>
      <c r="G177" s="43">
        <f t="shared" ref="G177" si="429">+E177*F177*12</f>
        <v>0</v>
      </c>
      <c r="H177" s="13"/>
      <c r="I177" s="13">
        <f t="shared" ref="I177" si="430">G177*H177</f>
        <v>0</v>
      </c>
      <c r="J177" s="17"/>
      <c r="K177" s="36">
        <f>References!$C$17*J177</f>
        <v>0</v>
      </c>
      <c r="L177" s="36">
        <f>K177/References!$F$18</f>
        <v>0</v>
      </c>
      <c r="M177" s="41" t="e">
        <f t="shared" si="428"/>
        <v>#DIV/0!</v>
      </c>
      <c r="N177" s="49">
        <v>25</v>
      </c>
      <c r="O177" s="41">
        <f t="shared" si="421"/>
        <v>29.75</v>
      </c>
      <c r="P177" s="36">
        <f t="shared" ref="P177" si="431">O177</f>
        <v>29.75</v>
      </c>
      <c r="Q177" s="38">
        <f t="shared" ref="Q177" si="432">N177*G177</f>
        <v>0</v>
      </c>
      <c r="R177" s="38">
        <f t="shared" ref="R177" si="433">P177*G177</f>
        <v>0</v>
      </c>
      <c r="S177" s="38">
        <f t="shared" ref="S177" si="434">R177-Q177</f>
        <v>0</v>
      </c>
      <c r="T177" s="48"/>
    </row>
    <row r="178" spans="1:20">
      <c r="A178" s="165"/>
      <c r="B178" s="62">
        <v>240</v>
      </c>
      <c r="C178" s="22">
        <v>36</v>
      </c>
      <c r="D178" s="15" t="s">
        <v>246</v>
      </c>
      <c r="E178" s="16">
        <v>0</v>
      </c>
      <c r="F178" s="14">
        <f>References!$D$9</f>
        <v>1</v>
      </c>
      <c r="G178" s="43">
        <f>E178*F178*12</f>
        <v>0</v>
      </c>
      <c r="H178" s="13"/>
      <c r="I178" s="13">
        <f t="shared" si="415"/>
        <v>0</v>
      </c>
      <c r="J178" s="17"/>
      <c r="K178" s="36">
        <f>References!$C$17*J178</f>
        <v>0</v>
      </c>
      <c r="L178" s="41">
        <f>K178/References!$F$18</f>
        <v>0</v>
      </c>
      <c r="M178" s="41" t="e">
        <f t="shared" ref="M178:M207" si="435">L178/G178*F178</f>
        <v>#DIV/0!</v>
      </c>
      <c r="N178" s="36">
        <v>3.58</v>
      </c>
      <c r="O178" s="41">
        <f t="shared" si="421"/>
        <v>4.2602000000000002</v>
      </c>
      <c r="P178" s="36">
        <f>O178</f>
        <v>4.2602000000000002</v>
      </c>
      <c r="Q178" s="38">
        <f>G178*N178</f>
        <v>0</v>
      </c>
      <c r="R178" s="38">
        <f>G178*P178</f>
        <v>0</v>
      </c>
      <c r="S178" s="38">
        <f t="shared" si="426"/>
        <v>0</v>
      </c>
      <c r="T178" s="48">
        <f>O222*G222</f>
        <v>0</v>
      </c>
    </row>
    <row r="179" spans="1:20">
      <c r="A179" s="165"/>
      <c r="B179" s="62">
        <v>240</v>
      </c>
      <c r="C179" s="22">
        <v>36</v>
      </c>
      <c r="D179" s="15" t="s">
        <v>247</v>
      </c>
      <c r="E179" s="16">
        <v>0</v>
      </c>
      <c r="F179" s="14">
        <f>References!$D$9</f>
        <v>1</v>
      </c>
      <c r="G179" s="43">
        <f>E179*F179*12</f>
        <v>0</v>
      </c>
      <c r="H179" s="13"/>
      <c r="I179" s="13">
        <f t="shared" ref="I179" si="436">G179*H179</f>
        <v>0</v>
      </c>
      <c r="J179" s="17"/>
      <c r="K179" s="36">
        <f>References!$C$17*J179</f>
        <v>0</v>
      </c>
      <c r="L179" s="36">
        <f>K179/References!$F$18</f>
        <v>0</v>
      </c>
      <c r="M179" s="41" t="e">
        <f t="shared" ref="M179" si="437">L179/G179</f>
        <v>#DIV/0!</v>
      </c>
      <c r="N179" s="49">
        <v>0.13</v>
      </c>
      <c r="O179" s="41">
        <f>+N179*$E$7+N179</f>
        <v>0.1547</v>
      </c>
      <c r="P179" s="36">
        <f t="shared" ref="P179" si="438">O179</f>
        <v>0.1547</v>
      </c>
      <c r="Q179" s="38">
        <f>G179*N179</f>
        <v>0</v>
      </c>
      <c r="R179" s="38">
        <f>G179*P179</f>
        <v>0</v>
      </c>
      <c r="S179" s="38">
        <f t="shared" ref="S179" si="439">R179-Q179</f>
        <v>0</v>
      </c>
      <c r="T179" s="48"/>
    </row>
    <row r="180" spans="1:20">
      <c r="A180" s="165"/>
      <c r="B180" s="62">
        <v>240</v>
      </c>
      <c r="C180" s="22">
        <v>36</v>
      </c>
      <c r="D180" s="15" t="s">
        <v>84</v>
      </c>
      <c r="E180" s="16">
        <v>0</v>
      </c>
      <c r="F180" s="14">
        <f>References!$D$9</f>
        <v>1</v>
      </c>
      <c r="G180" s="43">
        <f t="shared" ref="G180:G207" si="440">E180*F180*12</f>
        <v>0</v>
      </c>
      <c r="H180" s="13"/>
      <c r="I180" s="13">
        <f t="shared" si="415"/>
        <v>0</v>
      </c>
      <c r="J180" s="17"/>
      <c r="K180" s="36">
        <f>References!$C$17*J180</f>
        <v>0</v>
      </c>
      <c r="L180" s="41">
        <f>K180/References!$F$18</f>
        <v>0</v>
      </c>
      <c r="M180" s="41" t="e">
        <f t="shared" si="435"/>
        <v>#DIV/0!</v>
      </c>
      <c r="N180" s="36">
        <v>12.43</v>
      </c>
      <c r="O180" s="41">
        <f t="shared" si="421"/>
        <v>14.791699999999999</v>
      </c>
      <c r="P180" s="36">
        <f>O180</f>
        <v>14.791699999999999</v>
      </c>
      <c r="Q180" s="38">
        <f>G180*N180</f>
        <v>0</v>
      </c>
      <c r="R180" s="38">
        <f>G180*P180</f>
        <v>0</v>
      </c>
      <c r="S180" s="38">
        <f t="shared" si="426"/>
        <v>0</v>
      </c>
      <c r="T180" s="48">
        <f>O223*G223</f>
        <v>0</v>
      </c>
    </row>
    <row r="181" spans="1:20">
      <c r="A181" s="165"/>
      <c r="B181" s="62">
        <v>240</v>
      </c>
      <c r="C181" s="22">
        <v>36</v>
      </c>
      <c r="D181" s="15" t="s">
        <v>180</v>
      </c>
      <c r="E181" s="16">
        <v>0</v>
      </c>
      <c r="F181" s="14">
        <v>1</v>
      </c>
      <c r="G181" s="43">
        <f t="shared" si="440"/>
        <v>0</v>
      </c>
      <c r="H181" s="13"/>
      <c r="I181" s="13">
        <f t="shared" si="415"/>
        <v>0</v>
      </c>
      <c r="J181" s="17"/>
      <c r="K181" s="36">
        <f>References!$C$17*J181</f>
        <v>0</v>
      </c>
      <c r="L181" s="41">
        <f>K181/References!$F$18</f>
        <v>0</v>
      </c>
      <c r="M181" s="41" t="e">
        <f t="shared" si="435"/>
        <v>#DIV/0!</v>
      </c>
      <c r="N181" s="36">
        <v>12.43</v>
      </c>
      <c r="O181" s="41">
        <f t="shared" si="421"/>
        <v>14.791699999999999</v>
      </c>
      <c r="P181" s="36">
        <f>O181</f>
        <v>14.791699999999999</v>
      </c>
      <c r="Q181" s="38">
        <f>G181*N181</f>
        <v>0</v>
      </c>
      <c r="R181" s="38">
        <f>G181*P181</f>
        <v>0</v>
      </c>
      <c r="S181" s="38">
        <f t="shared" si="426"/>
        <v>0</v>
      </c>
      <c r="T181" s="48">
        <f>O224*G224</f>
        <v>0</v>
      </c>
    </row>
    <row r="182" spans="1:20">
      <c r="A182" s="165"/>
      <c r="B182" s="62">
        <v>240</v>
      </c>
      <c r="C182" s="22">
        <v>36</v>
      </c>
      <c r="D182" s="15" t="s">
        <v>76</v>
      </c>
      <c r="E182" s="16">
        <v>0</v>
      </c>
      <c r="F182" s="14">
        <f>References!$D$9</f>
        <v>1</v>
      </c>
      <c r="G182" s="43">
        <f t="shared" si="440"/>
        <v>0</v>
      </c>
      <c r="H182" s="13"/>
      <c r="I182" s="13">
        <f t="shared" si="415"/>
        <v>0</v>
      </c>
      <c r="J182" s="17"/>
      <c r="K182" s="36">
        <f>References!$C$17*J182</f>
        <v>0</v>
      </c>
      <c r="L182" s="41">
        <f>K182/References!$F$18</f>
        <v>0</v>
      </c>
      <c r="M182" s="41" t="e">
        <f t="shared" si="435"/>
        <v>#DIV/0!</v>
      </c>
      <c r="N182" s="36">
        <v>5.12</v>
      </c>
      <c r="O182" s="41">
        <f t="shared" si="421"/>
        <v>6.0928000000000004</v>
      </c>
      <c r="P182" s="36">
        <f t="shared" ref="P182:P207" si="441">O182</f>
        <v>6.0928000000000004</v>
      </c>
      <c r="Q182" s="38">
        <f t="shared" ref="Q182:Q207" si="442">G182*N182</f>
        <v>0</v>
      </c>
      <c r="R182" s="38">
        <f t="shared" ref="R182:R207" si="443">G182*P182</f>
        <v>0</v>
      </c>
      <c r="S182" s="38">
        <f t="shared" si="426"/>
        <v>0</v>
      </c>
      <c r="T182" s="48">
        <f>O225*G225</f>
        <v>0</v>
      </c>
    </row>
    <row r="183" spans="1:20">
      <c r="A183" s="165"/>
      <c r="B183" s="62">
        <v>240</v>
      </c>
      <c r="C183" s="22">
        <v>36</v>
      </c>
      <c r="D183" s="15" t="s">
        <v>249</v>
      </c>
      <c r="E183" s="16">
        <v>0</v>
      </c>
      <c r="F183" s="14">
        <f>References!$D$9</f>
        <v>1</v>
      </c>
      <c r="G183" s="43">
        <f>E183*F183*12</f>
        <v>0</v>
      </c>
      <c r="H183" s="13"/>
      <c r="I183" s="13">
        <f t="shared" si="415"/>
        <v>0</v>
      </c>
      <c r="J183" s="17"/>
      <c r="K183" s="36">
        <f>References!$C$17*J183</f>
        <v>0</v>
      </c>
      <c r="L183" s="36">
        <f>K183/References!$F$18</f>
        <v>0</v>
      </c>
      <c r="M183" s="41" t="e">
        <f t="shared" ref="M183" si="444">L183/G183</f>
        <v>#DIV/0!</v>
      </c>
      <c r="N183" s="49">
        <v>0.17</v>
      </c>
      <c r="O183" s="41">
        <f>+N183*$E$7+N183</f>
        <v>0.20230000000000001</v>
      </c>
      <c r="P183" s="36">
        <f t="shared" si="441"/>
        <v>0.20230000000000001</v>
      </c>
      <c r="Q183" s="38">
        <f>G183*N183</f>
        <v>0</v>
      </c>
      <c r="R183" s="38">
        <f>G183*P183</f>
        <v>0</v>
      </c>
      <c r="S183" s="38">
        <f t="shared" si="426"/>
        <v>0</v>
      </c>
      <c r="T183" s="48"/>
    </row>
    <row r="184" spans="1:20">
      <c r="A184" s="165"/>
      <c r="B184" s="62">
        <v>240</v>
      </c>
      <c r="C184" s="22">
        <v>36</v>
      </c>
      <c r="D184" s="15" t="s">
        <v>117</v>
      </c>
      <c r="E184" s="16">
        <v>0</v>
      </c>
      <c r="F184" s="14">
        <f>References!$D$9</f>
        <v>1</v>
      </c>
      <c r="G184" s="43">
        <f t="shared" si="440"/>
        <v>0</v>
      </c>
      <c r="H184" s="13"/>
      <c r="I184" s="13">
        <f t="shared" si="415"/>
        <v>0</v>
      </c>
      <c r="J184" s="17"/>
      <c r="K184" s="36">
        <f>References!$C$17*J184</f>
        <v>0</v>
      </c>
      <c r="L184" s="41">
        <f>K184/References!$F$18</f>
        <v>0</v>
      </c>
      <c r="M184" s="41" t="e">
        <f t="shared" si="435"/>
        <v>#DIV/0!</v>
      </c>
      <c r="N184" s="36">
        <v>17.670000000000002</v>
      </c>
      <c r="O184" s="41">
        <f t="shared" ref="O184:O217" si="445">+N184*$E$7+N184</f>
        <v>21.027300000000004</v>
      </c>
      <c r="P184" s="36">
        <f t="shared" si="441"/>
        <v>21.027300000000004</v>
      </c>
      <c r="Q184" s="38">
        <f t="shared" si="442"/>
        <v>0</v>
      </c>
      <c r="R184" s="38">
        <f t="shared" si="443"/>
        <v>0</v>
      </c>
      <c r="S184" s="38">
        <f t="shared" si="426"/>
        <v>0</v>
      </c>
      <c r="T184" s="48">
        <f>O226*G226</f>
        <v>0</v>
      </c>
    </row>
    <row r="185" spans="1:20">
      <c r="A185" s="165"/>
      <c r="B185" s="62">
        <v>240</v>
      </c>
      <c r="C185" s="22">
        <v>36</v>
      </c>
      <c r="D185" s="15" t="s">
        <v>181</v>
      </c>
      <c r="E185" s="16">
        <v>0</v>
      </c>
      <c r="F185" s="14">
        <v>1</v>
      </c>
      <c r="G185" s="43">
        <f t="shared" si="440"/>
        <v>0</v>
      </c>
      <c r="H185" s="13"/>
      <c r="I185" s="13">
        <f t="shared" si="415"/>
        <v>0</v>
      </c>
      <c r="J185" s="17"/>
      <c r="K185" s="36">
        <f>References!$C$17*J185</f>
        <v>0</v>
      </c>
      <c r="L185" s="41">
        <f>K185/References!$F$18</f>
        <v>0</v>
      </c>
      <c r="M185" s="41" t="e">
        <f t="shared" si="435"/>
        <v>#DIV/0!</v>
      </c>
      <c r="N185" s="36">
        <v>17.670000000000002</v>
      </c>
      <c r="O185" s="41">
        <f t="shared" si="445"/>
        <v>21.027300000000004</v>
      </c>
      <c r="P185" s="36">
        <f t="shared" si="441"/>
        <v>21.027300000000004</v>
      </c>
      <c r="Q185" s="38">
        <f t="shared" si="442"/>
        <v>0</v>
      </c>
      <c r="R185" s="38">
        <f t="shared" si="443"/>
        <v>0</v>
      </c>
      <c r="S185" s="38">
        <f t="shared" si="426"/>
        <v>0</v>
      </c>
      <c r="T185" s="48">
        <f>O227*G227</f>
        <v>0</v>
      </c>
    </row>
    <row r="186" spans="1:20">
      <c r="A186" s="165"/>
      <c r="B186" s="62">
        <v>240</v>
      </c>
      <c r="C186" s="22">
        <v>36</v>
      </c>
      <c r="D186" s="15" t="s">
        <v>77</v>
      </c>
      <c r="E186" s="16">
        <v>0</v>
      </c>
      <c r="F186" s="14">
        <f>References!$D$9</f>
        <v>1</v>
      </c>
      <c r="G186" s="43">
        <f t="shared" si="440"/>
        <v>0</v>
      </c>
      <c r="H186" s="13"/>
      <c r="I186" s="13">
        <f t="shared" si="415"/>
        <v>0</v>
      </c>
      <c r="J186" s="17"/>
      <c r="K186" s="36">
        <f>References!$C$17*J186</f>
        <v>0</v>
      </c>
      <c r="L186" s="41">
        <f>K186/References!$F$18</f>
        <v>0</v>
      </c>
      <c r="M186" s="41" t="e">
        <f t="shared" si="435"/>
        <v>#DIV/0!</v>
      </c>
      <c r="N186" s="36">
        <v>5.99</v>
      </c>
      <c r="O186" s="41">
        <f t="shared" si="445"/>
        <v>7.1280999999999999</v>
      </c>
      <c r="P186" s="36">
        <f t="shared" si="441"/>
        <v>7.1280999999999999</v>
      </c>
      <c r="Q186" s="38">
        <f t="shared" si="442"/>
        <v>0</v>
      </c>
      <c r="R186" s="38">
        <f t="shared" si="443"/>
        <v>0</v>
      </c>
      <c r="S186" s="38">
        <f t="shared" si="426"/>
        <v>0</v>
      </c>
      <c r="T186" s="48">
        <f>O228*G228</f>
        <v>0</v>
      </c>
    </row>
    <row r="187" spans="1:20">
      <c r="A187" s="165"/>
      <c r="B187" s="62">
        <v>240</v>
      </c>
      <c r="C187" s="22">
        <v>36</v>
      </c>
      <c r="D187" s="15" t="s">
        <v>250</v>
      </c>
      <c r="E187" s="16">
        <v>0</v>
      </c>
      <c r="F187" s="14">
        <f>References!$D$9</f>
        <v>1</v>
      </c>
      <c r="G187" s="43">
        <f>E187*F187*12</f>
        <v>0</v>
      </c>
      <c r="H187" s="13"/>
      <c r="I187" s="13">
        <f t="shared" ref="I187" si="446">G187*H187</f>
        <v>0</v>
      </c>
      <c r="J187" s="17"/>
      <c r="K187" s="36">
        <f>References!$C$17*J187</f>
        <v>0</v>
      </c>
      <c r="L187" s="36">
        <f>K187/References!$F$18</f>
        <v>0</v>
      </c>
      <c r="M187" s="41" t="e">
        <f t="shared" ref="M187" si="447">L187/G187</f>
        <v>#DIV/0!</v>
      </c>
      <c r="N187" s="49">
        <v>0.2</v>
      </c>
      <c r="O187" s="41">
        <f>+N187*$E$7+N187</f>
        <v>0.23800000000000002</v>
      </c>
      <c r="P187" s="36">
        <f t="shared" ref="P187" si="448">O187</f>
        <v>0.23800000000000002</v>
      </c>
      <c r="Q187" s="38">
        <f>G187*N187</f>
        <v>0</v>
      </c>
      <c r="R187" s="38">
        <f>G187*P187</f>
        <v>0</v>
      </c>
      <c r="S187" s="38">
        <f t="shared" ref="S187" si="449">R187-Q187</f>
        <v>0</v>
      </c>
      <c r="T187" s="48"/>
    </row>
    <row r="188" spans="1:20">
      <c r="A188" s="165"/>
      <c r="B188" s="62">
        <v>240</v>
      </c>
      <c r="C188" s="22">
        <v>36</v>
      </c>
      <c r="D188" s="15" t="s">
        <v>132</v>
      </c>
      <c r="E188" s="16">
        <v>0</v>
      </c>
      <c r="F188" s="14">
        <f>References!$D$9</f>
        <v>1</v>
      </c>
      <c r="G188" s="43">
        <f t="shared" si="440"/>
        <v>0</v>
      </c>
      <c r="H188" s="13"/>
      <c r="I188" s="13">
        <f t="shared" si="415"/>
        <v>0</v>
      </c>
      <c r="J188" s="17"/>
      <c r="K188" s="36">
        <f>References!$C$17*J188</f>
        <v>0</v>
      </c>
      <c r="L188" s="41">
        <f>K188/References!$F$18</f>
        <v>0</v>
      </c>
      <c r="M188" s="41" t="e">
        <f t="shared" si="435"/>
        <v>#DIV/0!</v>
      </c>
      <c r="N188" s="36">
        <v>21.57</v>
      </c>
      <c r="O188" s="41">
        <f t="shared" si="445"/>
        <v>25.668300000000002</v>
      </c>
      <c r="P188" s="36">
        <f t="shared" si="441"/>
        <v>25.668300000000002</v>
      </c>
      <c r="Q188" s="38">
        <f t="shared" si="442"/>
        <v>0</v>
      </c>
      <c r="R188" s="38">
        <f t="shared" si="443"/>
        <v>0</v>
      </c>
      <c r="S188" s="38">
        <f t="shared" si="426"/>
        <v>0</v>
      </c>
      <c r="T188" s="48">
        <f>O229*G229</f>
        <v>0</v>
      </c>
    </row>
    <row r="189" spans="1:20">
      <c r="A189" s="165"/>
      <c r="B189" s="62">
        <v>240</v>
      </c>
      <c r="C189" s="22">
        <v>36</v>
      </c>
      <c r="D189" s="15" t="s">
        <v>182</v>
      </c>
      <c r="E189" s="16">
        <v>0</v>
      </c>
      <c r="F189" s="14">
        <v>1</v>
      </c>
      <c r="G189" s="43">
        <f t="shared" si="440"/>
        <v>0</v>
      </c>
      <c r="H189" s="13"/>
      <c r="I189" s="13">
        <f t="shared" si="415"/>
        <v>0</v>
      </c>
      <c r="J189" s="17"/>
      <c r="K189" s="36">
        <f>References!$C$17*J189</f>
        <v>0</v>
      </c>
      <c r="L189" s="41">
        <f>K189/References!$F$18</f>
        <v>0</v>
      </c>
      <c r="M189" s="41" t="e">
        <f t="shared" si="435"/>
        <v>#DIV/0!</v>
      </c>
      <c r="N189" s="36">
        <v>21.57</v>
      </c>
      <c r="O189" s="41">
        <f t="shared" si="445"/>
        <v>25.668300000000002</v>
      </c>
      <c r="P189" s="36">
        <f t="shared" si="441"/>
        <v>25.668300000000002</v>
      </c>
      <c r="Q189" s="38">
        <f t="shared" si="442"/>
        <v>0</v>
      </c>
      <c r="R189" s="38">
        <f t="shared" si="443"/>
        <v>0</v>
      </c>
      <c r="S189" s="38">
        <f t="shared" si="426"/>
        <v>0</v>
      </c>
      <c r="T189" s="48">
        <f>O230*G230</f>
        <v>0</v>
      </c>
    </row>
    <row r="190" spans="1:20">
      <c r="A190" s="165"/>
      <c r="B190" s="62">
        <v>240</v>
      </c>
      <c r="C190" s="22">
        <v>36</v>
      </c>
      <c r="D190" s="15" t="s">
        <v>78</v>
      </c>
      <c r="E190" s="16">
        <v>0</v>
      </c>
      <c r="F190" s="14">
        <f>References!$D$9</f>
        <v>1</v>
      </c>
      <c r="G190" s="43">
        <f t="shared" si="440"/>
        <v>0</v>
      </c>
      <c r="H190" s="13"/>
      <c r="I190" s="13">
        <f t="shared" si="415"/>
        <v>0</v>
      </c>
      <c r="J190" s="17"/>
      <c r="K190" s="36">
        <f>References!$C$17*J190</f>
        <v>0</v>
      </c>
      <c r="L190" s="41">
        <f>K190/References!$F$18</f>
        <v>0</v>
      </c>
      <c r="M190" s="41" t="e">
        <f t="shared" si="435"/>
        <v>#DIV/0!</v>
      </c>
      <c r="N190" s="36">
        <v>9.9</v>
      </c>
      <c r="O190" s="41">
        <f t="shared" si="445"/>
        <v>11.781000000000001</v>
      </c>
      <c r="P190" s="36">
        <f t="shared" si="441"/>
        <v>11.781000000000001</v>
      </c>
      <c r="Q190" s="38">
        <f t="shared" si="442"/>
        <v>0</v>
      </c>
      <c r="R190" s="38">
        <f t="shared" si="443"/>
        <v>0</v>
      </c>
      <c r="S190" s="38">
        <f t="shared" si="426"/>
        <v>0</v>
      </c>
      <c r="T190" s="48">
        <f>O231*G231</f>
        <v>0</v>
      </c>
    </row>
    <row r="191" spans="1:20">
      <c r="A191" s="165"/>
      <c r="B191" s="62">
        <v>240</v>
      </c>
      <c r="C191" s="22">
        <v>36</v>
      </c>
      <c r="D191" s="15" t="s">
        <v>251</v>
      </c>
      <c r="E191" s="16">
        <v>0</v>
      </c>
      <c r="F191" s="14">
        <f>References!$D$9</f>
        <v>1</v>
      </c>
      <c r="G191" s="43">
        <f>E191*F191*12</f>
        <v>0</v>
      </c>
      <c r="H191" s="13"/>
      <c r="I191" s="13">
        <f t="shared" si="415"/>
        <v>0</v>
      </c>
      <c r="J191" s="17"/>
      <c r="K191" s="36">
        <f>References!$C$17*J191</f>
        <v>0</v>
      </c>
      <c r="L191" s="36">
        <f>K191/References!$F$18</f>
        <v>0</v>
      </c>
      <c r="M191" s="41" t="e">
        <f t="shared" ref="M191" si="450">L191/G191</f>
        <v>#DIV/0!</v>
      </c>
      <c r="N191" s="49">
        <v>0.33</v>
      </c>
      <c r="O191" s="41">
        <f>+N191*$E$7+N191</f>
        <v>0.39270000000000005</v>
      </c>
      <c r="P191" s="36">
        <f t="shared" si="441"/>
        <v>0.39270000000000005</v>
      </c>
      <c r="Q191" s="38">
        <f>G191*N191</f>
        <v>0</v>
      </c>
      <c r="R191" s="38">
        <f>G191*P191</f>
        <v>0</v>
      </c>
      <c r="S191" s="38">
        <f t="shared" si="426"/>
        <v>0</v>
      </c>
      <c r="T191" s="48"/>
    </row>
    <row r="192" spans="1:20">
      <c r="A192" s="165"/>
      <c r="B192" s="62">
        <v>240</v>
      </c>
      <c r="C192" s="22">
        <v>36</v>
      </c>
      <c r="D192" s="15" t="s">
        <v>85</v>
      </c>
      <c r="E192" s="16">
        <v>0</v>
      </c>
      <c r="F192" s="14">
        <f>References!$D$9</f>
        <v>1</v>
      </c>
      <c r="G192" s="43">
        <f t="shared" si="440"/>
        <v>0</v>
      </c>
      <c r="H192" s="13"/>
      <c r="I192" s="13">
        <f t="shared" si="415"/>
        <v>0</v>
      </c>
      <c r="J192" s="17"/>
      <c r="K192" s="36">
        <f>References!$C$17*J192</f>
        <v>0</v>
      </c>
      <c r="L192" s="41">
        <f>K192/References!$F$18</f>
        <v>0</v>
      </c>
      <c r="M192" s="41" t="e">
        <f t="shared" si="435"/>
        <v>#DIV/0!</v>
      </c>
      <c r="N192" s="36">
        <v>31.27</v>
      </c>
      <c r="O192" s="41">
        <f t="shared" si="445"/>
        <v>37.211300000000001</v>
      </c>
      <c r="P192" s="36">
        <f t="shared" si="441"/>
        <v>37.211300000000001</v>
      </c>
      <c r="Q192" s="38">
        <f t="shared" si="442"/>
        <v>0</v>
      </c>
      <c r="R192" s="38">
        <f t="shared" si="443"/>
        <v>0</v>
      </c>
      <c r="S192" s="38">
        <f t="shared" si="426"/>
        <v>0</v>
      </c>
      <c r="T192" s="48">
        <f>O232*G232</f>
        <v>0</v>
      </c>
    </row>
    <row r="193" spans="1:20">
      <c r="A193" s="165"/>
      <c r="B193" s="62">
        <v>240</v>
      </c>
      <c r="C193" s="22">
        <v>36</v>
      </c>
      <c r="D193" s="15" t="s">
        <v>183</v>
      </c>
      <c r="E193" s="16">
        <v>0</v>
      </c>
      <c r="F193" s="14">
        <v>1</v>
      </c>
      <c r="G193" s="43">
        <f t="shared" si="440"/>
        <v>0</v>
      </c>
      <c r="H193" s="13"/>
      <c r="I193" s="13">
        <f t="shared" si="415"/>
        <v>0</v>
      </c>
      <c r="J193" s="17"/>
      <c r="K193" s="36">
        <f>References!$C$17*J193</f>
        <v>0</v>
      </c>
      <c r="L193" s="41">
        <f>K193/References!$F$18</f>
        <v>0</v>
      </c>
      <c r="M193" s="41" t="e">
        <f t="shared" si="435"/>
        <v>#DIV/0!</v>
      </c>
      <c r="N193" s="36">
        <v>31.27</v>
      </c>
      <c r="O193" s="41">
        <f t="shared" si="445"/>
        <v>37.211300000000001</v>
      </c>
      <c r="P193" s="36">
        <f t="shared" si="441"/>
        <v>37.211300000000001</v>
      </c>
      <c r="Q193" s="38">
        <f t="shared" si="442"/>
        <v>0</v>
      </c>
      <c r="R193" s="38">
        <f t="shared" si="443"/>
        <v>0</v>
      </c>
      <c r="S193" s="38">
        <f t="shared" si="426"/>
        <v>0</v>
      </c>
      <c r="T193" s="48">
        <f>O233*G233</f>
        <v>0</v>
      </c>
    </row>
    <row r="194" spans="1:20">
      <c r="A194" s="165"/>
      <c r="B194" s="62">
        <v>240</v>
      </c>
      <c r="C194" s="22">
        <v>36</v>
      </c>
      <c r="D194" s="15" t="s">
        <v>79</v>
      </c>
      <c r="E194" s="16">
        <v>0</v>
      </c>
      <c r="F194" s="14">
        <f>References!$D$9</f>
        <v>1</v>
      </c>
      <c r="G194" s="43">
        <f t="shared" si="440"/>
        <v>0</v>
      </c>
      <c r="H194" s="13"/>
      <c r="I194" s="13">
        <f t="shared" si="415"/>
        <v>0</v>
      </c>
      <c r="J194" s="17"/>
      <c r="K194" s="36">
        <f>References!$C$17*J194</f>
        <v>0</v>
      </c>
      <c r="L194" s="41">
        <f>K194/References!$F$18</f>
        <v>0</v>
      </c>
      <c r="M194" s="41" t="e">
        <f t="shared" si="435"/>
        <v>#DIV/0!</v>
      </c>
      <c r="N194" s="36">
        <v>9.9</v>
      </c>
      <c r="O194" s="41">
        <f t="shared" si="445"/>
        <v>11.781000000000001</v>
      </c>
      <c r="P194" s="36">
        <f t="shared" si="441"/>
        <v>11.781000000000001</v>
      </c>
      <c r="Q194" s="38">
        <f t="shared" si="442"/>
        <v>0</v>
      </c>
      <c r="R194" s="38">
        <f t="shared" si="443"/>
        <v>0</v>
      </c>
      <c r="S194" s="38">
        <f t="shared" si="426"/>
        <v>0</v>
      </c>
      <c r="T194" s="48">
        <f>O234*G234</f>
        <v>0</v>
      </c>
    </row>
    <row r="195" spans="1:20">
      <c r="A195" s="165"/>
      <c r="B195" s="62">
        <v>240</v>
      </c>
      <c r="C195" s="22">
        <v>36</v>
      </c>
      <c r="D195" s="15" t="s">
        <v>252</v>
      </c>
      <c r="E195" s="16">
        <v>0</v>
      </c>
      <c r="F195" s="14">
        <f>References!$D$9</f>
        <v>1</v>
      </c>
      <c r="G195" s="43">
        <f>E195*F195*12</f>
        <v>0</v>
      </c>
      <c r="H195" s="13"/>
      <c r="I195" s="13">
        <f t="shared" ref="I195" si="451">G195*H195</f>
        <v>0</v>
      </c>
      <c r="J195" s="17"/>
      <c r="K195" s="36">
        <f>References!$C$17*J195</f>
        <v>0</v>
      </c>
      <c r="L195" s="36">
        <f>K195/References!$F$18</f>
        <v>0</v>
      </c>
      <c r="M195" s="41" t="e">
        <f t="shared" ref="M195" si="452">L195/G195</f>
        <v>#DIV/0!</v>
      </c>
      <c r="N195" s="49">
        <v>0.33</v>
      </c>
      <c r="O195" s="41">
        <f>+N195*$E$7+N195</f>
        <v>0.39270000000000005</v>
      </c>
      <c r="P195" s="36">
        <f t="shared" ref="P195" si="453">O195</f>
        <v>0.39270000000000005</v>
      </c>
      <c r="Q195" s="38">
        <f>G195*N195</f>
        <v>0</v>
      </c>
      <c r="R195" s="38">
        <f>G195*P195</f>
        <v>0</v>
      </c>
      <c r="S195" s="38">
        <f t="shared" ref="S195" si="454">R195-Q195</f>
        <v>0</v>
      </c>
      <c r="T195" s="48"/>
    </row>
    <row r="196" spans="1:20">
      <c r="A196" s="165"/>
      <c r="B196" s="62">
        <v>240</v>
      </c>
      <c r="C196" s="22">
        <v>36</v>
      </c>
      <c r="D196" s="15" t="s">
        <v>86</v>
      </c>
      <c r="E196" s="16">
        <v>0</v>
      </c>
      <c r="F196" s="14">
        <f>References!$D$9</f>
        <v>1</v>
      </c>
      <c r="G196" s="43">
        <f t="shared" si="440"/>
        <v>0</v>
      </c>
      <c r="H196" s="13"/>
      <c r="I196" s="13">
        <f t="shared" si="415"/>
        <v>0</v>
      </c>
      <c r="J196" s="17"/>
      <c r="K196" s="36">
        <f>References!$C$17*J196</f>
        <v>0</v>
      </c>
      <c r="L196" s="41">
        <f>K196/References!$F$18</f>
        <v>0</v>
      </c>
      <c r="M196" s="41" t="e">
        <f t="shared" si="435"/>
        <v>#DIV/0!</v>
      </c>
      <c r="N196" s="36">
        <v>37.19</v>
      </c>
      <c r="O196" s="41">
        <f t="shared" si="445"/>
        <v>44.256099999999996</v>
      </c>
      <c r="P196" s="36">
        <f t="shared" si="441"/>
        <v>44.256099999999996</v>
      </c>
      <c r="Q196" s="38">
        <f t="shared" si="442"/>
        <v>0</v>
      </c>
      <c r="R196" s="38">
        <f t="shared" si="443"/>
        <v>0</v>
      </c>
      <c r="S196" s="38">
        <f t="shared" si="426"/>
        <v>0</v>
      </c>
      <c r="T196" s="48">
        <f>O235*G235</f>
        <v>0</v>
      </c>
    </row>
    <row r="197" spans="1:20">
      <c r="A197" s="165"/>
      <c r="B197" s="62">
        <v>240</v>
      </c>
      <c r="C197" s="22">
        <v>36</v>
      </c>
      <c r="D197" s="15" t="s">
        <v>184</v>
      </c>
      <c r="E197" s="16">
        <v>0</v>
      </c>
      <c r="F197" s="14">
        <v>1</v>
      </c>
      <c r="G197" s="43">
        <f t="shared" si="440"/>
        <v>0</v>
      </c>
      <c r="H197" s="13"/>
      <c r="I197" s="13">
        <f t="shared" si="415"/>
        <v>0</v>
      </c>
      <c r="J197" s="17"/>
      <c r="K197" s="36">
        <f>References!$C$17*J197</f>
        <v>0</v>
      </c>
      <c r="L197" s="41">
        <f>K197/References!$F$18</f>
        <v>0</v>
      </c>
      <c r="M197" s="41" t="e">
        <f t="shared" si="435"/>
        <v>#DIV/0!</v>
      </c>
      <c r="N197" s="36">
        <v>37.19</v>
      </c>
      <c r="O197" s="41">
        <f t="shared" si="445"/>
        <v>44.256099999999996</v>
      </c>
      <c r="P197" s="36">
        <f t="shared" si="441"/>
        <v>44.256099999999996</v>
      </c>
      <c r="Q197" s="38">
        <f t="shared" si="442"/>
        <v>0</v>
      </c>
      <c r="R197" s="38">
        <f t="shared" si="443"/>
        <v>0</v>
      </c>
      <c r="S197" s="38">
        <f t="shared" si="426"/>
        <v>0</v>
      </c>
      <c r="T197" s="48">
        <f>O236*G236</f>
        <v>0</v>
      </c>
    </row>
    <row r="198" spans="1:20">
      <c r="A198" s="165"/>
      <c r="B198" s="62">
        <v>240</v>
      </c>
      <c r="C198" s="22">
        <v>36</v>
      </c>
      <c r="D198" s="15" t="s">
        <v>80</v>
      </c>
      <c r="E198" s="16">
        <v>0</v>
      </c>
      <c r="F198" s="14">
        <f>References!$D$9</f>
        <v>1</v>
      </c>
      <c r="G198" s="43">
        <f t="shared" si="440"/>
        <v>0</v>
      </c>
      <c r="H198" s="13"/>
      <c r="I198" s="13">
        <f t="shared" si="415"/>
        <v>0</v>
      </c>
      <c r="J198" s="17"/>
      <c r="K198" s="36">
        <f>References!$C$17*J198</f>
        <v>0</v>
      </c>
      <c r="L198" s="41">
        <f>K198/References!$F$18</f>
        <v>0</v>
      </c>
      <c r="M198" s="41" t="e">
        <f t="shared" si="435"/>
        <v>#DIV/0!</v>
      </c>
      <c r="N198" s="36">
        <v>11.36</v>
      </c>
      <c r="O198" s="41">
        <f t="shared" si="445"/>
        <v>13.5184</v>
      </c>
      <c r="P198" s="36">
        <f t="shared" si="441"/>
        <v>13.5184</v>
      </c>
      <c r="Q198" s="38">
        <f t="shared" si="442"/>
        <v>0</v>
      </c>
      <c r="R198" s="38">
        <f t="shared" si="443"/>
        <v>0</v>
      </c>
      <c r="S198" s="38">
        <f t="shared" si="426"/>
        <v>0</v>
      </c>
      <c r="T198" s="48" t="e">
        <f>#REF!*#REF!</f>
        <v>#REF!</v>
      </c>
    </row>
    <row r="199" spans="1:20">
      <c r="A199" s="165"/>
      <c r="B199" s="62">
        <v>240</v>
      </c>
      <c r="C199" s="22">
        <v>36</v>
      </c>
      <c r="D199" s="15" t="s">
        <v>253</v>
      </c>
      <c r="E199" s="16">
        <v>0</v>
      </c>
      <c r="F199" s="14">
        <f>References!$D$9</f>
        <v>1</v>
      </c>
      <c r="G199" s="43">
        <f>E199*F199*12</f>
        <v>0</v>
      </c>
      <c r="H199" s="13"/>
      <c r="I199" s="13">
        <f t="shared" si="415"/>
        <v>0</v>
      </c>
      <c r="J199" s="17"/>
      <c r="K199" s="36">
        <f>References!$C$17*J199</f>
        <v>0</v>
      </c>
      <c r="L199" s="36">
        <f>K199/References!$F$18</f>
        <v>0</v>
      </c>
      <c r="M199" s="41" t="e">
        <f t="shared" ref="M199" si="455">L199/G199</f>
        <v>#DIV/0!</v>
      </c>
      <c r="N199" s="49">
        <v>0.38</v>
      </c>
      <c r="O199" s="41">
        <f>+N199*$E$7+N199</f>
        <v>0.45219999999999999</v>
      </c>
      <c r="P199" s="36">
        <f t="shared" si="441"/>
        <v>0.45219999999999999</v>
      </c>
      <c r="Q199" s="38">
        <f>G199*N199</f>
        <v>0</v>
      </c>
      <c r="R199" s="38">
        <f>G199*P199</f>
        <v>0</v>
      </c>
      <c r="S199" s="38">
        <f t="shared" si="426"/>
        <v>0</v>
      </c>
      <c r="T199" s="48"/>
    </row>
    <row r="200" spans="1:20">
      <c r="A200" s="165"/>
      <c r="B200" s="62">
        <v>240</v>
      </c>
      <c r="C200" s="22">
        <v>36</v>
      </c>
      <c r="D200" s="15" t="s">
        <v>87</v>
      </c>
      <c r="E200" s="16">
        <v>0</v>
      </c>
      <c r="F200" s="14">
        <f>References!$D$9</f>
        <v>1</v>
      </c>
      <c r="G200" s="43">
        <f t="shared" si="440"/>
        <v>0</v>
      </c>
      <c r="H200" s="13"/>
      <c r="I200" s="13">
        <f t="shared" si="415"/>
        <v>0</v>
      </c>
      <c r="J200" s="17"/>
      <c r="K200" s="36">
        <f>References!$C$17*J200</f>
        <v>0</v>
      </c>
      <c r="L200" s="41">
        <f>K200/References!$F$18</f>
        <v>0</v>
      </c>
      <c r="M200" s="41" t="e">
        <f t="shared" si="435"/>
        <v>#DIV/0!</v>
      </c>
      <c r="N200" s="36">
        <v>42.82</v>
      </c>
      <c r="O200" s="41">
        <f t="shared" si="445"/>
        <v>50.955799999999996</v>
      </c>
      <c r="P200" s="36">
        <f t="shared" si="441"/>
        <v>50.955799999999996</v>
      </c>
      <c r="Q200" s="38">
        <f t="shared" si="442"/>
        <v>0</v>
      </c>
      <c r="R200" s="38">
        <f t="shared" si="443"/>
        <v>0</v>
      </c>
      <c r="S200" s="38">
        <f t="shared" si="426"/>
        <v>0</v>
      </c>
      <c r="T200" s="48">
        <f>O237*G237</f>
        <v>0</v>
      </c>
    </row>
    <row r="201" spans="1:20">
      <c r="A201" s="165"/>
      <c r="B201" s="62">
        <v>240</v>
      </c>
      <c r="C201" s="22">
        <v>37</v>
      </c>
      <c r="D201" s="15" t="s">
        <v>81</v>
      </c>
      <c r="E201" s="16">
        <v>0</v>
      </c>
      <c r="F201" s="14">
        <f>References!$D$9</f>
        <v>1</v>
      </c>
      <c r="G201" s="43">
        <f t="shared" si="440"/>
        <v>0</v>
      </c>
      <c r="H201" s="13"/>
      <c r="I201" s="13">
        <f t="shared" si="415"/>
        <v>0</v>
      </c>
      <c r="J201" s="17"/>
      <c r="K201" s="36">
        <f>References!$C$17*J201</f>
        <v>0</v>
      </c>
      <c r="L201" s="41">
        <f>K201/References!$F$18</f>
        <v>0</v>
      </c>
      <c r="M201" s="41" t="e">
        <f t="shared" si="435"/>
        <v>#DIV/0!</v>
      </c>
      <c r="N201" s="36">
        <v>14.4</v>
      </c>
      <c r="O201" s="41">
        <f t="shared" si="445"/>
        <v>17.135999999999999</v>
      </c>
      <c r="P201" s="36">
        <f t="shared" si="441"/>
        <v>17.135999999999999</v>
      </c>
      <c r="Q201" s="38">
        <f t="shared" si="442"/>
        <v>0</v>
      </c>
      <c r="R201" s="38">
        <f t="shared" si="443"/>
        <v>0</v>
      </c>
      <c r="S201" s="38">
        <f t="shared" si="426"/>
        <v>0</v>
      </c>
      <c r="T201" s="48">
        <f>O239*G239</f>
        <v>0</v>
      </c>
    </row>
    <row r="202" spans="1:20">
      <c r="A202" s="165"/>
      <c r="B202" s="62">
        <v>240</v>
      </c>
      <c r="C202" s="22">
        <v>37</v>
      </c>
      <c r="D202" s="15" t="s">
        <v>254</v>
      </c>
      <c r="E202" s="16">
        <v>0</v>
      </c>
      <c r="F202" s="14">
        <f>References!$D$9</f>
        <v>1</v>
      </c>
      <c r="G202" s="43">
        <f>E202*F202*12</f>
        <v>0</v>
      </c>
      <c r="H202" s="13"/>
      <c r="I202" s="13">
        <f t="shared" ref="I202" si="456">G202*H202</f>
        <v>0</v>
      </c>
      <c r="J202" s="17"/>
      <c r="K202" s="36">
        <f>References!$C$17*J202</f>
        <v>0</v>
      </c>
      <c r="L202" s="36">
        <f>K202/References!$F$18</f>
        <v>0</v>
      </c>
      <c r="M202" s="41" t="e">
        <f t="shared" ref="M202" si="457">L202/G202</f>
        <v>#DIV/0!</v>
      </c>
      <c r="N202" s="49">
        <v>0.49</v>
      </c>
      <c r="O202" s="41">
        <f>+N202*$E$7+N202</f>
        <v>0.58309999999999995</v>
      </c>
      <c r="P202" s="36">
        <f t="shared" ref="P202" si="458">O202</f>
        <v>0.58309999999999995</v>
      </c>
      <c r="Q202" s="38">
        <f>G202*N202</f>
        <v>0</v>
      </c>
      <c r="R202" s="38">
        <f>G202*P202</f>
        <v>0</v>
      </c>
      <c r="S202" s="38">
        <f t="shared" ref="S202" si="459">R202-Q202</f>
        <v>0</v>
      </c>
      <c r="T202" s="48"/>
    </row>
    <row r="203" spans="1:20">
      <c r="A203" s="165"/>
      <c r="B203" s="62">
        <v>240</v>
      </c>
      <c r="C203" s="22">
        <v>37</v>
      </c>
      <c r="D203" s="15" t="s">
        <v>88</v>
      </c>
      <c r="E203" s="16">
        <v>0</v>
      </c>
      <c r="F203" s="14">
        <f>References!$D$9</f>
        <v>1</v>
      </c>
      <c r="G203" s="43">
        <f t="shared" si="440"/>
        <v>0</v>
      </c>
      <c r="H203" s="13"/>
      <c r="I203" s="13">
        <f t="shared" si="415"/>
        <v>0</v>
      </c>
      <c r="J203" s="17"/>
      <c r="K203" s="36">
        <f>References!$C$17*J203</f>
        <v>0</v>
      </c>
      <c r="L203" s="41">
        <f>K203/References!$F$18</f>
        <v>0</v>
      </c>
      <c r="M203" s="41" t="e">
        <f t="shared" si="435"/>
        <v>#DIV/0!</v>
      </c>
      <c r="N203" s="36">
        <v>47.57</v>
      </c>
      <c r="O203" s="41">
        <f t="shared" si="445"/>
        <v>56.6083</v>
      </c>
      <c r="P203" s="36">
        <f t="shared" si="441"/>
        <v>56.6083</v>
      </c>
      <c r="Q203" s="38">
        <f t="shared" si="442"/>
        <v>0</v>
      </c>
      <c r="R203" s="38">
        <f t="shared" si="443"/>
        <v>0</v>
      </c>
      <c r="S203" s="38">
        <f t="shared" si="426"/>
        <v>0</v>
      </c>
      <c r="T203" s="48">
        <f>O240*G240</f>
        <v>0</v>
      </c>
    </row>
    <row r="204" spans="1:20">
      <c r="A204" s="165"/>
      <c r="B204" s="62">
        <v>240</v>
      </c>
      <c r="C204" s="22">
        <v>38</v>
      </c>
      <c r="D204" s="15" t="s">
        <v>188</v>
      </c>
      <c r="E204" s="16">
        <v>0</v>
      </c>
      <c r="F204" s="14">
        <v>1</v>
      </c>
      <c r="G204" s="43">
        <f t="shared" si="440"/>
        <v>0</v>
      </c>
      <c r="H204" s="13"/>
      <c r="I204" s="13">
        <f t="shared" si="415"/>
        <v>0</v>
      </c>
      <c r="J204" s="17"/>
      <c r="K204" s="36">
        <f>References!$C$17*J204</f>
        <v>0</v>
      </c>
      <c r="L204" s="41">
        <f>K204/References!$F$18</f>
        <v>0</v>
      </c>
      <c r="M204" s="41" t="e">
        <f t="shared" si="435"/>
        <v>#DIV/0!</v>
      </c>
      <c r="N204" s="36">
        <v>15.73</v>
      </c>
      <c r="O204" s="41">
        <f t="shared" si="445"/>
        <v>18.718700000000002</v>
      </c>
      <c r="P204" s="36">
        <f t="shared" si="441"/>
        <v>18.718700000000002</v>
      </c>
      <c r="Q204" s="38">
        <f t="shared" si="442"/>
        <v>0</v>
      </c>
      <c r="R204" s="38">
        <f t="shared" si="443"/>
        <v>0</v>
      </c>
      <c r="S204" s="38">
        <f t="shared" si="426"/>
        <v>0</v>
      </c>
      <c r="T204" s="48">
        <f>O242*G242</f>
        <v>0</v>
      </c>
    </row>
    <row r="205" spans="1:20">
      <c r="A205" s="165"/>
      <c r="B205" s="62">
        <v>240</v>
      </c>
      <c r="C205" s="22">
        <v>38</v>
      </c>
      <c r="D205" s="15" t="s">
        <v>187</v>
      </c>
      <c r="E205" s="16">
        <v>0</v>
      </c>
      <c r="F205" s="14">
        <f>References!$D$9</f>
        <v>1</v>
      </c>
      <c r="G205" s="43">
        <f t="shared" si="440"/>
        <v>0</v>
      </c>
      <c r="H205" s="13"/>
      <c r="I205" s="13">
        <f t="shared" si="415"/>
        <v>0</v>
      </c>
      <c r="J205" s="17"/>
      <c r="K205" s="36">
        <f>References!$C$17*J205</f>
        <v>0</v>
      </c>
      <c r="L205" s="41">
        <f>K205/References!$F$18</f>
        <v>0</v>
      </c>
      <c r="M205" s="41" t="e">
        <f t="shared" si="435"/>
        <v>#DIV/0!</v>
      </c>
      <c r="N205" s="36">
        <v>3.63</v>
      </c>
      <c r="O205" s="41">
        <f t="shared" si="445"/>
        <v>4.3197000000000001</v>
      </c>
      <c r="P205" s="36">
        <f t="shared" si="441"/>
        <v>4.3197000000000001</v>
      </c>
      <c r="Q205" s="38">
        <f t="shared" si="442"/>
        <v>0</v>
      </c>
      <c r="R205" s="38">
        <f t="shared" si="443"/>
        <v>0</v>
      </c>
      <c r="S205" s="38">
        <f t="shared" si="426"/>
        <v>0</v>
      </c>
      <c r="T205" s="48"/>
    </row>
    <row r="206" spans="1:20">
      <c r="A206" s="165"/>
      <c r="B206" s="62">
        <v>240</v>
      </c>
      <c r="C206" s="22">
        <v>38</v>
      </c>
      <c r="D206" s="15" t="s">
        <v>189</v>
      </c>
      <c r="E206" s="16">
        <v>0</v>
      </c>
      <c r="F206" s="14">
        <v>1</v>
      </c>
      <c r="G206" s="43">
        <f t="shared" si="440"/>
        <v>0</v>
      </c>
      <c r="H206" s="13"/>
      <c r="I206" s="13">
        <f t="shared" si="415"/>
        <v>0</v>
      </c>
      <c r="J206" s="17"/>
      <c r="K206" s="36">
        <f>References!$C$17*J206</f>
        <v>0</v>
      </c>
      <c r="L206" s="41">
        <f>K206/References!$F$18</f>
        <v>0</v>
      </c>
      <c r="M206" s="41" t="e">
        <f t="shared" si="435"/>
        <v>#DIV/0!</v>
      </c>
      <c r="N206" s="36">
        <v>18.23</v>
      </c>
      <c r="O206" s="41">
        <f t="shared" si="445"/>
        <v>21.6937</v>
      </c>
      <c r="P206" s="36">
        <f t="shared" si="441"/>
        <v>21.6937</v>
      </c>
      <c r="Q206" s="38">
        <f t="shared" si="442"/>
        <v>0</v>
      </c>
      <c r="R206" s="38">
        <f t="shared" si="443"/>
        <v>0</v>
      </c>
      <c r="S206" s="38">
        <f t="shared" si="426"/>
        <v>0</v>
      </c>
      <c r="T206" s="48"/>
    </row>
    <row r="207" spans="1:20">
      <c r="A207" s="165"/>
      <c r="B207" s="62">
        <v>240</v>
      </c>
      <c r="C207" s="22">
        <v>38</v>
      </c>
      <c r="D207" s="15" t="s">
        <v>190</v>
      </c>
      <c r="E207" s="16">
        <v>0</v>
      </c>
      <c r="F207" s="14">
        <f>References!$D$9</f>
        <v>1</v>
      </c>
      <c r="G207" s="43">
        <f t="shared" si="440"/>
        <v>0</v>
      </c>
      <c r="H207" s="13"/>
      <c r="I207" s="13">
        <f t="shared" si="415"/>
        <v>0</v>
      </c>
      <c r="J207" s="17"/>
      <c r="K207" s="36">
        <f>References!$C$17*J207</f>
        <v>0</v>
      </c>
      <c r="L207" s="41">
        <f>K207/References!$F$18</f>
        <v>0</v>
      </c>
      <c r="M207" s="41" t="e">
        <f t="shared" si="435"/>
        <v>#DIV/0!</v>
      </c>
      <c r="N207" s="36">
        <v>4.21</v>
      </c>
      <c r="O207" s="41">
        <f t="shared" si="445"/>
        <v>5.0099</v>
      </c>
      <c r="P207" s="36">
        <f t="shared" si="441"/>
        <v>5.0099</v>
      </c>
      <c r="Q207" s="38">
        <f t="shared" si="442"/>
        <v>0</v>
      </c>
      <c r="R207" s="38">
        <f t="shared" si="443"/>
        <v>0</v>
      </c>
      <c r="S207" s="38">
        <f t="shared" si="426"/>
        <v>0</v>
      </c>
      <c r="T207" s="48"/>
    </row>
    <row r="208" spans="1:20">
      <c r="A208" s="165"/>
      <c r="B208" s="62">
        <v>245</v>
      </c>
      <c r="C208" s="22">
        <v>43</v>
      </c>
      <c r="D208" s="15" t="s">
        <v>192</v>
      </c>
      <c r="E208" s="16">
        <v>0</v>
      </c>
      <c r="F208" s="14">
        <f>References!$D$9</f>
        <v>1</v>
      </c>
      <c r="G208" s="43">
        <f t="shared" si="402"/>
        <v>0</v>
      </c>
      <c r="H208" s="13"/>
      <c r="I208" s="13">
        <f t="shared" si="415"/>
        <v>0</v>
      </c>
      <c r="J208" s="17"/>
      <c r="K208" s="36">
        <f>References!$C$17*J208</f>
        <v>0</v>
      </c>
      <c r="L208" s="36">
        <f>K208/References!$F$18</f>
        <v>0</v>
      </c>
      <c r="M208" s="41" t="e">
        <f t="shared" si="428"/>
        <v>#DIV/0!</v>
      </c>
      <c r="N208" s="49">
        <v>2.0699999999999998</v>
      </c>
      <c r="O208" s="41">
        <f t="shared" si="445"/>
        <v>2.4632999999999998</v>
      </c>
      <c r="P208" s="36">
        <f t="shared" ref="P208:P217" si="460">O208</f>
        <v>2.4632999999999998</v>
      </c>
      <c r="Q208" s="38">
        <f t="shared" ref="Q208:Q217" si="461">N208*G208</f>
        <v>0</v>
      </c>
      <c r="R208" s="38">
        <f t="shared" si="425"/>
        <v>0</v>
      </c>
      <c r="S208" s="38">
        <f t="shared" ref="S208:S217" si="462">R208-Q208</f>
        <v>0</v>
      </c>
      <c r="T208" s="48"/>
    </row>
    <row r="209" spans="1:20">
      <c r="A209" s="165"/>
      <c r="B209" s="62">
        <v>245</v>
      </c>
      <c r="C209" s="22">
        <v>43</v>
      </c>
      <c r="D209" s="15" t="s">
        <v>193</v>
      </c>
      <c r="E209" s="16">
        <v>0</v>
      </c>
      <c r="F209" s="14">
        <f>References!$D$9</f>
        <v>1</v>
      </c>
      <c r="G209" s="43">
        <f t="shared" si="402"/>
        <v>0</v>
      </c>
      <c r="H209" s="13"/>
      <c r="I209" s="13">
        <f t="shared" si="415"/>
        <v>0</v>
      </c>
      <c r="J209" s="17"/>
      <c r="K209" s="36">
        <f>References!$C$17*J209</f>
        <v>0</v>
      </c>
      <c r="L209" s="36">
        <f>K209/References!$F$18</f>
        <v>0</v>
      </c>
      <c r="M209" s="41" t="e">
        <f t="shared" si="428"/>
        <v>#DIV/0!</v>
      </c>
      <c r="N209" s="49">
        <v>2.0699999999999998</v>
      </c>
      <c r="O209" s="41">
        <f t="shared" si="445"/>
        <v>2.4632999999999998</v>
      </c>
      <c r="P209" s="36">
        <f t="shared" si="460"/>
        <v>2.4632999999999998</v>
      </c>
      <c r="Q209" s="38">
        <f t="shared" si="461"/>
        <v>0</v>
      </c>
      <c r="R209" s="38">
        <f t="shared" si="425"/>
        <v>0</v>
      </c>
      <c r="S209" s="38">
        <f t="shared" si="462"/>
        <v>0</v>
      </c>
      <c r="T209" s="48"/>
    </row>
    <row r="210" spans="1:20" ht="14.4" customHeight="1">
      <c r="A210" s="165"/>
      <c r="B210" s="62">
        <v>245</v>
      </c>
      <c r="C210" s="22">
        <v>43</v>
      </c>
      <c r="D210" s="15" t="s">
        <v>194</v>
      </c>
      <c r="E210" s="16">
        <v>0</v>
      </c>
      <c r="F210" s="14">
        <f>References!$D$9</f>
        <v>1</v>
      </c>
      <c r="G210" s="43">
        <f t="shared" si="402"/>
        <v>0</v>
      </c>
      <c r="H210" s="13"/>
      <c r="I210" s="13">
        <f t="shared" si="415"/>
        <v>0</v>
      </c>
      <c r="J210" s="17"/>
      <c r="K210" s="36">
        <f>References!$C$17*J210</f>
        <v>0</v>
      </c>
      <c r="L210" s="36">
        <f>K210/References!$F$18</f>
        <v>0</v>
      </c>
      <c r="M210" s="41" t="e">
        <f t="shared" si="428"/>
        <v>#DIV/0!</v>
      </c>
      <c r="N210" s="49">
        <v>3.03</v>
      </c>
      <c r="O210" s="41">
        <f t="shared" si="445"/>
        <v>3.6056999999999997</v>
      </c>
      <c r="P210" s="36">
        <f t="shared" si="460"/>
        <v>3.6056999999999997</v>
      </c>
      <c r="Q210" s="38">
        <f t="shared" si="461"/>
        <v>0</v>
      </c>
      <c r="R210" s="38">
        <f t="shared" si="425"/>
        <v>0</v>
      </c>
      <c r="S210" s="38">
        <f t="shared" si="462"/>
        <v>0</v>
      </c>
      <c r="T210" s="48"/>
    </row>
    <row r="211" spans="1:20">
      <c r="A211" s="165"/>
      <c r="B211" s="62">
        <v>245</v>
      </c>
      <c r="C211" s="22">
        <v>43</v>
      </c>
      <c r="D211" s="15" t="s">
        <v>195</v>
      </c>
      <c r="E211" s="16">
        <v>0</v>
      </c>
      <c r="F211" s="14">
        <f>References!$D$9</f>
        <v>1</v>
      </c>
      <c r="G211" s="43">
        <f t="shared" si="402"/>
        <v>0</v>
      </c>
      <c r="H211" s="13"/>
      <c r="I211" s="13">
        <f t="shared" si="415"/>
        <v>0</v>
      </c>
      <c r="J211" s="17"/>
      <c r="K211" s="36">
        <f>References!$C$17*J211</f>
        <v>0</v>
      </c>
      <c r="L211" s="36">
        <f>K211/References!$F$18</f>
        <v>0</v>
      </c>
      <c r="M211" s="41" t="e">
        <f t="shared" si="428"/>
        <v>#DIV/0!</v>
      </c>
      <c r="N211" s="49">
        <v>8.02</v>
      </c>
      <c r="O211" s="41">
        <f t="shared" si="445"/>
        <v>9.5437999999999992</v>
      </c>
      <c r="P211" s="36">
        <f t="shared" si="460"/>
        <v>9.5437999999999992</v>
      </c>
      <c r="Q211" s="38">
        <f t="shared" si="461"/>
        <v>0</v>
      </c>
      <c r="R211" s="38">
        <f t="shared" si="425"/>
        <v>0</v>
      </c>
      <c r="S211" s="38">
        <f t="shared" si="462"/>
        <v>0</v>
      </c>
      <c r="T211" s="48"/>
    </row>
    <row r="212" spans="1:20">
      <c r="A212" s="165"/>
      <c r="B212" s="62">
        <v>245</v>
      </c>
      <c r="C212" s="22">
        <v>43</v>
      </c>
      <c r="D212" s="15" t="s">
        <v>196</v>
      </c>
      <c r="E212" s="16">
        <v>0</v>
      </c>
      <c r="F212" s="14">
        <f>References!$D$9</f>
        <v>1</v>
      </c>
      <c r="G212" s="43">
        <f t="shared" si="402"/>
        <v>0</v>
      </c>
      <c r="H212" s="13"/>
      <c r="I212" s="13">
        <f t="shared" si="415"/>
        <v>0</v>
      </c>
      <c r="J212" s="17"/>
      <c r="K212" s="36">
        <f>References!$C$17*J212</f>
        <v>0</v>
      </c>
      <c r="L212" s="36">
        <f>K212/References!$F$18</f>
        <v>0</v>
      </c>
      <c r="M212" s="41" t="e">
        <f t="shared" si="428"/>
        <v>#DIV/0!</v>
      </c>
      <c r="N212" s="49">
        <v>2.56</v>
      </c>
      <c r="O212" s="41">
        <f t="shared" si="445"/>
        <v>3.0464000000000002</v>
      </c>
      <c r="P212" s="36">
        <f t="shared" si="460"/>
        <v>3.0464000000000002</v>
      </c>
      <c r="Q212" s="38">
        <f t="shared" si="461"/>
        <v>0</v>
      </c>
      <c r="R212" s="38">
        <f t="shared" si="425"/>
        <v>0</v>
      </c>
      <c r="S212" s="38">
        <f t="shared" si="462"/>
        <v>0</v>
      </c>
      <c r="T212" s="48"/>
    </row>
    <row r="213" spans="1:20">
      <c r="A213" s="165"/>
      <c r="B213" s="62">
        <v>245</v>
      </c>
      <c r="C213" s="22">
        <v>43</v>
      </c>
      <c r="D213" s="15" t="s">
        <v>197</v>
      </c>
      <c r="E213" s="16">
        <v>0</v>
      </c>
      <c r="F213" s="14">
        <f>References!$D$9</f>
        <v>1</v>
      </c>
      <c r="G213" s="43">
        <f t="shared" si="402"/>
        <v>0</v>
      </c>
      <c r="H213" s="13"/>
      <c r="I213" s="13">
        <f t="shared" si="415"/>
        <v>0</v>
      </c>
      <c r="J213" s="17"/>
      <c r="K213" s="36">
        <f>References!$C$17*J213</f>
        <v>0</v>
      </c>
      <c r="L213" s="36">
        <f>K213/References!$F$18</f>
        <v>0</v>
      </c>
      <c r="M213" s="41" t="e">
        <f t="shared" si="428"/>
        <v>#DIV/0!</v>
      </c>
      <c r="N213" s="49">
        <v>4.01</v>
      </c>
      <c r="O213" s="41">
        <f t="shared" si="445"/>
        <v>4.7718999999999996</v>
      </c>
      <c r="P213" s="36">
        <f t="shared" si="460"/>
        <v>4.7718999999999996</v>
      </c>
      <c r="Q213" s="38">
        <f t="shared" si="461"/>
        <v>0</v>
      </c>
      <c r="R213" s="38">
        <f t="shared" si="425"/>
        <v>0</v>
      </c>
      <c r="S213" s="38">
        <f t="shared" si="462"/>
        <v>0</v>
      </c>
      <c r="T213" s="48"/>
    </row>
    <row r="214" spans="1:20">
      <c r="A214" s="165"/>
      <c r="B214" s="62">
        <v>245</v>
      </c>
      <c r="C214" s="22">
        <v>43</v>
      </c>
      <c r="D214" s="15" t="s">
        <v>199</v>
      </c>
      <c r="E214" s="16">
        <v>0</v>
      </c>
      <c r="F214" s="14">
        <f>References!$D$9</f>
        <v>1</v>
      </c>
      <c r="G214" s="43">
        <f t="shared" si="402"/>
        <v>0</v>
      </c>
      <c r="H214" s="13"/>
      <c r="I214" s="13">
        <f t="shared" si="415"/>
        <v>0</v>
      </c>
      <c r="J214" s="17"/>
      <c r="K214" s="36">
        <f>References!$C$17*J214</f>
        <v>0</v>
      </c>
      <c r="L214" s="36">
        <f>K214/References!$F$18</f>
        <v>0</v>
      </c>
      <c r="M214" s="41" t="e">
        <f t="shared" si="428"/>
        <v>#DIV/0!</v>
      </c>
      <c r="N214" s="49">
        <v>11.1</v>
      </c>
      <c r="O214" s="41">
        <f t="shared" si="445"/>
        <v>13.209</v>
      </c>
      <c r="P214" s="36">
        <f t="shared" si="460"/>
        <v>13.209</v>
      </c>
      <c r="Q214" s="38">
        <f t="shared" si="461"/>
        <v>0</v>
      </c>
      <c r="R214" s="38">
        <f t="shared" si="425"/>
        <v>0</v>
      </c>
      <c r="S214" s="38">
        <f t="shared" si="462"/>
        <v>0</v>
      </c>
      <c r="T214" s="48"/>
    </row>
    <row r="215" spans="1:20">
      <c r="A215" s="165"/>
      <c r="B215" s="62">
        <v>245</v>
      </c>
      <c r="C215" s="22">
        <v>43</v>
      </c>
      <c r="D215" s="15" t="s">
        <v>198</v>
      </c>
      <c r="E215" s="16">
        <v>0</v>
      </c>
      <c r="F215" s="14">
        <f>References!$D$9</f>
        <v>1</v>
      </c>
      <c r="G215" s="43">
        <f t="shared" si="402"/>
        <v>0</v>
      </c>
      <c r="H215" s="13"/>
      <c r="I215" s="13">
        <f t="shared" si="415"/>
        <v>0</v>
      </c>
      <c r="J215" s="17"/>
      <c r="K215" s="36">
        <f>References!$C$17*J215</f>
        <v>0</v>
      </c>
      <c r="L215" s="36">
        <f>K215/References!$F$18</f>
        <v>0</v>
      </c>
      <c r="M215" s="41" t="e">
        <f t="shared" si="428"/>
        <v>#DIV/0!</v>
      </c>
      <c r="N215" s="49">
        <v>2.57</v>
      </c>
      <c r="O215" s="41">
        <f t="shared" si="445"/>
        <v>3.0583</v>
      </c>
      <c r="P215" s="36">
        <f t="shared" si="460"/>
        <v>3.0583</v>
      </c>
      <c r="Q215" s="38">
        <f t="shared" si="461"/>
        <v>0</v>
      </c>
      <c r="R215" s="38">
        <f t="shared" si="425"/>
        <v>0</v>
      </c>
      <c r="S215" s="38">
        <f t="shared" si="462"/>
        <v>0</v>
      </c>
      <c r="T215" s="48"/>
    </row>
    <row r="216" spans="1:20">
      <c r="A216" s="165"/>
      <c r="B216" s="62">
        <v>245</v>
      </c>
      <c r="C216" s="22">
        <v>43</v>
      </c>
      <c r="D216" s="15" t="s">
        <v>200</v>
      </c>
      <c r="E216" s="16">
        <v>0</v>
      </c>
      <c r="F216" s="14">
        <f>References!$D$9</f>
        <v>1</v>
      </c>
      <c r="G216" s="43">
        <f t="shared" si="402"/>
        <v>0</v>
      </c>
      <c r="H216" s="13"/>
      <c r="I216" s="13">
        <f t="shared" si="415"/>
        <v>0</v>
      </c>
      <c r="J216" s="17"/>
      <c r="K216" s="36">
        <f>References!$C$17*J216</f>
        <v>0</v>
      </c>
      <c r="L216" s="36">
        <f>K216/References!$F$18</f>
        <v>0</v>
      </c>
      <c r="M216" s="41" t="e">
        <f t="shared" si="428"/>
        <v>#DIV/0!</v>
      </c>
      <c r="N216" s="49">
        <v>13.31</v>
      </c>
      <c r="O216" s="41">
        <f t="shared" si="445"/>
        <v>15.838900000000001</v>
      </c>
      <c r="P216" s="36">
        <f t="shared" si="460"/>
        <v>15.838900000000001</v>
      </c>
      <c r="Q216" s="38">
        <f t="shared" si="461"/>
        <v>0</v>
      </c>
      <c r="R216" s="38">
        <f t="shared" si="425"/>
        <v>0</v>
      </c>
      <c r="S216" s="38">
        <f t="shared" si="462"/>
        <v>0</v>
      </c>
      <c r="T216" s="48"/>
    </row>
    <row r="217" spans="1:20">
      <c r="A217" s="165"/>
      <c r="B217" s="62">
        <v>245</v>
      </c>
      <c r="C217" s="22">
        <v>43</v>
      </c>
      <c r="D217" s="15" t="s">
        <v>198</v>
      </c>
      <c r="E217" s="16">
        <v>0</v>
      </c>
      <c r="F217" s="14">
        <f>References!$D$9</f>
        <v>1</v>
      </c>
      <c r="G217" s="43">
        <f t="shared" si="402"/>
        <v>0</v>
      </c>
      <c r="H217" s="13"/>
      <c r="I217" s="13">
        <f t="shared" si="415"/>
        <v>0</v>
      </c>
      <c r="J217" s="17"/>
      <c r="K217" s="36">
        <f>References!$C$17*J217</f>
        <v>0</v>
      </c>
      <c r="L217" s="36">
        <f>K217/References!$F$18</f>
        <v>0</v>
      </c>
      <c r="M217" s="41" t="e">
        <f t="shared" si="428"/>
        <v>#DIV/0!</v>
      </c>
      <c r="N217" s="49">
        <v>3.06</v>
      </c>
      <c r="O217" s="41">
        <f t="shared" si="445"/>
        <v>3.6414</v>
      </c>
      <c r="P217" s="36">
        <f t="shared" si="460"/>
        <v>3.6414</v>
      </c>
      <c r="Q217" s="38">
        <f t="shared" si="461"/>
        <v>0</v>
      </c>
      <c r="R217" s="38">
        <f t="shared" si="425"/>
        <v>0</v>
      </c>
      <c r="S217" s="38">
        <f t="shared" si="462"/>
        <v>0</v>
      </c>
      <c r="T217" s="48"/>
    </row>
    <row r="218" spans="1:20">
      <c r="A218" s="165"/>
      <c r="B218" s="62">
        <v>100</v>
      </c>
      <c r="C218" s="22">
        <v>26</v>
      </c>
      <c r="D218" s="15" t="s">
        <v>105</v>
      </c>
      <c r="E218" s="16">
        <v>0</v>
      </c>
      <c r="F218" s="14">
        <f>References!$D$7</f>
        <v>4.333333333333333</v>
      </c>
      <c r="G218" s="43">
        <f>E218*F218*12</f>
        <v>0</v>
      </c>
      <c r="H218" s="13"/>
      <c r="I218" s="13">
        <f t="shared" si="394"/>
        <v>0</v>
      </c>
      <c r="J218" s="17"/>
      <c r="K218" s="36">
        <f>References!$C$17*J218</f>
        <v>0</v>
      </c>
      <c r="L218" s="41">
        <f>K218/References!$F$18</f>
        <v>0</v>
      </c>
      <c r="M218" s="41" t="e">
        <f>L218/G218*F218</f>
        <v>#DIV/0!</v>
      </c>
      <c r="N218" s="80">
        <v>10.52</v>
      </c>
      <c r="O218" s="41">
        <f t="shared" si="396"/>
        <v>12.518799999999999</v>
      </c>
      <c r="P218" s="36">
        <f t="shared" si="397"/>
        <v>12.518799999999999</v>
      </c>
      <c r="Q218" s="38">
        <f t="shared" si="398"/>
        <v>0</v>
      </c>
      <c r="R218" s="38">
        <f t="shared" si="399"/>
        <v>0</v>
      </c>
      <c r="S218" s="38">
        <f t="shared" si="400"/>
        <v>0</v>
      </c>
      <c r="T218" s="48"/>
    </row>
    <row r="219" spans="1:20">
      <c r="A219" s="165" t="s">
        <v>102</v>
      </c>
      <c r="B219" s="62">
        <v>100</v>
      </c>
      <c r="C219" s="22">
        <v>26</v>
      </c>
      <c r="D219" s="15" t="s">
        <v>106</v>
      </c>
      <c r="E219" s="16">
        <v>0</v>
      </c>
      <c r="F219" s="14">
        <f>References!$D$7</f>
        <v>4.333333333333333</v>
      </c>
      <c r="G219" s="43">
        <f t="shared" ref="G219:G224" si="463">E219*F219*12</f>
        <v>0</v>
      </c>
      <c r="H219" s="13"/>
      <c r="I219" s="13">
        <f t="shared" si="394"/>
        <v>0</v>
      </c>
      <c r="J219" s="17"/>
      <c r="K219" s="36">
        <f>References!$C$17*J219</f>
        <v>0</v>
      </c>
      <c r="L219" s="41">
        <f>K219/References!$F$18</f>
        <v>0</v>
      </c>
      <c r="M219" s="41" t="e">
        <f t="shared" ref="M219:M224" si="464">L219/G219*F219</f>
        <v>#DIV/0!</v>
      </c>
      <c r="N219" s="80">
        <v>12.29</v>
      </c>
      <c r="O219" s="41">
        <f t="shared" si="396"/>
        <v>14.6251</v>
      </c>
      <c r="P219" s="36">
        <f t="shared" si="397"/>
        <v>14.6251</v>
      </c>
      <c r="Q219" s="38">
        <f t="shared" si="398"/>
        <v>0</v>
      </c>
      <c r="R219" s="38">
        <f t="shared" si="399"/>
        <v>0</v>
      </c>
      <c r="S219" s="38">
        <f t="shared" si="400"/>
        <v>0</v>
      </c>
      <c r="T219" s="48"/>
    </row>
    <row r="220" spans="1:20">
      <c r="A220" s="165"/>
      <c r="B220" s="62">
        <v>100</v>
      </c>
      <c r="C220" s="22">
        <v>26</v>
      </c>
      <c r="D220" s="15" t="s">
        <v>107</v>
      </c>
      <c r="E220" s="16">
        <v>0</v>
      </c>
      <c r="F220" s="14">
        <f>References!$D$7</f>
        <v>4.333333333333333</v>
      </c>
      <c r="G220" s="43">
        <f t="shared" si="463"/>
        <v>0</v>
      </c>
      <c r="H220" s="13"/>
      <c r="I220" s="13">
        <f t="shared" si="394"/>
        <v>0</v>
      </c>
      <c r="J220" s="17"/>
      <c r="K220" s="36">
        <f>References!$C$17*J220</f>
        <v>0</v>
      </c>
      <c r="L220" s="41">
        <f>K220/References!$F$18</f>
        <v>0</v>
      </c>
      <c r="M220" s="41" t="e">
        <f t="shared" si="464"/>
        <v>#DIV/0!</v>
      </c>
      <c r="N220" s="80">
        <v>15.72</v>
      </c>
      <c r="O220" s="41">
        <f t="shared" si="396"/>
        <v>18.706800000000001</v>
      </c>
      <c r="P220" s="36">
        <f t="shared" si="397"/>
        <v>18.706800000000001</v>
      </c>
      <c r="Q220" s="38">
        <f t="shared" si="398"/>
        <v>0</v>
      </c>
      <c r="R220" s="38">
        <f t="shared" si="399"/>
        <v>0</v>
      </c>
      <c r="S220" s="38">
        <f t="shared" si="400"/>
        <v>0</v>
      </c>
      <c r="T220" s="48"/>
    </row>
    <row r="221" spans="1:20">
      <c r="A221" s="165"/>
      <c r="B221" s="62">
        <v>100</v>
      </c>
      <c r="C221" s="22">
        <v>26</v>
      </c>
      <c r="D221" s="15" t="s">
        <v>108</v>
      </c>
      <c r="E221" s="16">
        <v>0</v>
      </c>
      <c r="F221" s="14">
        <f>References!$D$7</f>
        <v>4.333333333333333</v>
      </c>
      <c r="G221" s="43">
        <f t="shared" si="463"/>
        <v>0</v>
      </c>
      <c r="H221" s="13"/>
      <c r="I221" s="13">
        <f t="shared" si="394"/>
        <v>0</v>
      </c>
      <c r="J221" s="17"/>
      <c r="K221" s="36">
        <f>References!$C$17*J221</f>
        <v>0</v>
      </c>
      <c r="L221" s="41">
        <f>K221/References!$F$18</f>
        <v>0</v>
      </c>
      <c r="M221" s="41" t="e">
        <f t="shared" si="464"/>
        <v>#DIV/0!</v>
      </c>
      <c r="N221" s="80">
        <v>19.149999999999999</v>
      </c>
      <c r="O221" s="41">
        <f t="shared" si="396"/>
        <v>22.788499999999999</v>
      </c>
      <c r="P221" s="36">
        <f t="shared" si="397"/>
        <v>22.788499999999999</v>
      </c>
      <c r="Q221" s="38">
        <f t="shared" si="398"/>
        <v>0</v>
      </c>
      <c r="R221" s="38">
        <f t="shared" si="399"/>
        <v>0</v>
      </c>
      <c r="S221" s="38">
        <f t="shared" si="400"/>
        <v>0</v>
      </c>
      <c r="T221" s="48"/>
    </row>
    <row r="222" spans="1:20">
      <c r="A222" s="165"/>
      <c r="B222" s="62">
        <v>100</v>
      </c>
      <c r="C222" s="22">
        <v>26</v>
      </c>
      <c r="D222" s="15" t="s">
        <v>109</v>
      </c>
      <c r="E222" s="16">
        <v>0</v>
      </c>
      <c r="F222" s="14">
        <f>References!$D$7</f>
        <v>4.333333333333333</v>
      </c>
      <c r="G222" s="43">
        <f t="shared" si="463"/>
        <v>0</v>
      </c>
      <c r="H222" s="13"/>
      <c r="I222" s="13">
        <f t="shared" si="394"/>
        <v>0</v>
      </c>
      <c r="J222" s="17"/>
      <c r="K222" s="36">
        <f>References!$C$17*J222</f>
        <v>0</v>
      </c>
      <c r="L222" s="41">
        <f>K222/References!$F$18</f>
        <v>0</v>
      </c>
      <c r="M222" s="41" t="e">
        <f t="shared" si="464"/>
        <v>#DIV/0!</v>
      </c>
      <c r="N222" s="80">
        <v>0</v>
      </c>
      <c r="O222" s="41">
        <f t="shared" si="396"/>
        <v>0</v>
      </c>
      <c r="P222" s="36">
        <f t="shared" si="397"/>
        <v>0</v>
      </c>
      <c r="Q222" s="38">
        <f t="shared" si="398"/>
        <v>0</v>
      </c>
      <c r="R222" s="38">
        <f t="shared" si="399"/>
        <v>0</v>
      </c>
      <c r="S222" s="38">
        <f t="shared" si="400"/>
        <v>0</v>
      </c>
      <c r="T222" s="48"/>
    </row>
    <row r="223" spans="1:20">
      <c r="A223" s="165"/>
      <c r="B223" s="62">
        <v>100</v>
      </c>
      <c r="C223" s="22">
        <v>26</v>
      </c>
      <c r="D223" s="15" t="s">
        <v>110</v>
      </c>
      <c r="E223" s="16">
        <v>0</v>
      </c>
      <c r="F223" s="14">
        <f>References!$D$7</f>
        <v>4.333333333333333</v>
      </c>
      <c r="G223" s="43">
        <f t="shared" si="463"/>
        <v>0</v>
      </c>
      <c r="H223" s="13"/>
      <c r="I223" s="13">
        <f t="shared" si="394"/>
        <v>0</v>
      </c>
      <c r="J223" s="17"/>
      <c r="K223" s="36">
        <f>References!$C$17*J223</f>
        <v>0</v>
      </c>
      <c r="L223" s="41">
        <f>K223/References!$F$18</f>
        <v>0</v>
      </c>
      <c r="M223" s="41" t="e">
        <f t="shared" si="464"/>
        <v>#DIV/0!</v>
      </c>
      <c r="N223" s="80">
        <v>0</v>
      </c>
      <c r="O223" s="41">
        <f t="shared" si="396"/>
        <v>0</v>
      </c>
      <c r="P223" s="36">
        <f t="shared" si="397"/>
        <v>0</v>
      </c>
      <c r="Q223" s="38">
        <f t="shared" si="398"/>
        <v>0</v>
      </c>
      <c r="R223" s="38">
        <f t="shared" si="399"/>
        <v>0</v>
      </c>
      <c r="S223" s="38">
        <f t="shared" si="400"/>
        <v>0</v>
      </c>
      <c r="T223" s="48"/>
    </row>
    <row r="224" spans="1:20">
      <c r="A224" s="165"/>
      <c r="B224" s="62">
        <v>100</v>
      </c>
      <c r="C224" s="22">
        <v>26</v>
      </c>
      <c r="D224" s="15" t="s">
        <v>111</v>
      </c>
      <c r="E224" s="16">
        <v>0</v>
      </c>
      <c r="F224" s="14">
        <f>References!$D$7</f>
        <v>4.333333333333333</v>
      </c>
      <c r="G224" s="43">
        <f t="shared" si="463"/>
        <v>0</v>
      </c>
      <c r="H224" s="13"/>
      <c r="I224" s="13">
        <f t="shared" si="394"/>
        <v>0</v>
      </c>
      <c r="J224" s="17"/>
      <c r="K224" s="36">
        <f>References!$C$17*J224</f>
        <v>0</v>
      </c>
      <c r="L224" s="41">
        <f>K224/References!$F$18</f>
        <v>0</v>
      </c>
      <c r="M224" s="41" t="e">
        <f t="shared" si="464"/>
        <v>#DIV/0!</v>
      </c>
      <c r="N224" s="80">
        <v>0</v>
      </c>
      <c r="O224" s="41">
        <f t="shared" si="396"/>
        <v>0</v>
      </c>
      <c r="P224" s="36">
        <f t="shared" si="397"/>
        <v>0</v>
      </c>
      <c r="Q224" s="38">
        <f t="shared" si="398"/>
        <v>0</v>
      </c>
      <c r="R224" s="38">
        <f t="shared" si="399"/>
        <v>0</v>
      </c>
      <c r="S224" s="38">
        <f t="shared" si="400"/>
        <v>0</v>
      </c>
      <c r="T224" s="48"/>
    </row>
    <row r="225" spans="1:20">
      <c r="A225" s="165"/>
      <c r="B225" s="62">
        <v>100</v>
      </c>
      <c r="C225" s="22">
        <v>27</v>
      </c>
      <c r="D225" s="15" t="s">
        <v>12</v>
      </c>
      <c r="E225" s="16">
        <v>0</v>
      </c>
      <c r="F225" s="14">
        <f>References!$D$9</f>
        <v>1</v>
      </c>
      <c r="G225" s="43">
        <f>+E225*F225*12</f>
        <v>0</v>
      </c>
      <c r="H225" s="13"/>
      <c r="I225" s="13">
        <f t="shared" ref="I225:I241" si="465">G225*H225</f>
        <v>0</v>
      </c>
      <c r="J225" s="17"/>
      <c r="K225" s="36">
        <f>References!$C$17*J225</f>
        <v>0</v>
      </c>
      <c r="L225" s="36">
        <f>K225/References!$F$18</f>
        <v>0</v>
      </c>
      <c r="M225" s="41" t="e">
        <f t="shared" ref="M225:M243" si="466">L225/G225</f>
        <v>#DIV/0!</v>
      </c>
      <c r="N225" s="36">
        <v>3.37</v>
      </c>
      <c r="O225" s="41">
        <f t="shared" ref="O225:O286" si="467">+N225*$E$7+N225</f>
        <v>4.0103</v>
      </c>
      <c r="P225" s="36">
        <f>O225</f>
        <v>4.0103</v>
      </c>
      <c r="Q225" s="38">
        <f>N225*G225</f>
        <v>0</v>
      </c>
      <c r="R225" s="38">
        <f>P225*G225</f>
        <v>0</v>
      </c>
      <c r="S225" s="38">
        <f>R225-Q225</f>
        <v>0</v>
      </c>
      <c r="T225" s="48"/>
    </row>
    <row r="226" spans="1:20">
      <c r="A226" s="165"/>
      <c r="B226" s="62">
        <v>100</v>
      </c>
      <c r="C226" s="22">
        <v>27</v>
      </c>
      <c r="D226" s="15" t="s">
        <v>128</v>
      </c>
      <c r="E226" s="16">
        <v>0</v>
      </c>
      <c r="F226" s="14">
        <f>References!$D$9</f>
        <v>1</v>
      </c>
      <c r="G226" s="43">
        <f t="shared" ref="G226:G227" si="468">+E226*F226*12</f>
        <v>0</v>
      </c>
      <c r="H226" s="13"/>
      <c r="I226" s="13">
        <f t="shared" si="465"/>
        <v>0</v>
      </c>
      <c r="J226" s="17"/>
      <c r="K226" s="36">
        <f>References!$C$17*J226</f>
        <v>0</v>
      </c>
      <c r="L226" s="36">
        <f>K226/References!$F$18</f>
        <v>0</v>
      </c>
      <c r="M226" s="41" t="e">
        <f t="shared" si="466"/>
        <v>#DIV/0!</v>
      </c>
      <c r="N226" s="36">
        <v>3.37</v>
      </c>
      <c r="O226" s="41">
        <f t="shared" si="467"/>
        <v>4.0103</v>
      </c>
      <c r="P226" s="36">
        <f t="shared" ref="P226:P227" si="469">O226</f>
        <v>4.0103</v>
      </c>
      <c r="Q226" s="38">
        <f t="shared" ref="Q226:Q227" si="470">N226*G226</f>
        <v>0</v>
      </c>
      <c r="R226" s="38">
        <f t="shared" ref="R226:R227" si="471">P226*G226</f>
        <v>0</v>
      </c>
      <c r="S226" s="38">
        <f t="shared" ref="S226:S227" si="472">R226-Q226</f>
        <v>0</v>
      </c>
      <c r="T226" s="48"/>
    </row>
    <row r="227" spans="1:20">
      <c r="A227" s="165"/>
      <c r="B227" s="62">
        <v>100</v>
      </c>
      <c r="C227" s="22">
        <v>27</v>
      </c>
      <c r="D227" s="15" t="s">
        <v>162</v>
      </c>
      <c r="E227" s="16">
        <v>0</v>
      </c>
      <c r="F227" s="14">
        <f>References!$D$9</f>
        <v>1</v>
      </c>
      <c r="G227" s="43">
        <f t="shared" si="468"/>
        <v>0</v>
      </c>
      <c r="H227" s="13"/>
      <c r="I227" s="13">
        <f t="shared" si="465"/>
        <v>0</v>
      </c>
      <c r="J227" s="17"/>
      <c r="K227" s="36">
        <f>References!$C$17*J227</f>
        <v>0</v>
      </c>
      <c r="L227" s="36">
        <f>K227/References!$F$18</f>
        <v>0</v>
      </c>
      <c r="M227" s="41" t="e">
        <f t="shared" si="466"/>
        <v>#DIV/0!</v>
      </c>
      <c r="N227" s="36">
        <v>3.37</v>
      </c>
      <c r="O227" s="41">
        <f t="shared" si="467"/>
        <v>4.0103</v>
      </c>
      <c r="P227" s="36">
        <f t="shared" si="469"/>
        <v>4.0103</v>
      </c>
      <c r="Q227" s="38">
        <f t="shared" si="470"/>
        <v>0</v>
      </c>
      <c r="R227" s="38">
        <f t="shared" si="471"/>
        <v>0</v>
      </c>
      <c r="S227" s="38">
        <f t="shared" si="472"/>
        <v>0</v>
      </c>
      <c r="T227" s="48"/>
    </row>
    <row r="228" spans="1:20">
      <c r="A228" s="165"/>
      <c r="B228" s="62">
        <v>100</v>
      </c>
      <c r="C228" s="22">
        <v>27</v>
      </c>
      <c r="D228" s="15" t="s">
        <v>125</v>
      </c>
      <c r="E228" s="16">
        <v>0</v>
      </c>
      <c r="F228" s="14">
        <f>References!$D$9</f>
        <v>1</v>
      </c>
      <c r="G228" s="43">
        <f t="shared" ref="G228:G230" si="473">+E228*F228*12</f>
        <v>0</v>
      </c>
      <c r="H228" s="13"/>
      <c r="I228" s="13">
        <f t="shared" si="465"/>
        <v>0</v>
      </c>
      <c r="J228" s="17"/>
      <c r="K228" s="36">
        <f>References!$C$17*J228</f>
        <v>0</v>
      </c>
      <c r="L228" s="36">
        <f>K228/References!$F$18</f>
        <v>0</v>
      </c>
      <c r="M228" s="41" t="e">
        <f t="shared" si="466"/>
        <v>#DIV/0!</v>
      </c>
      <c r="N228" s="36">
        <v>4.7300000000000004</v>
      </c>
      <c r="O228" s="41">
        <f t="shared" si="467"/>
        <v>5.6287000000000003</v>
      </c>
      <c r="P228" s="36">
        <f t="shared" ref="P228:P230" si="474">O228</f>
        <v>5.6287000000000003</v>
      </c>
      <c r="Q228" s="38">
        <f t="shared" ref="Q228:Q230" si="475">N228*G228</f>
        <v>0</v>
      </c>
      <c r="R228" s="38">
        <f t="shared" ref="R228:R285" si="476">P228*G228</f>
        <v>0</v>
      </c>
      <c r="S228" s="38">
        <f t="shared" ref="S228:S230" si="477">R228-Q228</f>
        <v>0</v>
      </c>
      <c r="T228" s="48"/>
    </row>
    <row r="229" spans="1:20">
      <c r="A229" s="165"/>
      <c r="B229" s="62">
        <v>100</v>
      </c>
      <c r="C229" s="22">
        <v>27</v>
      </c>
      <c r="D229" s="15" t="s">
        <v>126</v>
      </c>
      <c r="E229" s="16">
        <v>0</v>
      </c>
      <c r="F229" s="14">
        <f>References!$D$9</f>
        <v>1</v>
      </c>
      <c r="G229" s="43">
        <f t="shared" si="473"/>
        <v>0</v>
      </c>
      <c r="H229" s="13"/>
      <c r="I229" s="13">
        <f t="shared" si="465"/>
        <v>0</v>
      </c>
      <c r="J229" s="17"/>
      <c r="K229" s="36">
        <f>References!$C$17*J229</f>
        <v>0</v>
      </c>
      <c r="L229" s="36">
        <f>K229/References!$F$18</f>
        <v>0</v>
      </c>
      <c r="M229" s="41" t="e">
        <f t="shared" si="466"/>
        <v>#DIV/0!</v>
      </c>
      <c r="N229" s="36">
        <v>5.42</v>
      </c>
      <c r="O229" s="41">
        <f t="shared" si="467"/>
        <v>6.4497999999999998</v>
      </c>
      <c r="P229" s="36">
        <f t="shared" si="474"/>
        <v>6.4497999999999998</v>
      </c>
      <c r="Q229" s="38">
        <f t="shared" si="475"/>
        <v>0</v>
      </c>
      <c r="R229" s="38">
        <f t="shared" si="476"/>
        <v>0</v>
      </c>
      <c r="S229" s="38">
        <f t="shared" si="477"/>
        <v>0</v>
      </c>
      <c r="T229" s="48"/>
    </row>
    <row r="230" spans="1:20">
      <c r="A230" s="165"/>
      <c r="B230" s="62">
        <v>100</v>
      </c>
      <c r="C230" s="22">
        <v>27</v>
      </c>
      <c r="D230" s="15" t="s">
        <v>163</v>
      </c>
      <c r="E230" s="16">
        <v>0</v>
      </c>
      <c r="F230" s="14">
        <f>References!$D$9</f>
        <v>1</v>
      </c>
      <c r="G230" s="43">
        <f t="shared" si="473"/>
        <v>0</v>
      </c>
      <c r="H230" s="13"/>
      <c r="I230" s="13">
        <f t="shared" si="465"/>
        <v>0</v>
      </c>
      <c r="J230" s="17"/>
      <c r="K230" s="36">
        <f>References!$C$17*J230</f>
        <v>0</v>
      </c>
      <c r="L230" s="36">
        <f>K230/References!$F$18</f>
        <v>0</v>
      </c>
      <c r="M230" s="41" t="e">
        <f t="shared" si="466"/>
        <v>#DIV/0!</v>
      </c>
      <c r="N230" s="36">
        <v>3.37</v>
      </c>
      <c r="O230" s="41">
        <f t="shared" si="467"/>
        <v>4.0103</v>
      </c>
      <c r="P230" s="36">
        <f t="shared" si="474"/>
        <v>4.0103</v>
      </c>
      <c r="Q230" s="38">
        <f t="shared" si="475"/>
        <v>0</v>
      </c>
      <c r="R230" s="38">
        <f t="shared" si="476"/>
        <v>0</v>
      </c>
      <c r="S230" s="38">
        <f t="shared" si="477"/>
        <v>0</v>
      </c>
      <c r="T230" s="48">
        <f t="shared" ref="T230:T236" si="478">O276*G276</f>
        <v>0</v>
      </c>
    </row>
    <row r="231" spans="1:20">
      <c r="A231" s="165"/>
      <c r="B231" s="62">
        <v>100</v>
      </c>
      <c r="C231" s="22">
        <v>27</v>
      </c>
      <c r="D231" s="15" t="s">
        <v>127</v>
      </c>
      <c r="E231" s="16">
        <v>0</v>
      </c>
      <c r="F231" s="14">
        <f>References!$D$9</f>
        <v>1</v>
      </c>
      <c r="G231" s="43">
        <f>+E231*F231*12</f>
        <v>0</v>
      </c>
      <c r="H231" s="13"/>
      <c r="I231" s="13">
        <f t="shared" si="465"/>
        <v>0</v>
      </c>
      <c r="J231" s="17"/>
      <c r="K231" s="36">
        <f>References!$C$17*J231</f>
        <v>0</v>
      </c>
      <c r="L231" s="36">
        <f>K231/References!$F$18</f>
        <v>0</v>
      </c>
      <c r="M231" s="41" t="e">
        <f t="shared" si="466"/>
        <v>#DIV/0!</v>
      </c>
      <c r="N231" s="36">
        <v>5.53</v>
      </c>
      <c r="O231" s="41">
        <f t="shared" si="467"/>
        <v>6.5807000000000002</v>
      </c>
      <c r="P231" s="36">
        <f>O231</f>
        <v>6.5807000000000002</v>
      </c>
      <c r="Q231" s="38">
        <f>N231*G231</f>
        <v>0</v>
      </c>
      <c r="R231" s="38">
        <f t="shared" si="476"/>
        <v>0</v>
      </c>
      <c r="S231" s="38">
        <f>R231-Q231</f>
        <v>0</v>
      </c>
      <c r="T231" s="48">
        <f t="shared" si="478"/>
        <v>0</v>
      </c>
    </row>
    <row r="232" spans="1:20">
      <c r="A232" s="165"/>
      <c r="B232" s="62">
        <v>100</v>
      </c>
      <c r="C232" s="22">
        <v>27</v>
      </c>
      <c r="D232" s="15" t="s">
        <v>124</v>
      </c>
      <c r="E232" s="16">
        <v>0</v>
      </c>
      <c r="F232" s="14">
        <f>References!$D$9</f>
        <v>1</v>
      </c>
      <c r="G232" s="43">
        <f>+E232*F232*12</f>
        <v>0</v>
      </c>
      <c r="H232" s="13"/>
      <c r="I232" s="13">
        <f t="shared" si="465"/>
        <v>0</v>
      </c>
      <c r="J232" s="17"/>
      <c r="K232" s="36">
        <f>References!$C$17*J232</f>
        <v>0</v>
      </c>
      <c r="L232" s="36">
        <f>K232/References!$F$18</f>
        <v>0</v>
      </c>
      <c r="M232" s="41" t="e">
        <f t="shared" si="466"/>
        <v>#DIV/0!</v>
      </c>
      <c r="N232" s="36">
        <v>5.91</v>
      </c>
      <c r="O232" s="41">
        <f t="shared" si="467"/>
        <v>7.0328999999999997</v>
      </c>
      <c r="P232" s="36">
        <f>O232</f>
        <v>7.0328999999999997</v>
      </c>
      <c r="Q232" s="38">
        <f>N232*G232</f>
        <v>0</v>
      </c>
      <c r="R232" s="38">
        <f t="shared" si="476"/>
        <v>0</v>
      </c>
      <c r="S232" s="38">
        <f>R232-Q232</f>
        <v>0</v>
      </c>
      <c r="T232" s="48">
        <f t="shared" si="478"/>
        <v>0</v>
      </c>
    </row>
    <row r="233" spans="1:20">
      <c r="A233" s="165"/>
      <c r="B233" s="62">
        <v>120</v>
      </c>
      <c r="C233" s="22">
        <v>29</v>
      </c>
      <c r="D233" s="15" t="s">
        <v>164</v>
      </c>
      <c r="E233" s="16">
        <v>0</v>
      </c>
      <c r="F233" s="14">
        <f>References!$D$9</f>
        <v>1</v>
      </c>
      <c r="G233" s="43">
        <f t="shared" ref="G233:G241" si="479">+E233*F233*12</f>
        <v>0</v>
      </c>
      <c r="H233" s="13"/>
      <c r="I233" s="13">
        <f t="shared" si="465"/>
        <v>0</v>
      </c>
      <c r="J233" s="17"/>
      <c r="K233" s="36">
        <f>References!$C$17*J233</f>
        <v>0</v>
      </c>
      <c r="L233" s="36">
        <f>K233/References!$F$18</f>
        <v>0</v>
      </c>
      <c r="M233" s="41" t="e">
        <f t="shared" si="466"/>
        <v>#DIV/0!</v>
      </c>
      <c r="N233" s="49">
        <v>8.35</v>
      </c>
      <c r="O233" s="41">
        <f t="shared" si="467"/>
        <v>9.9364999999999988</v>
      </c>
      <c r="P233" s="36">
        <f t="shared" ref="P233:P241" si="480">O233</f>
        <v>9.9364999999999988</v>
      </c>
      <c r="Q233" s="38">
        <f t="shared" ref="Q233:Q241" si="481">N233*G233</f>
        <v>0</v>
      </c>
      <c r="R233" s="38">
        <f t="shared" si="476"/>
        <v>0</v>
      </c>
      <c r="S233" s="38">
        <f t="shared" ref="S233:S241" si="482">R233-Q233</f>
        <v>0</v>
      </c>
      <c r="T233" s="48">
        <f t="shared" si="478"/>
        <v>0</v>
      </c>
    </row>
    <row r="234" spans="1:20">
      <c r="A234" s="165"/>
      <c r="B234" s="62">
        <v>120</v>
      </c>
      <c r="C234" s="22">
        <v>29</v>
      </c>
      <c r="D234" s="15" t="s">
        <v>165</v>
      </c>
      <c r="E234" s="16">
        <v>0</v>
      </c>
      <c r="F234" s="14">
        <f>References!$D$9</f>
        <v>1</v>
      </c>
      <c r="G234" s="43">
        <f t="shared" si="479"/>
        <v>0</v>
      </c>
      <c r="H234" s="13"/>
      <c r="I234" s="13">
        <f t="shared" si="465"/>
        <v>0</v>
      </c>
      <c r="J234" s="17"/>
      <c r="K234" s="36">
        <f>References!$C$17*J234</f>
        <v>0</v>
      </c>
      <c r="L234" s="36">
        <f>K234/References!$F$18</f>
        <v>0</v>
      </c>
      <c r="M234" s="41" t="e">
        <f t="shared" si="466"/>
        <v>#DIV/0!</v>
      </c>
      <c r="N234" s="49">
        <v>9.4700000000000006</v>
      </c>
      <c r="O234" s="41">
        <f t="shared" si="467"/>
        <v>11.269300000000001</v>
      </c>
      <c r="P234" s="36">
        <f t="shared" si="480"/>
        <v>11.269300000000001</v>
      </c>
      <c r="Q234" s="38">
        <f t="shared" si="481"/>
        <v>0</v>
      </c>
      <c r="R234" s="38">
        <f t="shared" si="476"/>
        <v>0</v>
      </c>
      <c r="S234" s="38">
        <f t="shared" si="482"/>
        <v>0</v>
      </c>
      <c r="T234" s="48">
        <f t="shared" si="478"/>
        <v>0</v>
      </c>
    </row>
    <row r="235" spans="1:20">
      <c r="A235" s="165"/>
      <c r="B235" s="62">
        <v>130</v>
      </c>
      <c r="C235" s="22">
        <v>29</v>
      </c>
      <c r="D235" s="15" t="s">
        <v>166</v>
      </c>
      <c r="E235" s="16">
        <v>0</v>
      </c>
      <c r="F235" s="14">
        <f>References!$D$9</f>
        <v>1</v>
      </c>
      <c r="G235" s="43">
        <f t="shared" si="479"/>
        <v>0</v>
      </c>
      <c r="H235" s="13"/>
      <c r="I235" s="13">
        <f t="shared" si="465"/>
        <v>0</v>
      </c>
      <c r="J235" s="17"/>
      <c r="K235" s="36">
        <f>References!$C$17*J235</f>
        <v>0</v>
      </c>
      <c r="L235" s="36">
        <f>K235/References!$F$18</f>
        <v>0</v>
      </c>
      <c r="M235" s="41" t="e">
        <f t="shared" si="466"/>
        <v>#DIV/0!</v>
      </c>
      <c r="N235" s="49">
        <v>14.22</v>
      </c>
      <c r="O235" s="41">
        <f t="shared" si="467"/>
        <v>16.921800000000001</v>
      </c>
      <c r="P235" s="36">
        <f t="shared" si="480"/>
        <v>16.921800000000001</v>
      </c>
      <c r="Q235" s="38">
        <f t="shared" si="481"/>
        <v>0</v>
      </c>
      <c r="R235" s="38">
        <f t="shared" si="476"/>
        <v>0</v>
      </c>
      <c r="S235" s="38">
        <f t="shared" si="482"/>
        <v>0</v>
      </c>
      <c r="T235" s="48">
        <f t="shared" si="478"/>
        <v>0</v>
      </c>
    </row>
    <row r="236" spans="1:20">
      <c r="A236" s="165"/>
      <c r="B236" s="62">
        <v>130</v>
      </c>
      <c r="C236" s="22">
        <v>29</v>
      </c>
      <c r="D236" s="15" t="s">
        <v>167</v>
      </c>
      <c r="E236" s="16">
        <v>0</v>
      </c>
      <c r="F236" s="14">
        <f>References!$D$9</f>
        <v>1</v>
      </c>
      <c r="G236" s="43">
        <f t="shared" si="479"/>
        <v>0</v>
      </c>
      <c r="H236" s="13"/>
      <c r="I236" s="13">
        <f t="shared" si="465"/>
        <v>0</v>
      </c>
      <c r="J236" s="17"/>
      <c r="K236" s="36">
        <f>References!$C$17*J236</f>
        <v>0</v>
      </c>
      <c r="L236" s="36">
        <f>K236/References!$F$18</f>
        <v>0</v>
      </c>
      <c r="M236" s="41" t="e">
        <f t="shared" si="466"/>
        <v>#DIV/0!</v>
      </c>
      <c r="N236" s="49">
        <v>3.31</v>
      </c>
      <c r="O236" s="41">
        <f t="shared" si="467"/>
        <v>3.9389000000000003</v>
      </c>
      <c r="P236" s="36">
        <f t="shared" si="480"/>
        <v>3.9389000000000003</v>
      </c>
      <c r="Q236" s="38">
        <f t="shared" si="481"/>
        <v>0</v>
      </c>
      <c r="R236" s="38">
        <f t="shared" si="476"/>
        <v>0</v>
      </c>
      <c r="S236" s="38">
        <f t="shared" si="482"/>
        <v>0</v>
      </c>
      <c r="T236" s="48">
        <f t="shared" si="478"/>
        <v>0</v>
      </c>
    </row>
    <row r="237" spans="1:20" ht="14.25" customHeight="1">
      <c r="A237" s="165"/>
      <c r="B237" s="62">
        <v>130</v>
      </c>
      <c r="C237" s="22">
        <v>29</v>
      </c>
      <c r="D237" s="15" t="s">
        <v>169</v>
      </c>
      <c r="E237" s="16">
        <v>0</v>
      </c>
      <c r="F237" s="14">
        <f>References!$D$9</f>
        <v>1</v>
      </c>
      <c r="G237" s="43">
        <f t="shared" si="479"/>
        <v>0</v>
      </c>
      <c r="H237" s="13"/>
      <c r="I237" s="13">
        <f t="shared" si="465"/>
        <v>0</v>
      </c>
      <c r="J237" s="17"/>
      <c r="K237" s="36">
        <f>References!$C$17*J237</f>
        <v>0</v>
      </c>
      <c r="L237" s="36">
        <f>K237/References!$F$18</f>
        <v>0</v>
      </c>
      <c r="M237" s="41" t="e">
        <f t="shared" si="466"/>
        <v>#DIV/0!</v>
      </c>
      <c r="N237" s="49">
        <v>3.92</v>
      </c>
      <c r="O237" s="41">
        <f t="shared" si="467"/>
        <v>4.6647999999999996</v>
      </c>
      <c r="P237" s="36">
        <f t="shared" si="480"/>
        <v>4.6647999999999996</v>
      </c>
      <c r="Q237" s="38">
        <f t="shared" si="481"/>
        <v>0</v>
      </c>
      <c r="R237" s="38">
        <f t="shared" si="476"/>
        <v>0</v>
      </c>
      <c r="S237" s="38">
        <f t="shared" si="482"/>
        <v>0</v>
      </c>
      <c r="T237" s="48">
        <f t="shared" ref="T237:T238" si="483">O284*G284</f>
        <v>0</v>
      </c>
    </row>
    <row r="238" spans="1:20" ht="14.25" customHeight="1">
      <c r="A238" s="165"/>
      <c r="B238" s="62">
        <v>130</v>
      </c>
      <c r="C238" s="22">
        <v>29</v>
      </c>
      <c r="D238" s="15" t="s">
        <v>170</v>
      </c>
      <c r="E238" s="16">
        <v>0</v>
      </c>
      <c r="F238" s="14">
        <f>References!$D$9</f>
        <v>1</v>
      </c>
      <c r="G238" s="43">
        <f t="shared" si="479"/>
        <v>0</v>
      </c>
      <c r="H238" s="13"/>
      <c r="I238" s="13">
        <f t="shared" si="465"/>
        <v>0</v>
      </c>
      <c r="J238" s="17"/>
      <c r="K238" s="36">
        <f>References!$C$17*J238</f>
        <v>0</v>
      </c>
      <c r="L238" s="36">
        <f>K238/References!$F$18</f>
        <v>0</v>
      </c>
      <c r="M238" s="41" t="e">
        <f t="shared" si="466"/>
        <v>#DIV/0!</v>
      </c>
      <c r="N238" s="49">
        <v>20.36</v>
      </c>
      <c r="O238" s="41">
        <f t="shared" si="467"/>
        <v>24.228400000000001</v>
      </c>
      <c r="P238" s="36">
        <f t="shared" si="480"/>
        <v>24.228400000000001</v>
      </c>
      <c r="Q238" s="38">
        <f t="shared" si="481"/>
        <v>0</v>
      </c>
      <c r="R238" s="38">
        <f t="shared" si="476"/>
        <v>0</v>
      </c>
      <c r="S238" s="38">
        <f t="shared" si="482"/>
        <v>0</v>
      </c>
      <c r="T238" s="48">
        <f t="shared" si="483"/>
        <v>0</v>
      </c>
    </row>
    <row r="239" spans="1:20" ht="14.25" customHeight="1">
      <c r="A239" s="165"/>
      <c r="B239" s="62">
        <v>130</v>
      </c>
      <c r="C239" s="22">
        <v>29</v>
      </c>
      <c r="D239" s="15" t="s">
        <v>167</v>
      </c>
      <c r="E239" s="16">
        <v>0</v>
      </c>
      <c r="F239" s="14">
        <f>References!$D$9</f>
        <v>1</v>
      </c>
      <c r="G239" s="43">
        <f t="shared" si="479"/>
        <v>0</v>
      </c>
      <c r="H239" s="13"/>
      <c r="I239" s="13">
        <f t="shared" si="465"/>
        <v>0</v>
      </c>
      <c r="J239" s="17"/>
      <c r="K239" s="36">
        <f>References!$C$17*J239</f>
        <v>0</v>
      </c>
      <c r="L239" s="36">
        <f>K239/References!$F$18</f>
        <v>0</v>
      </c>
      <c r="M239" s="41" t="e">
        <f t="shared" si="466"/>
        <v>#DIV/0!</v>
      </c>
      <c r="N239" s="49">
        <v>4.7300000000000004</v>
      </c>
      <c r="O239" s="41">
        <f t="shared" si="467"/>
        <v>5.6287000000000003</v>
      </c>
      <c r="P239" s="36">
        <f t="shared" si="480"/>
        <v>5.6287000000000003</v>
      </c>
      <c r="Q239" s="38">
        <f t="shared" si="481"/>
        <v>0</v>
      </c>
      <c r="R239" s="38">
        <f t="shared" si="476"/>
        <v>0</v>
      </c>
      <c r="S239" s="38">
        <f t="shared" si="482"/>
        <v>0</v>
      </c>
      <c r="T239" s="48">
        <f>O287*G287</f>
        <v>0</v>
      </c>
    </row>
    <row r="240" spans="1:20" ht="14.25" customHeight="1">
      <c r="A240" s="165"/>
      <c r="B240" s="62">
        <v>130</v>
      </c>
      <c r="C240" s="22">
        <v>29</v>
      </c>
      <c r="D240" s="15" t="s">
        <v>171</v>
      </c>
      <c r="E240" s="16">
        <v>0</v>
      </c>
      <c r="F240" s="14">
        <f>References!$D$9</f>
        <v>1</v>
      </c>
      <c r="G240" s="43">
        <f t="shared" si="479"/>
        <v>0</v>
      </c>
      <c r="H240" s="13"/>
      <c r="I240" s="13">
        <f t="shared" si="465"/>
        <v>0</v>
      </c>
      <c r="J240" s="17"/>
      <c r="K240" s="36">
        <f>References!$C$17*J240</f>
        <v>0</v>
      </c>
      <c r="L240" s="36">
        <f>K240/References!$F$18</f>
        <v>0</v>
      </c>
      <c r="M240" s="41" t="e">
        <f t="shared" si="466"/>
        <v>#DIV/0!</v>
      </c>
      <c r="N240" s="49">
        <v>23.53</v>
      </c>
      <c r="O240" s="41">
        <f t="shared" si="467"/>
        <v>28.000700000000002</v>
      </c>
      <c r="P240" s="36">
        <f t="shared" si="480"/>
        <v>28.000700000000002</v>
      </c>
      <c r="Q240" s="38">
        <f t="shared" si="481"/>
        <v>0</v>
      </c>
      <c r="R240" s="38">
        <f t="shared" si="476"/>
        <v>0</v>
      </c>
      <c r="S240" s="38">
        <f t="shared" si="482"/>
        <v>0</v>
      </c>
      <c r="T240" s="48">
        <f>O288*G288</f>
        <v>0</v>
      </c>
    </row>
    <row r="241" spans="1:20" ht="14.25" customHeight="1">
      <c r="A241" s="165"/>
      <c r="B241" s="62">
        <v>130</v>
      </c>
      <c r="C241" s="22">
        <v>29</v>
      </c>
      <c r="D241" s="15" t="s">
        <v>169</v>
      </c>
      <c r="E241" s="16">
        <v>0</v>
      </c>
      <c r="F241" s="14">
        <f>References!$D$9</f>
        <v>1</v>
      </c>
      <c r="G241" s="43">
        <f t="shared" si="479"/>
        <v>0</v>
      </c>
      <c r="H241" s="13"/>
      <c r="I241" s="13">
        <f t="shared" si="465"/>
        <v>0</v>
      </c>
      <c r="J241" s="17"/>
      <c r="K241" s="36">
        <f>References!$C$17*J241</f>
        <v>0</v>
      </c>
      <c r="L241" s="36">
        <f>K241/References!$F$18</f>
        <v>0</v>
      </c>
      <c r="M241" s="41" t="e">
        <f t="shared" si="466"/>
        <v>#DIV/0!</v>
      </c>
      <c r="N241" s="49">
        <v>5.42</v>
      </c>
      <c r="O241" s="41">
        <f t="shared" si="467"/>
        <v>6.4497999999999998</v>
      </c>
      <c r="P241" s="36">
        <f t="shared" si="480"/>
        <v>6.4497999999999998</v>
      </c>
      <c r="Q241" s="38">
        <f t="shared" si="481"/>
        <v>0</v>
      </c>
      <c r="R241" s="38">
        <f t="shared" si="476"/>
        <v>0</v>
      </c>
      <c r="S241" s="38">
        <f t="shared" si="482"/>
        <v>0</v>
      </c>
      <c r="T241" s="48">
        <f>O289*G289</f>
        <v>0</v>
      </c>
    </row>
    <row r="242" spans="1:20">
      <c r="A242" s="165"/>
      <c r="B242" s="62">
        <v>150</v>
      </c>
      <c r="C242" s="22">
        <v>29</v>
      </c>
      <c r="D242" s="15" t="s">
        <v>129</v>
      </c>
      <c r="E242" s="16">
        <v>0</v>
      </c>
      <c r="F242" s="14">
        <f>References!$D$9</f>
        <v>1</v>
      </c>
      <c r="G242" s="43">
        <f>+E242*F242*12</f>
        <v>0</v>
      </c>
      <c r="H242" s="13"/>
      <c r="I242" s="13">
        <f t="shared" ref="I242:I286" si="484">G242*H242</f>
        <v>0</v>
      </c>
      <c r="J242" s="17"/>
      <c r="K242" s="36">
        <f>References!$C$17*J242</f>
        <v>0</v>
      </c>
      <c r="L242" s="36">
        <f>K242/References!$F$18</f>
        <v>0</v>
      </c>
      <c r="M242" s="41" t="e">
        <f t="shared" si="466"/>
        <v>#DIV/0!</v>
      </c>
      <c r="N242" s="49">
        <v>15.01</v>
      </c>
      <c r="O242" s="41">
        <f t="shared" si="467"/>
        <v>17.861899999999999</v>
      </c>
      <c r="P242" s="36">
        <f t="shared" ref="P242:P286" si="485">O242</f>
        <v>17.861899999999999</v>
      </c>
      <c r="Q242" s="38">
        <f t="shared" ref="Q242:Q285" si="486">N242*G242</f>
        <v>0</v>
      </c>
      <c r="R242" s="38">
        <f t="shared" si="476"/>
        <v>0</v>
      </c>
      <c r="S242" s="38">
        <f t="shared" ref="S242:S286" si="487">R242-Q242</f>
        <v>0</v>
      </c>
      <c r="T242" s="48">
        <f>O293*G293</f>
        <v>0</v>
      </c>
    </row>
    <row r="243" spans="1:20">
      <c r="A243" s="165"/>
      <c r="B243" s="62">
        <v>240</v>
      </c>
      <c r="C243" s="22">
        <v>39</v>
      </c>
      <c r="D243" s="15" t="s">
        <v>248</v>
      </c>
      <c r="E243" s="16">
        <v>0</v>
      </c>
      <c r="F243" s="14">
        <f>References!$D$9</f>
        <v>1</v>
      </c>
      <c r="G243" s="43">
        <f t="shared" ref="G243" si="488">+E243*F243*12</f>
        <v>0</v>
      </c>
      <c r="H243" s="13"/>
      <c r="I243" s="13">
        <f t="shared" si="484"/>
        <v>0</v>
      </c>
      <c r="J243" s="17"/>
      <c r="K243" s="36">
        <f>References!$C$17*J243</f>
        <v>0</v>
      </c>
      <c r="L243" s="36">
        <f>K243/References!$F$18</f>
        <v>0</v>
      </c>
      <c r="M243" s="41" t="e">
        <f t="shared" si="466"/>
        <v>#DIV/0!</v>
      </c>
      <c r="N243" s="49">
        <v>25.06</v>
      </c>
      <c r="O243" s="41">
        <f t="shared" si="467"/>
        <v>29.821399999999997</v>
      </c>
      <c r="P243" s="36">
        <f t="shared" si="485"/>
        <v>29.821399999999997</v>
      </c>
      <c r="Q243" s="38">
        <f t="shared" si="486"/>
        <v>0</v>
      </c>
      <c r="R243" s="38">
        <f t="shared" si="476"/>
        <v>0</v>
      </c>
      <c r="S243" s="38">
        <f t="shared" si="487"/>
        <v>0</v>
      </c>
      <c r="T243" s="48"/>
    </row>
    <row r="244" spans="1:20">
      <c r="A244" s="165"/>
      <c r="B244" s="62">
        <v>240</v>
      </c>
      <c r="C244" s="22">
        <v>39</v>
      </c>
      <c r="D244" s="15" t="s">
        <v>75</v>
      </c>
      <c r="E244" s="16">
        <v>0</v>
      </c>
      <c r="F244" s="14">
        <f>References!$D$9</f>
        <v>1</v>
      </c>
      <c r="G244" s="43">
        <f>E244*F244*12</f>
        <v>0</v>
      </c>
      <c r="H244" s="13"/>
      <c r="I244" s="13">
        <f t="shared" si="484"/>
        <v>0</v>
      </c>
      <c r="J244" s="17"/>
      <c r="K244" s="36">
        <f>References!$C$17*J244</f>
        <v>0</v>
      </c>
      <c r="L244" s="41">
        <f>K244/References!$F$18</f>
        <v>0</v>
      </c>
      <c r="M244" s="41" t="e">
        <f t="shared" ref="M244:M275" si="489">L244/G244*F244</f>
        <v>#DIV/0!</v>
      </c>
      <c r="N244" s="36">
        <v>3.86</v>
      </c>
      <c r="O244" s="41">
        <f t="shared" si="467"/>
        <v>4.5933999999999999</v>
      </c>
      <c r="P244" s="36">
        <f>O244</f>
        <v>4.5933999999999999</v>
      </c>
      <c r="Q244" s="38">
        <f>G244*N244</f>
        <v>0</v>
      </c>
      <c r="R244" s="38">
        <f>G244*P244</f>
        <v>0</v>
      </c>
      <c r="S244" s="38">
        <f t="shared" si="487"/>
        <v>0</v>
      </c>
      <c r="T244" s="48">
        <f t="shared" ref="T244" si="490">O294*G294</f>
        <v>0</v>
      </c>
    </row>
    <row r="245" spans="1:20">
      <c r="A245" s="165"/>
      <c r="B245" s="62">
        <v>240</v>
      </c>
      <c r="C245" s="22">
        <v>39</v>
      </c>
      <c r="D245" s="15" t="s">
        <v>247</v>
      </c>
      <c r="E245" s="16">
        <v>0</v>
      </c>
      <c r="F245" s="14">
        <f>References!$D$9</f>
        <v>1</v>
      </c>
      <c r="G245" s="43">
        <f>E245*F245*12</f>
        <v>0</v>
      </c>
      <c r="H245" s="13"/>
      <c r="I245" s="13">
        <f t="shared" si="484"/>
        <v>0</v>
      </c>
      <c r="J245" s="17"/>
      <c r="K245" s="36">
        <f>References!$C$17*J245</f>
        <v>0</v>
      </c>
      <c r="L245" s="36">
        <f>K245/References!$F$18</f>
        <v>0</v>
      </c>
      <c r="M245" s="41" t="e">
        <f t="shared" ref="M245" si="491">L245/G245</f>
        <v>#DIV/0!</v>
      </c>
      <c r="N245" s="49">
        <v>0.14000000000000001</v>
      </c>
      <c r="O245" s="41">
        <f>+N245*$E$7+N245</f>
        <v>0.16660000000000003</v>
      </c>
      <c r="P245" s="36">
        <f t="shared" ref="P245" si="492">O245</f>
        <v>0.16660000000000003</v>
      </c>
      <c r="Q245" s="38">
        <f>G245*N245</f>
        <v>0</v>
      </c>
      <c r="R245" s="38">
        <f>G245*P245</f>
        <v>0</v>
      </c>
      <c r="S245" s="38">
        <f t="shared" si="487"/>
        <v>0</v>
      </c>
      <c r="T245" s="48"/>
    </row>
    <row r="246" spans="1:20">
      <c r="A246" s="165"/>
      <c r="B246" s="62">
        <v>240</v>
      </c>
      <c r="C246" s="22">
        <v>39</v>
      </c>
      <c r="D246" s="15" t="s">
        <v>84</v>
      </c>
      <c r="E246" s="16">
        <v>0</v>
      </c>
      <c r="F246" s="14">
        <f>References!$D$9</f>
        <v>1</v>
      </c>
      <c r="G246" s="43">
        <f t="shared" ref="G246:G275" si="493">E246*F246*12</f>
        <v>0</v>
      </c>
      <c r="H246" s="13"/>
      <c r="I246" s="13">
        <f t="shared" si="484"/>
        <v>0</v>
      </c>
      <c r="J246" s="17"/>
      <c r="K246" s="36">
        <f>References!$C$17*J246</f>
        <v>0</v>
      </c>
      <c r="L246" s="41">
        <f>K246/References!$F$18</f>
        <v>0</v>
      </c>
      <c r="M246" s="41" t="e">
        <f t="shared" si="489"/>
        <v>#DIV/0!</v>
      </c>
      <c r="N246" s="36">
        <v>15.65</v>
      </c>
      <c r="O246" s="41">
        <f t="shared" si="467"/>
        <v>18.6235</v>
      </c>
      <c r="P246" s="36">
        <f>O246</f>
        <v>18.6235</v>
      </c>
      <c r="Q246" s="38">
        <f>G246*N246</f>
        <v>0</v>
      </c>
      <c r="R246" s="38">
        <f>G246*P246</f>
        <v>0</v>
      </c>
      <c r="S246" s="38">
        <f t="shared" si="487"/>
        <v>0</v>
      </c>
    </row>
    <row r="247" spans="1:20">
      <c r="A247" s="165"/>
      <c r="B247" s="62">
        <v>240</v>
      </c>
      <c r="C247" s="22">
        <v>39</v>
      </c>
      <c r="D247" s="15" t="s">
        <v>180</v>
      </c>
      <c r="E247" s="16">
        <v>0</v>
      </c>
      <c r="F247" s="14">
        <f>References!$D$7</f>
        <v>4.333333333333333</v>
      </c>
      <c r="G247" s="43">
        <f t="shared" si="493"/>
        <v>0</v>
      </c>
      <c r="H247" s="13"/>
      <c r="I247" s="13">
        <f t="shared" si="484"/>
        <v>0</v>
      </c>
      <c r="J247" s="17"/>
      <c r="K247" s="36">
        <f>References!$C$17*J247</f>
        <v>0</v>
      </c>
      <c r="L247" s="41">
        <f>K247/References!$F$18</f>
        <v>0</v>
      </c>
      <c r="M247" s="41" t="e">
        <f t="shared" si="489"/>
        <v>#DIV/0!</v>
      </c>
      <c r="N247" s="36">
        <v>15.65</v>
      </c>
      <c r="O247" s="41">
        <f t="shared" si="467"/>
        <v>18.6235</v>
      </c>
      <c r="P247" s="36">
        <f>O247</f>
        <v>18.6235</v>
      </c>
      <c r="Q247" s="38">
        <f>G247*N247</f>
        <v>0</v>
      </c>
      <c r="R247" s="38">
        <f>G247*P247</f>
        <v>0</v>
      </c>
      <c r="S247" s="38">
        <f t="shared" si="487"/>
        <v>0</v>
      </c>
    </row>
    <row r="248" spans="1:20">
      <c r="A248" s="165"/>
      <c r="B248" s="62">
        <v>240</v>
      </c>
      <c r="C248" s="22">
        <v>39</v>
      </c>
      <c r="D248" s="15" t="s">
        <v>76</v>
      </c>
      <c r="E248" s="16">
        <v>0</v>
      </c>
      <c r="F248" s="14">
        <f>References!$D$9</f>
        <v>1</v>
      </c>
      <c r="G248" s="43">
        <f t="shared" si="493"/>
        <v>0</v>
      </c>
      <c r="H248" s="13"/>
      <c r="I248" s="13">
        <f t="shared" si="484"/>
        <v>0</v>
      </c>
      <c r="J248" s="17"/>
      <c r="K248" s="36">
        <f>References!$C$17*J248</f>
        <v>0</v>
      </c>
      <c r="L248" s="41">
        <f>K248/References!$F$18</f>
        <v>0</v>
      </c>
      <c r="M248" s="41" t="e">
        <f t="shared" si="489"/>
        <v>#DIV/0!</v>
      </c>
      <c r="N248" s="36">
        <v>5.5</v>
      </c>
      <c r="O248" s="41">
        <f t="shared" si="467"/>
        <v>6.5449999999999999</v>
      </c>
      <c r="P248" s="36">
        <f t="shared" ref="P248:P275" si="494">O248</f>
        <v>6.5449999999999999</v>
      </c>
      <c r="Q248" s="38">
        <f t="shared" ref="Q248:Q275" si="495">G248*N248</f>
        <v>0</v>
      </c>
      <c r="R248" s="38">
        <f t="shared" ref="R248:R275" si="496">G248*P248</f>
        <v>0</v>
      </c>
      <c r="S248" s="38">
        <f t="shared" si="487"/>
        <v>0</v>
      </c>
    </row>
    <row r="249" spans="1:20">
      <c r="A249" s="165"/>
      <c r="B249" s="62">
        <v>240</v>
      </c>
      <c r="C249" s="22">
        <v>39</v>
      </c>
      <c r="D249" s="15" t="s">
        <v>249</v>
      </c>
      <c r="E249" s="16">
        <v>0</v>
      </c>
      <c r="F249" s="14">
        <f>References!$D$9</f>
        <v>1</v>
      </c>
      <c r="G249" s="43">
        <f>E249*F249*12</f>
        <v>0</v>
      </c>
      <c r="H249" s="13"/>
      <c r="I249" s="13">
        <f t="shared" ref="I249" si="497">G249*H249</f>
        <v>0</v>
      </c>
      <c r="J249" s="17"/>
      <c r="K249" s="36">
        <f>References!$C$17*J249</f>
        <v>0</v>
      </c>
      <c r="L249" s="36">
        <f>K249/References!$F$18</f>
        <v>0</v>
      </c>
      <c r="M249" s="41" t="e">
        <f t="shared" ref="M249" si="498">L249/G249</f>
        <v>#DIV/0!</v>
      </c>
      <c r="N249" s="49">
        <v>0.18</v>
      </c>
      <c r="O249" s="41">
        <f>+N249*$E$7+N249</f>
        <v>0.2142</v>
      </c>
      <c r="P249" s="36">
        <f t="shared" si="494"/>
        <v>0.2142</v>
      </c>
      <c r="Q249" s="38">
        <f>G249*N249</f>
        <v>0</v>
      </c>
      <c r="R249" s="38">
        <f>G249*P249</f>
        <v>0</v>
      </c>
      <c r="S249" s="38">
        <f t="shared" ref="S249" si="499">R249-Q249</f>
        <v>0</v>
      </c>
      <c r="T249" s="48"/>
    </row>
    <row r="250" spans="1:20">
      <c r="A250" s="165"/>
      <c r="B250" s="62">
        <v>240</v>
      </c>
      <c r="C250" s="22">
        <v>39</v>
      </c>
      <c r="D250" s="15" t="s">
        <v>117</v>
      </c>
      <c r="E250" s="16">
        <v>0</v>
      </c>
      <c r="F250" s="14">
        <f>References!$D$9</f>
        <v>1</v>
      </c>
      <c r="G250" s="43">
        <f t="shared" si="493"/>
        <v>0</v>
      </c>
      <c r="H250" s="13"/>
      <c r="I250" s="13">
        <f t="shared" si="484"/>
        <v>0</v>
      </c>
      <c r="J250" s="17"/>
      <c r="K250" s="36">
        <f>References!$C$17*J250</f>
        <v>0</v>
      </c>
      <c r="L250" s="41">
        <f>K250/References!$F$18</f>
        <v>0</v>
      </c>
      <c r="M250" s="41" t="e">
        <f t="shared" si="489"/>
        <v>#DIV/0!</v>
      </c>
      <c r="N250" s="36">
        <v>21.27</v>
      </c>
      <c r="O250" s="41">
        <f t="shared" si="467"/>
        <v>25.311299999999999</v>
      </c>
      <c r="P250" s="36">
        <f t="shared" si="494"/>
        <v>25.311299999999999</v>
      </c>
      <c r="Q250" s="38">
        <f t="shared" si="495"/>
        <v>0</v>
      </c>
      <c r="R250" s="38">
        <f t="shared" si="496"/>
        <v>0</v>
      </c>
      <c r="S250" s="38">
        <f t="shared" si="487"/>
        <v>0</v>
      </c>
    </row>
    <row r="251" spans="1:20">
      <c r="A251" s="165"/>
      <c r="B251" s="62">
        <v>240</v>
      </c>
      <c r="C251" s="22">
        <v>39</v>
      </c>
      <c r="D251" s="15" t="s">
        <v>181</v>
      </c>
      <c r="E251" s="16">
        <v>0</v>
      </c>
      <c r="F251" s="14">
        <f>References!$D$7</f>
        <v>4.333333333333333</v>
      </c>
      <c r="G251" s="43">
        <f t="shared" si="493"/>
        <v>0</v>
      </c>
      <c r="H251" s="13"/>
      <c r="I251" s="13">
        <f t="shared" si="484"/>
        <v>0</v>
      </c>
      <c r="J251" s="17"/>
      <c r="K251" s="36">
        <f>References!$C$17*J251</f>
        <v>0</v>
      </c>
      <c r="L251" s="41">
        <f>K251/References!$F$18</f>
        <v>0</v>
      </c>
      <c r="M251" s="41" t="e">
        <f t="shared" si="489"/>
        <v>#DIV/0!</v>
      </c>
      <c r="N251" s="36">
        <v>21.27</v>
      </c>
      <c r="O251" s="41">
        <f t="shared" si="467"/>
        <v>25.311299999999999</v>
      </c>
      <c r="P251" s="36">
        <f t="shared" si="494"/>
        <v>25.311299999999999</v>
      </c>
      <c r="Q251" s="38">
        <f t="shared" si="495"/>
        <v>0</v>
      </c>
      <c r="R251" s="38">
        <f t="shared" si="496"/>
        <v>0</v>
      </c>
      <c r="S251" s="38">
        <f t="shared" si="487"/>
        <v>0</v>
      </c>
    </row>
    <row r="252" spans="1:20">
      <c r="A252" s="165"/>
      <c r="B252" s="62">
        <v>240</v>
      </c>
      <c r="C252" s="22">
        <v>39</v>
      </c>
      <c r="D252" s="15" t="s">
        <v>77</v>
      </c>
      <c r="E252" s="16">
        <v>0</v>
      </c>
      <c r="F252" s="14">
        <f>References!$D$9</f>
        <v>1</v>
      </c>
      <c r="G252" s="43">
        <f t="shared" si="493"/>
        <v>0</v>
      </c>
      <c r="H252" s="13"/>
      <c r="I252" s="13">
        <f t="shared" si="484"/>
        <v>0</v>
      </c>
      <c r="J252" s="17"/>
      <c r="K252" s="36">
        <f>References!$C$17*J252</f>
        <v>0</v>
      </c>
      <c r="L252" s="41">
        <f>K252/References!$F$18</f>
        <v>0</v>
      </c>
      <c r="M252" s="41" t="e">
        <f t="shared" si="489"/>
        <v>#DIV/0!</v>
      </c>
      <c r="N252" s="36">
        <v>6.53</v>
      </c>
      <c r="O252" s="41">
        <f t="shared" si="467"/>
        <v>7.7707000000000006</v>
      </c>
      <c r="P252" s="36">
        <f t="shared" si="494"/>
        <v>7.7707000000000006</v>
      </c>
      <c r="Q252" s="38">
        <f t="shared" si="495"/>
        <v>0</v>
      </c>
      <c r="R252" s="38">
        <f t="shared" si="496"/>
        <v>0</v>
      </c>
      <c r="S252" s="38">
        <f t="shared" si="487"/>
        <v>0</v>
      </c>
    </row>
    <row r="253" spans="1:20">
      <c r="A253" s="165"/>
      <c r="B253" s="62">
        <v>240</v>
      </c>
      <c r="C253" s="22">
        <v>39</v>
      </c>
      <c r="D253" s="15" t="s">
        <v>250</v>
      </c>
      <c r="E253" s="16">
        <v>0</v>
      </c>
      <c r="F253" s="14">
        <f>References!$D$9</f>
        <v>1</v>
      </c>
      <c r="G253" s="43">
        <f>E253*F253*12</f>
        <v>0</v>
      </c>
      <c r="H253" s="13"/>
      <c r="I253" s="13">
        <f t="shared" si="484"/>
        <v>0</v>
      </c>
      <c r="J253" s="17"/>
      <c r="K253" s="36">
        <f>References!$C$17*J253</f>
        <v>0</v>
      </c>
      <c r="L253" s="36">
        <f>K253/References!$F$18</f>
        <v>0</v>
      </c>
      <c r="M253" s="41" t="e">
        <f t="shared" ref="M253" si="500">L253/G253</f>
        <v>#DIV/0!</v>
      </c>
      <c r="N253" s="49">
        <v>0.22</v>
      </c>
      <c r="O253" s="41">
        <f>+N253*$E$7+N253</f>
        <v>0.26180000000000003</v>
      </c>
      <c r="P253" s="36">
        <f t="shared" ref="P253" si="501">O253</f>
        <v>0.26180000000000003</v>
      </c>
      <c r="Q253" s="38">
        <f>G253*N253</f>
        <v>0</v>
      </c>
      <c r="R253" s="38">
        <f>G253*P253</f>
        <v>0</v>
      </c>
      <c r="S253" s="38">
        <f t="shared" si="487"/>
        <v>0</v>
      </c>
      <c r="T253" s="48"/>
    </row>
    <row r="254" spans="1:20">
      <c r="A254" s="165"/>
      <c r="B254" s="62">
        <v>240</v>
      </c>
      <c r="C254" s="22">
        <v>39</v>
      </c>
      <c r="D254" s="15" t="s">
        <v>132</v>
      </c>
      <c r="E254" s="16">
        <v>0</v>
      </c>
      <c r="F254" s="14">
        <f>References!$D$9</f>
        <v>1</v>
      </c>
      <c r="G254" s="43">
        <f t="shared" si="493"/>
        <v>0</v>
      </c>
      <c r="H254" s="13"/>
      <c r="I254" s="13">
        <f t="shared" si="484"/>
        <v>0</v>
      </c>
      <c r="J254" s="17"/>
      <c r="K254" s="36">
        <f>References!$C$17*J254</f>
        <v>0</v>
      </c>
      <c r="L254" s="41">
        <f>K254/References!$F$18</f>
        <v>0</v>
      </c>
      <c r="M254" s="41" t="e">
        <f t="shared" si="489"/>
        <v>#DIV/0!</v>
      </c>
      <c r="N254" s="36">
        <v>27.48</v>
      </c>
      <c r="O254" s="41">
        <f t="shared" si="467"/>
        <v>32.7012</v>
      </c>
      <c r="P254" s="36">
        <f t="shared" si="494"/>
        <v>32.7012</v>
      </c>
      <c r="Q254" s="38">
        <f t="shared" si="495"/>
        <v>0</v>
      </c>
      <c r="R254" s="38">
        <f t="shared" si="496"/>
        <v>0</v>
      </c>
      <c r="S254" s="38">
        <f t="shared" si="487"/>
        <v>0</v>
      </c>
    </row>
    <row r="255" spans="1:20">
      <c r="A255" s="165"/>
      <c r="B255" s="62">
        <v>240</v>
      </c>
      <c r="C255" s="22">
        <v>39</v>
      </c>
      <c r="D255" s="15" t="s">
        <v>182</v>
      </c>
      <c r="E255" s="16">
        <v>0</v>
      </c>
      <c r="F255" s="14">
        <f>References!$D$7</f>
        <v>4.333333333333333</v>
      </c>
      <c r="G255" s="43">
        <f t="shared" si="493"/>
        <v>0</v>
      </c>
      <c r="H255" s="13"/>
      <c r="I255" s="13">
        <f t="shared" si="484"/>
        <v>0</v>
      </c>
      <c r="J255" s="17"/>
      <c r="K255" s="36">
        <f>References!$C$17*J255</f>
        <v>0</v>
      </c>
      <c r="L255" s="41">
        <f>K255/References!$F$18</f>
        <v>0</v>
      </c>
      <c r="M255" s="41" t="e">
        <f t="shared" si="489"/>
        <v>#DIV/0!</v>
      </c>
      <c r="N255" s="36">
        <v>27.48</v>
      </c>
      <c r="O255" s="41">
        <f t="shared" si="467"/>
        <v>32.7012</v>
      </c>
      <c r="P255" s="36">
        <f t="shared" si="494"/>
        <v>32.7012</v>
      </c>
      <c r="Q255" s="38">
        <f t="shared" si="495"/>
        <v>0</v>
      </c>
      <c r="R255" s="38">
        <f t="shared" si="496"/>
        <v>0</v>
      </c>
      <c r="S255" s="38">
        <f t="shared" si="487"/>
        <v>0</v>
      </c>
    </row>
    <row r="256" spans="1:20">
      <c r="A256" s="165"/>
      <c r="B256" s="62">
        <v>240</v>
      </c>
      <c r="C256" s="22">
        <v>39</v>
      </c>
      <c r="D256" s="15" t="s">
        <v>78</v>
      </c>
      <c r="E256" s="16">
        <v>0</v>
      </c>
      <c r="F256" s="14">
        <f>References!$D$9</f>
        <v>1</v>
      </c>
      <c r="G256" s="43">
        <f t="shared" si="493"/>
        <v>0</v>
      </c>
      <c r="H256" s="13"/>
      <c r="I256" s="13">
        <f t="shared" si="484"/>
        <v>0</v>
      </c>
      <c r="J256" s="17"/>
      <c r="K256" s="36">
        <f>References!$C$17*J256</f>
        <v>0</v>
      </c>
      <c r="L256" s="41">
        <f>K256/References!$F$18</f>
        <v>0</v>
      </c>
      <c r="M256" s="41" t="e">
        <f t="shared" si="489"/>
        <v>#DIV/0!</v>
      </c>
      <c r="N256" s="36">
        <v>10.74</v>
      </c>
      <c r="O256" s="41">
        <f t="shared" si="467"/>
        <v>12.7806</v>
      </c>
      <c r="P256" s="36">
        <f t="shared" si="494"/>
        <v>12.7806</v>
      </c>
      <c r="Q256" s="38">
        <f t="shared" si="495"/>
        <v>0</v>
      </c>
      <c r="R256" s="38">
        <f t="shared" si="496"/>
        <v>0</v>
      </c>
      <c r="S256" s="38">
        <f t="shared" si="487"/>
        <v>0</v>
      </c>
    </row>
    <row r="257" spans="1:20">
      <c r="A257" s="165"/>
      <c r="B257" s="62">
        <v>240</v>
      </c>
      <c r="C257" s="22">
        <v>39</v>
      </c>
      <c r="D257" s="15" t="s">
        <v>251</v>
      </c>
      <c r="E257" s="16">
        <v>0</v>
      </c>
      <c r="F257" s="14">
        <f>References!$D$9</f>
        <v>1</v>
      </c>
      <c r="G257" s="43">
        <f>E257*F257*12</f>
        <v>0</v>
      </c>
      <c r="H257" s="13"/>
      <c r="I257" s="13">
        <f t="shared" ref="I257" si="502">G257*H257</f>
        <v>0</v>
      </c>
      <c r="J257" s="17"/>
      <c r="K257" s="36">
        <f>References!$C$17*J257</f>
        <v>0</v>
      </c>
      <c r="L257" s="36">
        <f>K257/References!$F$18</f>
        <v>0</v>
      </c>
      <c r="M257" s="41" t="e">
        <f t="shared" ref="M257" si="503">L257/G257</f>
        <v>#DIV/0!</v>
      </c>
      <c r="N257" s="49">
        <v>0.35</v>
      </c>
      <c r="O257" s="41">
        <f>+N257*$E$7+N257</f>
        <v>0.41649999999999998</v>
      </c>
      <c r="P257" s="36">
        <f t="shared" si="494"/>
        <v>0.41649999999999998</v>
      </c>
      <c r="Q257" s="38">
        <f>G257*N257</f>
        <v>0</v>
      </c>
      <c r="R257" s="38">
        <f>G257*P257</f>
        <v>0</v>
      </c>
      <c r="S257" s="38">
        <f t="shared" ref="S257" si="504">R257-Q257</f>
        <v>0</v>
      </c>
      <c r="T257" s="48"/>
    </row>
    <row r="258" spans="1:20">
      <c r="A258" s="165"/>
      <c r="B258" s="62">
        <v>240</v>
      </c>
      <c r="C258" s="22">
        <v>39</v>
      </c>
      <c r="D258" s="15" t="s">
        <v>85</v>
      </c>
      <c r="E258" s="16">
        <v>0</v>
      </c>
      <c r="F258" s="14">
        <f>References!$D$9</f>
        <v>1</v>
      </c>
      <c r="G258" s="43">
        <f t="shared" si="493"/>
        <v>0</v>
      </c>
      <c r="H258" s="13"/>
      <c r="I258" s="13">
        <f t="shared" si="484"/>
        <v>0</v>
      </c>
      <c r="J258" s="17"/>
      <c r="K258" s="36">
        <f>References!$C$17*J258</f>
        <v>0</v>
      </c>
      <c r="L258" s="41">
        <f>K258/References!$F$18</f>
        <v>0</v>
      </c>
      <c r="M258" s="41" t="e">
        <f t="shared" si="489"/>
        <v>#DIV/0!</v>
      </c>
      <c r="N258" s="36">
        <v>39.54</v>
      </c>
      <c r="O258" s="41">
        <f t="shared" si="467"/>
        <v>47.052599999999998</v>
      </c>
      <c r="P258" s="36">
        <f t="shared" si="494"/>
        <v>47.052599999999998</v>
      </c>
      <c r="Q258" s="38">
        <f t="shared" si="495"/>
        <v>0</v>
      </c>
      <c r="R258" s="38">
        <f t="shared" si="496"/>
        <v>0</v>
      </c>
      <c r="S258" s="38">
        <f t="shared" si="487"/>
        <v>0</v>
      </c>
    </row>
    <row r="259" spans="1:20">
      <c r="A259" s="165"/>
      <c r="B259" s="62">
        <v>240</v>
      </c>
      <c r="C259" s="22">
        <v>39</v>
      </c>
      <c r="D259" s="15" t="s">
        <v>183</v>
      </c>
      <c r="E259" s="16">
        <v>0</v>
      </c>
      <c r="F259" s="14">
        <f>References!$D$7</f>
        <v>4.333333333333333</v>
      </c>
      <c r="G259" s="43">
        <f t="shared" si="493"/>
        <v>0</v>
      </c>
      <c r="H259" s="13"/>
      <c r="I259" s="13">
        <f t="shared" si="484"/>
        <v>0</v>
      </c>
      <c r="J259" s="17"/>
      <c r="K259" s="36">
        <f>References!$C$17*J259</f>
        <v>0</v>
      </c>
      <c r="L259" s="41">
        <f>K259/References!$F$18</f>
        <v>0</v>
      </c>
      <c r="M259" s="41" t="e">
        <f t="shared" si="489"/>
        <v>#DIV/0!</v>
      </c>
      <c r="N259" s="36">
        <v>39.54</v>
      </c>
      <c r="O259" s="41">
        <f t="shared" si="467"/>
        <v>47.052599999999998</v>
      </c>
      <c r="P259" s="36">
        <f t="shared" si="494"/>
        <v>47.052599999999998</v>
      </c>
      <c r="Q259" s="38">
        <f t="shared" si="495"/>
        <v>0</v>
      </c>
      <c r="R259" s="38">
        <f t="shared" si="496"/>
        <v>0</v>
      </c>
      <c r="S259" s="38">
        <f t="shared" si="487"/>
        <v>0</v>
      </c>
    </row>
    <row r="260" spans="1:20">
      <c r="A260" s="165"/>
      <c r="B260" s="62">
        <v>240</v>
      </c>
      <c r="C260" s="22">
        <v>39</v>
      </c>
      <c r="D260" s="15" t="s">
        <v>79</v>
      </c>
      <c r="E260" s="16">
        <v>0</v>
      </c>
      <c r="F260" s="14">
        <f>References!$D$9</f>
        <v>1</v>
      </c>
      <c r="G260" s="43">
        <f t="shared" si="493"/>
        <v>0</v>
      </c>
      <c r="H260" s="13"/>
      <c r="I260" s="13">
        <f t="shared" si="484"/>
        <v>0</v>
      </c>
      <c r="J260" s="17"/>
      <c r="K260" s="36">
        <f>References!$C$17*J260</f>
        <v>0</v>
      </c>
      <c r="L260" s="41">
        <f>K260/References!$F$18</f>
        <v>0</v>
      </c>
      <c r="M260" s="41" t="e">
        <f t="shared" si="489"/>
        <v>#DIV/0!</v>
      </c>
      <c r="N260" s="36">
        <v>10.74</v>
      </c>
      <c r="O260" s="41">
        <f t="shared" si="467"/>
        <v>12.7806</v>
      </c>
      <c r="P260" s="36">
        <f t="shared" si="494"/>
        <v>12.7806</v>
      </c>
      <c r="Q260" s="38">
        <f t="shared" si="495"/>
        <v>0</v>
      </c>
      <c r="R260" s="38">
        <f t="shared" si="496"/>
        <v>0</v>
      </c>
      <c r="S260" s="38">
        <f t="shared" si="487"/>
        <v>0</v>
      </c>
    </row>
    <row r="261" spans="1:20">
      <c r="A261" s="165"/>
      <c r="B261" s="62">
        <v>240</v>
      </c>
      <c r="C261" s="22">
        <v>39</v>
      </c>
      <c r="D261" s="15" t="s">
        <v>252</v>
      </c>
      <c r="E261" s="16">
        <v>0</v>
      </c>
      <c r="F261" s="14">
        <f>References!$D$9</f>
        <v>1</v>
      </c>
      <c r="G261" s="43">
        <f>E261*F261*12</f>
        <v>0</v>
      </c>
      <c r="H261" s="13"/>
      <c r="I261" s="13">
        <f t="shared" si="484"/>
        <v>0</v>
      </c>
      <c r="J261" s="17"/>
      <c r="K261" s="36">
        <f>References!$C$17*J261</f>
        <v>0</v>
      </c>
      <c r="L261" s="36">
        <f>K261/References!$F$18</f>
        <v>0</v>
      </c>
      <c r="M261" s="41" t="e">
        <f t="shared" ref="M261" si="505">L261/G261</f>
        <v>#DIV/0!</v>
      </c>
      <c r="N261" s="49">
        <v>0.35</v>
      </c>
      <c r="O261" s="41">
        <f>+N261*$E$7+N261</f>
        <v>0.41649999999999998</v>
      </c>
      <c r="P261" s="36">
        <f t="shared" ref="P261" si="506">O261</f>
        <v>0.41649999999999998</v>
      </c>
      <c r="Q261" s="38">
        <f>G261*N261</f>
        <v>0</v>
      </c>
      <c r="R261" s="38">
        <f>G261*P261</f>
        <v>0</v>
      </c>
      <c r="S261" s="38">
        <f t="shared" si="487"/>
        <v>0</v>
      </c>
      <c r="T261" s="48"/>
    </row>
    <row r="262" spans="1:20">
      <c r="A262" s="165"/>
      <c r="B262" s="62">
        <v>240</v>
      </c>
      <c r="C262" s="22">
        <v>39</v>
      </c>
      <c r="D262" s="15" t="s">
        <v>86</v>
      </c>
      <c r="E262" s="16">
        <v>0</v>
      </c>
      <c r="F262" s="14">
        <f>References!$D$9</f>
        <v>1</v>
      </c>
      <c r="G262" s="43">
        <f t="shared" si="493"/>
        <v>0</v>
      </c>
      <c r="H262" s="13"/>
      <c r="I262" s="13">
        <f t="shared" si="484"/>
        <v>0</v>
      </c>
      <c r="J262" s="17"/>
      <c r="K262" s="36">
        <f>References!$C$17*J262</f>
        <v>0</v>
      </c>
      <c r="L262" s="41">
        <f>K262/References!$F$18</f>
        <v>0</v>
      </c>
      <c r="M262" s="41" t="e">
        <f t="shared" si="489"/>
        <v>#DIV/0!</v>
      </c>
      <c r="N262" s="36">
        <v>47.13</v>
      </c>
      <c r="O262" s="41">
        <f t="shared" si="467"/>
        <v>56.084700000000005</v>
      </c>
      <c r="P262" s="36">
        <f t="shared" si="494"/>
        <v>56.084700000000005</v>
      </c>
      <c r="Q262" s="38">
        <f t="shared" si="495"/>
        <v>0</v>
      </c>
      <c r="R262" s="38">
        <f t="shared" si="496"/>
        <v>0</v>
      </c>
      <c r="S262" s="38">
        <f t="shared" si="487"/>
        <v>0</v>
      </c>
    </row>
    <row r="263" spans="1:20">
      <c r="A263" s="165"/>
      <c r="B263" s="62">
        <v>240</v>
      </c>
      <c r="C263" s="22">
        <v>39</v>
      </c>
      <c r="D263" s="15" t="s">
        <v>184</v>
      </c>
      <c r="E263" s="16">
        <v>0</v>
      </c>
      <c r="F263" s="14">
        <f>References!$D$7</f>
        <v>4.333333333333333</v>
      </c>
      <c r="G263" s="43">
        <f t="shared" si="493"/>
        <v>0</v>
      </c>
      <c r="H263" s="13"/>
      <c r="I263" s="13">
        <f t="shared" si="484"/>
        <v>0</v>
      </c>
      <c r="J263" s="17"/>
      <c r="K263" s="36">
        <f>References!$C$17*J263</f>
        <v>0</v>
      </c>
      <c r="L263" s="41">
        <f>K263/References!$F$18</f>
        <v>0</v>
      </c>
      <c r="M263" s="41" t="e">
        <f t="shared" si="489"/>
        <v>#DIV/0!</v>
      </c>
      <c r="N263" s="36">
        <v>47.13</v>
      </c>
      <c r="O263" s="41">
        <f t="shared" si="467"/>
        <v>56.084700000000005</v>
      </c>
      <c r="P263" s="36">
        <f t="shared" si="494"/>
        <v>56.084700000000005</v>
      </c>
      <c r="Q263" s="38">
        <f t="shared" si="495"/>
        <v>0</v>
      </c>
      <c r="R263" s="38">
        <f t="shared" si="496"/>
        <v>0</v>
      </c>
      <c r="S263" s="38">
        <f t="shared" si="487"/>
        <v>0</v>
      </c>
    </row>
    <row r="264" spans="1:20">
      <c r="A264" s="165"/>
      <c r="B264" s="62">
        <v>240</v>
      </c>
      <c r="C264" s="22">
        <v>39</v>
      </c>
      <c r="D264" s="15" t="s">
        <v>80</v>
      </c>
      <c r="E264" s="16">
        <v>0</v>
      </c>
      <c r="F264" s="14">
        <f>References!$D$9</f>
        <v>1</v>
      </c>
      <c r="G264" s="43">
        <f t="shared" si="493"/>
        <v>0</v>
      </c>
      <c r="H264" s="13"/>
      <c r="I264" s="13">
        <f t="shared" si="484"/>
        <v>0</v>
      </c>
      <c r="J264" s="17"/>
      <c r="K264" s="36">
        <f>References!$C$17*J264</f>
        <v>0</v>
      </c>
      <c r="L264" s="41">
        <f>K264/References!$F$18</f>
        <v>0</v>
      </c>
      <c r="M264" s="41" t="e">
        <f t="shared" si="489"/>
        <v>#DIV/0!</v>
      </c>
      <c r="N264" s="36">
        <v>12.35</v>
      </c>
      <c r="O264" s="41">
        <f t="shared" si="467"/>
        <v>14.6965</v>
      </c>
      <c r="P264" s="36">
        <f t="shared" si="494"/>
        <v>14.6965</v>
      </c>
      <c r="Q264" s="38">
        <f t="shared" si="495"/>
        <v>0</v>
      </c>
      <c r="R264" s="38">
        <f t="shared" si="496"/>
        <v>0</v>
      </c>
      <c r="S264" s="38">
        <f t="shared" si="487"/>
        <v>0</v>
      </c>
    </row>
    <row r="265" spans="1:20">
      <c r="A265" s="165"/>
      <c r="B265" s="62">
        <v>240</v>
      </c>
      <c r="C265" s="22">
        <v>39</v>
      </c>
      <c r="D265" s="15" t="s">
        <v>253</v>
      </c>
      <c r="E265" s="16">
        <v>0</v>
      </c>
      <c r="F265" s="14">
        <f>References!$D$9</f>
        <v>1</v>
      </c>
      <c r="G265" s="43">
        <f>E265*F265*12</f>
        <v>0</v>
      </c>
      <c r="H265" s="13"/>
      <c r="I265" s="13">
        <f t="shared" ref="I265" si="507">G265*H265</f>
        <v>0</v>
      </c>
      <c r="J265" s="17"/>
      <c r="K265" s="36">
        <f>References!$C$17*J265</f>
        <v>0</v>
      </c>
      <c r="L265" s="36">
        <f>K265/References!$F$18</f>
        <v>0</v>
      </c>
      <c r="M265" s="41" t="e">
        <f t="shared" ref="M265" si="508">L265/G265</f>
        <v>#DIV/0!</v>
      </c>
      <c r="N265" s="49">
        <v>0.41</v>
      </c>
      <c r="O265" s="41">
        <f>+N265*$E$7+N265</f>
        <v>0.4879</v>
      </c>
      <c r="P265" s="36">
        <f t="shared" si="494"/>
        <v>0.4879</v>
      </c>
      <c r="Q265" s="38">
        <f>G265*N265</f>
        <v>0</v>
      </c>
      <c r="R265" s="38">
        <f>G265*P265</f>
        <v>0</v>
      </c>
      <c r="S265" s="38">
        <f t="shared" ref="S265" si="509">R265-Q265</f>
        <v>0</v>
      </c>
      <c r="T265" s="48"/>
    </row>
    <row r="266" spans="1:20">
      <c r="A266" s="165"/>
      <c r="B266" s="62">
        <v>240</v>
      </c>
      <c r="C266" s="22">
        <v>39</v>
      </c>
      <c r="D266" s="15" t="s">
        <v>87</v>
      </c>
      <c r="E266" s="16">
        <v>0</v>
      </c>
      <c r="F266" s="14">
        <f>References!$D$9</f>
        <v>1</v>
      </c>
      <c r="G266" s="43">
        <f t="shared" si="493"/>
        <v>0</v>
      </c>
      <c r="H266" s="13"/>
      <c r="I266" s="13">
        <f t="shared" si="484"/>
        <v>0</v>
      </c>
      <c r="J266" s="17"/>
      <c r="K266" s="36">
        <f>References!$C$17*J266</f>
        <v>0</v>
      </c>
      <c r="L266" s="41">
        <f>K266/References!$F$18</f>
        <v>0</v>
      </c>
      <c r="M266" s="41" t="e">
        <f t="shared" si="489"/>
        <v>#DIV/0!</v>
      </c>
      <c r="N266" s="36">
        <v>54.27</v>
      </c>
      <c r="O266" s="41">
        <f t="shared" si="467"/>
        <v>64.581299999999999</v>
      </c>
      <c r="P266" s="36">
        <f t="shared" si="494"/>
        <v>64.581299999999999</v>
      </c>
      <c r="Q266" s="38">
        <f t="shared" si="495"/>
        <v>0</v>
      </c>
      <c r="R266" s="38">
        <f t="shared" si="496"/>
        <v>0</v>
      </c>
      <c r="S266" s="38">
        <f t="shared" si="487"/>
        <v>0</v>
      </c>
    </row>
    <row r="267" spans="1:20">
      <c r="A267" s="165"/>
      <c r="B267" s="62">
        <v>240</v>
      </c>
      <c r="C267" s="22">
        <v>39</v>
      </c>
      <c r="D267" s="15" t="s">
        <v>185</v>
      </c>
      <c r="E267" s="16">
        <v>0</v>
      </c>
      <c r="F267" s="14">
        <f>References!$D$7</f>
        <v>4.333333333333333</v>
      </c>
      <c r="G267" s="43">
        <f t="shared" si="493"/>
        <v>0</v>
      </c>
      <c r="H267" s="13"/>
      <c r="I267" s="13">
        <f t="shared" si="484"/>
        <v>0</v>
      </c>
      <c r="J267" s="17"/>
      <c r="K267" s="36">
        <f>References!$C$17*J267</f>
        <v>0</v>
      </c>
      <c r="L267" s="41">
        <f>K267/References!$F$18</f>
        <v>0</v>
      </c>
      <c r="M267" s="41" t="e">
        <f t="shared" si="489"/>
        <v>#DIV/0!</v>
      </c>
      <c r="N267" s="36">
        <v>54.27</v>
      </c>
      <c r="O267" s="41">
        <f t="shared" si="467"/>
        <v>64.581299999999999</v>
      </c>
      <c r="P267" s="36">
        <f t="shared" si="494"/>
        <v>64.581299999999999</v>
      </c>
      <c r="Q267" s="38">
        <f t="shared" si="495"/>
        <v>0</v>
      </c>
      <c r="R267" s="38">
        <f t="shared" si="496"/>
        <v>0</v>
      </c>
      <c r="S267" s="38">
        <f t="shared" si="487"/>
        <v>0</v>
      </c>
    </row>
    <row r="268" spans="1:20">
      <c r="A268" s="165"/>
      <c r="B268" s="62">
        <v>240</v>
      </c>
      <c r="C268" s="22">
        <v>40</v>
      </c>
      <c r="D268" s="15" t="s">
        <v>81</v>
      </c>
      <c r="E268" s="16">
        <v>0</v>
      </c>
      <c r="F268" s="14">
        <f>References!$D$9</f>
        <v>1</v>
      </c>
      <c r="G268" s="43">
        <f t="shared" si="493"/>
        <v>0</v>
      </c>
      <c r="H268" s="13"/>
      <c r="I268" s="13">
        <f t="shared" si="484"/>
        <v>0</v>
      </c>
      <c r="J268" s="17"/>
      <c r="K268" s="36">
        <f>References!$C$17*J268</f>
        <v>0</v>
      </c>
      <c r="L268" s="41">
        <f>K268/References!$F$18</f>
        <v>0</v>
      </c>
      <c r="M268" s="41" t="e">
        <f t="shared" si="489"/>
        <v>#DIV/0!</v>
      </c>
      <c r="N268" s="36">
        <v>15.61</v>
      </c>
      <c r="O268" s="41">
        <f t="shared" si="467"/>
        <v>18.575900000000001</v>
      </c>
      <c r="P268" s="36">
        <f t="shared" si="494"/>
        <v>18.575900000000001</v>
      </c>
      <c r="Q268" s="38">
        <f t="shared" si="495"/>
        <v>0</v>
      </c>
      <c r="R268" s="38">
        <f t="shared" si="496"/>
        <v>0</v>
      </c>
      <c r="S268" s="38">
        <f t="shared" si="487"/>
        <v>0</v>
      </c>
    </row>
    <row r="269" spans="1:20">
      <c r="A269" s="165"/>
      <c r="B269" s="62">
        <v>240</v>
      </c>
      <c r="C269" s="22">
        <v>40</v>
      </c>
      <c r="D269" s="15" t="s">
        <v>254</v>
      </c>
      <c r="E269" s="16">
        <v>0</v>
      </c>
      <c r="F269" s="14">
        <f>References!$D$9</f>
        <v>1</v>
      </c>
      <c r="G269" s="43">
        <f>E269*F269*12</f>
        <v>0</v>
      </c>
      <c r="H269" s="13"/>
      <c r="I269" s="13">
        <f t="shared" si="484"/>
        <v>0</v>
      </c>
      <c r="J269" s="17"/>
      <c r="K269" s="36">
        <f>References!$C$17*J269</f>
        <v>0</v>
      </c>
      <c r="L269" s="36">
        <f>K269/References!$F$18</f>
        <v>0</v>
      </c>
      <c r="M269" s="41" t="e">
        <f t="shared" ref="M269" si="510">L269/G269</f>
        <v>#DIV/0!</v>
      </c>
      <c r="N269" s="49">
        <v>0.53</v>
      </c>
      <c r="O269" s="41">
        <f>+N269*$E$7+N269</f>
        <v>0.63070000000000004</v>
      </c>
      <c r="P269" s="36">
        <f t="shared" ref="P269" si="511">O269</f>
        <v>0.63070000000000004</v>
      </c>
      <c r="Q269" s="38">
        <f>G269*N269</f>
        <v>0</v>
      </c>
      <c r="R269" s="38">
        <f>G269*P269</f>
        <v>0</v>
      </c>
      <c r="S269" s="38">
        <f t="shared" si="487"/>
        <v>0</v>
      </c>
      <c r="T269" s="48"/>
    </row>
    <row r="270" spans="1:20">
      <c r="A270" s="165"/>
      <c r="B270" s="62">
        <v>240</v>
      </c>
      <c r="C270" s="22">
        <v>40</v>
      </c>
      <c r="D270" s="15" t="s">
        <v>88</v>
      </c>
      <c r="E270" s="16">
        <v>0</v>
      </c>
      <c r="F270" s="14">
        <f>References!$D$9</f>
        <v>1</v>
      </c>
      <c r="G270" s="43">
        <f t="shared" si="493"/>
        <v>0</v>
      </c>
      <c r="H270" s="13"/>
      <c r="I270" s="13">
        <f t="shared" si="484"/>
        <v>0</v>
      </c>
      <c r="J270" s="17"/>
      <c r="K270" s="36">
        <f>References!$C$17*J270</f>
        <v>0</v>
      </c>
      <c r="L270" s="41">
        <f>K270/References!$F$18</f>
        <v>0</v>
      </c>
      <c r="M270" s="41" t="e">
        <f t="shared" si="489"/>
        <v>#DIV/0!</v>
      </c>
      <c r="N270" s="36">
        <v>59.7</v>
      </c>
      <c r="O270" s="41">
        <f t="shared" si="467"/>
        <v>71.043000000000006</v>
      </c>
      <c r="P270" s="36">
        <f t="shared" si="494"/>
        <v>71.043000000000006</v>
      </c>
      <c r="Q270" s="38">
        <f t="shared" si="495"/>
        <v>0</v>
      </c>
      <c r="R270" s="38">
        <f t="shared" si="496"/>
        <v>0</v>
      </c>
      <c r="S270" s="38">
        <f t="shared" si="487"/>
        <v>0</v>
      </c>
    </row>
    <row r="271" spans="1:20">
      <c r="A271" s="165"/>
      <c r="B271" s="62">
        <v>240</v>
      </c>
      <c r="C271" s="22">
        <v>40</v>
      </c>
      <c r="D271" s="15" t="s">
        <v>186</v>
      </c>
      <c r="E271" s="16">
        <v>0</v>
      </c>
      <c r="F271" s="14">
        <f>References!$D$7</f>
        <v>4.333333333333333</v>
      </c>
      <c r="G271" s="43">
        <f t="shared" si="493"/>
        <v>0</v>
      </c>
      <c r="H271" s="13"/>
      <c r="I271" s="13">
        <f t="shared" si="484"/>
        <v>0</v>
      </c>
      <c r="J271" s="17"/>
      <c r="K271" s="36">
        <f>References!$C$17*J271</f>
        <v>0</v>
      </c>
      <c r="L271" s="41">
        <f>K271/References!$F$18</f>
        <v>0</v>
      </c>
      <c r="M271" s="41" t="e">
        <f t="shared" si="489"/>
        <v>#DIV/0!</v>
      </c>
      <c r="N271" s="36">
        <v>59.7</v>
      </c>
      <c r="O271" s="41">
        <f t="shared" si="467"/>
        <v>71.043000000000006</v>
      </c>
      <c r="P271" s="36">
        <f t="shared" si="494"/>
        <v>71.043000000000006</v>
      </c>
      <c r="Q271" s="38">
        <f t="shared" si="495"/>
        <v>0</v>
      </c>
      <c r="R271" s="38">
        <f t="shared" si="496"/>
        <v>0</v>
      </c>
      <c r="S271" s="38">
        <f t="shared" si="487"/>
        <v>0</v>
      </c>
    </row>
    <row r="272" spans="1:20">
      <c r="A272" s="165"/>
      <c r="B272" s="62">
        <v>240</v>
      </c>
      <c r="C272" s="22">
        <v>41</v>
      </c>
      <c r="D272" s="15" t="s">
        <v>188</v>
      </c>
      <c r="E272" s="16">
        <v>0</v>
      </c>
      <c r="F272" s="14">
        <f>References!$D$7</f>
        <v>4.333333333333333</v>
      </c>
      <c r="G272" s="43">
        <f t="shared" si="493"/>
        <v>0</v>
      </c>
      <c r="H272" s="13"/>
      <c r="I272" s="13">
        <f t="shared" si="484"/>
        <v>0</v>
      </c>
      <c r="J272" s="17"/>
      <c r="K272" s="36">
        <f>References!$C$17*J272</f>
        <v>0</v>
      </c>
      <c r="L272" s="41">
        <f>K272/References!$F$18</f>
        <v>0</v>
      </c>
      <c r="M272" s="41" t="e">
        <f t="shared" si="489"/>
        <v>#DIV/0!</v>
      </c>
      <c r="N272" s="36">
        <v>20.52</v>
      </c>
      <c r="O272" s="41">
        <f t="shared" si="467"/>
        <v>24.418800000000001</v>
      </c>
      <c r="P272" s="36">
        <f t="shared" si="494"/>
        <v>24.418800000000001</v>
      </c>
      <c r="Q272" s="38">
        <f t="shared" si="495"/>
        <v>0</v>
      </c>
      <c r="R272" s="38">
        <f t="shared" si="496"/>
        <v>0</v>
      </c>
      <c r="S272" s="38">
        <f t="shared" si="487"/>
        <v>0</v>
      </c>
    </row>
    <row r="273" spans="1:19">
      <c r="A273" s="165"/>
      <c r="B273" s="62">
        <v>240</v>
      </c>
      <c r="C273" s="22">
        <v>41</v>
      </c>
      <c r="D273" s="15" t="s">
        <v>187</v>
      </c>
      <c r="E273" s="16">
        <v>0</v>
      </c>
      <c r="F273" s="14">
        <f>References!$D$9</f>
        <v>1</v>
      </c>
      <c r="G273" s="43">
        <f t="shared" si="493"/>
        <v>0</v>
      </c>
      <c r="H273" s="13"/>
      <c r="I273" s="13">
        <f t="shared" si="484"/>
        <v>0</v>
      </c>
      <c r="J273" s="17"/>
      <c r="K273" s="36">
        <f>References!$C$17*J273</f>
        <v>0</v>
      </c>
      <c r="L273" s="41">
        <f>K273/References!$F$18</f>
        <v>0</v>
      </c>
      <c r="M273" s="41" t="e">
        <f t="shared" si="489"/>
        <v>#DIV/0!</v>
      </c>
      <c r="N273" s="36">
        <v>4.75</v>
      </c>
      <c r="O273" s="41">
        <f t="shared" si="467"/>
        <v>5.6524999999999999</v>
      </c>
      <c r="P273" s="36">
        <f t="shared" si="494"/>
        <v>5.6524999999999999</v>
      </c>
      <c r="Q273" s="38">
        <f t="shared" si="495"/>
        <v>0</v>
      </c>
      <c r="R273" s="38">
        <f t="shared" si="496"/>
        <v>0</v>
      </c>
      <c r="S273" s="38">
        <f t="shared" si="487"/>
        <v>0</v>
      </c>
    </row>
    <row r="274" spans="1:19">
      <c r="A274" s="165"/>
      <c r="B274" s="62">
        <v>240</v>
      </c>
      <c r="C274" s="22">
        <v>41</v>
      </c>
      <c r="D274" s="15" t="s">
        <v>189</v>
      </c>
      <c r="E274" s="16">
        <v>0</v>
      </c>
      <c r="F274" s="14">
        <f>References!$D$7</f>
        <v>4.333333333333333</v>
      </c>
      <c r="G274" s="43">
        <f t="shared" si="493"/>
        <v>0</v>
      </c>
      <c r="H274" s="13"/>
      <c r="I274" s="13">
        <f t="shared" si="484"/>
        <v>0</v>
      </c>
      <c r="J274" s="17"/>
      <c r="K274" s="36">
        <f>References!$C$17*J274</f>
        <v>0</v>
      </c>
      <c r="L274" s="41">
        <f>K274/References!$F$18</f>
        <v>0</v>
      </c>
      <c r="M274" s="41" t="e">
        <f t="shared" si="489"/>
        <v>#DIV/0!</v>
      </c>
      <c r="N274" s="36">
        <v>23.66</v>
      </c>
      <c r="O274" s="41">
        <f t="shared" si="467"/>
        <v>28.1554</v>
      </c>
      <c r="P274" s="36">
        <f t="shared" si="494"/>
        <v>28.1554</v>
      </c>
      <c r="Q274" s="38">
        <f t="shared" si="495"/>
        <v>0</v>
      </c>
      <c r="R274" s="38">
        <f t="shared" si="496"/>
        <v>0</v>
      </c>
      <c r="S274" s="38">
        <f t="shared" si="487"/>
        <v>0</v>
      </c>
    </row>
    <row r="275" spans="1:19">
      <c r="A275" s="165"/>
      <c r="B275" s="62">
        <v>240</v>
      </c>
      <c r="C275" s="22">
        <v>41</v>
      </c>
      <c r="D275" s="15" t="s">
        <v>190</v>
      </c>
      <c r="E275" s="16">
        <v>0</v>
      </c>
      <c r="F275" s="14">
        <f>References!$D$9</f>
        <v>1</v>
      </c>
      <c r="G275" s="43">
        <f t="shared" si="493"/>
        <v>0</v>
      </c>
      <c r="H275" s="13"/>
      <c r="I275" s="13">
        <f t="shared" si="484"/>
        <v>0</v>
      </c>
      <c r="J275" s="17"/>
      <c r="K275" s="36">
        <f>References!$C$17*J275</f>
        <v>0</v>
      </c>
      <c r="L275" s="41">
        <f>K275/References!$F$18</f>
        <v>0</v>
      </c>
      <c r="M275" s="41" t="e">
        <f t="shared" si="489"/>
        <v>#DIV/0!</v>
      </c>
      <c r="N275" s="36">
        <v>5.52</v>
      </c>
      <c r="O275" s="41">
        <f t="shared" si="467"/>
        <v>6.5687999999999995</v>
      </c>
      <c r="P275" s="36">
        <f t="shared" si="494"/>
        <v>6.5687999999999995</v>
      </c>
      <c r="Q275" s="38">
        <f t="shared" si="495"/>
        <v>0</v>
      </c>
      <c r="R275" s="38">
        <f t="shared" si="496"/>
        <v>0</v>
      </c>
      <c r="S275" s="38">
        <f t="shared" si="487"/>
        <v>0</v>
      </c>
    </row>
    <row r="276" spans="1:19">
      <c r="A276" s="165"/>
      <c r="B276" s="62">
        <v>245</v>
      </c>
      <c r="C276" s="22">
        <v>42</v>
      </c>
      <c r="D276" s="15" t="s">
        <v>192</v>
      </c>
      <c r="E276" s="16">
        <v>0</v>
      </c>
      <c r="F276" s="14">
        <f>References!$D$9</f>
        <v>1</v>
      </c>
      <c r="G276" s="43">
        <f t="shared" ref="G276:G285" si="512">+E276*F276*12</f>
        <v>0</v>
      </c>
      <c r="H276" s="13"/>
      <c r="I276" s="13">
        <f t="shared" si="484"/>
        <v>0</v>
      </c>
      <c r="J276" s="17"/>
      <c r="K276" s="36">
        <f>References!$C$17*J276</f>
        <v>0</v>
      </c>
      <c r="L276" s="36">
        <f>K276/References!$F$18</f>
        <v>0</v>
      </c>
      <c r="M276" s="41" t="e">
        <f t="shared" ref="M276:M281" si="513">L276/G276</f>
        <v>#DIV/0!</v>
      </c>
      <c r="N276" s="49">
        <v>2.7</v>
      </c>
      <c r="O276" s="41">
        <f t="shared" si="467"/>
        <v>3.2130000000000001</v>
      </c>
      <c r="P276" s="36">
        <f t="shared" si="485"/>
        <v>3.2130000000000001</v>
      </c>
      <c r="Q276" s="38">
        <f t="shared" si="486"/>
        <v>0</v>
      </c>
      <c r="R276" s="38">
        <f t="shared" si="476"/>
        <v>0</v>
      </c>
      <c r="S276" s="38">
        <f t="shared" si="487"/>
        <v>0</v>
      </c>
    </row>
    <row r="277" spans="1:19">
      <c r="A277" s="165"/>
      <c r="B277" s="62">
        <v>245</v>
      </c>
      <c r="C277" s="22">
        <v>42</v>
      </c>
      <c r="D277" s="15" t="s">
        <v>193</v>
      </c>
      <c r="E277" s="16">
        <v>0</v>
      </c>
      <c r="F277" s="14">
        <f>References!$D$9</f>
        <v>1</v>
      </c>
      <c r="G277" s="43">
        <f t="shared" si="512"/>
        <v>0</v>
      </c>
      <c r="H277" s="13"/>
      <c r="I277" s="13">
        <f t="shared" si="484"/>
        <v>0</v>
      </c>
      <c r="J277" s="17"/>
      <c r="K277" s="36">
        <f>References!$C$17*J277</f>
        <v>0</v>
      </c>
      <c r="L277" s="36">
        <f>K277/References!$F$18</f>
        <v>0</v>
      </c>
      <c r="M277" s="41" t="e">
        <f t="shared" si="513"/>
        <v>#DIV/0!</v>
      </c>
      <c r="N277" s="49">
        <v>2.7</v>
      </c>
      <c r="O277" s="41">
        <f t="shared" si="467"/>
        <v>3.2130000000000001</v>
      </c>
      <c r="P277" s="36">
        <f t="shared" si="485"/>
        <v>3.2130000000000001</v>
      </c>
      <c r="Q277" s="38">
        <f t="shared" si="486"/>
        <v>0</v>
      </c>
      <c r="R277" s="38">
        <f t="shared" si="476"/>
        <v>0</v>
      </c>
      <c r="S277" s="38">
        <f t="shared" si="487"/>
        <v>0</v>
      </c>
    </row>
    <row r="278" spans="1:19">
      <c r="A278" s="165"/>
      <c r="B278" s="62">
        <v>245</v>
      </c>
      <c r="C278" s="22">
        <v>42</v>
      </c>
      <c r="D278" s="15" t="s">
        <v>194</v>
      </c>
      <c r="E278" s="16">
        <v>0</v>
      </c>
      <c r="F278" s="14">
        <f>References!$D$9</f>
        <v>1</v>
      </c>
      <c r="G278" s="43">
        <f t="shared" si="512"/>
        <v>0</v>
      </c>
      <c r="H278" s="13"/>
      <c r="I278" s="13">
        <f t="shared" si="484"/>
        <v>0</v>
      </c>
      <c r="J278" s="17"/>
      <c r="K278" s="36">
        <f>References!$C$17*J278</f>
        <v>0</v>
      </c>
      <c r="L278" s="36">
        <f>K278/References!$F$18</f>
        <v>0</v>
      </c>
      <c r="M278" s="41" t="e">
        <f t="shared" si="513"/>
        <v>#DIV/0!</v>
      </c>
      <c r="N278" s="49">
        <v>3.92</v>
      </c>
      <c r="O278" s="41">
        <f t="shared" si="467"/>
        <v>4.6647999999999996</v>
      </c>
      <c r="P278" s="36">
        <f t="shared" si="485"/>
        <v>4.6647999999999996</v>
      </c>
      <c r="Q278" s="38">
        <f t="shared" si="486"/>
        <v>0</v>
      </c>
      <c r="R278" s="38">
        <f t="shared" si="476"/>
        <v>0</v>
      </c>
      <c r="S278" s="38">
        <f t="shared" si="487"/>
        <v>0</v>
      </c>
    </row>
    <row r="279" spans="1:19">
      <c r="A279" s="165"/>
      <c r="B279" s="62">
        <v>245</v>
      </c>
      <c r="C279" s="22">
        <v>42</v>
      </c>
      <c r="D279" s="15" t="s">
        <v>195</v>
      </c>
      <c r="E279" s="16">
        <v>0</v>
      </c>
      <c r="F279" s="14">
        <f>References!$D$9</f>
        <v>1</v>
      </c>
      <c r="G279" s="43">
        <f t="shared" si="512"/>
        <v>0</v>
      </c>
      <c r="H279" s="13"/>
      <c r="I279" s="13">
        <f t="shared" si="484"/>
        <v>0</v>
      </c>
      <c r="J279" s="17"/>
      <c r="K279" s="36">
        <f>References!$C$17*J279</f>
        <v>0</v>
      </c>
      <c r="L279" s="36">
        <f>K279/References!$F$18</f>
        <v>0</v>
      </c>
      <c r="M279" s="41" t="e">
        <f t="shared" si="513"/>
        <v>#DIV/0!</v>
      </c>
      <c r="N279" s="49">
        <v>10.4</v>
      </c>
      <c r="O279" s="41">
        <f t="shared" si="467"/>
        <v>12.376000000000001</v>
      </c>
      <c r="P279" s="36">
        <f t="shared" si="485"/>
        <v>12.376000000000001</v>
      </c>
      <c r="Q279" s="38">
        <f t="shared" si="486"/>
        <v>0</v>
      </c>
      <c r="R279" s="38">
        <f t="shared" si="476"/>
        <v>0</v>
      </c>
      <c r="S279" s="38">
        <f t="shared" si="487"/>
        <v>0</v>
      </c>
    </row>
    <row r="280" spans="1:19">
      <c r="A280" s="165"/>
      <c r="B280" s="62">
        <v>245</v>
      </c>
      <c r="C280" s="22">
        <v>42</v>
      </c>
      <c r="D280" s="15" t="s">
        <v>196</v>
      </c>
      <c r="E280" s="16">
        <v>0</v>
      </c>
      <c r="F280" s="14">
        <f>References!$D$9</f>
        <v>1</v>
      </c>
      <c r="G280" s="43">
        <f t="shared" si="512"/>
        <v>0</v>
      </c>
      <c r="H280" s="13"/>
      <c r="I280" s="13">
        <f t="shared" si="484"/>
        <v>0</v>
      </c>
      <c r="J280" s="17"/>
      <c r="K280" s="36">
        <f>References!$C$17*J280</f>
        <v>0</v>
      </c>
      <c r="L280" s="36">
        <f>K280/References!$F$18</f>
        <v>0</v>
      </c>
      <c r="M280" s="41" t="e">
        <f t="shared" si="513"/>
        <v>#DIV/0!</v>
      </c>
      <c r="N280" s="49">
        <v>5.25</v>
      </c>
      <c r="O280" s="41">
        <f t="shared" si="467"/>
        <v>6.2475000000000005</v>
      </c>
      <c r="P280" s="36">
        <f t="shared" si="485"/>
        <v>6.2475000000000005</v>
      </c>
      <c r="Q280" s="38">
        <f t="shared" si="486"/>
        <v>0</v>
      </c>
      <c r="R280" s="38">
        <f t="shared" si="476"/>
        <v>0</v>
      </c>
      <c r="S280" s="38">
        <f t="shared" si="487"/>
        <v>0</v>
      </c>
    </row>
    <row r="281" spans="1:19">
      <c r="A281" s="165"/>
      <c r="B281" s="62">
        <v>245</v>
      </c>
      <c r="C281" s="22">
        <v>42</v>
      </c>
      <c r="D281" s="15" t="s">
        <v>197</v>
      </c>
      <c r="E281" s="16">
        <v>0</v>
      </c>
      <c r="F281" s="14">
        <f>References!$D$9</f>
        <v>1</v>
      </c>
      <c r="G281" s="43">
        <f t="shared" si="512"/>
        <v>0</v>
      </c>
      <c r="H281" s="13"/>
      <c r="I281" s="13">
        <f t="shared" si="484"/>
        <v>0</v>
      </c>
      <c r="J281" s="17"/>
      <c r="K281" s="36">
        <f>References!$C$17*J281</f>
        <v>0</v>
      </c>
      <c r="L281" s="36">
        <f>K281/References!$F$18</f>
        <v>0</v>
      </c>
      <c r="M281" s="41" t="e">
        <f t="shared" si="513"/>
        <v>#DIV/0!</v>
      </c>
      <c r="N281" s="49">
        <v>3.37</v>
      </c>
      <c r="O281" s="41">
        <f t="shared" si="467"/>
        <v>4.0103</v>
      </c>
      <c r="P281" s="36">
        <f t="shared" si="485"/>
        <v>4.0103</v>
      </c>
      <c r="Q281" s="38">
        <f t="shared" si="486"/>
        <v>0</v>
      </c>
      <c r="R281" s="38">
        <f t="shared" si="476"/>
        <v>0</v>
      </c>
      <c r="S281" s="38">
        <f t="shared" si="487"/>
        <v>0</v>
      </c>
    </row>
    <row r="282" spans="1:19">
      <c r="A282" s="165"/>
      <c r="B282" s="62">
        <v>245</v>
      </c>
      <c r="C282" s="22">
        <v>42</v>
      </c>
      <c r="D282" s="15" t="s">
        <v>199</v>
      </c>
      <c r="E282" s="16">
        <v>0</v>
      </c>
      <c r="F282" s="14">
        <f>References!$D$9</f>
        <v>1</v>
      </c>
      <c r="G282" s="43">
        <f t="shared" si="512"/>
        <v>0</v>
      </c>
      <c r="H282" s="13"/>
      <c r="I282" s="13">
        <f t="shared" si="484"/>
        <v>0</v>
      </c>
      <c r="J282" s="17"/>
      <c r="K282" s="36">
        <f>References!$C$17*J282</f>
        <v>0</v>
      </c>
      <c r="L282" s="36">
        <f>K282/References!$F$18</f>
        <v>0</v>
      </c>
      <c r="M282" s="41" t="e">
        <f t="shared" ref="M282:M286" si="514">L282/G282</f>
        <v>#DIV/0!</v>
      </c>
      <c r="N282" s="49">
        <v>14.33</v>
      </c>
      <c r="O282" s="41">
        <f t="shared" si="467"/>
        <v>17.052700000000002</v>
      </c>
      <c r="P282" s="36">
        <f t="shared" si="485"/>
        <v>17.052700000000002</v>
      </c>
      <c r="Q282" s="38">
        <f t="shared" si="486"/>
        <v>0</v>
      </c>
      <c r="R282" s="38">
        <f t="shared" si="476"/>
        <v>0</v>
      </c>
      <c r="S282" s="38">
        <f t="shared" si="487"/>
        <v>0</v>
      </c>
    </row>
    <row r="283" spans="1:19">
      <c r="A283" s="165"/>
      <c r="B283" s="62">
        <v>245</v>
      </c>
      <c r="C283" s="22">
        <v>42</v>
      </c>
      <c r="D283" s="15" t="s">
        <v>198</v>
      </c>
      <c r="E283" s="16">
        <v>0</v>
      </c>
      <c r="F283" s="14">
        <f>References!$D$9</f>
        <v>1</v>
      </c>
      <c r="G283" s="43">
        <f t="shared" si="512"/>
        <v>0</v>
      </c>
      <c r="H283" s="13"/>
      <c r="I283" s="13">
        <f t="shared" si="484"/>
        <v>0</v>
      </c>
      <c r="J283" s="17"/>
      <c r="K283" s="36">
        <f>References!$C$17*J283</f>
        <v>0</v>
      </c>
      <c r="L283" s="36">
        <f>K283/References!$F$18</f>
        <v>0</v>
      </c>
      <c r="M283" s="41" t="e">
        <f t="shared" si="514"/>
        <v>#DIV/0!</v>
      </c>
      <c r="N283" s="49">
        <v>3.33</v>
      </c>
      <c r="O283" s="41">
        <f t="shared" si="467"/>
        <v>3.9626999999999999</v>
      </c>
      <c r="P283" s="36">
        <f t="shared" si="485"/>
        <v>3.9626999999999999</v>
      </c>
      <c r="Q283" s="38">
        <f t="shared" si="486"/>
        <v>0</v>
      </c>
      <c r="R283" s="38">
        <f t="shared" si="476"/>
        <v>0</v>
      </c>
      <c r="S283" s="38">
        <f t="shared" si="487"/>
        <v>0</v>
      </c>
    </row>
    <row r="284" spans="1:19">
      <c r="A284" s="165"/>
      <c r="B284" s="62">
        <v>245</v>
      </c>
      <c r="C284" s="22">
        <v>42</v>
      </c>
      <c r="D284" s="15" t="s">
        <v>200</v>
      </c>
      <c r="E284" s="16">
        <v>0</v>
      </c>
      <c r="F284" s="14">
        <f>References!$D$9</f>
        <v>1</v>
      </c>
      <c r="G284" s="43">
        <f t="shared" si="512"/>
        <v>0</v>
      </c>
      <c r="H284" s="13"/>
      <c r="I284" s="13">
        <f t="shared" si="484"/>
        <v>0</v>
      </c>
      <c r="J284" s="17"/>
      <c r="K284" s="36">
        <f>References!$C$17*J284</f>
        <v>0</v>
      </c>
      <c r="L284" s="36">
        <f>K284/References!$F$18</f>
        <v>0</v>
      </c>
      <c r="M284" s="41" t="e">
        <f t="shared" si="514"/>
        <v>#DIV/0!</v>
      </c>
      <c r="N284" s="49">
        <v>17.09</v>
      </c>
      <c r="O284" s="41">
        <f t="shared" si="467"/>
        <v>20.3371</v>
      </c>
      <c r="P284" s="36">
        <f t="shared" si="485"/>
        <v>20.3371</v>
      </c>
      <c r="Q284" s="38">
        <f t="shared" si="486"/>
        <v>0</v>
      </c>
      <c r="R284" s="38">
        <f t="shared" si="476"/>
        <v>0</v>
      </c>
      <c r="S284" s="38">
        <f t="shared" si="487"/>
        <v>0</v>
      </c>
    </row>
    <row r="285" spans="1:19">
      <c r="A285" s="165"/>
      <c r="B285" s="62">
        <v>245</v>
      </c>
      <c r="C285" s="22">
        <v>42</v>
      </c>
      <c r="D285" s="15" t="s">
        <v>198</v>
      </c>
      <c r="E285" s="16">
        <v>0</v>
      </c>
      <c r="F285" s="14">
        <f>References!$D$9</f>
        <v>1</v>
      </c>
      <c r="G285" s="43">
        <f t="shared" si="512"/>
        <v>0</v>
      </c>
      <c r="H285" s="13"/>
      <c r="I285" s="13">
        <f t="shared" si="484"/>
        <v>0</v>
      </c>
      <c r="J285" s="17"/>
      <c r="K285" s="36">
        <f>References!$C$17*J285</f>
        <v>0</v>
      </c>
      <c r="L285" s="36">
        <f>K285/References!$F$18</f>
        <v>0</v>
      </c>
      <c r="M285" s="41" t="e">
        <f t="shared" si="514"/>
        <v>#DIV/0!</v>
      </c>
      <c r="N285" s="49">
        <v>3.97</v>
      </c>
      <c r="O285" s="41">
        <f t="shared" si="467"/>
        <v>4.7243000000000004</v>
      </c>
      <c r="P285" s="36">
        <f t="shared" si="485"/>
        <v>4.7243000000000004</v>
      </c>
      <c r="Q285" s="38">
        <f t="shared" si="486"/>
        <v>0</v>
      </c>
      <c r="R285" s="38">
        <f t="shared" si="476"/>
        <v>0</v>
      </c>
      <c r="S285" s="38">
        <f t="shared" si="487"/>
        <v>0</v>
      </c>
    </row>
    <row r="286" spans="1:19">
      <c r="A286" s="165"/>
      <c r="B286" s="62">
        <v>260</v>
      </c>
      <c r="C286" s="22">
        <v>44</v>
      </c>
      <c r="D286" s="15" t="s">
        <v>248</v>
      </c>
      <c r="E286" s="16">
        <v>0</v>
      </c>
      <c r="F286" s="14">
        <f>References!$D$9</f>
        <v>1</v>
      </c>
      <c r="G286" s="43">
        <f t="shared" ref="G286" si="515">E286*F286*12</f>
        <v>0</v>
      </c>
      <c r="H286" s="13"/>
      <c r="I286" s="13">
        <f t="shared" si="484"/>
        <v>0</v>
      </c>
      <c r="J286" s="17"/>
      <c r="K286" s="36">
        <f>References!$C$17*J286</f>
        <v>0</v>
      </c>
      <c r="L286" s="41">
        <f>K286/References!$F$18</f>
        <v>0</v>
      </c>
      <c r="M286" s="41" t="e">
        <f t="shared" si="514"/>
        <v>#DIV/0!</v>
      </c>
      <c r="N286" s="36">
        <v>49.64</v>
      </c>
      <c r="O286" s="41">
        <f t="shared" si="467"/>
        <v>59.071600000000004</v>
      </c>
      <c r="P286" s="36">
        <f t="shared" si="485"/>
        <v>59.071600000000004</v>
      </c>
      <c r="Q286" s="38">
        <f t="shared" ref="Q286" si="516">G286*N286</f>
        <v>0</v>
      </c>
      <c r="R286" s="38">
        <f t="shared" ref="R286" si="517">G286*P286</f>
        <v>0</v>
      </c>
      <c r="S286" s="38">
        <f t="shared" si="487"/>
        <v>0</v>
      </c>
    </row>
    <row r="287" spans="1:19">
      <c r="A287" s="165"/>
      <c r="B287" s="62">
        <v>260</v>
      </c>
      <c r="C287" s="22">
        <v>44</v>
      </c>
      <c r="D287" s="15" t="s">
        <v>255</v>
      </c>
      <c r="E287" s="16">
        <v>0</v>
      </c>
      <c r="F287" s="14">
        <f>References!$D$9</f>
        <v>1</v>
      </c>
      <c r="G287" s="43">
        <f t="shared" ref="G287:G294" si="518">E287*F287*12</f>
        <v>0</v>
      </c>
      <c r="H287" s="13"/>
      <c r="I287" s="13">
        <f t="shared" ref="I287" si="519">G287*H287</f>
        <v>0</v>
      </c>
      <c r="J287" s="17"/>
      <c r="K287" s="36">
        <f>References!$C$17*J287</f>
        <v>0</v>
      </c>
      <c r="L287" s="41">
        <f>K287/References!$F$18</f>
        <v>0</v>
      </c>
      <c r="M287" s="41" t="e">
        <f t="shared" ref="M287" si="520">L287/G287</f>
        <v>#DIV/0!</v>
      </c>
      <c r="N287" s="36">
        <v>184.35</v>
      </c>
      <c r="O287" s="41">
        <f t="shared" ref="O287:O294" si="521">+N287*$E$7+N287</f>
        <v>219.37649999999999</v>
      </c>
      <c r="P287" s="36">
        <f t="shared" ref="P287:P294" si="522">O287</f>
        <v>219.37649999999999</v>
      </c>
      <c r="Q287" s="38">
        <f t="shared" ref="Q287:Q293" si="523">G287*N287</f>
        <v>0</v>
      </c>
      <c r="R287" s="38">
        <f t="shared" ref="R287:R293" si="524">G287*P287</f>
        <v>0</v>
      </c>
      <c r="S287" s="38">
        <f t="shared" ref="S287:S293" si="525">R287-Q287</f>
        <v>0</v>
      </c>
    </row>
    <row r="288" spans="1:19">
      <c r="A288" s="165"/>
      <c r="B288" s="62">
        <v>260</v>
      </c>
      <c r="C288" s="22">
        <v>44</v>
      </c>
      <c r="D288" s="15" t="s">
        <v>256</v>
      </c>
      <c r="E288" s="16">
        <v>0</v>
      </c>
      <c r="F288" s="14">
        <f>References!$D$9</f>
        <v>1</v>
      </c>
      <c r="G288" s="43">
        <f t="shared" si="518"/>
        <v>0</v>
      </c>
      <c r="H288" s="13"/>
      <c r="I288" s="13">
        <f t="shared" ref="I288" si="526">G288*H288</f>
        <v>0</v>
      </c>
      <c r="J288" s="17"/>
      <c r="K288" s="36">
        <f>References!$C$17*J288</f>
        <v>0</v>
      </c>
      <c r="L288" s="41">
        <f>K288/References!$F$18</f>
        <v>0</v>
      </c>
      <c r="M288" s="41" t="e">
        <f t="shared" ref="M288" si="527">L288/G288</f>
        <v>#DIV/0!</v>
      </c>
      <c r="N288" s="36">
        <v>184.35</v>
      </c>
      <c r="O288" s="41">
        <f t="shared" si="521"/>
        <v>219.37649999999999</v>
      </c>
      <c r="P288" s="36">
        <f t="shared" si="522"/>
        <v>219.37649999999999</v>
      </c>
      <c r="Q288" s="38">
        <f t="shared" si="523"/>
        <v>0</v>
      </c>
      <c r="R288" s="38">
        <f t="shared" si="524"/>
        <v>0</v>
      </c>
      <c r="S288" s="38">
        <f t="shared" si="525"/>
        <v>0</v>
      </c>
    </row>
    <row r="289" spans="1:20">
      <c r="A289" s="165"/>
      <c r="B289" s="62">
        <v>260</v>
      </c>
      <c r="C289" s="22">
        <v>44</v>
      </c>
      <c r="D289" s="15" t="s">
        <v>257</v>
      </c>
      <c r="E289" s="16">
        <v>0</v>
      </c>
      <c r="F289" s="14">
        <f>References!$D$9</f>
        <v>1</v>
      </c>
      <c r="G289" s="43">
        <f t="shared" si="518"/>
        <v>0</v>
      </c>
      <c r="H289" s="13"/>
      <c r="I289" s="13">
        <f t="shared" ref="I289:I294" si="528">G289*H289</f>
        <v>0</v>
      </c>
      <c r="J289" s="17"/>
      <c r="K289" s="36">
        <f>References!$C$17*J289</f>
        <v>0</v>
      </c>
      <c r="L289" s="41">
        <f>K289/References!$F$18</f>
        <v>0</v>
      </c>
      <c r="M289" s="41" t="e">
        <f t="shared" ref="M289:M291" si="529">L289/G289</f>
        <v>#DIV/0!</v>
      </c>
      <c r="N289" s="36">
        <v>207.38</v>
      </c>
      <c r="O289" s="41">
        <f t="shared" si="521"/>
        <v>246.78219999999999</v>
      </c>
      <c r="P289" s="36">
        <f t="shared" si="522"/>
        <v>246.78219999999999</v>
      </c>
      <c r="Q289" s="38">
        <f t="shared" si="523"/>
        <v>0</v>
      </c>
      <c r="R289" s="38">
        <f t="shared" si="524"/>
        <v>0</v>
      </c>
      <c r="S289" s="38">
        <f t="shared" si="525"/>
        <v>0</v>
      </c>
    </row>
    <row r="290" spans="1:20">
      <c r="A290" s="165"/>
      <c r="B290" s="62">
        <v>260</v>
      </c>
      <c r="C290" s="22">
        <v>44</v>
      </c>
      <c r="D290" s="15" t="s">
        <v>258</v>
      </c>
      <c r="E290" s="16">
        <v>0</v>
      </c>
      <c r="F290" s="14">
        <f>References!$D$9</f>
        <v>1</v>
      </c>
      <c r="G290" s="43">
        <f t="shared" ref="G290:G292" si="530">E290*F290*12</f>
        <v>0</v>
      </c>
      <c r="H290" s="13"/>
      <c r="I290" s="13">
        <f t="shared" si="528"/>
        <v>0</v>
      </c>
      <c r="J290" s="17"/>
      <c r="K290" s="36">
        <f>References!$C$17*J290</f>
        <v>0</v>
      </c>
      <c r="L290" s="41">
        <f>K290/References!$F$18</f>
        <v>0</v>
      </c>
      <c r="M290" s="41" t="e">
        <f t="shared" si="529"/>
        <v>#DIV/0!</v>
      </c>
      <c r="N290" s="36">
        <v>5.55</v>
      </c>
      <c r="O290" s="41">
        <f t="shared" ref="O290:O292" si="531">+N290*$E$7+N290</f>
        <v>6.6044999999999998</v>
      </c>
      <c r="P290" s="36">
        <f t="shared" ref="P290:P292" si="532">O290</f>
        <v>6.6044999999999998</v>
      </c>
      <c r="Q290" s="38">
        <f t="shared" ref="Q290:Q292" si="533">G290*N290</f>
        <v>0</v>
      </c>
      <c r="R290" s="38">
        <f t="shared" ref="R290:R292" si="534">G290*P290</f>
        <v>0</v>
      </c>
      <c r="S290" s="38">
        <f t="shared" ref="S290:S292" si="535">R290-Q290</f>
        <v>0</v>
      </c>
    </row>
    <row r="291" spans="1:20">
      <c r="A291" s="165"/>
      <c r="B291" s="62">
        <v>260</v>
      </c>
      <c r="C291" s="22">
        <v>44</v>
      </c>
      <c r="D291" s="15" t="s">
        <v>259</v>
      </c>
      <c r="E291" s="16">
        <v>0</v>
      </c>
      <c r="F291" s="14">
        <f>References!$D$9</f>
        <v>1</v>
      </c>
      <c r="G291" s="43">
        <f t="shared" si="530"/>
        <v>0</v>
      </c>
      <c r="H291" s="13"/>
      <c r="I291" s="13">
        <f t="shared" si="528"/>
        <v>0</v>
      </c>
      <c r="J291" s="17"/>
      <c r="K291" s="36">
        <f>References!$C$17*J291</f>
        <v>0</v>
      </c>
      <c r="L291" s="41">
        <f>K291/References!$F$18</f>
        <v>0</v>
      </c>
      <c r="M291" s="41" t="e">
        <f t="shared" si="529"/>
        <v>#DIV/0!</v>
      </c>
      <c r="N291" s="36">
        <v>5.55</v>
      </c>
      <c r="O291" s="41">
        <f t="shared" si="531"/>
        <v>6.6044999999999998</v>
      </c>
      <c r="P291" s="36">
        <f t="shared" si="532"/>
        <v>6.6044999999999998</v>
      </c>
      <c r="Q291" s="38">
        <f t="shared" si="533"/>
        <v>0</v>
      </c>
      <c r="R291" s="38">
        <f t="shared" si="534"/>
        <v>0</v>
      </c>
      <c r="S291" s="38">
        <f t="shared" si="535"/>
        <v>0</v>
      </c>
    </row>
    <row r="292" spans="1:20">
      <c r="A292" s="165"/>
      <c r="B292" s="62">
        <v>260</v>
      </c>
      <c r="C292" s="22">
        <v>44</v>
      </c>
      <c r="D292" s="15" t="s">
        <v>260</v>
      </c>
      <c r="E292" s="16">
        <v>0</v>
      </c>
      <c r="F292" s="14">
        <f>References!$D$9</f>
        <v>1</v>
      </c>
      <c r="G292" s="43">
        <f t="shared" si="530"/>
        <v>0</v>
      </c>
      <c r="H292" s="13"/>
      <c r="I292" s="13">
        <f t="shared" ref="I292" si="536">G292*H292</f>
        <v>0</v>
      </c>
      <c r="J292" s="17"/>
      <c r="K292" s="36">
        <f>References!$C$17*J292</f>
        <v>0</v>
      </c>
      <c r="L292" s="41">
        <f>K292/References!$F$18</f>
        <v>0</v>
      </c>
      <c r="M292" s="41" t="e">
        <f t="shared" ref="M292" si="537">L292/G292</f>
        <v>#DIV/0!</v>
      </c>
      <c r="N292" s="36">
        <v>6.24</v>
      </c>
      <c r="O292" s="41">
        <f t="shared" si="531"/>
        <v>7.4256000000000002</v>
      </c>
      <c r="P292" s="36">
        <f t="shared" si="532"/>
        <v>7.4256000000000002</v>
      </c>
      <c r="Q292" s="38">
        <f t="shared" si="533"/>
        <v>0</v>
      </c>
      <c r="R292" s="38">
        <f t="shared" si="534"/>
        <v>0</v>
      </c>
      <c r="S292" s="38">
        <f t="shared" si="535"/>
        <v>0</v>
      </c>
    </row>
    <row r="293" spans="1:20">
      <c r="A293" s="165"/>
      <c r="B293" s="62">
        <v>260</v>
      </c>
      <c r="C293" s="22">
        <v>44</v>
      </c>
      <c r="D293" s="15" t="s">
        <v>201</v>
      </c>
      <c r="E293" s="16">
        <v>0</v>
      </c>
      <c r="F293" s="14">
        <f>References!$D$9</f>
        <v>1</v>
      </c>
      <c r="G293" s="43">
        <f t="shared" ref="G293" si="538">E293*F293*12</f>
        <v>0</v>
      </c>
      <c r="H293" s="15"/>
      <c r="I293" s="13">
        <f t="shared" si="528"/>
        <v>0</v>
      </c>
      <c r="J293" s="17"/>
      <c r="K293" s="36">
        <f>References!$C$17*J293</f>
        <v>0</v>
      </c>
      <c r="L293" s="41">
        <f>K293/References!$F$18</f>
        <v>0</v>
      </c>
      <c r="M293" s="41" t="e">
        <f t="shared" ref="M293:M294" si="539">L293/G293</f>
        <v>#DIV/0!</v>
      </c>
      <c r="N293" s="49">
        <v>2.9</v>
      </c>
      <c r="O293" s="41">
        <f t="shared" ref="O293" si="540">+N293*$E$7+N293</f>
        <v>3.4509999999999996</v>
      </c>
      <c r="P293" s="8">
        <f t="shared" ref="P293" si="541">O293</f>
        <v>3.4509999999999996</v>
      </c>
      <c r="Q293" s="38">
        <f t="shared" si="523"/>
        <v>0</v>
      </c>
      <c r="R293" s="38">
        <f t="shared" si="524"/>
        <v>0</v>
      </c>
      <c r="S293" s="38">
        <f t="shared" si="525"/>
        <v>0</v>
      </c>
    </row>
    <row r="294" spans="1:20">
      <c r="A294" s="165"/>
      <c r="B294" s="62">
        <v>260</v>
      </c>
      <c r="C294" s="22">
        <v>44</v>
      </c>
      <c r="D294" s="15" t="s">
        <v>137</v>
      </c>
      <c r="E294" s="16">
        <v>0</v>
      </c>
      <c r="F294" s="14">
        <f>References!$D$9</f>
        <v>1</v>
      </c>
      <c r="G294" s="43">
        <f t="shared" si="518"/>
        <v>0</v>
      </c>
      <c r="H294" s="15"/>
      <c r="I294" s="13">
        <f t="shared" si="528"/>
        <v>0</v>
      </c>
      <c r="J294" s="17"/>
      <c r="K294" s="36">
        <f>References!$C$17*J294</f>
        <v>0</v>
      </c>
      <c r="L294" s="41">
        <f>K294/References!$F$18</f>
        <v>0</v>
      </c>
      <c r="M294" s="41" t="e">
        <f t="shared" si="539"/>
        <v>#DIV/0!</v>
      </c>
      <c r="N294" s="49">
        <v>3.3</v>
      </c>
      <c r="O294" s="41">
        <f t="shared" si="521"/>
        <v>3.9269999999999996</v>
      </c>
      <c r="P294" s="8">
        <f t="shared" si="522"/>
        <v>3.9269999999999996</v>
      </c>
      <c r="Q294" s="38">
        <f t="shared" ref="Q294" si="542">G294*N294</f>
        <v>0</v>
      </c>
      <c r="R294" s="38">
        <f t="shared" ref="R294" si="543">G294*P294</f>
        <v>0</v>
      </c>
      <c r="S294" s="38">
        <f t="shared" ref="S294" si="544">R294-Q294</f>
        <v>0</v>
      </c>
    </row>
    <row r="295" spans="1:20">
      <c r="A295" s="139"/>
      <c r="B295" s="62">
        <v>260</v>
      </c>
      <c r="C295" s="22">
        <v>44</v>
      </c>
      <c r="D295" s="15" t="s">
        <v>122</v>
      </c>
      <c r="E295" s="16">
        <v>0</v>
      </c>
      <c r="F295" s="14">
        <f>References!$D$9</f>
        <v>1</v>
      </c>
      <c r="G295" s="43">
        <f t="shared" ref="G295" si="545">E295*F295*12</f>
        <v>0</v>
      </c>
      <c r="H295" s="13"/>
      <c r="I295" s="13">
        <f>G295*H295</f>
        <v>0</v>
      </c>
      <c r="J295" s="17"/>
      <c r="K295" s="36">
        <f>References!$C$17*J295</f>
        <v>0</v>
      </c>
      <c r="L295" s="41">
        <f>K295/References!$F$18</f>
        <v>0</v>
      </c>
      <c r="M295" s="41" t="e">
        <f>L295/G295</f>
        <v>#DIV/0!</v>
      </c>
      <c r="N295" s="36">
        <v>187.16</v>
      </c>
      <c r="O295" s="41">
        <f>+N295*$E$7+N295</f>
        <v>222.72039999999998</v>
      </c>
      <c r="P295" s="36">
        <f>O295</f>
        <v>222.72039999999998</v>
      </c>
      <c r="Q295" s="38">
        <f t="shared" ref="Q295" si="546">G295*N295</f>
        <v>0</v>
      </c>
      <c r="R295" s="38">
        <f t="shared" ref="R295" si="547">G295*P295</f>
        <v>0</v>
      </c>
      <c r="S295" s="38">
        <f>R295-Q295</f>
        <v>0</v>
      </c>
      <c r="T295" s="48"/>
    </row>
    <row r="296" spans="1:20">
      <c r="E296" s="31"/>
      <c r="F296" s="32"/>
      <c r="H296" s="25"/>
      <c r="J296" s="7"/>
      <c r="K296" s="13"/>
      <c r="N296" s="8"/>
      <c r="O296" s="9"/>
      <c r="P296" s="9"/>
      <c r="Q296" s="11"/>
      <c r="R296" s="11"/>
    </row>
    <row r="297" spans="1:20">
      <c r="E297" s="33"/>
      <c r="J297" s="7"/>
      <c r="O297" s="10"/>
      <c r="P297" s="10"/>
      <c r="Q297" s="10"/>
      <c r="R297" s="11"/>
    </row>
  </sheetData>
  <mergeCells count="5">
    <mergeCell ref="A82:A88"/>
    <mergeCell ref="A16:A29"/>
    <mergeCell ref="A34:A78"/>
    <mergeCell ref="A155:A218"/>
    <mergeCell ref="A219:A294"/>
  </mergeCells>
  <phoneticPr fontId="33" type="noConversion"/>
  <pageMargins left="0.2" right="0.22" top="0.38" bottom="0.34" header="0.19" footer="0.17"/>
  <pageSetup scale="47" fitToHeight="0" orientation="landscape" r:id="rId1"/>
  <headerFooter>
    <oddFooter>&amp;L&amp;F&amp;A&amp;R&amp;D</oddFooter>
  </headerFooter>
  <rowBreaks count="1" manualBreakCount="1">
    <brk id="8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938DE88B4A7304CAF98FF268C202CE6" ma:contentTypeVersion="16" ma:contentTypeDescription="" ma:contentTypeScope="" ma:versionID="6200848a320ebfb78dc6e188c8b1619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2023-02-14T08:00:00+00:00</OpenedDate>
    <SignificantOrder xmlns="dc463f71-b30c-4ab2-9473-d307f9d35888">false</SignificantOrder>
    <Date1 xmlns="dc463f71-b30c-4ab2-9473-d307f9d35888">2023-02-14T08:00:00+00:00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Consolidated Disposal Services, Inc. </CaseCompanyNames>
    <Nickname xmlns="http://schemas.microsoft.com/sharepoint/v3" xsi:nil="true"/>
    <DocketNumber xmlns="dc463f71-b30c-4ab2-9473-d307f9d35888">230097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806707C-857E-4ADC-A27A-E619578E4688}"/>
</file>

<file path=customXml/itemProps2.xml><?xml version="1.0" encoding="utf-8"?>
<ds:datastoreItem xmlns:ds="http://schemas.openxmlformats.org/officeDocument/2006/customXml" ds:itemID="{E2CA5794-BE6F-4530-A0EF-C5FAB842FC49}"/>
</file>

<file path=customXml/itemProps3.xml><?xml version="1.0" encoding="utf-8"?>
<ds:datastoreItem xmlns:ds="http://schemas.openxmlformats.org/officeDocument/2006/customXml" ds:itemID="{0AFD9F8C-D6AB-4DD4-BEE2-B99873C0F424}"/>
</file>

<file path=customXml/itemProps4.xml><?xml version="1.0" encoding="utf-8"?>
<ds:datastoreItem xmlns:ds="http://schemas.openxmlformats.org/officeDocument/2006/customXml" ds:itemID="{62F934E0-3B72-4CEE-9491-1D7EDD8C65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References</vt:lpstr>
      <vt:lpstr>Price Out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Jackie Davis</cp:lastModifiedBy>
  <cp:lastPrinted>2023-02-14T00:50:23Z</cp:lastPrinted>
  <dcterms:created xsi:type="dcterms:W3CDTF">2013-10-29T22:33:54Z</dcterms:created>
  <dcterms:modified xsi:type="dcterms:W3CDTF">2023-02-14T17:04:23Z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0x0101006E56B4D1795A2E4DB2F0B01679ED314A002938DE88B4A7304CAF98FF268C202CE6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