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2\Q2-2022\To File\"/>
    </mc:Choice>
  </mc:AlternateContent>
  <bookViews>
    <workbookView xWindow="0" yWindow="0" windowWidth="28800" windowHeight="12300" activeTab="3"/>
  </bookViews>
  <sheets>
    <sheet name="04-2022 SOG" sheetId="1" r:id="rId1"/>
    <sheet name="05-2022 SOG" sheetId="2" r:id="rId2"/>
    <sheet name="06-2022 SOG" sheetId="3" r:id="rId3"/>
    <sheet name="12ME 06-2022 SOG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4" l="1"/>
  <c r="K10" i="4" s="1"/>
  <c r="M10" i="4"/>
  <c r="O10" i="4"/>
  <c r="Q10" i="4"/>
  <c r="I11" i="4"/>
  <c r="K11" i="4" s="1"/>
  <c r="M11" i="4"/>
  <c r="O11" i="4"/>
  <c r="Q11" i="4"/>
  <c r="I12" i="4"/>
  <c r="K12" i="4"/>
  <c r="M12" i="4"/>
  <c r="O12" i="4"/>
  <c r="Q12" i="4"/>
  <c r="E14" i="4"/>
  <c r="G14" i="4"/>
  <c r="I17" i="4"/>
  <c r="K17" i="4" s="1"/>
  <c r="M17" i="4"/>
  <c r="O17" i="4"/>
  <c r="Q17" i="4"/>
  <c r="I18" i="4"/>
  <c r="K18" i="4"/>
  <c r="M18" i="4"/>
  <c r="O18" i="4"/>
  <c r="Q18" i="4"/>
  <c r="E20" i="4"/>
  <c r="I20" i="4" s="1"/>
  <c r="G20" i="4"/>
  <c r="I25" i="4"/>
  <c r="K25" i="4"/>
  <c r="M25" i="4"/>
  <c r="O25" i="4"/>
  <c r="Q25" i="4"/>
  <c r="I26" i="4"/>
  <c r="K26" i="4" s="1"/>
  <c r="M26" i="4"/>
  <c r="O26" i="4"/>
  <c r="Q26" i="4"/>
  <c r="E28" i="4"/>
  <c r="I28" i="4" s="1"/>
  <c r="G28" i="4"/>
  <c r="K28" i="4" s="1"/>
  <c r="I32" i="4"/>
  <c r="K32" i="4" s="1"/>
  <c r="I33" i="4"/>
  <c r="K33" i="4" s="1"/>
  <c r="I48" i="4"/>
  <c r="K48" i="4"/>
  <c r="I49" i="4"/>
  <c r="K49" i="4" s="1"/>
  <c r="I50" i="4"/>
  <c r="K50" i="4" s="1"/>
  <c r="E52" i="4"/>
  <c r="G52" i="4"/>
  <c r="Q14" i="4" s="1"/>
  <c r="I55" i="4"/>
  <c r="K55" i="4"/>
  <c r="I56" i="4"/>
  <c r="K56" i="4" s="1"/>
  <c r="E58" i="4"/>
  <c r="G58" i="4"/>
  <c r="G60" i="4" s="1"/>
  <c r="I63" i="4"/>
  <c r="K63" i="4" s="1"/>
  <c r="I64" i="4"/>
  <c r="K64" i="4" s="1"/>
  <c r="E66" i="4"/>
  <c r="I66" i="4" s="1"/>
  <c r="K66" i="4" s="1"/>
  <c r="O28" i="4"/>
  <c r="G66" i="4"/>
  <c r="G8" i="3"/>
  <c r="O8" i="3" s="1"/>
  <c r="M8" i="3"/>
  <c r="I10" i="3"/>
  <c r="K10" i="3" s="1"/>
  <c r="M10" i="3"/>
  <c r="O10" i="3"/>
  <c r="I11" i="3"/>
  <c r="K11" i="3"/>
  <c r="M11" i="3"/>
  <c r="O11" i="3"/>
  <c r="I12" i="3"/>
  <c r="K12" i="3"/>
  <c r="M12" i="3"/>
  <c r="O12" i="3"/>
  <c r="E14" i="3"/>
  <c r="G14" i="3"/>
  <c r="I17" i="3"/>
  <c r="K17" i="3" s="1"/>
  <c r="M17" i="3"/>
  <c r="O17" i="3"/>
  <c r="I18" i="3"/>
  <c r="K18" i="3" s="1"/>
  <c r="M18" i="3"/>
  <c r="O18" i="3"/>
  <c r="E20" i="3"/>
  <c r="I20" i="3" s="1"/>
  <c r="G20" i="3"/>
  <c r="I25" i="3"/>
  <c r="K25" i="3" s="1"/>
  <c r="M25" i="3"/>
  <c r="O25" i="3"/>
  <c r="I26" i="3"/>
  <c r="K26" i="3" s="1"/>
  <c r="M26" i="3"/>
  <c r="O26" i="3"/>
  <c r="E28" i="3"/>
  <c r="G28" i="3"/>
  <c r="I32" i="3"/>
  <c r="K32" i="3" s="1"/>
  <c r="I33" i="3"/>
  <c r="K33" i="3" s="1"/>
  <c r="I48" i="3"/>
  <c r="K48" i="3" s="1"/>
  <c r="I49" i="3"/>
  <c r="K49" i="3" s="1"/>
  <c r="I50" i="3"/>
  <c r="K50" i="3" s="1"/>
  <c r="E52" i="3"/>
  <c r="G52" i="3"/>
  <c r="I55" i="3"/>
  <c r="K55" i="3" s="1"/>
  <c r="I56" i="3"/>
  <c r="K56" i="3" s="1"/>
  <c r="E58" i="3"/>
  <c r="G58" i="3"/>
  <c r="I63" i="3"/>
  <c r="K63" i="3" s="1"/>
  <c r="I64" i="3"/>
  <c r="K64" i="3" s="1"/>
  <c r="E66" i="3"/>
  <c r="G66" i="3"/>
  <c r="G8" i="2"/>
  <c r="O8" i="2" s="1"/>
  <c r="M8" i="2"/>
  <c r="I10" i="2"/>
  <c r="K10" i="2" s="1"/>
  <c r="M10" i="2"/>
  <c r="O10" i="2"/>
  <c r="I11" i="2"/>
  <c r="K11" i="2" s="1"/>
  <c r="M11" i="2"/>
  <c r="O11" i="2"/>
  <c r="I12" i="2"/>
  <c r="K12" i="2" s="1"/>
  <c r="M12" i="2"/>
  <c r="O12" i="2"/>
  <c r="E14" i="2"/>
  <c r="G14" i="2"/>
  <c r="I17" i="2"/>
  <c r="K17" i="2" s="1"/>
  <c r="M17" i="2"/>
  <c r="O17" i="2"/>
  <c r="I18" i="2"/>
  <c r="K18" i="2" s="1"/>
  <c r="M18" i="2"/>
  <c r="O18" i="2"/>
  <c r="E20" i="2"/>
  <c r="G20" i="2"/>
  <c r="I25" i="2"/>
  <c r="K25" i="2" s="1"/>
  <c r="M25" i="2"/>
  <c r="O25" i="2"/>
  <c r="I26" i="2"/>
  <c r="K26" i="2" s="1"/>
  <c r="M26" i="2"/>
  <c r="O26" i="2"/>
  <c r="E28" i="2"/>
  <c r="G28" i="2"/>
  <c r="M28" i="2"/>
  <c r="I32" i="2"/>
  <c r="K32" i="2" s="1"/>
  <c r="I33" i="2"/>
  <c r="K33" i="2" s="1"/>
  <c r="I48" i="2"/>
  <c r="K48" i="2" s="1"/>
  <c r="I49" i="2"/>
  <c r="K49" i="2"/>
  <c r="I50" i="2"/>
  <c r="K50" i="2" s="1"/>
  <c r="E52" i="2"/>
  <c r="G52" i="2"/>
  <c r="O14" i="2" s="1"/>
  <c r="I55" i="2"/>
  <c r="K55" i="2" s="1"/>
  <c r="I56" i="2"/>
  <c r="K56" i="2"/>
  <c r="E58" i="2"/>
  <c r="G58" i="2"/>
  <c r="I63" i="2"/>
  <c r="K63" i="2" s="1"/>
  <c r="I64" i="2"/>
  <c r="K64" i="2" s="1"/>
  <c r="E66" i="2"/>
  <c r="G66" i="2"/>
  <c r="O28" i="2" s="1"/>
  <c r="G8" i="1"/>
  <c r="O8" i="1" s="1"/>
  <c r="M8" i="1"/>
  <c r="I10" i="1"/>
  <c r="K10" i="1" s="1"/>
  <c r="M10" i="1"/>
  <c r="O10" i="1"/>
  <c r="I11" i="1"/>
  <c r="K11" i="1" s="1"/>
  <c r="M11" i="1"/>
  <c r="O11" i="1"/>
  <c r="I12" i="1"/>
  <c r="K12" i="1" s="1"/>
  <c r="M12" i="1"/>
  <c r="O12" i="1"/>
  <c r="E14" i="1"/>
  <c r="I14" i="1" s="1"/>
  <c r="G14" i="1"/>
  <c r="I17" i="1"/>
  <c r="K17" i="1" s="1"/>
  <c r="M17" i="1"/>
  <c r="O17" i="1"/>
  <c r="I18" i="1"/>
  <c r="K18" i="1"/>
  <c r="M18" i="1"/>
  <c r="O18" i="1"/>
  <c r="E20" i="1"/>
  <c r="G20" i="1"/>
  <c r="I20" i="1" s="1"/>
  <c r="I25" i="1"/>
  <c r="K25" i="1" s="1"/>
  <c r="M25" i="1"/>
  <c r="O25" i="1"/>
  <c r="I26" i="1"/>
  <c r="K26" i="1" s="1"/>
  <c r="M26" i="1"/>
  <c r="O26" i="1"/>
  <c r="E28" i="1"/>
  <c r="G28" i="1"/>
  <c r="I32" i="1"/>
  <c r="K32" i="1" s="1"/>
  <c r="I33" i="1"/>
  <c r="K33" i="1" s="1"/>
  <c r="I48" i="1"/>
  <c r="K48" i="1" s="1"/>
  <c r="I49" i="1"/>
  <c r="K49" i="1" s="1"/>
  <c r="I50" i="1"/>
  <c r="K50" i="1"/>
  <c r="E52" i="1"/>
  <c r="M14" i="1" s="1"/>
  <c r="G52" i="1"/>
  <c r="I55" i="1"/>
  <c r="K55" i="1"/>
  <c r="I56" i="1"/>
  <c r="K56" i="1"/>
  <c r="E58" i="1"/>
  <c r="M20" i="1" s="1"/>
  <c r="G58" i="1"/>
  <c r="O20" i="1" s="1"/>
  <c r="I63" i="1"/>
  <c r="K63" i="1" s="1"/>
  <c r="I64" i="1"/>
  <c r="K64" i="1" s="1"/>
  <c r="E66" i="1"/>
  <c r="M28" i="1" s="1"/>
  <c r="G66" i="1"/>
  <c r="Q28" i="4" l="1"/>
  <c r="I14" i="4"/>
  <c r="K14" i="4" s="1"/>
  <c r="Q20" i="4"/>
  <c r="M28" i="4"/>
  <c r="I58" i="4"/>
  <c r="K58" i="4" s="1"/>
  <c r="O20" i="3"/>
  <c r="I14" i="3"/>
  <c r="M20" i="3"/>
  <c r="M28" i="3"/>
  <c r="K20" i="3"/>
  <c r="M14" i="3"/>
  <c r="I58" i="3"/>
  <c r="K58" i="3" s="1"/>
  <c r="O28" i="3"/>
  <c r="I28" i="3"/>
  <c r="K28" i="3" s="1"/>
  <c r="K14" i="3"/>
  <c r="I28" i="2"/>
  <c r="K28" i="2" s="1"/>
  <c r="I20" i="2"/>
  <c r="I58" i="2"/>
  <c r="I14" i="2"/>
  <c r="K14" i="2" s="1"/>
  <c r="G60" i="2"/>
  <c r="G68" i="2" s="1"/>
  <c r="O20" i="2"/>
  <c r="I66" i="2"/>
  <c r="K66" i="2" s="1"/>
  <c r="K20" i="2"/>
  <c r="K28" i="1"/>
  <c r="I28" i="1"/>
  <c r="I66" i="1"/>
  <c r="K66" i="1" s="1"/>
  <c r="O28" i="1"/>
  <c r="K20" i="1"/>
  <c r="I58" i="1"/>
  <c r="K58" i="1" s="1"/>
  <c r="K14" i="1"/>
  <c r="Q22" i="4"/>
  <c r="G68" i="4"/>
  <c r="K20" i="4"/>
  <c r="I52" i="1"/>
  <c r="K52" i="1" s="1"/>
  <c r="G22" i="1"/>
  <c r="E22" i="2"/>
  <c r="I52" i="3"/>
  <c r="K52" i="3" s="1"/>
  <c r="G22" i="3"/>
  <c r="E22" i="4"/>
  <c r="O20" i="4"/>
  <c r="O14" i="4"/>
  <c r="E60" i="2"/>
  <c r="M20" i="2"/>
  <c r="M14" i="2"/>
  <c r="I66" i="3"/>
  <c r="K66" i="3" s="1"/>
  <c r="G60" i="3"/>
  <c r="E60" i="4"/>
  <c r="M20" i="4"/>
  <c r="M14" i="4"/>
  <c r="G60" i="1"/>
  <c r="E22" i="1"/>
  <c r="K58" i="2"/>
  <c r="I52" i="2"/>
  <c r="K52" i="2" s="1"/>
  <c r="G22" i="2"/>
  <c r="E22" i="3"/>
  <c r="I52" i="4"/>
  <c r="K52" i="4" s="1"/>
  <c r="G22" i="4"/>
  <c r="O14" i="1"/>
  <c r="O14" i="3"/>
  <c r="E60" i="1"/>
  <c r="E60" i="3"/>
  <c r="G30" i="2" l="1"/>
  <c r="I60" i="2"/>
  <c r="K60" i="2" s="1"/>
  <c r="M22" i="2"/>
  <c r="E68" i="2"/>
  <c r="E30" i="4"/>
  <c r="I22" i="4"/>
  <c r="K22" i="4" s="1"/>
  <c r="I22" i="2"/>
  <c r="K22" i="2" s="1"/>
  <c r="E30" i="2"/>
  <c r="M22" i="3"/>
  <c r="E68" i="3"/>
  <c r="I60" i="3"/>
  <c r="K60" i="3" s="1"/>
  <c r="I60" i="4"/>
  <c r="K60" i="4" s="1"/>
  <c r="M22" i="4"/>
  <c r="E68" i="4"/>
  <c r="G30" i="3"/>
  <c r="K22" i="1"/>
  <c r="G30" i="1"/>
  <c r="G30" i="4"/>
  <c r="Q30" i="4" s="1"/>
  <c r="I22" i="1"/>
  <c r="E30" i="1"/>
  <c r="I22" i="3"/>
  <c r="K22" i="3" s="1"/>
  <c r="E30" i="3"/>
  <c r="G68" i="3"/>
  <c r="O22" i="3"/>
  <c r="O22" i="4"/>
  <c r="M22" i="1"/>
  <c r="I60" i="1"/>
  <c r="K60" i="1" s="1"/>
  <c r="E68" i="1"/>
  <c r="O30" i="2"/>
  <c r="G68" i="1"/>
  <c r="O22" i="1"/>
  <c r="O22" i="2"/>
  <c r="M30" i="4" l="1"/>
  <c r="I68" i="4"/>
  <c r="K68" i="4" s="1"/>
  <c r="I30" i="3"/>
  <c r="K30" i="3" s="1"/>
  <c r="E35" i="3"/>
  <c r="E35" i="2"/>
  <c r="I30" i="2"/>
  <c r="K30" i="2" s="1"/>
  <c r="G35" i="1"/>
  <c r="O30" i="1"/>
  <c r="K68" i="1"/>
  <c r="I68" i="3"/>
  <c r="M30" i="3"/>
  <c r="G35" i="2"/>
  <c r="M30" i="2"/>
  <c r="I68" i="2"/>
  <c r="K68" i="2" s="1"/>
  <c r="O30" i="4"/>
  <c r="I30" i="1"/>
  <c r="K30" i="1" s="1"/>
  <c r="E35" i="1"/>
  <c r="G35" i="3"/>
  <c r="E35" i="4"/>
  <c r="I30" i="4"/>
  <c r="K30" i="4" s="1"/>
  <c r="G35" i="4"/>
  <c r="I68" i="1"/>
  <c r="M30" i="1"/>
  <c r="O30" i="3"/>
  <c r="K68" i="3"/>
  <c r="I35" i="1" l="1"/>
  <c r="K35" i="1" s="1"/>
  <c r="I35" i="2"/>
  <c r="K35" i="2" s="1"/>
  <c r="I35" i="4"/>
  <c r="K35" i="4" s="1"/>
  <c r="I35" i="3"/>
  <c r="K35" i="3" s="1"/>
</calcChain>
</file>

<file path=xl/sharedStrings.xml><?xml version="1.0" encoding="utf-8"?>
<sst xmlns="http://schemas.openxmlformats.org/spreadsheetml/2006/main" count="285" uniqueCount="48">
  <si>
    <t/>
  </si>
  <si>
    <t>* Note: Sch. 141 Expedited Rate Filing and Sch. 142 Decoupling Riders were included in this report starting in July 2015</t>
  </si>
  <si>
    <t xml:space="preserve">    Total therms</t>
  </si>
  <si>
    <t xml:space="preserve">  Total transportation</t>
  </si>
  <si>
    <t>Industrial transportation</t>
  </si>
  <si>
    <t>Commercial transportation</t>
  </si>
  <si>
    <t>Transportation Therms</t>
  </si>
  <si>
    <t xml:space="preserve">    Total gas sales - therms</t>
  </si>
  <si>
    <t xml:space="preserve">  Total interruptible</t>
  </si>
  <si>
    <t>Industrial interruptible</t>
  </si>
  <si>
    <t>Commercial interruptible</t>
  </si>
  <si>
    <t>Interruptible Sales Therms</t>
  </si>
  <si>
    <t xml:space="preserve">  Total firm</t>
  </si>
  <si>
    <t>Industrial firm</t>
  </si>
  <si>
    <t>Commercial firm</t>
  </si>
  <si>
    <t>Residential firm</t>
  </si>
  <si>
    <t>Firm Sales Therms</t>
  </si>
  <si>
    <t>SALE OF GAS - THERMS</t>
  </si>
  <si>
    <t>SCH. 141Z (Unprotected EDIT) in above</t>
  </si>
  <si>
    <t>SCH. 141X (Protected-Plus EDIT) in above</t>
  </si>
  <si>
    <t>SCH. 141Y (TCJA Overcollection) in above</t>
  </si>
  <si>
    <t>SCH. 149 (Pipeline Replacement) in above</t>
  </si>
  <si>
    <t>SCH. 140 (Prop Tax in BillEngy) in above</t>
  </si>
  <si>
    <t>Low Income Surcharge in above</t>
  </si>
  <si>
    <t>SCH. 120 (Cons. Trk Rev) in above</t>
  </si>
  <si>
    <t>SCH.  81 (UtilityTax &amp; FranFee) in above</t>
  </si>
  <si>
    <t xml:space="preserve">    Total operating revenues</t>
  </si>
  <si>
    <t>Other Operating Revenues</t>
  </si>
  <si>
    <t>Decoupling Revenue</t>
  </si>
  <si>
    <t xml:space="preserve">      Total gas revenue</t>
  </si>
  <si>
    <t>Transportation Revenue</t>
  </si>
  <si>
    <t xml:space="preserve">      Total gas sales revenue</t>
  </si>
  <si>
    <t>Interruptible Sales Revenue</t>
  </si>
  <si>
    <t>Firm Sales Revenue</t>
  </si>
  <si>
    <t>BUDGET</t>
  </si>
  <si>
    <t>%</t>
  </si>
  <si>
    <t>AMOUNT</t>
  </si>
  <si>
    <t>SALE OF GAS - REVENUE</t>
  </si>
  <si>
    <t>ACTUAL</t>
  </si>
  <si>
    <t>REVENUE PER THERM</t>
  </si>
  <si>
    <t>VARIANCE FROM 2021</t>
  </si>
  <si>
    <t>INCREASE (DECREASE)</t>
  </si>
  <si>
    <t>MONTH OF APRIL 2022</t>
  </si>
  <si>
    <t>SUMMARY OF GAS OPERATING REVENUE &amp; THERM SALES</t>
  </si>
  <si>
    <t>PUGET SOUND ENERGY</t>
  </si>
  <si>
    <t>MONTH OF MAY 2022</t>
  </si>
  <si>
    <t>MONTH OF JUNE 2022</t>
  </si>
  <si>
    <t>TWELVE MONTHS ENDED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</si>
</sst>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%_);\(#,##0.0%\);_(#,##0.0%_);_(@_)"/>
    <numFmt numFmtId="165" formatCode="_(#,##0_);\(#,##0\);_(#,##0_);_(@_)"/>
    <numFmt numFmtId="166" formatCode="0.000"/>
    <numFmt numFmtId="167" formatCode="0.0%;\(0.0%\)"/>
    <numFmt numFmtId="168" formatCode="_(#,##0.00_);\(#,##0.00\);_(#,##0.00_);_(@_)"/>
    <numFmt numFmtId="169" formatCode="_(&quot;$&quot;* #,##0_);_(&quot;$&quot;* \(#,##0\);_(&quot;$&quot;* &quot;-&quot;??_);_(@_)"/>
    <numFmt numFmtId="171" formatCode="_(&quot;$&quot;* #,##0.000_);_(&quot;$&quot;* \(#,##0.000\);_(&quot;$&quot;* &quot;-&quot;???_);_(@_)"/>
    <numFmt numFmtId="172" formatCode="_(* #,##0.000_);_(* \(#,##0.000\);_(* &quot;-&quot;???_);_(@_)"/>
    <numFmt numFmtId="173" formatCode="_-* #,##0\ _D_M_-;\-* #,##0\ _D_M_-;_-* &quot;-&quot;??\ _D_M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9" fontId="3" fillId="0" borderId="0"/>
  </cellStyleXfs>
  <cellXfs count="75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39" fontId="4" fillId="0" borderId="0" xfId="4" applyNumberFormat="1" applyFont="1" applyFill="1" applyAlignment="1" applyProtection="1"/>
    <xf numFmtId="164" fontId="2" fillId="0" borderId="1" xfId="4" applyNumberFormat="1" applyFont="1" applyFill="1" applyBorder="1" applyAlignment="1" applyProtection="1">
      <alignment horizontal="right"/>
    </xf>
    <xf numFmtId="165" fontId="2" fillId="0" borderId="1" xfId="1" applyNumberFormat="1" applyFont="1" applyBorder="1" applyAlignment="1" applyProtection="1"/>
    <xf numFmtId="165" fontId="2" fillId="0" borderId="0" xfId="1" applyNumberFormat="1" applyFont="1" applyProtection="1"/>
    <xf numFmtId="165" fontId="2" fillId="0" borderId="0" xfId="0" applyNumberFormat="1" applyFont="1" applyProtection="1"/>
    <xf numFmtId="166" fontId="2" fillId="0" borderId="0" xfId="0" applyNumberFormat="1" applyFont="1" applyFill="1" applyProtection="1"/>
    <xf numFmtId="167" fontId="2" fillId="0" borderId="0" xfId="3" applyNumberFormat="1" applyFont="1" applyFill="1" applyProtection="1"/>
    <xf numFmtId="165" fontId="2" fillId="0" borderId="0" xfId="1" applyNumberFormat="1" applyFont="1" applyAlignment="1" applyProtection="1"/>
    <xf numFmtId="164" fontId="2" fillId="0" borderId="2" xfId="4" applyNumberFormat="1" applyFont="1" applyFill="1" applyBorder="1" applyAlignment="1" applyProtection="1">
      <alignment horizontal="right"/>
    </xf>
    <xf numFmtId="165" fontId="2" fillId="0" borderId="2" xfId="1" applyNumberFormat="1" applyFont="1" applyBorder="1" applyAlignment="1" applyProtection="1"/>
    <xf numFmtId="164" fontId="2" fillId="0" borderId="0" xfId="4" applyNumberFormat="1" applyFont="1" applyFill="1" applyAlignment="1" applyProtection="1">
      <alignment horizontal="right"/>
    </xf>
    <xf numFmtId="0" fontId="5" fillId="0" borderId="0" xfId="0" applyFont="1" applyProtection="1"/>
    <xf numFmtId="0" fontId="6" fillId="0" borderId="0" xfId="0" applyFont="1" applyProtection="1"/>
    <xf numFmtId="165" fontId="2" fillId="0" borderId="0" xfId="1" applyNumberFormat="1" applyFont="1" applyAlignment="1" applyProtection="1">
      <alignment horizontal="right"/>
    </xf>
    <xf numFmtId="168" fontId="2" fillId="0" borderId="0" xfId="1" applyNumberFormat="1" applyFont="1" applyAlignment="1" applyProtection="1">
      <alignment horizontal="right"/>
    </xf>
    <xf numFmtId="49" fontId="2" fillId="0" borderId="0" xfId="2" applyNumberFormat="1" applyFont="1" applyAlignment="1" applyProtection="1">
      <alignment horizontal="left"/>
    </xf>
    <xf numFmtId="44" fontId="2" fillId="0" borderId="0" xfId="2" applyNumberFormat="1" applyFont="1" applyAlignment="1" applyProtection="1">
      <alignment horizontal="right"/>
    </xf>
    <xf numFmtId="44" fontId="2" fillId="0" borderId="0" xfId="0" applyNumberFormat="1" applyFont="1" applyFill="1" applyProtection="1"/>
    <xf numFmtId="165" fontId="2" fillId="0" borderId="0" xfId="0" applyNumberFormat="1" applyFont="1" applyBorder="1" applyProtection="1"/>
    <xf numFmtId="44" fontId="2" fillId="0" borderId="1" xfId="2" applyNumberFormat="1" applyFont="1" applyBorder="1" applyAlignment="1" applyProtection="1">
      <alignment horizontal="right"/>
    </xf>
    <xf numFmtId="169" fontId="2" fillId="0" borderId="0" xfId="2" applyNumberFormat="1" applyFont="1" applyBorder="1" applyProtection="1"/>
    <xf numFmtId="167" fontId="2" fillId="0" borderId="0" xfId="3" applyNumberFormat="1" applyFont="1" applyFill="1" applyBorder="1" applyProtection="1"/>
    <xf numFmtId="168" fontId="2" fillId="0" borderId="2" xfId="1" applyNumberFormat="1" applyFont="1" applyBorder="1" applyAlignment="1" applyProtection="1">
      <alignment horizontal="right"/>
    </xf>
    <xf numFmtId="165" fontId="2" fillId="0" borderId="0" xfId="2" applyNumberFormat="1" applyFont="1" applyFill="1" applyBorder="1" applyAlignment="1" applyProtection="1">
      <alignment horizontal="right"/>
    </xf>
    <xf numFmtId="165" fontId="2" fillId="0" borderId="0" xfId="1" applyNumberFormat="1" applyFont="1" applyBorder="1" applyAlignment="1" applyProtection="1">
      <alignment horizontal="right"/>
    </xf>
    <xf numFmtId="171" fontId="2" fillId="0" borderId="0" xfId="2" applyNumberFormat="1" applyFont="1" applyFill="1" applyAlignment="1" applyProtection="1">
      <alignment horizontal="right"/>
    </xf>
    <xf numFmtId="172" fontId="2" fillId="0" borderId="0" xfId="0" applyNumberFormat="1" applyFont="1" applyFill="1" applyProtection="1"/>
    <xf numFmtId="172" fontId="2" fillId="0" borderId="2" xfId="2" applyNumberFormat="1" applyFont="1" applyFill="1" applyBorder="1" applyAlignment="1" applyProtection="1">
      <alignment horizontal="right"/>
    </xf>
    <xf numFmtId="172" fontId="2" fillId="0" borderId="0" xfId="2" applyNumberFormat="1" applyFont="1" applyFill="1" applyAlignment="1" applyProtection="1">
      <alignment horizontal="right"/>
    </xf>
    <xf numFmtId="169" fontId="2" fillId="0" borderId="0" xfId="2" applyNumberFormat="1" applyFont="1" applyProtection="1"/>
    <xf numFmtId="0" fontId="4" fillId="0" borderId="0" xfId="0" applyFont="1" applyProtection="1"/>
    <xf numFmtId="0" fontId="4" fillId="0" borderId="2" xfId="0" applyFont="1" applyFill="1" applyBorder="1" applyAlignment="1" applyProtection="1">
      <alignment horizontal="center"/>
    </xf>
    <xf numFmtId="0" fontId="4" fillId="0" borderId="0" xfId="0" applyFont="1" applyFill="1" applyProtection="1"/>
    <xf numFmtId="0" fontId="4" fillId="0" borderId="2" xfId="0" applyFont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6" fillId="0" borderId="0" xfId="0" applyFont="1" applyFill="1" applyProtection="1"/>
    <xf numFmtId="0" fontId="6" fillId="0" borderId="0" xfId="0" applyFont="1" applyAlignment="1" applyProtection="1">
      <alignment horizontal="center"/>
    </xf>
    <xf numFmtId="0" fontId="7" fillId="0" borderId="0" xfId="0" applyFont="1" applyProtection="1"/>
    <xf numFmtId="0" fontId="7" fillId="0" borderId="0" xfId="0" applyFont="1" applyFill="1" applyProtection="1"/>
    <xf numFmtId="0" fontId="7" fillId="0" borderId="0" xfId="0" applyFont="1" applyAlignment="1" applyProtection="1">
      <alignment horizontal="center"/>
    </xf>
    <xf numFmtId="0" fontId="0" fillId="0" borderId="0" xfId="0" applyFill="1" applyAlignment="1">
      <alignment horizontal="centerContinuous" wrapText="1"/>
    </xf>
    <xf numFmtId="39" fontId="4" fillId="0" borderId="0" xfId="4" applyNumberFormat="1" applyFont="1" applyFill="1" applyAlignment="1" applyProtection="1">
      <alignment horizontal="centerContinuous" wrapText="1"/>
    </xf>
    <xf numFmtId="165" fontId="2" fillId="0" borderId="1" xfId="1" applyNumberFormat="1" applyFont="1" applyFill="1" applyBorder="1" applyAlignment="1" applyProtection="1"/>
    <xf numFmtId="173" fontId="2" fillId="0" borderId="0" xfId="1" applyNumberFormat="1" applyFont="1" applyFill="1" applyProtection="1"/>
    <xf numFmtId="165" fontId="2" fillId="0" borderId="0" xfId="1" applyNumberFormat="1" applyFont="1" applyFill="1" applyAlignment="1" applyProtection="1"/>
    <xf numFmtId="165" fontId="2" fillId="0" borderId="2" xfId="1" applyNumberFormat="1" applyFont="1" applyFill="1" applyBorder="1" applyAlignment="1" applyProtection="1"/>
    <xf numFmtId="165" fontId="2" fillId="0" borderId="0" xfId="1" applyNumberFormat="1" applyFont="1" applyFill="1" applyBorder="1" applyAlignment="1" applyProtection="1"/>
    <xf numFmtId="0" fontId="5" fillId="0" borderId="0" xfId="0" applyFont="1" applyFill="1" applyProtection="1"/>
    <xf numFmtId="43" fontId="2" fillId="0" borderId="0" xfId="1" applyFont="1" applyFill="1" applyAlignment="1" applyProtection="1"/>
    <xf numFmtId="43" fontId="2" fillId="0" borderId="0" xfId="1" applyNumberFormat="1" applyFont="1" applyFill="1" applyAlignment="1" applyProtection="1">
      <alignment horizontal="right"/>
    </xf>
    <xf numFmtId="165" fontId="2" fillId="0" borderId="0" xfId="1" applyNumberFormat="1" applyFont="1" applyFill="1" applyAlignment="1" applyProtection="1">
      <alignment horizontal="right"/>
    </xf>
    <xf numFmtId="165" fontId="2" fillId="0" borderId="0" xfId="0" applyNumberFormat="1" applyFont="1" applyFill="1" applyProtection="1"/>
    <xf numFmtId="168" fontId="2" fillId="0" borderId="0" xfId="1" applyNumberFormat="1" applyFont="1" applyFill="1" applyAlignment="1" applyProtection="1">
      <alignment horizontal="right"/>
    </xf>
    <xf numFmtId="168" fontId="2" fillId="0" borderId="0" xfId="0" applyNumberFormat="1" applyFont="1" applyFill="1" applyProtection="1"/>
    <xf numFmtId="169" fontId="2" fillId="0" borderId="0" xfId="1" applyNumberFormat="1" applyFont="1" applyFill="1" applyAlignment="1" applyProtection="1">
      <alignment horizontal="right"/>
    </xf>
    <xf numFmtId="169" fontId="2" fillId="0" borderId="0" xfId="0" applyNumberFormat="1" applyFont="1" applyFill="1" applyProtection="1"/>
    <xf numFmtId="44" fontId="2" fillId="0" borderId="0" xfId="1" applyNumberFormat="1" applyFont="1" applyFill="1" applyAlignment="1" applyProtection="1">
      <alignment horizontal="right"/>
    </xf>
    <xf numFmtId="49" fontId="2" fillId="0" borderId="0" xfId="0" applyNumberFormat="1" applyFont="1" applyFill="1" applyProtection="1"/>
    <xf numFmtId="169" fontId="2" fillId="0" borderId="0" xfId="0" applyNumberFormat="1" applyFont="1" applyFill="1" applyBorder="1" applyProtection="1"/>
    <xf numFmtId="44" fontId="2" fillId="0" borderId="1" xfId="1" applyNumberFormat="1" applyFont="1" applyFill="1" applyBorder="1" applyAlignment="1" applyProtection="1">
      <alignment horizontal="right"/>
    </xf>
    <xf numFmtId="44" fontId="2" fillId="0" borderId="0" xfId="0" applyNumberFormat="1" applyFont="1" applyFill="1" applyBorder="1" applyProtection="1"/>
    <xf numFmtId="0" fontId="2" fillId="0" borderId="0" xfId="0" applyFont="1" applyFill="1" applyBorder="1" applyProtection="1"/>
    <xf numFmtId="43" fontId="2" fillId="0" borderId="2" xfId="1" applyNumberFormat="1" applyFont="1" applyFill="1" applyBorder="1" applyAlignment="1" applyProtection="1">
      <alignment horizontal="right"/>
    </xf>
    <xf numFmtId="43" fontId="2" fillId="0" borderId="0" xfId="2" applyNumberFormat="1" applyFont="1" applyFill="1" applyBorder="1" applyAlignment="1" applyProtection="1">
      <alignment horizontal="right"/>
    </xf>
    <xf numFmtId="43" fontId="2" fillId="0" borderId="0" xfId="1" applyNumberFormat="1" applyFont="1" applyFill="1" applyBorder="1" applyAlignment="1" applyProtection="1">
      <alignment horizontal="right"/>
    </xf>
    <xf numFmtId="43" fontId="2" fillId="0" borderId="0" xfId="0" applyNumberFormat="1" applyFont="1" applyFill="1" applyBorder="1" applyProtection="1"/>
    <xf numFmtId="43" fontId="2" fillId="0" borderId="0" xfId="0" applyNumberFormat="1" applyFont="1" applyFill="1" applyProtection="1"/>
    <xf numFmtId="0" fontId="6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Monthly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workbookViewId="0">
      <selection activeCell="R18" sqref="R18"/>
    </sheetView>
  </sheetViews>
  <sheetFormatPr defaultColWidth="9.140625" defaultRowHeight="12" x14ac:dyDescent="0.2"/>
  <cols>
    <col min="1" max="2" width="1.7109375" style="1" customWidth="1"/>
    <col min="3" max="3" width="9.140625" style="1"/>
    <col min="4" max="4" width="23.85546875" style="1" customWidth="1"/>
    <col min="5" max="5" width="16.7109375" style="1" customWidth="1"/>
    <col min="6" max="6" width="0.85546875" style="1" customWidth="1"/>
    <col min="7" max="7" width="16.7109375" style="1" customWidth="1"/>
    <col min="8" max="8" width="0.85546875" style="1" customWidth="1"/>
    <col min="9" max="9" width="16.7109375" style="1" customWidth="1"/>
    <col min="10" max="10" width="0.85546875" style="1" customWidth="1"/>
    <col min="11" max="11" width="7.7109375" style="2" customWidth="1"/>
    <col min="12" max="12" width="0.85546875" style="1" customWidth="1"/>
    <col min="13" max="13" width="7.7109375" style="2" customWidth="1"/>
    <col min="14" max="14" width="0.85546875" style="2" customWidth="1"/>
    <col min="15" max="15" width="7.7109375" style="2" customWidth="1"/>
    <col min="16" max="16384" width="9.140625" style="1"/>
  </cols>
  <sheetData>
    <row r="1" spans="1:15" s="43" customFormat="1" ht="15" x14ac:dyDescent="0.25">
      <c r="E1" s="45" t="s">
        <v>44</v>
      </c>
      <c r="F1" s="45"/>
      <c r="G1" s="45"/>
      <c r="H1" s="45"/>
      <c r="I1" s="45"/>
      <c r="J1" s="45"/>
      <c r="K1" s="45"/>
      <c r="M1" s="44"/>
      <c r="N1" s="44"/>
      <c r="O1" s="44"/>
    </row>
    <row r="2" spans="1:15" s="43" customFormat="1" ht="15" x14ac:dyDescent="0.25">
      <c r="E2" s="45" t="s">
        <v>43</v>
      </c>
      <c r="F2" s="45"/>
      <c r="G2" s="45"/>
      <c r="H2" s="45"/>
      <c r="I2" s="45"/>
      <c r="J2" s="45"/>
      <c r="K2" s="45"/>
      <c r="M2" s="44"/>
      <c r="N2" s="44"/>
      <c r="O2" s="44"/>
    </row>
    <row r="3" spans="1:15" s="43" customFormat="1" ht="15" x14ac:dyDescent="0.25">
      <c r="E3" s="45" t="s">
        <v>42</v>
      </c>
      <c r="F3" s="45"/>
      <c r="G3" s="45"/>
      <c r="H3" s="45"/>
      <c r="I3" s="45"/>
      <c r="J3" s="45"/>
      <c r="K3" s="45"/>
      <c r="M3" s="44"/>
      <c r="N3" s="44"/>
      <c r="O3" s="44"/>
    </row>
    <row r="4" spans="1:15" s="15" customFormat="1" ht="12.75" x14ac:dyDescent="0.2">
      <c r="E4" s="42" t="s">
        <v>41</v>
      </c>
      <c r="F4" s="42"/>
      <c r="G4" s="42"/>
      <c r="H4" s="42"/>
      <c r="I4" s="42"/>
      <c r="J4" s="42"/>
      <c r="K4" s="42"/>
      <c r="M4" s="41"/>
      <c r="N4" s="41"/>
      <c r="O4" s="41"/>
    </row>
    <row r="5" spans="1:15" x14ac:dyDescent="0.2">
      <c r="A5" s="1" t="s">
        <v>0</v>
      </c>
    </row>
    <row r="6" spans="1:15" s="33" customFormat="1" ht="12.75" x14ac:dyDescent="0.2">
      <c r="A6" s="33" t="s">
        <v>0</v>
      </c>
      <c r="I6" s="40" t="s">
        <v>40</v>
      </c>
      <c r="J6" s="40"/>
      <c r="K6" s="40"/>
      <c r="M6" s="39" t="s">
        <v>39</v>
      </c>
      <c r="N6" s="39"/>
      <c r="O6" s="39"/>
    </row>
    <row r="7" spans="1:15" s="33" customFormat="1" ht="12.75" x14ac:dyDescent="0.2">
      <c r="E7" s="38" t="s">
        <v>38</v>
      </c>
      <c r="G7" s="38" t="s">
        <v>38</v>
      </c>
      <c r="I7" s="38"/>
      <c r="K7" s="37"/>
      <c r="M7" s="37"/>
      <c r="N7" s="35"/>
      <c r="O7" s="37"/>
    </row>
    <row r="8" spans="1:15" s="33" customFormat="1" ht="12.75" x14ac:dyDescent="0.2">
      <c r="A8" s="15" t="s">
        <v>37</v>
      </c>
      <c r="E8" s="36">
        <v>2022</v>
      </c>
      <c r="G8" s="36">
        <f>E8-1</f>
        <v>2021</v>
      </c>
      <c r="I8" s="36" t="s">
        <v>36</v>
      </c>
      <c r="K8" s="34" t="s">
        <v>35</v>
      </c>
      <c r="M8" s="34">
        <f>E8</f>
        <v>2022</v>
      </c>
      <c r="N8" s="35"/>
      <c r="O8" s="34">
        <f>G8</f>
        <v>2021</v>
      </c>
    </row>
    <row r="9" spans="1:15" x14ac:dyDescent="0.2">
      <c r="B9" s="14" t="s">
        <v>33</v>
      </c>
    </row>
    <row r="10" spans="1:15" x14ac:dyDescent="0.2">
      <c r="C10" s="1" t="s">
        <v>15</v>
      </c>
      <c r="E10" s="19">
        <v>73664809.230000004</v>
      </c>
      <c r="F10" s="32"/>
      <c r="G10" s="19">
        <v>53996560.340000004</v>
      </c>
      <c r="H10" s="7"/>
      <c r="I10" s="19">
        <f>E10-G10</f>
        <v>19668248.890000001</v>
      </c>
      <c r="K10" s="13">
        <f>IF(G10=0,"n/a",IF(AND(I10/G10&lt;1,I10/G10&gt;-1),I10/G10,"n/a"))</f>
        <v>0.36425003307905146</v>
      </c>
      <c r="M10" s="28">
        <f>IF(E48=0,"n/a",E10/E48)</f>
        <v>1.2136425144728049</v>
      </c>
      <c r="N10" s="29"/>
      <c r="O10" s="28">
        <f>IF(G48=0,"n/a",G10/G48)</f>
        <v>1.1994014236913308</v>
      </c>
    </row>
    <row r="11" spans="1:15" x14ac:dyDescent="0.2">
      <c r="C11" s="1" t="s">
        <v>14</v>
      </c>
      <c r="E11" s="17">
        <v>29451521.809999999</v>
      </c>
      <c r="F11" s="7"/>
      <c r="G11" s="17">
        <v>19476437.120000001</v>
      </c>
      <c r="H11" s="7"/>
      <c r="I11" s="17">
        <f>E11-G11</f>
        <v>9975084.6899999976</v>
      </c>
      <c r="K11" s="13">
        <f>IF(G11=0,"n/a",IF(AND(I11/G11&lt;1,I11/G11&gt;-1),I11/G11,"n/a"))</f>
        <v>0.51216167662188905</v>
      </c>
      <c r="M11" s="31">
        <f>IF(E49=0,"n/a",E11/E49)</f>
        <v>1.0455552321424488</v>
      </c>
      <c r="N11" s="29"/>
      <c r="O11" s="31">
        <f>IF(G49=0,"n/a",G11/G49)</f>
        <v>0.98862568530561923</v>
      </c>
    </row>
    <row r="12" spans="1:15" x14ac:dyDescent="0.2">
      <c r="C12" s="1" t="s">
        <v>13</v>
      </c>
      <c r="E12" s="25">
        <v>2049317.38</v>
      </c>
      <c r="F12" s="7"/>
      <c r="G12" s="25">
        <v>1475593.82</v>
      </c>
      <c r="H12" s="7"/>
      <c r="I12" s="25">
        <f>E12-G12</f>
        <v>573723.55999999982</v>
      </c>
      <c r="K12" s="11">
        <f>IF(G12=0,"n/a",IF(AND(I12/G12&lt;1,I12/G12&gt;-1),I12/G12,"n/a"))</f>
        <v>0.38880859503735238</v>
      </c>
      <c r="M12" s="30">
        <f>IF(E50=0,"n/a",E12/E50)</f>
        <v>0.95669507207947413</v>
      </c>
      <c r="N12" s="29"/>
      <c r="O12" s="30">
        <f>IF(G50=0,"n/a",G12/G50)</f>
        <v>0.84131288920006531</v>
      </c>
    </row>
    <row r="13" spans="1:15" ht="6.95" customHeight="1" x14ac:dyDescent="0.2">
      <c r="E13" s="17"/>
      <c r="F13" s="7"/>
      <c r="G13" s="17"/>
      <c r="H13" s="7"/>
      <c r="I13" s="17"/>
      <c r="K13" s="9"/>
      <c r="M13" s="29"/>
      <c r="N13" s="29"/>
      <c r="O13" s="29"/>
    </row>
    <row r="14" spans="1:15" x14ac:dyDescent="0.2">
      <c r="C14" s="1" t="s">
        <v>12</v>
      </c>
      <c r="E14" s="17">
        <f>SUM(E10:E12)</f>
        <v>105165648.42</v>
      </c>
      <c r="F14" s="7"/>
      <c r="G14" s="17">
        <f>SUM(G10:G12)</f>
        <v>74948591.280000001</v>
      </c>
      <c r="H14" s="7"/>
      <c r="I14" s="17">
        <f>E14-G14</f>
        <v>30217057.140000001</v>
      </c>
      <c r="K14" s="13">
        <f>IF(G14=0,"n/a",IF(AND(I14/G14&lt;1,I14/G14&gt;-1),I14/G14,"n/a"))</f>
        <v>0.40317044822246589</v>
      </c>
      <c r="M14" s="31">
        <f>IF(E52=0,"n/a",E14/E52)</f>
        <v>1.1555689920045866</v>
      </c>
      <c r="N14" s="29"/>
      <c r="O14" s="31">
        <f>IF(G52=0,"n/a",G14/G52)</f>
        <v>1.1274868834856924</v>
      </c>
    </row>
    <row r="15" spans="1:15" ht="6.95" customHeight="1" x14ac:dyDescent="0.2">
      <c r="E15" s="17"/>
      <c r="F15" s="7"/>
      <c r="G15" s="17"/>
      <c r="H15" s="7"/>
      <c r="I15" s="17"/>
      <c r="K15" s="9"/>
      <c r="M15" s="29"/>
      <c r="N15" s="29"/>
      <c r="O15" s="29"/>
    </row>
    <row r="16" spans="1:15" x14ac:dyDescent="0.2">
      <c r="B16" s="14" t="s">
        <v>32</v>
      </c>
      <c r="E16" s="17"/>
      <c r="F16" s="7"/>
      <c r="G16" s="17"/>
      <c r="H16" s="7"/>
      <c r="I16" s="17"/>
      <c r="K16" s="9"/>
      <c r="M16" s="29"/>
      <c r="N16" s="29"/>
      <c r="O16" s="29"/>
    </row>
    <row r="17" spans="2:15" x14ac:dyDescent="0.2">
      <c r="C17" s="1" t="s">
        <v>10</v>
      </c>
      <c r="E17" s="17">
        <v>1503812.49</v>
      </c>
      <c r="F17" s="7"/>
      <c r="G17" s="17">
        <v>2068263.37</v>
      </c>
      <c r="H17" s="7"/>
      <c r="I17" s="17">
        <f>E17-G17</f>
        <v>-564450.88000000012</v>
      </c>
      <c r="K17" s="13">
        <f>IF(G17=0,"n/a",IF(AND(I17/G17&lt;1,I17/G17&gt;-1),I17/G17,"n/a"))</f>
        <v>-0.27291054330280967</v>
      </c>
      <c r="M17" s="31">
        <f>IF(E55=0,"n/a",E17/E55)</f>
        <v>0.63156394563337093</v>
      </c>
      <c r="N17" s="29"/>
      <c r="O17" s="31">
        <f>IF(G55=0,"n/a",G17/G55)</f>
        <v>0.48929284658837402</v>
      </c>
    </row>
    <row r="18" spans="2:15" x14ac:dyDescent="0.2">
      <c r="C18" s="1" t="s">
        <v>9</v>
      </c>
      <c r="E18" s="25">
        <v>109654.34</v>
      </c>
      <c r="F18" s="27"/>
      <c r="G18" s="25">
        <v>101309.49</v>
      </c>
      <c r="H18" s="26"/>
      <c r="I18" s="25">
        <f>E18-G18</f>
        <v>8344.8499999999913</v>
      </c>
      <c r="K18" s="11">
        <f>IF(G18=0,"n/a",IF(AND(I18/G18&lt;1,I18/G18&gt;-1),I18/G18,"n/a"))</f>
        <v>8.2369874727431666E-2</v>
      </c>
      <c r="M18" s="30">
        <f>IF(E56=0,"n/a",E18/E56)</f>
        <v>0.60614657497899438</v>
      </c>
      <c r="N18" s="29"/>
      <c r="O18" s="30">
        <f>IF(G56=0,"n/a",G18/G56)</f>
        <v>0.54143769507033224</v>
      </c>
    </row>
    <row r="19" spans="2:15" ht="6.95" customHeight="1" x14ac:dyDescent="0.2">
      <c r="E19" s="17"/>
      <c r="F19" s="21"/>
      <c r="G19" s="17"/>
      <c r="H19" s="21"/>
      <c r="I19" s="17"/>
      <c r="K19" s="9"/>
      <c r="M19" s="29"/>
      <c r="N19" s="29"/>
      <c r="O19" s="29"/>
    </row>
    <row r="20" spans="2:15" x14ac:dyDescent="0.2">
      <c r="C20" s="1" t="s">
        <v>8</v>
      </c>
      <c r="E20" s="25">
        <f>SUM(E17:E18)</f>
        <v>1613466.83</v>
      </c>
      <c r="F20" s="27"/>
      <c r="G20" s="25">
        <f>SUM(G17:G18)</f>
        <v>2169572.8600000003</v>
      </c>
      <c r="H20" s="26"/>
      <c r="I20" s="25">
        <f>E20-G20</f>
        <v>-556106.03000000026</v>
      </c>
      <c r="K20" s="11">
        <f>IF(G20=0,"n/a",IF(AND(I20/G20&lt;1,I20/G20&gt;-1),I20/G20,"n/a"))</f>
        <v>-0.25632051370701614</v>
      </c>
      <c r="M20" s="30">
        <f>IF(E58=0,"n/a",E20/E58)</f>
        <v>0.62976921128322949</v>
      </c>
      <c r="N20" s="29"/>
      <c r="O20" s="30">
        <f>IF(G58=0,"n/a",G20/G58)</f>
        <v>0.49150321760118243</v>
      </c>
    </row>
    <row r="21" spans="2:15" ht="6.95" customHeight="1" x14ac:dyDescent="0.2">
      <c r="E21" s="17"/>
      <c r="F21" s="21"/>
      <c r="G21" s="17"/>
      <c r="H21" s="21"/>
      <c r="I21" s="17"/>
      <c r="K21" s="9"/>
      <c r="M21" s="29"/>
      <c r="N21" s="29"/>
      <c r="O21" s="29"/>
    </row>
    <row r="22" spans="2:15" x14ac:dyDescent="0.2">
      <c r="C22" s="1" t="s">
        <v>31</v>
      </c>
      <c r="E22" s="17">
        <f>E14+E20</f>
        <v>106779115.25</v>
      </c>
      <c r="F22" s="21"/>
      <c r="G22" s="17">
        <f>G14+G20</f>
        <v>77118164.140000001</v>
      </c>
      <c r="H22" s="21"/>
      <c r="I22" s="17">
        <f>E22-G22</f>
        <v>29660951.109999999</v>
      </c>
      <c r="K22" s="13">
        <f>IF(G22=0,"n/a",IF(AND(I22/G22&lt;1,I22/G22&gt;-1),I22/G22,"n/a"))</f>
        <v>0.38461692444018286</v>
      </c>
      <c r="M22" s="31">
        <f>IF(E60=0,"n/a",E22/E60)</f>
        <v>1.141172260482304</v>
      </c>
      <c r="N22" s="29"/>
      <c r="O22" s="31">
        <f>IF(G60=0,"n/a",G22/G60)</f>
        <v>1.0878846216159892</v>
      </c>
    </row>
    <row r="23" spans="2:15" ht="6.95" customHeight="1" x14ac:dyDescent="0.2">
      <c r="E23" s="17"/>
      <c r="F23" s="21"/>
      <c r="G23" s="17"/>
      <c r="H23" s="21"/>
      <c r="I23" s="17"/>
      <c r="K23" s="9"/>
      <c r="M23" s="29"/>
      <c r="N23" s="29"/>
      <c r="O23" s="29"/>
    </row>
    <row r="24" spans="2:15" x14ac:dyDescent="0.2">
      <c r="B24" s="14" t="s">
        <v>30</v>
      </c>
      <c r="E24" s="17"/>
      <c r="F24" s="21"/>
      <c r="G24" s="17"/>
      <c r="H24" s="21"/>
      <c r="I24" s="17"/>
      <c r="K24" s="9"/>
      <c r="M24" s="29"/>
      <c r="N24" s="29"/>
      <c r="O24" s="29"/>
    </row>
    <row r="25" spans="2:15" x14ac:dyDescent="0.2">
      <c r="C25" s="1" t="s">
        <v>5</v>
      </c>
      <c r="E25" s="17">
        <v>582972.98</v>
      </c>
      <c r="F25" s="21"/>
      <c r="G25" s="17">
        <v>564420.94999999995</v>
      </c>
      <c r="H25" s="21"/>
      <c r="I25" s="17">
        <f>E25-G25</f>
        <v>18552.030000000028</v>
      </c>
      <c r="K25" s="13">
        <f>IF(G25=0,"n/a",IF(AND(I25/G25&lt;1,I25/G25&gt;-1),I25/G25,"n/a"))</f>
        <v>3.2869137830550108E-2</v>
      </c>
      <c r="M25" s="31">
        <f>IF(E63=0,"n/a",E25/E63)</f>
        <v>0.12751553661812248</v>
      </c>
      <c r="N25" s="29"/>
      <c r="O25" s="31">
        <f>IF(G63=0,"n/a",G25/G63)</f>
        <v>0.13355693351032991</v>
      </c>
    </row>
    <row r="26" spans="2:15" x14ac:dyDescent="0.2">
      <c r="C26" s="1" t="s">
        <v>4</v>
      </c>
      <c r="E26" s="25">
        <v>1096720</v>
      </c>
      <c r="F26" s="27"/>
      <c r="G26" s="25">
        <v>1080859.78</v>
      </c>
      <c r="H26" s="26"/>
      <c r="I26" s="25">
        <f>E26-G26</f>
        <v>15860.219999999972</v>
      </c>
      <c r="K26" s="11">
        <f>IF(G26=0,"n/a",IF(AND(I26/G26&lt;1,I26/G26&gt;-1),I26/G26,"n/a"))</f>
        <v>1.4673707259233915E-2</v>
      </c>
      <c r="M26" s="30">
        <f>IF(E64=0,"n/a",E26/E64)</f>
        <v>7.6125263513063743E-2</v>
      </c>
      <c r="N26" s="29"/>
      <c r="O26" s="30">
        <f>IF(G64=0,"n/a",G26/G64)</f>
        <v>7.6868355287394094E-2</v>
      </c>
    </row>
    <row r="27" spans="2:15" ht="6.95" customHeight="1" x14ac:dyDescent="0.2">
      <c r="E27" s="17"/>
      <c r="F27" s="21"/>
      <c r="G27" s="17"/>
      <c r="H27" s="21"/>
      <c r="I27" s="17"/>
      <c r="K27" s="9"/>
      <c r="M27" s="29"/>
      <c r="N27" s="29"/>
      <c r="O27" s="29"/>
    </row>
    <row r="28" spans="2:15" x14ac:dyDescent="0.2">
      <c r="C28" s="1" t="s">
        <v>3</v>
      </c>
      <c r="E28" s="25">
        <f>SUM(E25:E26)</f>
        <v>1679692.98</v>
      </c>
      <c r="F28" s="27"/>
      <c r="G28" s="25">
        <f>SUM(G25:G26)</f>
        <v>1645280.73</v>
      </c>
      <c r="H28" s="26"/>
      <c r="I28" s="25">
        <f>E28-G28</f>
        <v>34412.25</v>
      </c>
      <c r="K28" s="11">
        <f>IF(G28=0,"n/a",IF(AND(I28/G28&lt;1,I28/G28&gt;-1),I28/G28,"n/a"))</f>
        <v>2.0915731505589324E-2</v>
      </c>
      <c r="M28" s="30">
        <f>IF(E66=0,"n/a",E28/E66)</f>
        <v>8.8504759660123861E-2</v>
      </c>
      <c r="N28" s="29"/>
      <c r="O28" s="30">
        <f>IF(G66=0,"n/a",G28/G66)</f>
        <v>8.9968733953984331E-2</v>
      </c>
    </row>
    <row r="29" spans="2:15" ht="6.95" customHeight="1" x14ac:dyDescent="0.2">
      <c r="E29" s="17"/>
      <c r="F29" s="21"/>
      <c r="G29" s="17"/>
      <c r="H29" s="21"/>
      <c r="I29" s="17"/>
      <c r="K29" s="9"/>
      <c r="M29" s="29"/>
      <c r="N29" s="29"/>
      <c r="O29" s="29"/>
    </row>
    <row r="30" spans="2:15" x14ac:dyDescent="0.2">
      <c r="C30" s="1" t="s">
        <v>29</v>
      </c>
      <c r="E30" s="17">
        <f>E22+E28</f>
        <v>108458808.23</v>
      </c>
      <c r="F30" s="21"/>
      <c r="G30" s="17">
        <f>G22+G28</f>
        <v>78763444.870000005</v>
      </c>
      <c r="H30" s="21"/>
      <c r="I30" s="17">
        <f>E30-G30</f>
        <v>29695363.359999999</v>
      </c>
      <c r="K30" s="13">
        <f>IF(G30=0,"n/a",IF(AND(I30/G30&lt;1,I30/G30&gt;-1),I30/G30,"n/a"))</f>
        <v>0.37701961117892374</v>
      </c>
      <c r="M30" s="28">
        <f>IF(E68=0,"n/a",E30/E68)</f>
        <v>0.96366512716672215</v>
      </c>
      <c r="N30" s="29"/>
      <c r="O30" s="28">
        <f>IF(G68=0,"n/a",G30/G68)</f>
        <v>0.88324151865906841</v>
      </c>
    </row>
    <row r="31" spans="2:15" ht="6.95" customHeight="1" x14ac:dyDescent="0.2">
      <c r="E31" s="17"/>
      <c r="F31" s="21"/>
      <c r="G31" s="17"/>
      <c r="H31" s="21"/>
      <c r="I31" s="17"/>
      <c r="K31" s="9"/>
      <c r="M31" s="8"/>
      <c r="N31" s="8"/>
      <c r="O31" s="8"/>
    </row>
    <row r="32" spans="2:15" x14ac:dyDescent="0.2">
      <c r="B32" s="1" t="s">
        <v>28</v>
      </c>
      <c r="E32" s="17">
        <v>-5187710.88</v>
      </c>
      <c r="F32" s="21"/>
      <c r="G32" s="17">
        <v>5417922.8700000001</v>
      </c>
      <c r="H32" s="21"/>
      <c r="I32" s="17">
        <f>E32-G32</f>
        <v>-10605633.75</v>
      </c>
      <c r="K32" s="13" t="str">
        <f>IF(G32=0,"n/a",IF(AND(I32/G32&lt;1,I32/G32&gt;-1),I32/G32,"n/a"))</f>
        <v>n/a</v>
      </c>
      <c r="M32" s="8"/>
      <c r="N32" s="8"/>
      <c r="O32" s="8"/>
    </row>
    <row r="33" spans="1:15" x14ac:dyDescent="0.2">
      <c r="B33" s="1" t="s">
        <v>27</v>
      </c>
      <c r="E33" s="25">
        <v>1739681.25</v>
      </c>
      <c r="F33" s="27"/>
      <c r="G33" s="25">
        <v>1212984.44</v>
      </c>
      <c r="H33" s="26"/>
      <c r="I33" s="25">
        <f>E33-G33</f>
        <v>526696.81000000006</v>
      </c>
      <c r="K33" s="11">
        <f>IF(G33=0,"n/a",IF(AND(I33/G33&lt;1,I33/G33&gt;-1),I33/G33,"n/a"))</f>
        <v>0.43421563594006207</v>
      </c>
    </row>
    <row r="34" spans="1:15" ht="6.95" customHeight="1" x14ac:dyDescent="0.2">
      <c r="E34" s="16"/>
      <c r="F34" s="21"/>
      <c r="G34" s="16"/>
      <c r="H34" s="21"/>
      <c r="I34" s="16"/>
      <c r="K34" s="24"/>
      <c r="M34" s="8"/>
      <c r="N34" s="8"/>
      <c r="O34" s="8"/>
    </row>
    <row r="35" spans="1:15" ht="12.75" thickBot="1" x14ac:dyDescent="0.25">
      <c r="C35" s="1" t="s">
        <v>26</v>
      </c>
      <c r="E35" s="22">
        <f>SUM(E30:E33)</f>
        <v>105010778.60000001</v>
      </c>
      <c r="F35" s="23"/>
      <c r="G35" s="22">
        <f>SUM(G30:G33)</f>
        <v>85394352.180000007</v>
      </c>
      <c r="H35" s="21"/>
      <c r="I35" s="22">
        <f>E35-G35</f>
        <v>19616426.420000002</v>
      </c>
      <c r="K35" s="4">
        <f>IF(G35=0,"n/a",IF(AND(I35/G35&lt;1,I35/G35&gt;-1),I35/G35,"n/a"))</f>
        <v>0.22971573551669047</v>
      </c>
    </row>
    <row r="36" spans="1:15" ht="12.75" thickTop="1" x14ac:dyDescent="0.2">
      <c r="E36" s="16"/>
      <c r="F36" s="21"/>
      <c r="G36" s="16"/>
      <c r="H36" s="7"/>
      <c r="I36" s="16"/>
    </row>
    <row r="37" spans="1:15" x14ac:dyDescent="0.2">
      <c r="C37" s="18" t="s">
        <v>25</v>
      </c>
      <c r="E37" s="19">
        <v>5262820.53</v>
      </c>
      <c r="F37" s="19"/>
      <c r="G37" s="19">
        <v>4845153.7</v>
      </c>
      <c r="H37" s="7"/>
      <c r="I37" s="16"/>
    </row>
    <row r="38" spans="1:15" x14ac:dyDescent="0.2">
      <c r="C38" s="18" t="s">
        <v>24</v>
      </c>
      <c r="E38" s="17">
        <v>1880811.46</v>
      </c>
      <c r="F38" s="16"/>
      <c r="G38" s="17">
        <v>1529549.06</v>
      </c>
      <c r="H38" s="7"/>
      <c r="I38" s="16"/>
    </row>
    <row r="39" spans="1:15" x14ac:dyDescent="0.2">
      <c r="C39" s="18" t="s">
        <v>23</v>
      </c>
      <c r="E39" s="17">
        <v>314715.62</v>
      </c>
      <c r="F39" s="7"/>
      <c r="G39" s="17">
        <v>440695.07</v>
      </c>
      <c r="H39" s="7"/>
      <c r="I39" s="16"/>
    </row>
    <row r="40" spans="1:15" x14ac:dyDescent="0.2">
      <c r="C40" s="18" t="s">
        <v>22</v>
      </c>
      <c r="E40" s="17">
        <v>2145304.7400000002</v>
      </c>
      <c r="F40" s="7"/>
      <c r="G40" s="17">
        <v>1349761.03</v>
      </c>
      <c r="H40" s="7"/>
      <c r="I40" s="16"/>
    </row>
    <row r="41" spans="1:15" x14ac:dyDescent="0.2">
      <c r="C41" s="18" t="s">
        <v>21</v>
      </c>
      <c r="E41" s="17">
        <v>2138666.75</v>
      </c>
      <c r="F41" s="7"/>
      <c r="G41" s="17">
        <v>1237233.3600000001</v>
      </c>
      <c r="H41" s="7"/>
      <c r="I41" s="16"/>
    </row>
    <row r="42" spans="1:15" x14ac:dyDescent="0.2">
      <c r="C42" s="18" t="s">
        <v>20</v>
      </c>
      <c r="E42" s="17">
        <v>0</v>
      </c>
      <c r="F42" s="7"/>
      <c r="G42" s="17">
        <v>-46833.86</v>
      </c>
      <c r="H42" s="7"/>
      <c r="I42" s="16"/>
    </row>
    <row r="43" spans="1:15" x14ac:dyDescent="0.2">
      <c r="C43" s="18" t="s">
        <v>19</v>
      </c>
      <c r="E43" s="17">
        <v>296282.81</v>
      </c>
      <c r="F43" s="7"/>
      <c r="G43" s="17">
        <v>-943267.66</v>
      </c>
      <c r="H43" s="7"/>
      <c r="I43" s="16"/>
    </row>
    <row r="44" spans="1:15" x14ac:dyDescent="0.2">
      <c r="C44" s="18" t="s">
        <v>18</v>
      </c>
      <c r="E44" s="17">
        <v>-126131.15</v>
      </c>
      <c r="F44" s="7"/>
      <c r="G44" s="17">
        <v>-93011.09</v>
      </c>
      <c r="H44" s="7"/>
      <c r="I44" s="16"/>
    </row>
    <row r="45" spans="1:15" x14ac:dyDescent="0.2">
      <c r="E45" s="10"/>
      <c r="F45" s="7"/>
      <c r="G45" s="7"/>
      <c r="H45" s="7"/>
      <c r="I45" s="7"/>
    </row>
    <row r="46" spans="1:15" ht="12.75" x14ac:dyDescent="0.2">
      <c r="A46" s="15" t="s">
        <v>17</v>
      </c>
      <c r="E46" s="10"/>
      <c r="F46" s="7"/>
      <c r="G46" s="7"/>
      <c r="H46" s="7"/>
      <c r="I46" s="7"/>
    </row>
    <row r="47" spans="1:15" x14ac:dyDescent="0.2">
      <c r="B47" s="14" t="s">
        <v>16</v>
      </c>
      <c r="E47" s="10"/>
      <c r="F47" s="7"/>
      <c r="G47" s="7"/>
      <c r="H47" s="7"/>
      <c r="I47" s="7"/>
    </row>
    <row r="48" spans="1:15" x14ac:dyDescent="0.2">
      <c r="C48" s="1" t="s">
        <v>15</v>
      </c>
      <c r="E48" s="10">
        <v>60697288</v>
      </c>
      <c r="F48" s="7"/>
      <c r="G48" s="10">
        <v>45019590</v>
      </c>
      <c r="H48" s="6"/>
      <c r="I48" s="10">
        <f>E48-G48</f>
        <v>15677698</v>
      </c>
      <c r="K48" s="13">
        <f>IF(G48=0,"n/a",IF(AND(I48/G48&lt;1,I48/G48&gt;-1),I48/G48,"n/a"))</f>
        <v>0.34824168767418806</v>
      </c>
    </row>
    <row r="49" spans="2:15" x14ac:dyDescent="0.2">
      <c r="C49" s="1" t="s">
        <v>14</v>
      </c>
      <c r="E49" s="10">
        <v>28168308</v>
      </c>
      <c r="F49" s="7"/>
      <c r="G49" s="10">
        <v>19700517</v>
      </c>
      <c r="H49" s="6"/>
      <c r="I49" s="10">
        <f>E49-G49</f>
        <v>8467791</v>
      </c>
      <c r="K49" s="13">
        <f>IF(G49=0,"n/a",IF(AND(I49/G49&lt;1,I49/G49&gt;-1),I49/G49,"n/a"))</f>
        <v>0.42982582639836303</v>
      </c>
    </row>
    <row r="50" spans="2:15" x14ac:dyDescent="0.2">
      <c r="C50" s="1" t="s">
        <v>13</v>
      </c>
      <c r="E50" s="12">
        <v>2142080</v>
      </c>
      <c r="F50" s="7"/>
      <c r="G50" s="12">
        <v>1753918</v>
      </c>
      <c r="H50" s="6"/>
      <c r="I50" s="12">
        <f>E50-G50</f>
        <v>388162</v>
      </c>
      <c r="K50" s="11">
        <f>IF(G50=0,"n/a",IF(AND(I50/G50&lt;1,I50/G50&gt;-1),I50/G50,"n/a"))</f>
        <v>0.22131137259552613</v>
      </c>
    </row>
    <row r="51" spans="2:15" ht="6.95" customHeight="1" x14ac:dyDescent="0.2">
      <c r="E51" s="10"/>
      <c r="F51" s="7"/>
      <c r="G51" s="10"/>
      <c r="H51" s="7"/>
      <c r="I51" s="10"/>
      <c r="K51" s="9"/>
      <c r="M51" s="8"/>
      <c r="N51" s="8"/>
      <c r="O51" s="8"/>
    </row>
    <row r="52" spans="2:15" x14ac:dyDescent="0.2">
      <c r="C52" s="1" t="s">
        <v>12</v>
      </c>
      <c r="E52" s="10">
        <f>SUM(E48:E50)</f>
        <v>91007676</v>
      </c>
      <c r="F52" s="7"/>
      <c r="G52" s="10">
        <f>SUM(G48:G50)</f>
        <v>66474025</v>
      </c>
      <c r="H52" s="6"/>
      <c r="I52" s="10">
        <f>E52-G52</f>
        <v>24533651</v>
      </c>
      <c r="K52" s="13">
        <f>IF(G52=0,"n/a",IF(AND(I52/G52&lt;1,I52/G52&gt;-1),I52/G52,"n/a"))</f>
        <v>0.36907124248907752</v>
      </c>
    </row>
    <row r="53" spans="2:15" ht="6.95" customHeight="1" x14ac:dyDescent="0.2">
      <c r="E53" s="10"/>
      <c r="F53" s="7"/>
      <c r="G53" s="10"/>
      <c r="H53" s="7"/>
      <c r="I53" s="10"/>
      <c r="K53" s="9"/>
      <c r="M53" s="8"/>
      <c r="N53" s="8"/>
      <c r="O53" s="8"/>
    </row>
    <row r="54" spans="2:15" x14ac:dyDescent="0.2">
      <c r="B54" s="14" t="s">
        <v>11</v>
      </c>
      <c r="E54" s="10"/>
      <c r="F54" s="7"/>
      <c r="G54" s="10"/>
      <c r="H54" s="6"/>
      <c r="I54" s="10"/>
      <c r="K54" s="9"/>
    </row>
    <row r="55" spans="2:15" x14ac:dyDescent="0.2">
      <c r="C55" s="1" t="s">
        <v>10</v>
      </c>
      <c r="E55" s="10">
        <v>2381093</v>
      </c>
      <c r="F55" s="7"/>
      <c r="G55" s="10">
        <v>4227046</v>
      </c>
      <c r="H55" s="6"/>
      <c r="I55" s="10">
        <f>E55-G55</f>
        <v>-1845953</v>
      </c>
      <c r="K55" s="13">
        <f>IF(G55=0,"n/a",IF(AND(I55/G55&lt;1,I55/G55&gt;-1),I55/G55,"n/a"))</f>
        <v>-0.43670047593520395</v>
      </c>
    </row>
    <row r="56" spans="2:15" x14ac:dyDescent="0.2">
      <c r="C56" s="1" t="s">
        <v>9</v>
      </c>
      <c r="E56" s="12">
        <v>180904</v>
      </c>
      <c r="F56" s="7"/>
      <c r="G56" s="12">
        <v>187112</v>
      </c>
      <c r="H56" s="6"/>
      <c r="I56" s="12">
        <f>E56-G56</f>
        <v>-6208</v>
      </c>
      <c r="K56" s="11">
        <f>IF(G56=0,"n/a",IF(AND(I56/G56&lt;1,I56/G56&gt;-1),I56/G56,"n/a"))</f>
        <v>-3.3177989653255802E-2</v>
      </c>
    </row>
    <row r="57" spans="2:15" ht="6.95" customHeight="1" x14ac:dyDescent="0.2">
      <c r="E57" s="10"/>
      <c r="F57" s="7"/>
      <c r="G57" s="10"/>
      <c r="H57" s="7"/>
      <c r="I57" s="10"/>
      <c r="K57" s="9"/>
      <c r="M57" s="8"/>
      <c r="N57" s="8"/>
      <c r="O57" s="8"/>
    </row>
    <row r="58" spans="2:15" x14ac:dyDescent="0.2">
      <c r="C58" s="1" t="s">
        <v>8</v>
      </c>
      <c r="E58" s="12">
        <f>SUM(E55:E56)</f>
        <v>2561997</v>
      </c>
      <c r="F58" s="7"/>
      <c r="G58" s="12">
        <f>SUM(G55:G56)</f>
        <v>4414158</v>
      </c>
      <c r="H58" s="6"/>
      <c r="I58" s="12">
        <f>E58-G58</f>
        <v>-1852161</v>
      </c>
      <c r="K58" s="11">
        <f>IF(G58=0,"n/a",IF(AND(I58/G58&lt;1,I58/G58&gt;-1),I58/G58,"n/a"))</f>
        <v>-0.41959553781264741</v>
      </c>
    </row>
    <row r="59" spans="2:15" ht="6.95" customHeight="1" x14ac:dyDescent="0.2">
      <c r="E59" s="10"/>
      <c r="F59" s="7"/>
      <c r="G59" s="10"/>
      <c r="H59" s="7"/>
      <c r="I59" s="10"/>
      <c r="K59" s="9"/>
      <c r="M59" s="8"/>
      <c r="N59" s="8"/>
      <c r="O59" s="8"/>
    </row>
    <row r="60" spans="2:15" x14ac:dyDescent="0.2">
      <c r="C60" s="1" t="s">
        <v>7</v>
      </c>
      <c r="E60" s="10">
        <f>E52+E58</f>
        <v>93569673</v>
      </c>
      <c r="F60" s="7"/>
      <c r="G60" s="10">
        <f>G52+G58</f>
        <v>70888183</v>
      </c>
      <c r="H60" s="6"/>
      <c r="I60" s="10">
        <f>E60-G60</f>
        <v>22681490</v>
      </c>
      <c r="K60" s="13">
        <f>IF(G60=0,"n/a",IF(AND(I60/G60&lt;1,I60/G60&gt;-1),I60/G60,"n/a"))</f>
        <v>0.3199615089584113</v>
      </c>
    </row>
    <row r="61" spans="2:15" ht="6.95" customHeight="1" x14ac:dyDescent="0.2">
      <c r="E61" s="10"/>
      <c r="F61" s="7"/>
      <c r="G61" s="10"/>
      <c r="H61" s="7"/>
      <c r="I61" s="10"/>
      <c r="K61" s="9"/>
      <c r="M61" s="8"/>
      <c r="N61" s="8"/>
      <c r="O61" s="8"/>
    </row>
    <row r="62" spans="2:15" x14ac:dyDescent="0.2">
      <c r="B62" s="14" t="s">
        <v>6</v>
      </c>
      <c r="E62" s="10"/>
      <c r="F62" s="7"/>
      <c r="G62" s="10"/>
      <c r="H62" s="6"/>
      <c r="I62" s="10"/>
      <c r="K62" s="9"/>
    </row>
    <row r="63" spans="2:15" x14ac:dyDescent="0.2">
      <c r="C63" s="1" t="s">
        <v>5</v>
      </c>
      <c r="E63" s="10">
        <v>4571780</v>
      </c>
      <c r="F63" s="7"/>
      <c r="G63" s="10">
        <v>4226070</v>
      </c>
      <c r="H63" s="6"/>
      <c r="I63" s="10">
        <f>E63-G63</f>
        <v>345710</v>
      </c>
      <c r="K63" s="13">
        <f>IF(G63=0,"n/a",IF(AND(I63/G63&lt;1,I63/G63&gt;-1),I63/G63,"n/a"))</f>
        <v>8.1804134810828974E-2</v>
      </c>
    </row>
    <row r="64" spans="2:15" x14ac:dyDescent="0.2">
      <c r="C64" s="1" t="s">
        <v>4</v>
      </c>
      <c r="E64" s="12">
        <v>14406781</v>
      </c>
      <c r="F64" s="7"/>
      <c r="G64" s="12">
        <v>14061180</v>
      </c>
      <c r="H64" s="6"/>
      <c r="I64" s="12">
        <f>E64-G64</f>
        <v>345601</v>
      </c>
      <c r="K64" s="11">
        <f>IF(G64=0,"n/a",IF(AND(I64/G64&lt;1,I64/G64&gt;-1),I64/G64,"n/a"))</f>
        <v>2.4578378201544963E-2</v>
      </c>
    </row>
    <row r="65" spans="1:15" ht="6.95" customHeight="1" x14ac:dyDescent="0.2">
      <c r="E65" s="10"/>
      <c r="F65" s="7"/>
      <c r="G65" s="10"/>
      <c r="H65" s="7"/>
      <c r="I65" s="10"/>
      <c r="K65" s="9"/>
      <c r="M65" s="8"/>
      <c r="N65" s="8"/>
      <c r="O65" s="8"/>
    </row>
    <row r="66" spans="1:15" x14ac:dyDescent="0.2">
      <c r="C66" s="1" t="s">
        <v>3</v>
      </c>
      <c r="E66" s="12">
        <f>SUM(E63:E64)</f>
        <v>18978561</v>
      </c>
      <c r="F66" s="7"/>
      <c r="G66" s="12">
        <f>SUM(G63:G64)</f>
        <v>18287250</v>
      </c>
      <c r="H66" s="6"/>
      <c r="I66" s="12">
        <f>E66-G66</f>
        <v>691311</v>
      </c>
      <c r="K66" s="11">
        <f>IF(G66=0,"n/a",IF(AND(I66/G66&lt;1,I66/G66&gt;-1),I66/G66,"n/a"))</f>
        <v>3.7802895459951608E-2</v>
      </c>
    </row>
    <row r="67" spans="1:15" ht="6.95" customHeight="1" x14ac:dyDescent="0.2">
      <c r="E67" s="10"/>
      <c r="F67" s="7"/>
      <c r="G67" s="10"/>
      <c r="H67" s="7"/>
      <c r="I67" s="10"/>
      <c r="K67" s="9"/>
      <c r="M67" s="8"/>
      <c r="N67" s="8"/>
      <c r="O67" s="8"/>
    </row>
    <row r="68" spans="1:15" ht="12.75" thickBot="1" x14ac:dyDescent="0.25">
      <c r="C68" s="1" t="s">
        <v>2</v>
      </c>
      <c r="E68" s="5">
        <f>E60+E66</f>
        <v>112548234</v>
      </c>
      <c r="F68" s="7"/>
      <c r="G68" s="5">
        <f>G60+G66</f>
        <v>89175433</v>
      </c>
      <c r="H68" s="6"/>
      <c r="I68" s="5">
        <f>E68-G68</f>
        <v>23372801</v>
      </c>
      <c r="K68" s="4">
        <f>IF(G68=0,"n/a",IF(AND(I68/G68&lt;1,I68/G68&gt;-1),I68/G68,"n/a"))</f>
        <v>0.26209910301192479</v>
      </c>
    </row>
    <row r="69" spans="1:15" ht="12.75" thickTop="1" x14ac:dyDescent="0.2"/>
    <row r="70" spans="1:15" ht="12.75" customHeight="1" x14ac:dyDescent="0.25">
      <c r="A70" s="1" t="s">
        <v>0</v>
      </c>
      <c r="C70" s="3" t="s">
        <v>1</v>
      </c>
      <c r="D70"/>
      <c r="E70"/>
      <c r="F70"/>
      <c r="G70"/>
      <c r="H70"/>
      <c r="I70"/>
      <c r="J70"/>
      <c r="K70"/>
      <c r="L70"/>
      <c r="M70"/>
      <c r="N70"/>
      <c r="O70"/>
    </row>
    <row r="71" spans="1:15" x14ac:dyDescent="0.2">
      <c r="A71" s="1" t="s">
        <v>0</v>
      </c>
    </row>
    <row r="72" spans="1:15" x14ac:dyDescent="0.2">
      <c r="A72" s="1" t="s">
        <v>0</v>
      </c>
    </row>
    <row r="73" spans="1:15" x14ac:dyDescent="0.2">
      <c r="A73" s="1" t="s">
        <v>0</v>
      </c>
    </row>
    <row r="74" spans="1:15" x14ac:dyDescent="0.2">
      <c r="A74" s="1" t="s">
        <v>0</v>
      </c>
    </row>
    <row r="75" spans="1:15" x14ac:dyDescent="0.2">
      <c r="A75" s="1" t="s">
        <v>0</v>
      </c>
    </row>
    <row r="76" spans="1:15" x14ac:dyDescent="0.2">
      <c r="A76" s="1" t="s">
        <v>0</v>
      </c>
    </row>
    <row r="77" spans="1:15" x14ac:dyDescent="0.2">
      <c r="A77" s="1" t="s">
        <v>0</v>
      </c>
    </row>
    <row r="78" spans="1:15" x14ac:dyDescent="0.2">
      <c r="A78" s="1" t="s">
        <v>0</v>
      </c>
    </row>
    <row r="79" spans="1:15" x14ac:dyDescent="0.2">
      <c r="A79" s="1" t="s">
        <v>0</v>
      </c>
    </row>
    <row r="80" spans="1:15" x14ac:dyDescent="0.2">
      <c r="A80" s="1" t="s">
        <v>0</v>
      </c>
    </row>
    <row r="81" spans="1:1" x14ac:dyDescent="0.2">
      <c r="A81" s="1" t="s">
        <v>0</v>
      </c>
    </row>
    <row r="82" spans="1:1" x14ac:dyDescent="0.2">
      <c r="A82" s="1" t="s">
        <v>0</v>
      </c>
    </row>
    <row r="83" spans="1:1" x14ac:dyDescent="0.2">
      <c r="A83" s="1" t="s">
        <v>0</v>
      </c>
    </row>
    <row r="84" spans="1:1" x14ac:dyDescent="0.2">
      <c r="A84" s="1" t="s">
        <v>0</v>
      </c>
    </row>
  </sheetData>
  <mergeCells count="6">
    <mergeCell ref="M6:O6"/>
    <mergeCell ref="E1:K1"/>
    <mergeCell ref="E2:K2"/>
    <mergeCell ref="E3:K3"/>
    <mergeCell ref="E4:K4"/>
    <mergeCell ref="I6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workbookViewId="0">
      <selection activeCell="O1" sqref="O1:P1048576"/>
    </sheetView>
  </sheetViews>
  <sheetFormatPr defaultColWidth="9.140625" defaultRowHeight="12" x14ac:dyDescent="0.2"/>
  <cols>
    <col min="1" max="2" width="1.7109375" style="1" customWidth="1"/>
    <col min="3" max="3" width="9.140625" style="1"/>
    <col min="4" max="4" width="23.85546875" style="1" customWidth="1"/>
    <col min="5" max="5" width="16.7109375" style="1" customWidth="1"/>
    <col min="6" max="6" width="0.85546875" style="1" customWidth="1"/>
    <col min="7" max="7" width="16.7109375" style="1" customWidth="1"/>
    <col min="8" max="8" width="0.85546875" style="1" customWidth="1"/>
    <col min="9" max="9" width="16.7109375" style="1" customWidth="1"/>
    <col min="10" max="10" width="0.85546875" style="1" customWidth="1"/>
    <col min="11" max="11" width="7.7109375" style="2" customWidth="1"/>
    <col min="12" max="12" width="0.85546875" style="1" customWidth="1"/>
    <col min="13" max="13" width="7.7109375" style="2" customWidth="1"/>
    <col min="14" max="14" width="0.85546875" style="2" customWidth="1"/>
    <col min="15" max="15" width="7.7109375" style="2" customWidth="1"/>
    <col min="16" max="16384" width="9.140625" style="1"/>
  </cols>
  <sheetData>
    <row r="1" spans="1:15" s="43" customFormat="1" ht="15" x14ac:dyDescent="0.25">
      <c r="E1" s="45" t="s">
        <v>44</v>
      </c>
      <c r="F1" s="45"/>
      <c r="G1" s="45"/>
      <c r="H1" s="45"/>
      <c r="I1" s="45"/>
      <c r="J1" s="45"/>
      <c r="K1" s="45"/>
      <c r="M1" s="44"/>
      <c r="N1" s="44"/>
      <c r="O1" s="44"/>
    </row>
    <row r="2" spans="1:15" s="43" customFormat="1" ht="15" x14ac:dyDescent="0.25">
      <c r="E2" s="45" t="s">
        <v>43</v>
      </c>
      <c r="F2" s="45"/>
      <c r="G2" s="45"/>
      <c r="H2" s="45"/>
      <c r="I2" s="45"/>
      <c r="J2" s="45"/>
      <c r="K2" s="45"/>
      <c r="M2" s="44"/>
      <c r="N2" s="44"/>
      <c r="O2" s="44"/>
    </row>
    <row r="3" spans="1:15" s="43" customFormat="1" ht="15" x14ac:dyDescent="0.25">
      <c r="E3" s="45" t="s">
        <v>45</v>
      </c>
      <c r="F3" s="45"/>
      <c r="G3" s="45"/>
      <c r="H3" s="45"/>
      <c r="I3" s="45"/>
      <c r="J3" s="45"/>
      <c r="K3" s="45"/>
      <c r="M3" s="44"/>
      <c r="N3" s="44"/>
      <c r="O3" s="44"/>
    </row>
    <row r="4" spans="1:15" s="15" customFormat="1" ht="12.75" x14ac:dyDescent="0.2">
      <c r="E4" s="42" t="s">
        <v>41</v>
      </c>
      <c r="F4" s="42"/>
      <c r="G4" s="42"/>
      <c r="H4" s="42"/>
      <c r="I4" s="42"/>
      <c r="J4" s="42"/>
      <c r="K4" s="42"/>
      <c r="M4" s="41"/>
      <c r="N4" s="41"/>
      <c r="O4" s="41"/>
    </row>
    <row r="5" spans="1:15" x14ac:dyDescent="0.2">
      <c r="A5" s="1" t="s">
        <v>0</v>
      </c>
    </row>
    <row r="6" spans="1:15" s="33" customFormat="1" ht="12.75" x14ac:dyDescent="0.2">
      <c r="A6" s="33" t="s">
        <v>0</v>
      </c>
      <c r="I6" s="40" t="s">
        <v>40</v>
      </c>
      <c r="J6" s="40"/>
      <c r="K6" s="40"/>
      <c r="M6" s="39" t="s">
        <v>39</v>
      </c>
      <c r="N6" s="39"/>
      <c r="O6" s="39"/>
    </row>
    <row r="7" spans="1:15" s="33" customFormat="1" ht="12.75" x14ac:dyDescent="0.2">
      <c r="E7" s="38" t="s">
        <v>38</v>
      </c>
      <c r="G7" s="38" t="s">
        <v>38</v>
      </c>
      <c r="I7" s="38"/>
      <c r="K7" s="37"/>
      <c r="M7" s="37"/>
      <c r="N7" s="35"/>
      <c r="O7" s="37"/>
    </row>
    <row r="8" spans="1:15" s="33" customFormat="1" ht="12.75" x14ac:dyDescent="0.2">
      <c r="A8" s="15" t="s">
        <v>37</v>
      </c>
      <c r="E8" s="36">
        <v>2022</v>
      </c>
      <c r="G8" s="36">
        <f>E8-1</f>
        <v>2021</v>
      </c>
      <c r="I8" s="36" t="s">
        <v>36</v>
      </c>
      <c r="K8" s="34" t="s">
        <v>35</v>
      </c>
      <c r="M8" s="34">
        <f>E8</f>
        <v>2022</v>
      </c>
      <c r="N8" s="35"/>
      <c r="O8" s="34">
        <f>G8</f>
        <v>2021</v>
      </c>
    </row>
    <row r="9" spans="1:15" x14ac:dyDescent="0.2">
      <c r="B9" s="14" t="s">
        <v>33</v>
      </c>
    </row>
    <row r="10" spans="1:15" x14ac:dyDescent="0.2">
      <c r="C10" s="1" t="s">
        <v>15</v>
      </c>
      <c r="E10" s="19">
        <v>52958622.020000003</v>
      </c>
      <c r="F10" s="32"/>
      <c r="G10" s="19">
        <v>39705308.609999999</v>
      </c>
      <c r="H10" s="7"/>
      <c r="I10" s="19">
        <f>E10-G10</f>
        <v>13253313.410000004</v>
      </c>
      <c r="K10" s="13">
        <f>IF(G10=0,"n/a",IF(AND(I10/G10&lt;1,I10/G10&gt;-1),I10/G10,"n/a"))</f>
        <v>0.33379197578285752</v>
      </c>
      <c r="M10" s="28">
        <f>IF(E48=0,"n/a",E10/E48)</f>
        <v>1.3028247757175286</v>
      </c>
      <c r="N10" s="29"/>
      <c r="O10" s="28">
        <f>IF(G48=0,"n/a",G10/G48)</f>
        <v>1.3015002688861284</v>
      </c>
    </row>
    <row r="11" spans="1:15" x14ac:dyDescent="0.2">
      <c r="C11" s="1" t="s">
        <v>14</v>
      </c>
      <c r="E11" s="17">
        <v>20964355.920000002</v>
      </c>
      <c r="F11" s="7"/>
      <c r="G11" s="17">
        <v>15501669.050000001</v>
      </c>
      <c r="H11" s="7"/>
      <c r="I11" s="17">
        <f>E11-G11</f>
        <v>5462686.870000001</v>
      </c>
      <c r="K11" s="13">
        <f>IF(G11=0,"n/a",IF(AND(I11/G11&lt;1,I11/G11&gt;-1),I11/G11,"n/a"))</f>
        <v>0.35239346501207885</v>
      </c>
      <c r="M11" s="31">
        <f>IF(E49=0,"n/a",E11/E49)</f>
        <v>1.0893971725312575</v>
      </c>
      <c r="N11" s="29"/>
      <c r="O11" s="31">
        <f>IF(G49=0,"n/a",G11/G49)</f>
        <v>1.0744508778254236</v>
      </c>
    </row>
    <row r="12" spans="1:15" x14ac:dyDescent="0.2">
      <c r="C12" s="1" t="s">
        <v>13</v>
      </c>
      <c r="E12" s="25">
        <v>1410434.06</v>
      </c>
      <c r="F12" s="7"/>
      <c r="G12" s="25">
        <v>1158698.96</v>
      </c>
      <c r="H12" s="7"/>
      <c r="I12" s="25">
        <f>E12-G12</f>
        <v>251735.10000000009</v>
      </c>
      <c r="K12" s="11">
        <f>IF(G12=0,"n/a",IF(AND(I12/G12&lt;1,I12/G12&gt;-1),I12/G12,"n/a"))</f>
        <v>0.21725668934750758</v>
      </c>
      <c r="M12" s="30">
        <f>IF(E50=0,"n/a",E12/E50)</f>
        <v>0.91727852427341061</v>
      </c>
      <c r="N12" s="29"/>
      <c r="O12" s="30">
        <f>IF(G50=0,"n/a",G12/G50)</f>
        <v>0.86327502415786461</v>
      </c>
    </row>
    <row r="13" spans="1:15" ht="6.95" customHeight="1" x14ac:dyDescent="0.2">
      <c r="E13" s="17"/>
      <c r="F13" s="7"/>
      <c r="G13" s="17"/>
      <c r="H13" s="7"/>
      <c r="I13" s="17"/>
      <c r="K13" s="9"/>
      <c r="M13" s="29"/>
      <c r="N13" s="29"/>
      <c r="O13" s="29"/>
    </row>
    <row r="14" spans="1:15" x14ac:dyDescent="0.2">
      <c r="C14" s="1" t="s">
        <v>12</v>
      </c>
      <c r="E14" s="17">
        <f>SUM(E10:E12)</f>
        <v>75333412</v>
      </c>
      <c r="F14" s="7"/>
      <c r="G14" s="17">
        <f>SUM(G10:G12)</f>
        <v>56365676.619999997</v>
      </c>
      <c r="H14" s="7"/>
      <c r="I14" s="17">
        <f>E14-G14</f>
        <v>18967735.380000003</v>
      </c>
      <c r="K14" s="13">
        <f>IF(G14=0,"n/a",IF(AND(I14/G14&lt;1,I14/G14&gt;-1),I14/G14,"n/a"))</f>
        <v>0.33651215628749787</v>
      </c>
      <c r="M14" s="31">
        <f>IF(E52=0,"n/a",E14/E52)</f>
        <v>1.226315356551116</v>
      </c>
      <c r="N14" s="29"/>
      <c r="O14" s="31">
        <f>IF(G52=0,"n/a",G14/G52)</f>
        <v>1.2180042270603169</v>
      </c>
    </row>
    <row r="15" spans="1:15" ht="6.95" customHeight="1" x14ac:dyDescent="0.2">
      <c r="E15" s="17"/>
      <c r="F15" s="7"/>
      <c r="G15" s="17"/>
      <c r="H15" s="7"/>
      <c r="I15" s="17"/>
      <c r="K15" s="9"/>
      <c r="M15" s="29"/>
      <c r="N15" s="29"/>
      <c r="O15" s="29"/>
    </row>
    <row r="16" spans="1:15" x14ac:dyDescent="0.2">
      <c r="B16" s="14" t="s">
        <v>32</v>
      </c>
      <c r="E16" s="17"/>
      <c r="F16" s="7"/>
      <c r="G16" s="17"/>
      <c r="H16" s="7"/>
      <c r="I16" s="17"/>
      <c r="K16" s="9"/>
      <c r="M16" s="29"/>
      <c r="N16" s="29"/>
      <c r="O16" s="29"/>
    </row>
    <row r="17" spans="2:15" x14ac:dyDescent="0.2">
      <c r="C17" s="1" t="s">
        <v>10</v>
      </c>
      <c r="E17" s="17">
        <v>2071504.79</v>
      </c>
      <c r="F17" s="7"/>
      <c r="G17" s="17">
        <v>2026311.31</v>
      </c>
      <c r="H17" s="7"/>
      <c r="I17" s="17">
        <f>E17-G17</f>
        <v>45193.479999999981</v>
      </c>
      <c r="K17" s="13">
        <f>IF(G17=0,"n/a",IF(AND(I17/G17&lt;1,I17/G17&gt;-1),I17/G17,"n/a"))</f>
        <v>2.2303325148987092E-2</v>
      </c>
      <c r="M17" s="31">
        <f>IF(E55=0,"n/a",E17/E55)</f>
        <v>0.56966203705613416</v>
      </c>
      <c r="N17" s="29"/>
      <c r="O17" s="31">
        <f>IF(G55=0,"n/a",G17/G55)</f>
        <v>0.50914263351633859</v>
      </c>
    </row>
    <row r="18" spans="2:15" x14ac:dyDescent="0.2">
      <c r="C18" s="1" t="s">
        <v>9</v>
      </c>
      <c r="E18" s="25">
        <v>143974.96</v>
      </c>
      <c r="F18" s="27"/>
      <c r="G18" s="25">
        <v>186852.95</v>
      </c>
      <c r="H18" s="26"/>
      <c r="I18" s="25">
        <f>E18-G18</f>
        <v>-42877.99000000002</v>
      </c>
      <c r="K18" s="11">
        <f>IF(G18=0,"n/a",IF(AND(I18/G18&lt;1,I18/G18&gt;-1),I18/G18,"n/a"))</f>
        <v>-0.22947451458486481</v>
      </c>
      <c r="M18" s="30">
        <f>IF(E56=0,"n/a",E18/E56)</f>
        <v>0.58803211867244998</v>
      </c>
      <c r="N18" s="29"/>
      <c r="O18" s="30">
        <f>IF(G56=0,"n/a",G18/G56)</f>
        <v>0.48632773052377337</v>
      </c>
    </row>
    <row r="19" spans="2:15" ht="6.95" customHeight="1" x14ac:dyDescent="0.2">
      <c r="E19" s="17"/>
      <c r="F19" s="21"/>
      <c r="G19" s="17"/>
      <c r="H19" s="21"/>
      <c r="I19" s="17"/>
      <c r="K19" s="9"/>
      <c r="M19" s="29"/>
      <c r="N19" s="29"/>
      <c r="O19" s="29"/>
    </row>
    <row r="20" spans="2:15" x14ac:dyDescent="0.2">
      <c r="C20" s="1" t="s">
        <v>8</v>
      </c>
      <c r="E20" s="25">
        <f>SUM(E17:E18)</f>
        <v>2215479.75</v>
      </c>
      <c r="F20" s="27"/>
      <c r="G20" s="25">
        <f>SUM(G17:G18)</f>
        <v>2213164.2600000002</v>
      </c>
      <c r="H20" s="26"/>
      <c r="I20" s="25">
        <f>E20-G20</f>
        <v>2315.4899999997579</v>
      </c>
      <c r="K20" s="11">
        <f>IF(G20=0,"n/a",IF(AND(I20/G20&lt;1,I20/G20&gt;-1),I20/G20,"n/a"))</f>
        <v>1.0462350408639608E-3</v>
      </c>
      <c r="M20" s="30">
        <f>IF(E58=0,"n/a",E20/E58)</f>
        <v>0.57082089200371944</v>
      </c>
      <c r="N20" s="29"/>
      <c r="O20" s="30">
        <f>IF(G58=0,"n/a",G20/G58)</f>
        <v>0.50713400955348487</v>
      </c>
    </row>
    <row r="21" spans="2:15" ht="6.95" customHeight="1" x14ac:dyDescent="0.2">
      <c r="E21" s="17"/>
      <c r="F21" s="21"/>
      <c r="G21" s="17"/>
      <c r="H21" s="21"/>
      <c r="I21" s="17"/>
      <c r="K21" s="9"/>
      <c r="M21" s="29"/>
      <c r="N21" s="29"/>
      <c r="O21" s="29"/>
    </row>
    <row r="22" spans="2:15" x14ac:dyDescent="0.2">
      <c r="C22" s="1" t="s">
        <v>31</v>
      </c>
      <c r="E22" s="17">
        <f>E14+E20</f>
        <v>77548891.75</v>
      </c>
      <c r="F22" s="21"/>
      <c r="G22" s="17">
        <f>G14+G20</f>
        <v>58578840.879999995</v>
      </c>
      <c r="H22" s="21"/>
      <c r="I22" s="17">
        <f>E22-G22</f>
        <v>18970050.870000005</v>
      </c>
      <c r="K22" s="13">
        <f>IF(G22=0,"n/a",IF(AND(I22/G22&lt;1,I22/G22&gt;-1),I22/G22,"n/a"))</f>
        <v>0.32383793508069847</v>
      </c>
      <c r="M22" s="31">
        <f>IF(E60=0,"n/a",E22/E60)</f>
        <v>1.1873620332203381</v>
      </c>
      <c r="N22" s="29"/>
      <c r="O22" s="31">
        <f>IF(G60=0,"n/a",G22/G60)</f>
        <v>1.1567441191094829</v>
      </c>
    </row>
    <row r="23" spans="2:15" ht="6.95" customHeight="1" x14ac:dyDescent="0.2">
      <c r="E23" s="17"/>
      <c r="F23" s="21"/>
      <c r="G23" s="17"/>
      <c r="H23" s="21"/>
      <c r="I23" s="17"/>
      <c r="K23" s="9"/>
      <c r="M23" s="29"/>
      <c r="N23" s="29"/>
      <c r="O23" s="29"/>
    </row>
    <row r="24" spans="2:15" x14ac:dyDescent="0.2">
      <c r="B24" s="14" t="s">
        <v>30</v>
      </c>
      <c r="E24" s="17"/>
      <c r="F24" s="21"/>
      <c r="G24" s="17"/>
      <c r="H24" s="21"/>
      <c r="I24" s="17"/>
      <c r="K24" s="9"/>
      <c r="M24" s="29"/>
      <c r="N24" s="29"/>
      <c r="O24" s="29"/>
    </row>
    <row r="25" spans="2:15" x14ac:dyDescent="0.2">
      <c r="C25" s="1" t="s">
        <v>5</v>
      </c>
      <c r="E25" s="17">
        <v>593590.87</v>
      </c>
      <c r="F25" s="21"/>
      <c r="G25" s="17">
        <v>548815.76</v>
      </c>
      <c r="H25" s="21"/>
      <c r="I25" s="17">
        <f>E25-G25</f>
        <v>44775.109999999986</v>
      </c>
      <c r="K25" s="13">
        <f>IF(G25=0,"n/a",IF(AND(I25/G25&lt;1,I25/G25&gt;-1),I25/G25,"n/a"))</f>
        <v>8.1584956671069325E-2</v>
      </c>
      <c r="M25" s="31">
        <f>IF(E63=0,"n/a",E25/E63)</f>
        <v>0.13943006380151016</v>
      </c>
      <c r="N25" s="29"/>
      <c r="O25" s="31">
        <f>IF(G63=0,"n/a",G25/G63)</f>
        <v>0.14210319637564398</v>
      </c>
    </row>
    <row r="26" spans="2:15" x14ac:dyDescent="0.2">
      <c r="C26" s="1" t="s">
        <v>4</v>
      </c>
      <c r="E26" s="25">
        <v>1211745.96</v>
      </c>
      <c r="F26" s="27"/>
      <c r="G26" s="25">
        <v>1079533.28</v>
      </c>
      <c r="H26" s="26"/>
      <c r="I26" s="25">
        <f>E26-G26</f>
        <v>132212.67999999993</v>
      </c>
      <c r="K26" s="11">
        <f>IF(G26=0,"n/a",IF(AND(I26/G26&lt;1,I26/G26&gt;-1),I26/G26,"n/a"))</f>
        <v>0.12247207422822567</v>
      </c>
      <c r="M26" s="30">
        <f>IF(E64=0,"n/a",E26/E64)</f>
        <v>8.0405031702945426E-2</v>
      </c>
      <c r="N26" s="29"/>
      <c r="O26" s="30">
        <f>IF(G64=0,"n/a",G26/G64)</f>
        <v>8.0240224169186219E-2</v>
      </c>
    </row>
    <row r="27" spans="2:15" ht="6.95" customHeight="1" x14ac:dyDescent="0.2">
      <c r="E27" s="17"/>
      <c r="F27" s="21"/>
      <c r="G27" s="17"/>
      <c r="H27" s="21"/>
      <c r="I27" s="17"/>
      <c r="K27" s="9"/>
      <c r="M27" s="29"/>
      <c r="N27" s="29"/>
      <c r="O27" s="29"/>
    </row>
    <row r="28" spans="2:15" x14ac:dyDescent="0.2">
      <c r="C28" s="1" t="s">
        <v>3</v>
      </c>
      <c r="E28" s="25">
        <f>SUM(E25:E26)</f>
        <v>1805336.83</v>
      </c>
      <c r="F28" s="27"/>
      <c r="G28" s="25">
        <f>SUM(G25:G26)</f>
        <v>1628349.04</v>
      </c>
      <c r="H28" s="26"/>
      <c r="I28" s="25">
        <f>E28-G28</f>
        <v>176987.79000000004</v>
      </c>
      <c r="K28" s="11">
        <f>IF(G28=0,"n/a",IF(AND(I28/G28&lt;1,I28/G28&gt;-1),I28/G28,"n/a"))</f>
        <v>0.10869155546651106</v>
      </c>
      <c r="M28" s="30">
        <f>IF(E66=0,"n/a",E28/E66)</f>
        <v>9.3406273040011298E-2</v>
      </c>
      <c r="N28" s="29"/>
      <c r="O28" s="30">
        <f>IF(G66=0,"n/a",G28/G66)</f>
        <v>9.4038011395333534E-2</v>
      </c>
    </row>
    <row r="29" spans="2:15" ht="6.95" customHeight="1" x14ac:dyDescent="0.2">
      <c r="E29" s="17"/>
      <c r="F29" s="21"/>
      <c r="G29" s="17"/>
      <c r="H29" s="21"/>
      <c r="I29" s="17"/>
      <c r="K29" s="9"/>
      <c r="M29" s="29"/>
      <c r="N29" s="29"/>
      <c r="O29" s="29"/>
    </row>
    <row r="30" spans="2:15" x14ac:dyDescent="0.2">
      <c r="C30" s="1" t="s">
        <v>29</v>
      </c>
      <c r="E30" s="17">
        <f>E22+E28</f>
        <v>79354228.579999998</v>
      </c>
      <c r="F30" s="21"/>
      <c r="G30" s="17">
        <f>G22+G28</f>
        <v>60207189.919999994</v>
      </c>
      <c r="H30" s="21"/>
      <c r="I30" s="17">
        <f>E30-G30</f>
        <v>19147038.660000004</v>
      </c>
      <c r="K30" s="13">
        <f>IF(G30=0,"n/a",IF(AND(I30/G30&lt;1,I30/G30&gt;-1),I30/G30,"n/a"))</f>
        <v>0.31801913833616113</v>
      </c>
      <c r="M30" s="28">
        <f>IF(E68=0,"n/a",E30/E68)</f>
        <v>0.9375531940634767</v>
      </c>
      <c r="N30" s="29"/>
      <c r="O30" s="28">
        <f>IF(G68=0,"n/a",G30/G68)</f>
        <v>0.88596009123416275</v>
      </c>
    </row>
    <row r="31" spans="2:15" ht="6.95" customHeight="1" x14ac:dyDescent="0.2">
      <c r="E31" s="17"/>
      <c r="F31" s="21"/>
      <c r="G31" s="17"/>
      <c r="H31" s="21"/>
      <c r="I31" s="17"/>
      <c r="K31" s="9"/>
      <c r="M31" s="8"/>
      <c r="N31" s="8"/>
      <c r="O31" s="8"/>
    </row>
    <row r="32" spans="2:15" x14ac:dyDescent="0.2">
      <c r="B32" s="1" t="s">
        <v>28</v>
      </c>
      <c r="E32" s="17">
        <v>-5968724.9699999997</v>
      </c>
      <c r="F32" s="21"/>
      <c r="G32" s="17">
        <v>-830068.06</v>
      </c>
      <c r="H32" s="21"/>
      <c r="I32" s="17">
        <f>E32-G32</f>
        <v>-5138656.91</v>
      </c>
      <c r="K32" s="13" t="str">
        <f>IF(G32=0,"n/a",IF(AND(I32/G32&lt;1,I32/G32&gt;-1),I32/G32,"n/a"))</f>
        <v>n/a</v>
      </c>
      <c r="M32" s="8"/>
      <c r="N32" s="8"/>
      <c r="O32" s="8"/>
    </row>
    <row r="33" spans="1:15" x14ac:dyDescent="0.2">
      <c r="B33" s="1" t="s">
        <v>27</v>
      </c>
      <c r="E33" s="25">
        <v>2923574.6</v>
      </c>
      <c r="F33" s="27"/>
      <c r="G33" s="25">
        <v>493953.93</v>
      </c>
      <c r="H33" s="26"/>
      <c r="I33" s="25">
        <f>E33-G33</f>
        <v>2429620.67</v>
      </c>
      <c r="K33" s="11" t="str">
        <f>IF(G33=0,"n/a",IF(AND(I33/G33&lt;1,I33/G33&gt;-1),I33/G33,"n/a"))</f>
        <v>n/a</v>
      </c>
    </row>
    <row r="34" spans="1:15" ht="6.95" customHeight="1" x14ac:dyDescent="0.2">
      <c r="E34" s="16"/>
      <c r="F34" s="21"/>
      <c r="G34" s="16"/>
      <c r="H34" s="21"/>
      <c r="I34" s="16"/>
      <c r="K34" s="24"/>
      <c r="M34" s="8"/>
      <c r="N34" s="8"/>
      <c r="O34" s="8"/>
    </row>
    <row r="35" spans="1:15" ht="12.75" thickBot="1" x14ac:dyDescent="0.25">
      <c r="C35" s="1" t="s">
        <v>26</v>
      </c>
      <c r="E35" s="22">
        <f>SUM(E30:E33)</f>
        <v>76309078.209999993</v>
      </c>
      <c r="F35" s="23"/>
      <c r="G35" s="22">
        <f>SUM(G30:G33)</f>
        <v>59871075.789999992</v>
      </c>
      <c r="H35" s="21"/>
      <c r="I35" s="22">
        <f>E35-G35</f>
        <v>16438002.420000002</v>
      </c>
      <c r="K35" s="4">
        <f>IF(G35=0,"n/a",IF(AND(I35/G35&lt;1,I35/G35&gt;-1),I35/G35,"n/a"))</f>
        <v>0.27455665700173659</v>
      </c>
    </row>
    <row r="36" spans="1:15" ht="12.75" thickTop="1" x14ac:dyDescent="0.2">
      <c r="E36" s="16"/>
      <c r="F36" s="21"/>
      <c r="G36" s="16"/>
      <c r="H36" s="7"/>
      <c r="I36" s="16"/>
    </row>
    <row r="37" spans="1:15" x14ac:dyDescent="0.2">
      <c r="C37" s="18" t="s">
        <v>25</v>
      </c>
      <c r="E37" s="19">
        <v>4370513.87</v>
      </c>
      <c r="F37" s="19"/>
      <c r="G37" s="19">
        <v>3065062.74</v>
      </c>
      <c r="H37" s="7"/>
      <c r="I37" s="16"/>
    </row>
    <row r="38" spans="1:15" x14ac:dyDescent="0.2">
      <c r="C38" s="18" t="s">
        <v>24</v>
      </c>
      <c r="E38" s="17">
        <v>1540299.33</v>
      </c>
      <c r="F38" s="16"/>
      <c r="G38" s="17">
        <v>1005364.21</v>
      </c>
      <c r="H38" s="7"/>
      <c r="I38" s="16"/>
    </row>
    <row r="39" spans="1:15" x14ac:dyDescent="0.2">
      <c r="C39" s="18" t="s">
        <v>23</v>
      </c>
      <c r="E39" s="17">
        <v>215505.07</v>
      </c>
      <c r="F39" s="7"/>
      <c r="G39" s="17">
        <v>315083.83</v>
      </c>
      <c r="H39" s="7"/>
      <c r="I39" s="16"/>
    </row>
    <row r="40" spans="1:15" x14ac:dyDescent="0.2">
      <c r="C40" s="18" t="s">
        <v>22</v>
      </c>
      <c r="E40" s="17">
        <v>1488458.3</v>
      </c>
      <c r="F40" s="7"/>
      <c r="G40" s="17">
        <v>1142548.73</v>
      </c>
      <c r="H40" s="7"/>
      <c r="I40" s="16"/>
    </row>
    <row r="41" spans="1:15" x14ac:dyDescent="0.2">
      <c r="C41" s="18" t="s">
        <v>21</v>
      </c>
      <c r="E41" s="17">
        <v>1483559.61</v>
      </c>
      <c r="F41" s="7"/>
      <c r="G41" s="17">
        <v>892118.1</v>
      </c>
      <c r="H41" s="7"/>
      <c r="I41" s="16"/>
    </row>
    <row r="42" spans="1:15" x14ac:dyDescent="0.2">
      <c r="C42" s="18" t="s">
        <v>20</v>
      </c>
      <c r="E42" s="17">
        <v>0</v>
      </c>
      <c r="F42" s="7"/>
      <c r="G42" s="17">
        <v>-33166.26</v>
      </c>
      <c r="H42" s="7"/>
      <c r="I42" s="16"/>
    </row>
    <row r="43" spans="1:15" x14ac:dyDescent="0.2">
      <c r="C43" s="18" t="s">
        <v>19</v>
      </c>
      <c r="E43" s="17">
        <v>201990.71</v>
      </c>
      <c r="F43" s="7"/>
      <c r="G43" s="17">
        <v>-676890.13</v>
      </c>
      <c r="H43" s="7"/>
      <c r="I43" s="16"/>
    </row>
    <row r="44" spans="1:15" x14ac:dyDescent="0.2">
      <c r="C44" s="18" t="s">
        <v>18</v>
      </c>
      <c r="E44" s="17">
        <v>-86601.11</v>
      </c>
      <c r="F44" s="7"/>
      <c r="G44" s="17">
        <v>-66347.14</v>
      </c>
      <c r="H44" s="7"/>
      <c r="I44" s="16"/>
    </row>
    <row r="45" spans="1:15" x14ac:dyDescent="0.2">
      <c r="E45" s="10"/>
      <c r="F45" s="7"/>
      <c r="G45" s="7"/>
      <c r="H45" s="7"/>
      <c r="I45" s="7"/>
    </row>
    <row r="46" spans="1:15" ht="12.75" x14ac:dyDescent="0.2">
      <c r="A46" s="15" t="s">
        <v>17</v>
      </c>
      <c r="E46" s="10"/>
      <c r="F46" s="7"/>
      <c r="G46" s="7"/>
      <c r="H46" s="7"/>
      <c r="I46" s="7"/>
    </row>
    <row r="47" spans="1:15" x14ac:dyDescent="0.2">
      <c r="B47" s="14" t="s">
        <v>16</v>
      </c>
      <c r="E47" s="10"/>
      <c r="F47" s="7"/>
      <c r="G47" s="7"/>
      <c r="H47" s="7"/>
      <c r="I47" s="7"/>
    </row>
    <row r="48" spans="1:15" x14ac:dyDescent="0.2">
      <c r="C48" s="1" t="s">
        <v>15</v>
      </c>
      <c r="E48" s="10">
        <v>40649075</v>
      </c>
      <c r="F48" s="7"/>
      <c r="G48" s="10">
        <v>30507338</v>
      </c>
      <c r="H48" s="6"/>
      <c r="I48" s="10">
        <f>E48-G48</f>
        <v>10141737</v>
      </c>
      <c r="K48" s="13">
        <f>IF(G48=0,"n/a",IF(AND(I48/G48&lt;1,I48/G48&gt;-1),I48/G48,"n/a"))</f>
        <v>0.33243598638465277</v>
      </c>
    </row>
    <row r="49" spans="2:15" x14ac:dyDescent="0.2">
      <c r="C49" s="1" t="s">
        <v>14</v>
      </c>
      <c r="E49" s="10">
        <v>19243997</v>
      </c>
      <c r="F49" s="7"/>
      <c r="G49" s="10">
        <v>14427527</v>
      </c>
      <c r="H49" s="6"/>
      <c r="I49" s="10">
        <f>E49-G49</f>
        <v>4816470</v>
      </c>
      <c r="K49" s="13">
        <f>IF(G49=0,"n/a",IF(AND(I49/G49&lt;1,I49/G49&gt;-1),I49/G49,"n/a"))</f>
        <v>0.33383891778542502</v>
      </c>
    </row>
    <row r="50" spans="2:15" x14ac:dyDescent="0.2">
      <c r="C50" s="1" t="s">
        <v>13</v>
      </c>
      <c r="E50" s="12">
        <v>1537629</v>
      </c>
      <c r="F50" s="7"/>
      <c r="G50" s="12">
        <v>1342213</v>
      </c>
      <c r="H50" s="6"/>
      <c r="I50" s="12">
        <f>E50-G50</f>
        <v>195416</v>
      </c>
      <c r="K50" s="11">
        <f>IF(G50=0,"n/a",IF(AND(I50/G50&lt;1,I50/G50&gt;-1),I50/G50,"n/a"))</f>
        <v>0.14559239107354793</v>
      </c>
    </row>
    <row r="51" spans="2:15" ht="6.95" customHeight="1" x14ac:dyDescent="0.2">
      <c r="E51" s="10"/>
      <c r="F51" s="7"/>
      <c r="G51" s="10"/>
      <c r="H51" s="7"/>
      <c r="I51" s="10"/>
      <c r="K51" s="9"/>
      <c r="M51" s="8"/>
      <c r="N51" s="8"/>
      <c r="O51" s="8"/>
    </row>
    <row r="52" spans="2:15" x14ac:dyDescent="0.2">
      <c r="C52" s="1" t="s">
        <v>12</v>
      </c>
      <c r="E52" s="10">
        <f>SUM(E48:E50)</f>
        <v>61430701</v>
      </c>
      <c r="F52" s="7"/>
      <c r="G52" s="10">
        <f>SUM(G48:G50)</f>
        <v>46277078</v>
      </c>
      <c r="H52" s="6"/>
      <c r="I52" s="10">
        <f>E52-G52</f>
        <v>15153623</v>
      </c>
      <c r="K52" s="13">
        <f>IF(G52=0,"n/a",IF(AND(I52/G52&lt;1,I52/G52&gt;-1),I52/G52,"n/a"))</f>
        <v>0.32745418801074694</v>
      </c>
    </row>
    <row r="53" spans="2:15" ht="6.95" customHeight="1" x14ac:dyDescent="0.2">
      <c r="E53" s="10"/>
      <c r="F53" s="7"/>
      <c r="G53" s="10"/>
      <c r="H53" s="7"/>
      <c r="I53" s="10"/>
      <c r="K53" s="9"/>
      <c r="M53" s="8"/>
      <c r="N53" s="8"/>
      <c r="O53" s="8"/>
    </row>
    <row r="54" spans="2:15" x14ac:dyDescent="0.2">
      <c r="B54" s="14" t="s">
        <v>11</v>
      </c>
      <c r="E54" s="10"/>
      <c r="F54" s="7"/>
      <c r="G54" s="10"/>
      <c r="H54" s="6"/>
      <c r="I54" s="10"/>
      <c r="K54" s="9"/>
    </row>
    <row r="55" spans="2:15" x14ac:dyDescent="0.2">
      <c r="C55" s="1" t="s">
        <v>10</v>
      </c>
      <c r="E55" s="10">
        <v>3636375</v>
      </c>
      <c r="F55" s="7"/>
      <c r="G55" s="10">
        <v>3979850</v>
      </c>
      <c r="H55" s="6"/>
      <c r="I55" s="10">
        <f>E55-G55</f>
        <v>-343475</v>
      </c>
      <c r="K55" s="13">
        <f>IF(G55=0,"n/a",IF(AND(I55/G55&lt;1,I55/G55&gt;-1),I55/G55,"n/a"))</f>
        <v>-8.6303503900900788E-2</v>
      </c>
    </row>
    <row r="56" spans="2:15" x14ac:dyDescent="0.2">
      <c r="C56" s="1" t="s">
        <v>9</v>
      </c>
      <c r="E56" s="12">
        <v>244842</v>
      </c>
      <c r="F56" s="7"/>
      <c r="G56" s="12">
        <v>384212</v>
      </c>
      <c r="H56" s="6"/>
      <c r="I56" s="12">
        <f>E56-G56</f>
        <v>-139370</v>
      </c>
      <c r="K56" s="11">
        <f>IF(G56=0,"n/a",IF(AND(I56/G56&lt;1,I56/G56&gt;-1),I56/G56,"n/a"))</f>
        <v>-0.36274244427555619</v>
      </c>
    </row>
    <row r="57" spans="2:15" ht="6.95" customHeight="1" x14ac:dyDescent="0.2">
      <c r="E57" s="10"/>
      <c r="F57" s="7"/>
      <c r="G57" s="10"/>
      <c r="H57" s="7"/>
      <c r="I57" s="10"/>
      <c r="K57" s="9"/>
      <c r="M57" s="8"/>
      <c r="N57" s="8"/>
      <c r="O57" s="8"/>
    </row>
    <row r="58" spans="2:15" x14ac:dyDescent="0.2">
      <c r="C58" s="1" t="s">
        <v>8</v>
      </c>
      <c r="E58" s="12">
        <f>SUM(E55:E56)</f>
        <v>3881217</v>
      </c>
      <c r="F58" s="7"/>
      <c r="G58" s="12">
        <f>SUM(G55:G56)</f>
        <v>4364062</v>
      </c>
      <c r="H58" s="6"/>
      <c r="I58" s="12">
        <f>E58-G58</f>
        <v>-482845</v>
      </c>
      <c r="K58" s="11">
        <f>IF(G58=0,"n/a",IF(AND(I58/G58&lt;1,I58/G58&gt;-1),I58/G58,"n/a"))</f>
        <v>-0.11064118704088072</v>
      </c>
    </row>
    <row r="59" spans="2:15" ht="6.95" customHeight="1" x14ac:dyDescent="0.2">
      <c r="E59" s="10"/>
      <c r="F59" s="7"/>
      <c r="G59" s="10"/>
      <c r="H59" s="7"/>
      <c r="I59" s="10"/>
      <c r="K59" s="9"/>
      <c r="M59" s="8"/>
      <c r="N59" s="8"/>
      <c r="O59" s="8"/>
    </row>
    <row r="60" spans="2:15" x14ac:dyDescent="0.2">
      <c r="C60" s="1" t="s">
        <v>7</v>
      </c>
      <c r="E60" s="10">
        <f>E52+E58</f>
        <v>65311918</v>
      </c>
      <c r="F60" s="7"/>
      <c r="G60" s="10">
        <f>G52+G58</f>
        <v>50641140</v>
      </c>
      <c r="H60" s="6"/>
      <c r="I60" s="10">
        <f>E60-G60</f>
        <v>14670778</v>
      </c>
      <c r="K60" s="13">
        <f>IF(G60=0,"n/a",IF(AND(I60/G60&lt;1,I60/G60&gt;-1),I60/G60,"n/a"))</f>
        <v>0.28970078477696198</v>
      </c>
    </row>
    <row r="61" spans="2:15" ht="6.95" customHeight="1" x14ac:dyDescent="0.2">
      <c r="E61" s="10"/>
      <c r="F61" s="7"/>
      <c r="G61" s="10"/>
      <c r="H61" s="7"/>
      <c r="I61" s="10"/>
      <c r="K61" s="9"/>
      <c r="M61" s="8"/>
      <c r="N61" s="8"/>
      <c r="O61" s="8"/>
    </row>
    <row r="62" spans="2:15" x14ac:dyDescent="0.2">
      <c r="B62" s="14" t="s">
        <v>6</v>
      </c>
      <c r="E62" s="10"/>
      <c r="F62" s="7"/>
      <c r="G62" s="10"/>
      <c r="H62" s="6"/>
      <c r="I62" s="10"/>
      <c r="K62" s="9"/>
    </row>
    <row r="63" spans="2:15" x14ac:dyDescent="0.2">
      <c r="C63" s="1" t="s">
        <v>5</v>
      </c>
      <c r="E63" s="10">
        <v>4257266</v>
      </c>
      <c r="F63" s="7"/>
      <c r="G63" s="10">
        <v>3862093</v>
      </c>
      <c r="H63" s="6"/>
      <c r="I63" s="10">
        <f>E63-G63</f>
        <v>395173</v>
      </c>
      <c r="K63" s="13">
        <f>IF(G63=0,"n/a",IF(AND(I63/G63&lt;1,I63/G63&gt;-1),I63/G63,"n/a"))</f>
        <v>0.10232094359198497</v>
      </c>
    </row>
    <row r="64" spans="2:15" x14ac:dyDescent="0.2">
      <c r="C64" s="1" t="s">
        <v>4</v>
      </c>
      <c r="E64" s="12">
        <v>15070524</v>
      </c>
      <c r="F64" s="7"/>
      <c r="G64" s="12">
        <v>13453767</v>
      </c>
      <c r="H64" s="6"/>
      <c r="I64" s="12">
        <f>E64-G64</f>
        <v>1616757</v>
      </c>
      <c r="K64" s="11">
        <f>IF(G64=0,"n/a",IF(AND(I64/G64&lt;1,I64/G64&gt;-1),I64/G64,"n/a"))</f>
        <v>0.12017132450710645</v>
      </c>
    </row>
    <row r="65" spans="1:15" ht="6.95" customHeight="1" x14ac:dyDescent="0.2">
      <c r="E65" s="10"/>
      <c r="F65" s="7"/>
      <c r="G65" s="10"/>
      <c r="H65" s="7"/>
      <c r="I65" s="10"/>
      <c r="K65" s="9"/>
      <c r="M65" s="8"/>
      <c r="N65" s="8"/>
      <c r="O65" s="8"/>
    </row>
    <row r="66" spans="1:15" x14ac:dyDescent="0.2">
      <c r="C66" s="1" t="s">
        <v>3</v>
      </c>
      <c r="E66" s="12">
        <f>SUM(E63:E64)</f>
        <v>19327790</v>
      </c>
      <c r="F66" s="7"/>
      <c r="G66" s="12">
        <f>SUM(G63:G64)</f>
        <v>17315860</v>
      </c>
      <c r="H66" s="6"/>
      <c r="I66" s="12">
        <f>E66-G66</f>
        <v>2011930</v>
      </c>
      <c r="K66" s="11">
        <f>IF(G66=0,"n/a",IF(AND(I66/G66&lt;1,I66/G66&gt;-1),I66/G66,"n/a"))</f>
        <v>0.11619001308626889</v>
      </c>
    </row>
    <row r="67" spans="1:15" ht="6.95" customHeight="1" x14ac:dyDescent="0.2">
      <c r="E67" s="10"/>
      <c r="F67" s="7"/>
      <c r="G67" s="10"/>
      <c r="H67" s="7"/>
      <c r="I67" s="10"/>
      <c r="K67" s="9"/>
      <c r="M67" s="8"/>
      <c r="N67" s="8"/>
      <c r="O67" s="8"/>
    </row>
    <row r="68" spans="1:15" ht="12.75" thickBot="1" x14ac:dyDescent="0.25">
      <c r="C68" s="1" t="s">
        <v>2</v>
      </c>
      <c r="E68" s="5">
        <f>E60+E66</f>
        <v>84639708</v>
      </c>
      <c r="F68" s="7"/>
      <c r="G68" s="5">
        <f>G60+G66</f>
        <v>67957000</v>
      </c>
      <c r="H68" s="6"/>
      <c r="I68" s="5">
        <f>E68-G68</f>
        <v>16682708</v>
      </c>
      <c r="K68" s="4">
        <f>IF(G68=0,"n/a",IF(AND(I68/G68&lt;1,I68/G68&gt;-1),I68/G68,"n/a"))</f>
        <v>0.2454891769795606</v>
      </c>
    </row>
    <row r="69" spans="1:15" ht="12.75" thickTop="1" x14ac:dyDescent="0.2"/>
    <row r="70" spans="1:15" ht="12.75" customHeight="1" x14ac:dyDescent="0.25">
      <c r="A70" s="1" t="s">
        <v>0</v>
      </c>
      <c r="C70" s="3" t="s">
        <v>1</v>
      </c>
      <c r="D70"/>
      <c r="E70"/>
      <c r="F70"/>
      <c r="G70"/>
      <c r="H70"/>
      <c r="I70"/>
      <c r="J70"/>
      <c r="K70"/>
      <c r="L70"/>
      <c r="M70"/>
      <c r="N70"/>
      <c r="O70"/>
    </row>
    <row r="71" spans="1:15" x14ac:dyDescent="0.2">
      <c r="A71" s="1" t="s">
        <v>0</v>
      </c>
    </row>
    <row r="72" spans="1:15" x14ac:dyDescent="0.2">
      <c r="A72" s="1" t="s">
        <v>0</v>
      </c>
    </row>
    <row r="73" spans="1:15" x14ac:dyDescent="0.2">
      <c r="A73" s="1" t="s">
        <v>0</v>
      </c>
    </row>
    <row r="74" spans="1:15" x14ac:dyDescent="0.2">
      <c r="A74" s="1" t="s">
        <v>0</v>
      </c>
    </row>
    <row r="75" spans="1:15" x14ac:dyDescent="0.2">
      <c r="A75" s="1" t="s">
        <v>0</v>
      </c>
    </row>
    <row r="76" spans="1:15" x14ac:dyDescent="0.2">
      <c r="A76" s="1" t="s">
        <v>0</v>
      </c>
    </row>
    <row r="77" spans="1:15" x14ac:dyDescent="0.2">
      <c r="A77" s="1" t="s">
        <v>0</v>
      </c>
    </row>
    <row r="78" spans="1:15" x14ac:dyDescent="0.2">
      <c r="A78" s="1" t="s">
        <v>0</v>
      </c>
    </row>
    <row r="79" spans="1:15" x14ac:dyDescent="0.2">
      <c r="A79" s="1" t="s">
        <v>0</v>
      </c>
    </row>
    <row r="80" spans="1:15" x14ac:dyDescent="0.2">
      <c r="A80" s="1" t="s">
        <v>0</v>
      </c>
    </row>
    <row r="81" spans="1:1" x14ac:dyDescent="0.2">
      <c r="A81" s="1" t="s">
        <v>0</v>
      </c>
    </row>
    <row r="82" spans="1:1" x14ac:dyDescent="0.2">
      <c r="A82" s="1" t="s">
        <v>0</v>
      </c>
    </row>
    <row r="83" spans="1:1" x14ac:dyDescent="0.2">
      <c r="A83" s="1" t="s">
        <v>0</v>
      </c>
    </row>
    <row r="84" spans="1:1" x14ac:dyDescent="0.2">
      <c r="A84" s="1" t="s">
        <v>0</v>
      </c>
    </row>
  </sheetData>
  <mergeCells count="6">
    <mergeCell ref="M6:O6"/>
    <mergeCell ref="E1:K1"/>
    <mergeCell ref="E2:K2"/>
    <mergeCell ref="E3:K3"/>
    <mergeCell ref="E4:K4"/>
    <mergeCell ref="I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workbookViewId="0">
      <selection activeCell="O1" sqref="O1:P1048576"/>
    </sheetView>
  </sheetViews>
  <sheetFormatPr defaultColWidth="9.140625" defaultRowHeight="12" x14ac:dyDescent="0.2"/>
  <cols>
    <col min="1" max="2" width="1.7109375" style="1" customWidth="1"/>
    <col min="3" max="3" width="9.140625" style="1"/>
    <col min="4" max="4" width="23.85546875" style="1" customWidth="1"/>
    <col min="5" max="5" width="16.7109375" style="1" customWidth="1"/>
    <col min="6" max="6" width="0.85546875" style="1" customWidth="1"/>
    <col min="7" max="7" width="16.7109375" style="1" customWidth="1"/>
    <col min="8" max="8" width="0.85546875" style="1" customWidth="1"/>
    <col min="9" max="9" width="16.7109375" style="1" customWidth="1"/>
    <col min="10" max="10" width="0.85546875" style="1" customWidth="1"/>
    <col min="11" max="11" width="7.7109375" style="2" customWidth="1"/>
    <col min="12" max="12" width="0.85546875" style="1" customWidth="1"/>
    <col min="13" max="13" width="7.7109375" style="2" customWidth="1"/>
    <col min="14" max="14" width="0.85546875" style="2" customWidth="1"/>
    <col min="15" max="15" width="7.7109375" style="2" customWidth="1"/>
    <col min="16" max="16384" width="9.140625" style="1"/>
  </cols>
  <sheetData>
    <row r="1" spans="1:15" s="43" customFormat="1" ht="15" x14ac:dyDescent="0.25">
      <c r="E1" s="45" t="s">
        <v>44</v>
      </c>
      <c r="F1" s="45"/>
      <c r="G1" s="45"/>
      <c r="H1" s="45"/>
      <c r="I1" s="45"/>
      <c r="J1" s="45"/>
      <c r="K1" s="45"/>
      <c r="M1" s="44"/>
      <c r="N1" s="44"/>
      <c r="O1" s="44"/>
    </row>
    <row r="2" spans="1:15" s="43" customFormat="1" ht="15" x14ac:dyDescent="0.25">
      <c r="E2" s="45" t="s">
        <v>43</v>
      </c>
      <c r="F2" s="45"/>
      <c r="G2" s="45"/>
      <c r="H2" s="45"/>
      <c r="I2" s="45"/>
      <c r="J2" s="45"/>
      <c r="K2" s="45"/>
      <c r="M2" s="44"/>
      <c r="N2" s="44"/>
      <c r="O2" s="44"/>
    </row>
    <row r="3" spans="1:15" s="43" customFormat="1" ht="15" x14ac:dyDescent="0.25">
      <c r="E3" s="45" t="s">
        <v>46</v>
      </c>
      <c r="F3" s="45"/>
      <c r="G3" s="45"/>
      <c r="H3" s="45"/>
      <c r="I3" s="45"/>
      <c r="J3" s="45"/>
      <c r="K3" s="45"/>
      <c r="M3" s="44"/>
      <c r="N3" s="44"/>
      <c r="O3" s="44"/>
    </row>
    <row r="4" spans="1:15" s="15" customFormat="1" ht="12.75" x14ac:dyDescent="0.2">
      <c r="E4" s="42" t="s">
        <v>41</v>
      </c>
      <c r="F4" s="42"/>
      <c r="G4" s="42"/>
      <c r="H4" s="42"/>
      <c r="I4" s="42"/>
      <c r="J4" s="42"/>
      <c r="K4" s="42"/>
      <c r="M4" s="41"/>
      <c r="N4" s="41"/>
      <c r="O4" s="41"/>
    </row>
    <row r="5" spans="1:15" x14ac:dyDescent="0.2">
      <c r="A5" s="1" t="s">
        <v>0</v>
      </c>
    </row>
    <row r="6" spans="1:15" s="33" customFormat="1" ht="12.75" x14ac:dyDescent="0.2">
      <c r="A6" s="33" t="s">
        <v>0</v>
      </c>
      <c r="I6" s="40" t="s">
        <v>40</v>
      </c>
      <c r="J6" s="40"/>
      <c r="K6" s="40"/>
      <c r="M6" s="39" t="s">
        <v>39</v>
      </c>
      <c r="N6" s="39"/>
      <c r="O6" s="39"/>
    </row>
    <row r="7" spans="1:15" s="33" customFormat="1" ht="12.75" x14ac:dyDescent="0.2">
      <c r="E7" s="38" t="s">
        <v>38</v>
      </c>
      <c r="G7" s="38" t="s">
        <v>38</v>
      </c>
      <c r="I7" s="38"/>
      <c r="K7" s="37"/>
      <c r="M7" s="37"/>
      <c r="N7" s="35"/>
      <c r="O7" s="37"/>
    </row>
    <row r="8" spans="1:15" s="33" customFormat="1" ht="12.75" x14ac:dyDescent="0.2">
      <c r="A8" s="15" t="s">
        <v>37</v>
      </c>
      <c r="E8" s="36">
        <v>2022</v>
      </c>
      <c r="G8" s="36">
        <f>E8-1</f>
        <v>2021</v>
      </c>
      <c r="I8" s="36" t="s">
        <v>36</v>
      </c>
      <c r="K8" s="34" t="s">
        <v>35</v>
      </c>
      <c r="M8" s="34">
        <f>E8</f>
        <v>2022</v>
      </c>
      <c r="N8" s="35"/>
      <c r="O8" s="34">
        <f>G8</f>
        <v>2021</v>
      </c>
    </row>
    <row r="9" spans="1:15" x14ac:dyDescent="0.2">
      <c r="B9" s="14" t="s">
        <v>33</v>
      </c>
    </row>
    <row r="10" spans="1:15" x14ac:dyDescent="0.2">
      <c r="C10" s="1" t="s">
        <v>15</v>
      </c>
      <c r="E10" s="19">
        <v>32575832.18</v>
      </c>
      <c r="F10" s="32"/>
      <c r="G10" s="19">
        <v>27422012.620000001</v>
      </c>
      <c r="H10" s="7"/>
      <c r="I10" s="19">
        <f>E10-G10</f>
        <v>5153819.5599999987</v>
      </c>
      <c r="K10" s="13">
        <f>IF(G10=0,"n/a",IF(AND(I10/G10&lt;1,I10/G10&gt;-1),I10/G10,"n/a"))</f>
        <v>0.18794461338118948</v>
      </c>
      <c r="M10" s="28">
        <f>IF(E48=0,"n/a",E10/E48)</f>
        <v>1.5408162404457644</v>
      </c>
      <c r="N10" s="29"/>
      <c r="O10" s="28">
        <f>IF(G48=0,"n/a",G10/G48)</f>
        <v>1.5289343596699618</v>
      </c>
    </row>
    <row r="11" spans="1:15" x14ac:dyDescent="0.2">
      <c r="C11" s="1" t="s">
        <v>14</v>
      </c>
      <c r="E11" s="17">
        <v>16735159.42</v>
      </c>
      <c r="F11" s="7"/>
      <c r="G11" s="17">
        <v>13033342.890000001</v>
      </c>
      <c r="H11" s="7"/>
      <c r="I11" s="17">
        <f>E11-G11</f>
        <v>3701816.5299999993</v>
      </c>
      <c r="K11" s="13">
        <f>IF(G11=0,"n/a",IF(AND(I11/G11&lt;1,I11/G11&gt;-1),I11/G11,"n/a"))</f>
        <v>0.28402663547202961</v>
      </c>
      <c r="M11" s="31">
        <f>IF(E49=0,"n/a",E11/E49)</f>
        <v>1.0730573179631866</v>
      </c>
      <c r="N11" s="29"/>
      <c r="O11" s="31">
        <f>IF(G49=0,"n/a",G11/G49)</f>
        <v>1.1297793871873056</v>
      </c>
    </row>
    <row r="12" spans="1:15" x14ac:dyDescent="0.2">
      <c r="C12" s="1" t="s">
        <v>13</v>
      </c>
      <c r="E12" s="25">
        <v>1209840.1200000001</v>
      </c>
      <c r="F12" s="7"/>
      <c r="G12" s="25">
        <v>1166326.52</v>
      </c>
      <c r="H12" s="7"/>
      <c r="I12" s="25">
        <f>E12-G12</f>
        <v>43513.600000000093</v>
      </c>
      <c r="K12" s="11">
        <f>IF(G12=0,"n/a",IF(AND(I12/G12&lt;1,I12/G12&gt;-1),I12/G12,"n/a"))</f>
        <v>3.7308248808404096E-2</v>
      </c>
      <c r="M12" s="30">
        <f>IF(E50=0,"n/a",E12/E50)</f>
        <v>0.847771376997694</v>
      </c>
      <c r="N12" s="29"/>
      <c r="O12" s="30">
        <f>IF(G50=0,"n/a",G12/G50)</f>
        <v>0.83118458391830163</v>
      </c>
    </row>
    <row r="13" spans="1:15" ht="6.95" customHeight="1" x14ac:dyDescent="0.2">
      <c r="E13" s="17"/>
      <c r="F13" s="7"/>
      <c r="G13" s="17"/>
      <c r="H13" s="7"/>
      <c r="I13" s="17"/>
      <c r="K13" s="9"/>
      <c r="M13" s="29"/>
      <c r="N13" s="29"/>
      <c r="O13" s="29"/>
    </row>
    <row r="14" spans="1:15" x14ac:dyDescent="0.2">
      <c r="C14" s="1" t="s">
        <v>12</v>
      </c>
      <c r="E14" s="17">
        <f>SUM(E10:E12)</f>
        <v>50520831.719999999</v>
      </c>
      <c r="F14" s="7"/>
      <c r="G14" s="17">
        <f>SUM(G10:G12)</f>
        <v>41621682.030000009</v>
      </c>
      <c r="H14" s="7"/>
      <c r="I14" s="17">
        <f>E14-G14</f>
        <v>8899149.6899999902</v>
      </c>
      <c r="K14" s="13">
        <f>IF(G14=0,"n/a",IF(AND(I14/G14&lt;1,I14/G14&gt;-1),I14/G14,"n/a"))</f>
        <v>0.21381042898712443</v>
      </c>
      <c r="M14" s="31">
        <f>IF(E52=0,"n/a",E14/E52)</f>
        <v>1.3237550381845422</v>
      </c>
      <c r="N14" s="29"/>
      <c r="O14" s="31">
        <f>IF(G52=0,"n/a",G14/G52)</f>
        <v>1.3480807154190948</v>
      </c>
    </row>
    <row r="15" spans="1:15" ht="6.95" customHeight="1" x14ac:dyDescent="0.2">
      <c r="E15" s="17"/>
      <c r="F15" s="7"/>
      <c r="G15" s="17"/>
      <c r="H15" s="7"/>
      <c r="I15" s="17"/>
      <c r="K15" s="9"/>
      <c r="M15" s="29"/>
      <c r="N15" s="29"/>
      <c r="O15" s="29"/>
    </row>
    <row r="16" spans="1:15" x14ac:dyDescent="0.2">
      <c r="B16" s="14" t="s">
        <v>32</v>
      </c>
      <c r="E16" s="17"/>
      <c r="F16" s="7"/>
      <c r="G16" s="17"/>
      <c r="H16" s="7"/>
      <c r="I16" s="17"/>
      <c r="K16" s="9"/>
      <c r="M16" s="29"/>
      <c r="N16" s="29"/>
      <c r="O16" s="29"/>
    </row>
    <row r="17" spans="2:15" x14ac:dyDescent="0.2">
      <c r="C17" s="1" t="s">
        <v>10</v>
      </c>
      <c r="E17" s="17">
        <v>1544685.31</v>
      </c>
      <c r="F17" s="7"/>
      <c r="G17" s="17">
        <v>918418.63</v>
      </c>
      <c r="H17" s="7"/>
      <c r="I17" s="17">
        <f>E17-G17</f>
        <v>626266.68000000005</v>
      </c>
      <c r="K17" s="13">
        <f>IF(G17=0,"n/a",IF(AND(I17/G17&lt;1,I17/G17&gt;-1),I17/G17,"n/a"))</f>
        <v>0.6818967511580204</v>
      </c>
      <c r="M17" s="31">
        <f>IF(E55=0,"n/a",E17/E55)</f>
        <v>0.58363439512201387</v>
      </c>
      <c r="N17" s="29"/>
      <c r="O17" s="31">
        <f>IF(G55=0,"n/a",G17/G55)</f>
        <v>0.49327832224321072</v>
      </c>
    </row>
    <row r="18" spans="2:15" x14ac:dyDescent="0.2">
      <c r="C18" s="1" t="s">
        <v>9</v>
      </c>
      <c r="E18" s="25">
        <v>151754.54999999999</v>
      </c>
      <c r="F18" s="27"/>
      <c r="G18" s="25">
        <v>142463.67999999999</v>
      </c>
      <c r="H18" s="26"/>
      <c r="I18" s="25">
        <f>E18-G18</f>
        <v>9290.8699999999953</v>
      </c>
      <c r="K18" s="11">
        <f>IF(G18=0,"n/a",IF(AND(I18/G18&lt;1,I18/G18&gt;-1),I18/G18,"n/a"))</f>
        <v>6.5215709716329076E-2</v>
      </c>
      <c r="M18" s="30">
        <f>IF(E56=0,"n/a",E18/E56)</f>
        <v>0.58849702173204888</v>
      </c>
      <c r="N18" s="29"/>
      <c r="O18" s="30">
        <f>IF(G56=0,"n/a",G18/G56)</f>
        <v>0.50205694953481816</v>
      </c>
    </row>
    <row r="19" spans="2:15" ht="6.95" customHeight="1" x14ac:dyDescent="0.2">
      <c r="E19" s="17"/>
      <c r="F19" s="21"/>
      <c r="G19" s="17"/>
      <c r="H19" s="21"/>
      <c r="I19" s="17"/>
      <c r="K19" s="9"/>
      <c r="M19" s="29"/>
      <c r="N19" s="29"/>
      <c r="O19" s="29"/>
    </row>
    <row r="20" spans="2:15" x14ac:dyDescent="0.2">
      <c r="C20" s="1" t="s">
        <v>8</v>
      </c>
      <c r="E20" s="25">
        <f>SUM(E17:E18)</f>
        <v>1696439.86</v>
      </c>
      <c r="F20" s="27"/>
      <c r="G20" s="25">
        <f>SUM(G17:G18)</f>
        <v>1060882.31</v>
      </c>
      <c r="H20" s="26"/>
      <c r="I20" s="25">
        <f>E20-G20</f>
        <v>635557.55000000005</v>
      </c>
      <c r="K20" s="11">
        <f>IF(G20=0,"n/a",IF(AND(I20/G20&lt;1,I20/G20&gt;-1),I20/G20,"n/a"))</f>
        <v>0.59908393608712351</v>
      </c>
      <c r="M20" s="30">
        <f>IF(E58=0,"n/a",E20/E58)</f>
        <v>0.58406610492423228</v>
      </c>
      <c r="N20" s="29"/>
      <c r="O20" s="30">
        <f>IF(G58=0,"n/a",G20/G58)</f>
        <v>0.49443929909532275</v>
      </c>
    </row>
    <row r="21" spans="2:15" ht="6.95" customHeight="1" x14ac:dyDescent="0.2">
      <c r="E21" s="17"/>
      <c r="F21" s="21"/>
      <c r="G21" s="17"/>
      <c r="H21" s="21"/>
      <c r="I21" s="17"/>
      <c r="K21" s="9"/>
      <c r="M21" s="29"/>
      <c r="N21" s="29"/>
      <c r="O21" s="29"/>
    </row>
    <row r="22" spans="2:15" x14ac:dyDescent="0.2">
      <c r="C22" s="1" t="s">
        <v>31</v>
      </c>
      <c r="E22" s="17">
        <f>E14+E20</f>
        <v>52217271.579999998</v>
      </c>
      <c r="F22" s="21"/>
      <c r="G22" s="17">
        <f>G14+G20</f>
        <v>42682564.340000011</v>
      </c>
      <c r="H22" s="21"/>
      <c r="I22" s="17">
        <f>E22-G22</f>
        <v>9534707.2399999872</v>
      </c>
      <c r="K22" s="13">
        <f>IF(G22=0,"n/a",IF(AND(I22/G22&lt;1,I22/G22&gt;-1),I22/G22,"n/a"))</f>
        <v>0.22338646675604085</v>
      </c>
      <c r="M22" s="31">
        <f>IF(E60=0,"n/a",E22/E60)</f>
        <v>1.2714422290330911</v>
      </c>
      <c r="N22" s="29"/>
      <c r="O22" s="31">
        <f>IF(G60=0,"n/a",G22/G60)</f>
        <v>1.2926120888249772</v>
      </c>
    </row>
    <row r="23" spans="2:15" ht="6.95" customHeight="1" x14ac:dyDescent="0.2">
      <c r="E23" s="17"/>
      <c r="F23" s="21"/>
      <c r="G23" s="17"/>
      <c r="H23" s="21"/>
      <c r="I23" s="17"/>
      <c r="K23" s="9"/>
      <c r="M23" s="29"/>
      <c r="N23" s="29"/>
      <c r="O23" s="29"/>
    </row>
    <row r="24" spans="2:15" x14ac:dyDescent="0.2">
      <c r="B24" s="14" t="s">
        <v>30</v>
      </c>
      <c r="E24" s="17"/>
      <c r="F24" s="21"/>
      <c r="G24" s="17"/>
      <c r="H24" s="21"/>
      <c r="I24" s="17"/>
      <c r="K24" s="9"/>
      <c r="M24" s="29"/>
      <c r="N24" s="29"/>
      <c r="O24" s="29"/>
    </row>
    <row r="25" spans="2:15" x14ac:dyDescent="0.2">
      <c r="C25" s="1" t="s">
        <v>5</v>
      </c>
      <c r="E25" s="17">
        <v>567903.25</v>
      </c>
      <c r="F25" s="21"/>
      <c r="G25" s="17">
        <v>551716.03</v>
      </c>
      <c r="H25" s="21"/>
      <c r="I25" s="17">
        <f>E25-G25</f>
        <v>16187.219999999972</v>
      </c>
      <c r="K25" s="13">
        <f>IF(G25=0,"n/a",IF(AND(I25/G25&lt;1,I25/G25&gt;-1),I25/G25,"n/a"))</f>
        <v>2.9339767416219485E-2</v>
      </c>
      <c r="M25" s="31">
        <f>IF(E63=0,"n/a",E25/E63)</f>
        <v>0.14695060479958266</v>
      </c>
      <c r="N25" s="29"/>
      <c r="O25" s="31">
        <f>IF(G63=0,"n/a",G25/G63)</f>
        <v>0.16017587479412468</v>
      </c>
    </row>
    <row r="26" spans="2:15" x14ac:dyDescent="0.2">
      <c r="C26" s="1" t="s">
        <v>4</v>
      </c>
      <c r="E26" s="25">
        <v>1035288.87</v>
      </c>
      <c r="F26" s="27"/>
      <c r="G26" s="25">
        <v>1043706.3</v>
      </c>
      <c r="H26" s="26"/>
      <c r="I26" s="25">
        <f>E26-G26</f>
        <v>-8417.4300000000512</v>
      </c>
      <c r="K26" s="11">
        <f>IF(G26=0,"n/a",IF(AND(I26/G26&lt;1,I26/G26&gt;-1),I26/G26,"n/a"))</f>
        <v>-8.0649412578999002E-3</v>
      </c>
      <c r="M26" s="30">
        <f>IF(E64=0,"n/a",E26/E64)</f>
        <v>8.7725052173368526E-2</v>
      </c>
      <c r="N26" s="29"/>
      <c r="O26" s="30">
        <f>IF(G64=0,"n/a",G26/G64)</f>
        <v>8.2547857418715537E-2</v>
      </c>
    </row>
    <row r="27" spans="2:15" ht="6.95" customHeight="1" x14ac:dyDescent="0.2">
      <c r="E27" s="17"/>
      <c r="F27" s="21"/>
      <c r="G27" s="17"/>
      <c r="H27" s="21"/>
      <c r="I27" s="17"/>
      <c r="K27" s="9"/>
      <c r="M27" s="29"/>
      <c r="N27" s="29"/>
      <c r="O27" s="29"/>
    </row>
    <row r="28" spans="2:15" x14ac:dyDescent="0.2">
      <c r="C28" s="1" t="s">
        <v>3</v>
      </c>
      <c r="E28" s="25">
        <f>SUM(E25:E26)</f>
        <v>1603192.12</v>
      </c>
      <c r="F28" s="27"/>
      <c r="G28" s="25">
        <f>SUM(G25:G26)</f>
        <v>1595422.33</v>
      </c>
      <c r="H28" s="26"/>
      <c r="I28" s="25">
        <f>E28-G28</f>
        <v>7769.7900000000373</v>
      </c>
      <c r="K28" s="11">
        <f>IF(G28=0,"n/a",IF(AND(I28/G28&lt;1,I28/G28&gt;-1),I28/G28,"n/a"))</f>
        <v>4.8700521823585334E-3</v>
      </c>
      <c r="M28" s="30">
        <f>IF(E66=0,"n/a",E28/E66)</f>
        <v>0.10233508073640513</v>
      </c>
      <c r="N28" s="29"/>
      <c r="O28" s="30">
        <f>IF(G66=0,"n/a",G28/G66)</f>
        <v>9.9167914276958924E-2</v>
      </c>
    </row>
    <row r="29" spans="2:15" ht="6.95" customHeight="1" x14ac:dyDescent="0.2">
      <c r="E29" s="17"/>
      <c r="F29" s="21"/>
      <c r="G29" s="17"/>
      <c r="H29" s="21"/>
      <c r="I29" s="17"/>
      <c r="K29" s="9"/>
      <c r="M29" s="29"/>
      <c r="N29" s="29"/>
      <c r="O29" s="29"/>
    </row>
    <row r="30" spans="2:15" x14ac:dyDescent="0.2">
      <c r="C30" s="1" t="s">
        <v>29</v>
      </c>
      <c r="E30" s="17">
        <f>E22+E28</f>
        <v>53820463.699999996</v>
      </c>
      <c r="F30" s="21"/>
      <c r="G30" s="17">
        <f>G22+G28</f>
        <v>44277986.670000009</v>
      </c>
      <c r="H30" s="21"/>
      <c r="I30" s="17">
        <f>E30-G30</f>
        <v>9542477.0299999863</v>
      </c>
      <c r="K30" s="13">
        <f>IF(G30=0,"n/a",IF(AND(I30/G30&lt;1,I30/G30&gt;-1),I30/G30,"n/a"))</f>
        <v>0.2155128935992334</v>
      </c>
      <c r="M30" s="28">
        <f>IF(E68=0,"n/a",E30/E68)</f>
        <v>0.94862179765348731</v>
      </c>
      <c r="N30" s="29"/>
      <c r="O30" s="28">
        <f>IF(G68=0,"n/a",G30/G68)</f>
        <v>0.9016361402052564</v>
      </c>
    </row>
    <row r="31" spans="2:15" ht="6.95" customHeight="1" x14ac:dyDescent="0.2">
      <c r="E31" s="17"/>
      <c r="F31" s="21"/>
      <c r="G31" s="17"/>
      <c r="H31" s="21"/>
      <c r="I31" s="17"/>
      <c r="K31" s="9"/>
      <c r="M31" s="8"/>
      <c r="N31" s="8"/>
      <c r="O31" s="8"/>
    </row>
    <row r="32" spans="2:15" x14ac:dyDescent="0.2">
      <c r="B32" s="1" t="s">
        <v>28</v>
      </c>
      <c r="E32" s="17">
        <v>-1265122.08</v>
      </c>
      <c r="F32" s="21"/>
      <c r="G32" s="17">
        <v>1023146.78</v>
      </c>
      <c r="H32" s="21"/>
      <c r="I32" s="17">
        <f>E32-G32</f>
        <v>-2288268.8600000003</v>
      </c>
      <c r="K32" s="13" t="str">
        <f>IF(G32=0,"n/a",IF(AND(I32/G32&lt;1,I32/G32&gt;-1),I32/G32,"n/a"))</f>
        <v>n/a</v>
      </c>
      <c r="M32" s="8"/>
      <c r="N32" s="8"/>
      <c r="O32" s="8"/>
    </row>
    <row r="33" spans="1:15" x14ac:dyDescent="0.2">
      <c r="B33" s="1" t="s">
        <v>27</v>
      </c>
      <c r="E33" s="25">
        <v>2178133.64</v>
      </c>
      <c r="F33" s="27"/>
      <c r="G33" s="25">
        <v>4556674.84</v>
      </c>
      <c r="H33" s="26"/>
      <c r="I33" s="25">
        <f>E33-G33</f>
        <v>-2378541.1999999997</v>
      </c>
      <c r="K33" s="11">
        <f>IF(G33=0,"n/a",IF(AND(I33/G33&lt;1,I33/G33&gt;-1),I33/G33,"n/a"))</f>
        <v>-0.52199054870458994</v>
      </c>
    </row>
    <row r="34" spans="1:15" ht="6.95" customHeight="1" x14ac:dyDescent="0.2">
      <c r="E34" s="16"/>
      <c r="F34" s="21"/>
      <c r="G34" s="16"/>
      <c r="H34" s="21"/>
      <c r="I34" s="16"/>
      <c r="K34" s="24"/>
      <c r="M34" s="8"/>
      <c r="N34" s="8"/>
      <c r="O34" s="8"/>
    </row>
    <row r="35" spans="1:15" ht="12.75" thickBot="1" x14ac:dyDescent="0.25">
      <c r="C35" s="1" t="s">
        <v>26</v>
      </c>
      <c r="E35" s="22">
        <f>SUM(E30:E33)</f>
        <v>54733475.259999998</v>
      </c>
      <c r="F35" s="23"/>
      <c r="G35" s="22">
        <f>SUM(G30:G33)</f>
        <v>49857808.290000007</v>
      </c>
      <c r="H35" s="21"/>
      <c r="I35" s="22">
        <f>E35-G35</f>
        <v>4875666.9699999914</v>
      </c>
      <c r="K35" s="4">
        <f>IF(G35=0,"n/a",IF(AND(I35/G35&lt;1,I35/G35&gt;-1),I35/G35,"n/a"))</f>
        <v>9.7791442047361413E-2</v>
      </c>
    </row>
    <row r="36" spans="1:15" ht="12.75" thickTop="1" x14ac:dyDescent="0.2">
      <c r="E36" s="16"/>
      <c r="F36" s="21"/>
      <c r="G36" s="16"/>
      <c r="H36" s="7"/>
      <c r="I36" s="16"/>
    </row>
    <row r="37" spans="1:15" x14ac:dyDescent="0.2">
      <c r="C37" s="18" t="s">
        <v>25</v>
      </c>
      <c r="E37" s="19">
        <v>2989827.27</v>
      </c>
      <c r="F37" s="19"/>
      <c r="G37" s="19">
        <v>2538496.6800000002</v>
      </c>
      <c r="H37" s="7"/>
      <c r="I37" s="16"/>
    </row>
    <row r="38" spans="1:15" x14ac:dyDescent="0.2">
      <c r="C38" s="18" t="s">
        <v>24</v>
      </c>
      <c r="E38" s="17">
        <v>955828.22</v>
      </c>
      <c r="F38" s="16"/>
      <c r="G38" s="17">
        <v>663033.75</v>
      </c>
      <c r="H38" s="7"/>
      <c r="I38" s="16"/>
    </row>
    <row r="39" spans="1:15" x14ac:dyDescent="0.2">
      <c r="C39" s="18" t="s">
        <v>23</v>
      </c>
      <c r="E39" s="17">
        <v>133136.28</v>
      </c>
      <c r="F39" s="7"/>
      <c r="G39" s="17">
        <v>206299.06</v>
      </c>
      <c r="H39" s="7"/>
      <c r="I39" s="16"/>
    </row>
    <row r="40" spans="1:15" x14ac:dyDescent="0.2">
      <c r="C40" s="18" t="s">
        <v>22</v>
      </c>
      <c r="E40" s="17">
        <v>931131.15</v>
      </c>
      <c r="F40" s="7"/>
      <c r="G40" s="17">
        <v>748968.67</v>
      </c>
      <c r="H40" s="7"/>
      <c r="I40" s="16"/>
    </row>
    <row r="41" spans="1:15" x14ac:dyDescent="0.2">
      <c r="C41" s="18" t="s">
        <v>21</v>
      </c>
      <c r="E41" s="17">
        <v>938445.34</v>
      </c>
      <c r="F41" s="7"/>
      <c r="G41" s="17">
        <v>597774.27</v>
      </c>
      <c r="H41" s="7"/>
      <c r="I41" s="16"/>
    </row>
    <row r="42" spans="1:15" x14ac:dyDescent="0.2">
      <c r="C42" s="18" t="s">
        <v>20</v>
      </c>
      <c r="E42" s="17">
        <v>0</v>
      </c>
      <c r="F42" s="7"/>
      <c r="G42" s="17">
        <v>-22339.02</v>
      </c>
      <c r="H42" s="7"/>
      <c r="I42" s="16"/>
    </row>
    <row r="43" spans="1:15" x14ac:dyDescent="0.2">
      <c r="C43" s="18" t="s">
        <v>19</v>
      </c>
      <c r="E43" s="17">
        <v>128461.21</v>
      </c>
      <c r="F43" s="7"/>
      <c r="G43" s="17">
        <v>-452489.5</v>
      </c>
      <c r="H43" s="7"/>
      <c r="I43" s="16"/>
    </row>
    <row r="44" spans="1:15" x14ac:dyDescent="0.2">
      <c r="C44" s="18" t="s">
        <v>18</v>
      </c>
      <c r="E44" s="17">
        <v>-54164.89</v>
      </c>
      <c r="F44" s="7"/>
      <c r="G44" s="17">
        <v>-44360.68</v>
      </c>
      <c r="H44" s="7"/>
      <c r="I44" s="16"/>
    </row>
    <row r="45" spans="1:15" x14ac:dyDescent="0.2">
      <c r="E45" s="10"/>
      <c r="F45" s="7"/>
      <c r="G45" s="7"/>
      <c r="H45" s="7"/>
      <c r="I45" s="7"/>
    </row>
    <row r="46" spans="1:15" ht="12.75" x14ac:dyDescent="0.2">
      <c r="A46" s="15" t="s">
        <v>17</v>
      </c>
      <c r="E46" s="10"/>
      <c r="F46" s="7"/>
      <c r="G46" s="7"/>
      <c r="H46" s="7"/>
      <c r="I46" s="7"/>
    </row>
    <row r="47" spans="1:15" x14ac:dyDescent="0.2">
      <c r="B47" s="14" t="s">
        <v>16</v>
      </c>
      <c r="E47" s="10"/>
      <c r="F47" s="7"/>
      <c r="G47" s="7"/>
      <c r="H47" s="7"/>
      <c r="I47" s="7"/>
    </row>
    <row r="48" spans="1:15" x14ac:dyDescent="0.2">
      <c r="C48" s="1" t="s">
        <v>15</v>
      </c>
      <c r="E48" s="10">
        <v>21141932</v>
      </c>
      <c r="F48" s="7"/>
      <c r="G48" s="10">
        <v>17935376</v>
      </c>
      <c r="H48" s="6"/>
      <c r="I48" s="10">
        <f>E48-G48</f>
        <v>3206556</v>
      </c>
      <c r="K48" s="13">
        <f>IF(G48=0,"n/a",IF(AND(I48/G48&lt;1,I48/G48&gt;-1),I48/G48,"n/a"))</f>
        <v>0.17878387383682395</v>
      </c>
    </row>
    <row r="49" spans="2:15" x14ac:dyDescent="0.2">
      <c r="C49" s="1" t="s">
        <v>14</v>
      </c>
      <c r="E49" s="10">
        <v>15595774</v>
      </c>
      <c r="F49" s="7"/>
      <c r="G49" s="10">
        <v>11536184</v>
      </c>
      <c r="H49" s="6"/>
      <c r="I49" s="10">
        <f>E49-G49</f>
        <v>4059590</v>
      </c>
      <c r="K49" s="13">
        <f>IF(G49=0,"n/a",IF(AND(I49/G49&lt;1,I49/G49&gt;-1),I49/G49,"n/a"))</f>
        <v>0.35190059381854522</v>
      </c>
    </row>
    <row r="50" spans="2:15" x14ac:dyDescent="0.2">
      <c r="C50" s="1" t="s">
        <v>13</v>
      </c>
      <c r="E50" s="12">
        <v>1427083</v>
      </c>
      <c r="F50" s="7"/>
      <c r="G50" s="12">
        <v>1403210</v>
      </c>
      <c r="H50" s="6"/>
      <c r="I50" s="12">
        <f>E50-G50</f>
        <v>23873</v>
      </c>
      <c r="K50" s="11">
        <f>IF(G50=0,"n/a",IF(AND(I50/G50&lt;1,I50/G50&gt;-1),I50/G50,"n/a"))</f>
        <v>1.7013134170936639E-2</v>
      </c>
    </row>
    <row r="51" spans="2:15" ht="6.95" customHeight="1" x14ac:dyDescent="0.2">
      <c r="E51" s="10"/>
      <c r="F51" s="7"/>
      <c r="G51" s="10"/>
      <c r="H51" s="7"/>
      <c r="I51" s="10"/>
      <c r="K51" s="9"/>
      <c r="M51" s="8"/>
      <c r="N51" s="8"/>
      <c r="O51" s="8"/>
    </row>
    <row r="52" spans="2:15" x14ac:dyDescent="0.2">
      <c r="C52" s="1" t="s">
        <v>12</v>
      </c>
      <c r="E52" s="10">
        <f>SUM(E48:E50)</f>
        <v>38164789</v>
      </c>
      <c r="F52" s="7"/>
      <c r="G52" s="10">
        <f>SUM(G48:G50)</f>
        <v>30874770</v>
      </c>
      <c r="H52" s="6"/>
      <c r="I52" s="10">
        <f>E52-G52</f>
        <v>7290019</v>
      </c>
      <c r="K52" s="13">
        <f>IF(G52=0,"n/a",IF(AND(I52/G52&lt;1,I52/G52&gt;-1),I52/G52,"n/a"))</f>
        <v>0.23611573462733487</v>
      </c>
    </row>
    <row r="53" spans="2:15" ht="6.95" customHeight="1" x14ac:dyDescent="0.2">
      <c r="E53" s="10"/>
      <c r="F53" s="7"/>
      <c r="G53" s="10"/>
      <c r="H53" s="7"/>
      <c r="I53" s="10"/>
      <c r="K53" s="9"/>
      <c r="M53" s="8"/>
      <c r="N53" s="8"/>
      <c r="O53" s="8"/>
    </row>
    <row r="54" spans="2:15" x14ac:dyDescent="0.2">
      <c r="B54" s="14" t="s">
        <v>11</v>
      </c>
      <c r="E54" s="10"/>
      <c r="F54" s="7"/>
      <c r="G54" s="10"/>
      <c r="H54" s="6"/>
      <c r="I54" s="10"/>
      <c r="K54" s="9"/>
    </row>
    <row r="55" spans="2:15" x14ac:dyDescent="0.2">
      <c r="C55" s="1" t="s">
        <v>10</v>
      </c>
      <c r="E55" s="10">
        <v>2646666</v>
      </c>
      <c r="F55" s="7"/>
      <c r="G55" s="10">
        <v>1861867</v>
      </c>
      <c r="H55" s="6"/>
      <c r="I55" s="10">
        <f>E55-G55</f>
        <v>784799</v>
      </c>
      <c r="K55" s="13">
        <f>IF(G55=0,"n/a",IF(AND(I55/G55&lt;1,I55/G55&gt;-1),I55/G55,"n/a"))</f>
        <v>0.42151184805359354</v>
      </c>
    </row>
    <row r="56" spans="2:15" x14ac:dyDescent="0.2">
      <c r="C56" s="1" t="s">
        <v>9</v>
      </c>
      <c r="E56" s="12">
        <v>257868</v>
      </c>
      <c r="F56" s="7"/>
      <c r="G56" s="12">
        <v>283760</v>
      </c>
      <c r="H56" s="6"/>
      <c r="I56" s="12">
        <f>E56-G56</f>
        <v>-25892</v>
      </c>
      <c r="K56" s="11">
        <f>IF(G56=0,"n/a",IF(AND(I56/G56&lt;1,I56/G56&gt;-1),I56/G56,"n/a"))</f>
        <v>-9.12461234846349E-2</v>
      </c>
    </row>
    <row r="57" spans="2:15" ht="6.95" customHeight="1" x14ac:dyDescent="0.2">
      <c r="E57" s="10"/>
      <c r="F57" s="7"/>
      <c r="G57" s="10"/>
      <c r="H57" s="7"/>
      <c r="I57" s="10"/>
      <c r="K57" s="9"/>
      <c r="M57" s="8"/>
      <c r="N57" s="8"/>
      <c r="O57" s="8"/>
    </row>
    <row r="58" spans="2:15" x14ac:dyDescent="0.2">
      <c r="C58" s="1" t="s">
        <v>8</v>
      </c>
      <c r="E58" s="12">
        <f>SUM(E55:E56)</f>
        <v>2904534</v>
      </c>
      <c r="F58" s="7"/>
      <c r="G58" s="12">
        <f>SUM(G55:G56)</f>
        <v>2145627</v>
      </c>
      <c r="H58" s="6"/>
      <c r="I58" s="12">
        <f>E58-G58</f>
        <v>758907</v>
      </c>
      <c r="K58" s="11">
        <f>IF(G58=0,"n/a",IF(AND(I58/G58&lt;1,I58/G58&gt;-1),I58/G58,"n/a"))</f>
        <v>0.35369940814503176</v>
      </c>
    </row>
    <row r="59" spans="2:15" ht="6.95" customHeight="1" x14ac:dyDescent="0.2">
      <c r="E59" s="10"/>
      <c r="F59" s="7"/>
      <c r="G59" s="10"/>
      <c r="H59" s="7"/>
      <c r="I59" s="10"/>
      <c r="K59" s="9"/>
      <c r="M59" s="8"/>
      <c r="N59" s="8"/>
      <c r="O59" s="8"/>
    </row>
    <row r="60" spans="2:15" x14ac:dyDescent="0.2">
      <c r="C60" s="1" t="s">
        <v>7</v>
      </c>
      <c r="E60" s="10">
        <f>E52+E58</f>
        <v>41069323</v>
      </c>
      <c r="F60" s="7"/>
      <c r="G60" s="10">
        <f>G52+G58</f>
        <v>33020397</v>
      </c>
      <c r="H60" s="6"/>
      <c r="I60" s="10">
        <f>E60-G60</f>
        <v>8048926</v>
      </c>
      <c r="K60" s="13">
        <f>IF(G60=0,"n/a",IF(AND(I60/G60&lt;1,I60/G60&gt;-1),I60/G60,"n/a"))</f>
        <v>0.24375618500286353</v>
      </c>
    </row>
    <row r="61" spans="2:15" ht="6.95" customHeight="1" x14ac:dyDescent="0.2">
      <c r="E61" s="10"/>
      <c r="F61" s="7"/>
      <c r="G61" s="10"/>
      <c r="H61" s="7"/>
      <c r="I61" s="10"/>
      <c r="K61" s="9"/>
      <c r="M61" s="8"/>
      <c r="N61" s="8"/>
      <c r="O61" s="8"/>
    </row>
    <row r="62" spans="2:15" x14ac:dyDescent="0.2">
      <c r="B62" s="14" t="s">
        <v>6</v>
      </c>
      <c r="E62" s="10"/>
      <c r="F62" s="7"/>
      <c r="G62" s="10"/>
      <c r="H62" s="6"/>
      <c r="I62" s="10"/>
      <c r="K62" s="9"/>
    </row>
    <row r="63" spans="2:15" x14ac:dyDescent="0.2">
      <c r="C63" s="1" t="s">
        <v>5</v>
      </c>
      <c r="E63" s="10">
        <v>3864586</v>
      </c>
      <c r="F63" s="7"/>
      <c r="G63" s="10">
        <v>3444439</v>
      </c>
      <c r="H63" s="6"/>
      <c r="I63" s="10">
        <f>E63-G63</f>
        <v>420147</v>
      </c>
      <c r="K63" s="13">
        <f>IF(G63=0,"n/a",IF(AND(I63/G63&lt;1,I63/G63&gt;-1),I63/G63,"n/a"))</f>
        <v>0.12197835409481776</v>
      </c>
    </row>
    <row r="64" spans="2:15" x14ac:dyDescent="0.2">
      <c r="C64" s="1" t="s">
        <v>4</v>
      </c>
      <c r="E64" s="12">
        <v>11801519</v>
      </c>
      <c r="F64" s="7"/>
      <c r="G64" s="12">
        <v>12643651</v>
      </c>
      <c r="H64" s="6"/>
      <c r="I64" s="12">
        <f>E64-G64</f>
        <v>-842132</v>
      </c>
      <c r="K64" s="11">
        <f>IF(G64=0,"n/a",IF(AND(I64/G64&lt;1,I64/G64&gt;-1),I64/G64,"n/a"))</f>
        <v>-6.6605128534471564E-2</v>
      </c>
    </row>
    <row r="65" spans="1:15" ht="6.95" customHeight="1" x14ac:dyDescent="0.2">
      <c r="E65" s="10"/>
      <c r="F65" s="7"/>
      <c r="G65" s="10"/>
      <c r="H65" s="7"/>
      <c r="I65" s="10"/>
      <c r="K65" s="9"/>
      <c r="M65" s="8"/>
      <c r="N65" s="8"/>
      <c r="O65" s="8"/>
    </row>
    <row r="66" spans="1:15" x14ac:dyDescent="0.2">
      <c r="C66" s="1" t="s">
        <v>3</v>
      </c>
      <c r="E66" s="12">
        <f>SUM(E63:E64)</f>
        <v>15666105</v>
      </c>
      <c r="F66" s="7"/>
      <c r="G66" s="12">
        <f>SUM(G63:G64)</f>
        <v>16088090</v>
      </c>
      <c r="H66" s="6"/>
      <c r="I66" s="12">
        <f>E66-G66</f>
        <v>-421985</v>
      </c>
      <c r="K66" s="11">
        <f>IF(G66=0,"n/a",IF(AND(I66/G66&lt;1,I66/G66&gt;-1),I66/G66,"n/a"))</f>
        <v>-2.6229651872907225E-2</v>
      </c>
    </row>
    <row r="67" spans="1:15" ht="6.95" customHeight="1" x14ac:dyDescent="0.2">
      <c r="E67" s="10"/>
      <c r="F67" s="7"/>
      <c r="G67" s="10"/>
      <c r="H67" s="7"/>
      <c r="I67" s="10"/>
      <c r="K67" s="9"/>
      <c r="M67" s="8"/>
      <c r="N67" s="8"/>
      <c r="O67" s="8"/>
    </row>
    <row r="68" spans="1:15" ht="12.75" thickBot="1" x14ac:dyDescent="0.25">
      <c r="C68" s="1" t="s">
        <v>2</v>
      </c>
      <c r="E68" s="5">
        <f>E60+E66</f>
        <v>56735428</v>
      </c>
      <c r="F68" s="7"/>
      <c r="G68" s="5">
        <f>G60+G66</f>
        <v>49108487</v>
      </c>
      <c r="H68" s="6"/>
      <c r="I68" s="5">
        <f>E68-G68</f>
        <v>7626941</v>
      </c>
      <c r="K68" s="4">
        <f>IF(G68=0,"n/a",IF(AND(I68/G68&lt;1,I68/G68&gt;-1),I68/G68,"n/a"))</f>
        <v>0.15530800205675244</v>
      </c>
    </row>
    <row r="69" spans="1:15" ht="12.75" thickTop="1" x14ac:dyDescent="0.2"/>
    <row r="70" spans="1:15" ht="12.75" customHeight="1" x14ac:dyDescent="0.25">
      <c r="A70" s="1" t="s">
        <v>0</v>
      </c>
      <c r="C70" s="3" t="s">
        <v>1</v>
      </c>
      <c r="D70"/>
      <c r="E70"/>
      <c r="F70"/>
      <c r="G70"/>
      <c r="H70"/>
      <c r="I70"/>
      <c r="J70"/>
      <c r="K70"/>
      <c r="L70"/>
      <c r="M70"/>
      <c r="N70"/>
      <c r="O70"/>
    </row>
    <row r="71" spans="1:15" x14ac:dyDescent="0.2">
      <c r="A71" s="1" t="s">
        <v>0</v>
      </c>
    </row>
    <row r="72" spans="1:15" x14ac:dyDescent="0.2">
      <c r="A72" s="1" t="s">
        <v>0</v>
      </c>
    </row>
    <row r="73" spans="1:15" x14ac:dyDescent="0.2">
      <c r="A73" s="1" t="s">
        <v>0</v>
      </c>
    </row>
    <row r="74" spans="1:15" x14ac:dyDescent="0.2">
      <c r="A74" s="1" t="s">
        <v>0</v>
      </c>
    </row>
    <row r="75" spans="1:15" x14ac:dyDescent="0.2">
      <c r="A75" s="1" t="s">
        <v>0</v>
      </c>
    </row>
    <row r="76" spans="1:15" x14ac:dyDescent="0.2">
      <c r="A76" s="1" t="s">
        <v>0</v>
      </c>
    </row>
    <row r="77" spans="1:15" x14ac:dyDescent="0.2">
      <c r="A77" s="1" t="s">
        <v>0</v>
      </c>
    </row>
    <row r="78" spans="1:15" x14ac:dyDescent="0.2">
      <c r="A78" s="1" t="s">
        <v>0</v>
      </c>
    </row>
    <row r="79" spans="1:15" x14ac:dyDescent="0.2">
      <c r="A79" s="1" t="s">
        <v>0</v>
      </c>
    </row>
    <row r="80" spans="1:15" x14ac:dyDescent="0.2">
      <c r="A80" s="1" t="s">
        <v>0</v>
      </c>
    </row>
    <row r="81" spans="1:1" x14ac:dyDescent="0.2">
      <c r="A81" s="1" t="s">
        <v>0</v>
      </c>
    </row>
    <row r="82" spans="1:1" x14ac:dyDescent="0.2">
      <c r="A82" s="1" t="s">
        <v>0</v>
      </c>
    </row>
    <row r="83" spans="1:1" x14ac:dyDescent="0.2">
      <c r="A83" s="1" t="s">
        <v>0</v>
      </c>
    </row>
    <row r="84" spans="1:1" x14ac:dyDescent="0.2">
      <c r="A84" s="1" t="s">
        <v>0</v>
      </c>
    </row>
  </sheetData>
  <mergeCells count="6">
    <mergeCell ref="M6:O6"/>
    <mergeCell ref="E1:K1"/>
    <mergeCell ref="E2:K2"/>
    <mergeCell ref="E3:K3"/>
    <mergeCell ref="E4:K4"/>
    <mergeCell ref="I6:K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tabSelected="1" workbookViewId="0">
      <selection activeCell="S25" sqref="S25"/>
    </sheetView>
  </sheetViews>
  <sheetFormatPr defaultColWidth="9.140625" defaultRowHeight="12" x14ac:dyDescent="0.2"/>
  <cols>
    <col min="1" max="2" width="1.7109375" style="2" customWidth="1"/>
    <col min="3" max="3" width="9.140625" style="2"/>
    <col min="4" max="4" width="23.85546875" style="2" customWidth="1"/>
    <col min="5" max="5" width="16.7109375" style="2" customWidth="1"/>
    <col min="6" max="6" width="0.85546875" style="2" customWidth="1"/>
    <col min="7" max="7" width="16.7109375" style="2" customWidth="1"/>
    <col min="8" max="8" width="0.85546875" style="2" customWidth="1"/>
    <col min="9" max="9" width="16.7109375" style="2" customWidth="1"/>
    <col min="10" max="10" width="0.85546875" style="2" customWidth="1"/>
    <col min="11" max="11" width="7.7109375" style="2" customWidth="1"/>
    <col min="12" max="12" width="0.85546875" style="2" customWidth="1"/>
    <col min="13" max="13" width="10.7109375" style="2" customWidth="1"/>
    <col min="14" max="14" width="0.85546875" style="2" customWidth="1"/>
    <col min="15" max="15" width="7.7109375" style="2" hidden="1" customWidth="1"/>
    <col min="16" max="16" width="0.85546875" style="2" hidden="1" customWidth="1"/>
    <col min="17" max="17" width="10.7109375" style="2" customWidth="1"/>
    <col min="18" max="16384" width="9.140625" style="2"/>
  </cols>
  <sheetData>
    <row r="1" spans="1:17" s="44" customFormat="1" ht="15" x14ac:dyDescent="0.25">
      <c r="E1" s="74" t="s">
        <v>44</v>
      </c>
      <c r="F1" s="74"/>
      <c r="G1" s="74"/>
      <c r="H1" s="74"/>
      <c r="I1" s="74"/>
      <c r="J1" s="74"/>
      <c r="K1" s="74"/>
    </row>
    <row r="2" spans="1:17" s="44" customFormat="1" ht="15" x14ac:dyDescent="0.25">
      <c r="E2" s="74" t="s">
        <v>43</v>
      </c>
      <c r="F2" s="74"/>
      <c r="G2" s="74"/>
      <c r="H2" s="74"/>
      <c r="I2" s="74"/>
      <c r="J2" s="74"/>
      <c r="K2" s="74"/>
    </row>
    <row r="3" spans="1:17" s="44" customFormat="1" ht="15" x14ac:dyDescent="0.25">
      <c r="E3" s="74" t="s">
        <v>47</v>
      </c>
      <c r="F3" s="74"/>
      <c r="G3" s="74"/>
      <c r="H3" s="74"/>
      <c r="I3" s="74"/>
      <c r="J3" s="74"/>
      <c r="K3" s="74"/>
    </row>
    <row r="4" spans="1:17" s="41" customFormat="1" ht="12.75" x14ac:dyDescent="0.2">
      <c r="E4" s="73" t="s">
        <v>41</v>
      </c>
      <c r="F4" s="73"/>
      <c r="G4" s="73"/>
      <c r="H4" s="73"/>
      <c r="I4" s="73"/>
      <c r="J4" s="73"/>
      <c r="K4" s="73"/>
    </row>
    <row r="5" spans="1:17" x14ac:dyDescent="0.2">
      <c r="A5" s="2" t="s">
        <v>0</v>
      </c>
    </row>
    <row r="6" spans="1:17" s="35" customFormat="1" ht="12.75" x14ac:dyDescent="0.2">
      <c r="A6" s="35" t="s">
        <v>0</v>
      </c>
      <c r="I6" s="39" t="s">
        <v>40</v>
      </c>
      <c r="J6" s="39"/>
      <c r="K6" s="39"/>
      <c r="M6" s="39" t="s">
        <v>39</v>
      </c>
      <c r="N6" s="39"/>
      <c r="O6" s="39"/>
      <c r="P6" s="39"/>
      <c r="Q6" s="39"/>
    </row>
    <row r="7" spans="1:17" s="35" customFormat="1" ht="12.75" x14ac:dyDescent="0.2">
      <c r="E7" s="37" t="s">
        <v>38</v>
      </c>
      <c r="G7" s="37" t="s">
        <v>38</v>
      </c>
      <c r="I7" s="37"/>
      <c r="K7" s="37"/>
      <c r="M7" s="37"/>
      <c r="O7" s="37"/>
      <c r="Q7" s="37"/>
    </row>
    <row r="8" spans="1:17" s="35" customFormat="1" ht="12.75" x14ac:dyDescent="0.2">
      <c r="A8" s="41" t="s">
        <v>37</v>
      </c>
      <c r="E8" s="34">
        <v>2022</v>
      </c>
      <c r="G8" s="34">
        <v>2021</v>
      </c>
      <c r="I8" s="34" t="s">
        <v>36</v>
      </c>
      <c r="K8" s="34" t="s">
        <v>35</v>
      </c>
      <c r="M8" s="34">
        <v>2022</v>
      </c>
      <c r="O8" s="34" t="s">
        <v>34</v>
      </c>
      <c r="Q8" s="34">
        <v>2021</v>
      </c>
    </row>
    <row r="9" spans="1:17" x14ac:dyDescent="0.2">
      <c r="B9" s="53" t="s">
        <v>33</v>
      </c>
    </row>
    <row r="10" spans="1:17" x14ac:dyDescent="0.2">
      <c r="C10" s="2" t="s">
        <v>15</v>
      </c>
      <c r="E10" s="62">
        <v>775986284.16999996</v>
      </c>
      <c r="F10" s="20"/>
      <c r="G10" s="62">
        <v>683069944.65999997</v>
      </c>
      <c r="H10" s="20"/>
      <c r="I10" s="62">
        <f>E10-G10</f>
        <v>92916339.50999999</v>
      </c>
      <c r="K10" s="13">
        <f>IF(G10=0,"n/a",IF(AND(I10/G10&lt;1,I10/G10&gt;-1),I10/G10,"n/a"))</f>
        <v>0.13602756238418506</v>
      </c>
      <c r="M10" s="28">
        <f>IF(E48=0,"n/a",E10/E48)</f>
        <v>1.2261637868726727</v>
      </c>
      <c r="N10" s="29"/>
      <c r="O10" s="28" t="e">
        <f>IF(#REF!=0,"n/a",#REF!/#REF!)</f>
        <v>#REF!</v>
      </c>
      <c r="P10" s="29"/>
      <c r="Q10" s="28">
        <f>IF(G48=0,"n/a",G10/G48)</f>
        <v>1.1472147970744859</v>
      </c>
    </row>
    <row r="11" spans="1:17" x14ac:dyDescent="0.2">
      <c r="C11" s="2" t="s">
        <v>14</v>
      </c>
      <c r="E11" s="55">
        <v>305251864.94999999</v>
      </c>
      <c r="F11" s="72"/>
      <c r="G11" s="55">
        <v>245448393.62</v>
      </c>
      <c r="H11" s="72"/>
      <c r="I11" s="55">
        <f>E11-G11</f>
        <v>59803471.329999983</v>
      </c>
      <c r="K11" s="13">
        <f>IF(G11=0,"n/a",IF(AND(I11/G11&lt;1,I11/G11&gt;-1),I11/G11,"n/a"))</f>
        <v>0.24364987868931395</v>
      </c>
      <c r="M11" s="31">
        <f>IF(E49=0,"n/a",E11/E49)</f>
        <v>1.0484023867145804</v>
      </c>
      <c r="N11" s="29"/>
      <c r="O11" s="31" t="e">
        <f>IF(#REF!=0,"n/a",#REF!/#REF!)</f>
        <v>#REF!</v>
      </c>
      <c r="P11" s="29"/>
      <c r="Q11" s="31">
        <f>IF(G49=0,"n/a",G11/G49)</f>
        <v>0.9612395807722629</v>
      </c>
    </row>
    <row r="12" spans="1:17" x14ac:dyDescent="0.2">
      <c r="C12" s="2" t="s">
        <v>13</v>
      </c>
      <c r="E12" s="68">
        <v>21449524.969999999</v>
      </c>
      <c r="F12" s="72"/>
      <c r="G12" s="68">
        <v>18481976.850000001</v>
      </c>
      <c r="H12" s="72"/>
      <c r="I12" s="68">
        <f>E12-G12</f>
        <v>2967548.1199999973</v>
      </c>
      <c r="K12" s="11">
        <f>IF(G12=0,"n/a",IF(AND(I12/G12&lt;1,I12/G12&gt;-1),I12/G12,"n/a"))</f>
        <v>0.1605644322620173</v>
      </c>
      <c r="M12" s="30">
        <f>IF(E50=0,"n/a",E12/E50)</f>
        <v>0.91219097602428334</v>
      </c>
      <c r="N12" s="29"/>
      <c r="O12" s="30" t="e">
        <f>IF(#REF!=0,"n/a",#REF!/#REF!)</f>
        <v>#REF!</v>
      </c>
      <c r="P12" s="29"/>
      <c r="Q12" s="30">
        <f>IF(G50=0,"n/a",G12/G50)</f>
        <v>0.82520433343101085</v>
      </c>
    </row>
    <row r="13" spans="1:17" ht="6.95" customHeight="1" x14ac:dyDescent="0.2">
      <c r="E13" s="55"/>
      <c r="F13" s="72"/>
      <c r="G13" s="55"/>
      <c r="H13" s="72"/>
      <c r="I13" s="55"/>
      <c r="K13" s="9"/>
      <c r="M13" s="29"/>
      <c r="N13" s="29"/>
      <c r="O13" s="29"/>
      <c r="P13" s="29"/>
      <c r="Q13" s="29"/>
    </row>
    <row r="14" spans="1:17" x14ac:dyDescent="0.2">
      <c r="C14" s="2" t="s">
        <v>12</v>
      </c>
      <c r="E14" s="55">
        <f>SUM(E10:E12)</f>
        <v>1102687674.0899999</v>
      </c>
      <c r="F14" s="72"/>
      <c r="G14" s="55">
        <f>SUM(G10:G12)</f>
        <v>947000315.13</v>
      </c>
      <c r="H14" s="72"/>
      <c r="I14" s="55">
        <f>E14-G14</f>
        <v>155687358.95999992</v>
      </c>
      <c r="K14" s="13">
        <f>IF(G14=0,"n/a",IF(AND(I14/G14&lt;1,I14/G14&gt;-1),I14/G14,"n/a"))</f>
        <v>0.16440053553585973</v>
      </c>
      <c r="M14" s="31">
        <f>IF(E52=0,"n/a",E14/E52)</f>
        <v>1.1637492222161827</v>
      </c>
      <c r="N14" s="29"/>
      <c r="O14" s="31" t="e">
        <f>IF(#REF!=0,"n/a",#REF!/#REF!)</f>
        <v>#REF!</v>
      </c>
      <c r="P14" s="29"/>
      <c r="Q14" s="31">
        <f>IF(G52=0,"n/a",G14/G52)</f>
        <v>1.0845686750208334</v>
      </c>
    </row>
    <row r="15" spans="1:17" ht="6.95" customHeight="1" x14ac:dyDescent="0.2">
      <c r="E15" s="55"/>
      <c r="F15" s="72"/>
      <c r="G15" s="55"/>
      <c r="H15" s="72"/>
      <c r="I15" s="55"/>
      <c r="K15" s="9"/>
      <c r="M15" s="29"/>
      <c r="N15" s="29"/>
      <c r="O15" s="29"/>
      <c r="P15" s="29"/>
      <c r="Q15" s="29"/>
    </row>
    <row r="16" spans="1:17" x14ac:dyDescent="0.2">
      <c r="B16" s="53" t="s">
        <v>32</v>
      </c>
      <c r="E16" s="55"/>
      <c r="F16" s="72"/>
      <c r="G16" s="55"/>
      <c r="H16" s="72"/>
      <c r="I16" s="55"/>
      <c r="K16" s="9"/>
      <c r="M16" s="29"/>
      <c r="N16" s="29"/>
      <c r="O16" s="29"/>
      <c r="P16" s="29"/>
      <c r="Q16" s="29"/>
    </row>
    <row r="17" spans="2:17" x14ac:dyDescent="0.2">
      <c r="C17" s="2" t="s">
        <v>10</v>
      </c>
      <c r="E17" s="55">
        <v>23990036.539999999</v>
      </c>
      <c r="F17" s="72"/>
      <c r="G17" s="55">
        <v>20824826.98</v>
      </c>
      <c r="H17" s="72"/>
      <c r="I17" s="55">
        <f>E17-G17</f>
        <v>3165209.5599999987</v>
      </c>
      <c r="K17" s="13">
        <f>IF(G17=0,"n/a",IF(AND(I17/G17&lt;1,I17/G17&gt;-1),I17/G17,"n/a"))</f>
        <v>0.15199211801566664</v>
      </c>
      <c r="M17" s="31">
        <f>IF(E55=0,"n/a",E17/E55)</f>
        <v>0.55255244961974248</v>
      </c>
      <c r="N17" s="29"/>
      <c r="O17" s="31" t="e">
        <f>IF(#REF!=0,"n/a",#REF!/#REF!)</f>
        <v>#REF!</v>
      </c>
      <c r="P17" s="29"/>
      <c r="Q17" s="31">
        <f>IF(G55=0,"n/a",G17/G55)</f>
        <v>0.48873604790737329</v>
      </c>
    </row>
    <row r="18" spans="2:17" x14ac:dyDescent="0.2">
      <c r="C18" s="2" t="s">
        <v>9</v>
      </c>
      <c r="E18" s="68">
        <v>1681434.7</v>
      </c>
      <c r="F18" s="70"/>
      <c r="G18" s="68">
        <v>2049230.88</v>
      </c>
      <c r="H18" s="69"/>
      <c r="I18" s="68">
        <f>E18-G18</f>
        <v>-367796.17999999993</v>
      </c>
      <c r="K18" s="11">
        <f>IF(G18=0,"n/a",IF(AND(I18/G18&lt;1,I18/G18&gt;-1),I18/G18,"n/a"))</f>
        <v>-0.17948010816624038</v>
      </c>
      <c r="M18" s="30">
        <f>IF(E56=0,"n/a",E18/E56)</f>
        <v>0.54191912892503757</v>
      </c>
      <c r="N18" s="29"/>
      <c r="O18" s="30" t="e">
        <f>IF(#REF!=0,"n/a",#REF!/#REF!)</f>
        <v>#REF!</v>
      </c>
      <c r="P18" s="29"/>
      <c r="Q18" s="30">
        <f>IF(G56=0,"n/a",G18/G56)</f>
        <v>0.49202840045398849</v>
      </c>
    </row>
    <row r="19" spans="2:17" ht="6.95" customHeight="1" x14ac:dyDescent="0.2">
      <c r="E19" s="55"/>
      <c r="F19" s="71"/>
      <c r="G19" s="55"/>
      <c r="H19" s="71"/>
      <c r="I19" s="55"/>
      <c r="K19" s="9"/>
      <c r="M19" s="29"/>
      <c r="N19" s="29"/>
      <c r="O19" s="29"/>
      <c r="P19" s="29"/>
      <c r="Q19" s="29"/>
    </row>
    <row r="20" spans="2:17" x14ac:dyDescent="0.2">
      <c r="C20" s="2" t="s">
        <v>8</v>
      </c>
      <c r="E20" s="68">
        <f>SUM(E17:E18)</f>
        <v>25671471.239999998</v>
      </c>
      <c r="F20" s="70"/>
      <c r="G20" s="68">
        <f>SUM(G17:G18)</f>
        <v>22874057.859999999</v>
      </c>
      <c r="H20" s="69"/>
      <c r="I20" s="68">
        <f>E20-G20</f>
        <v>2797413.379999999</v>
      </c>
      <c r="K20" s="11">
        <f>IF(G20=0,"n/a",IF(AND(I20/G20&lt;1,I20/G20&gt;-1),I20/G20,"n/a"))</f>
        <v>0.12229633225208598</v>
      </c>
      <c r="M20" s="30">
        <f>IF(E58=0,"n/a",E20/E58)</f>
        <v>0.55184323219295128</v>
      </c>
      <c r="N20" s="29"/>
      <c r="O20" s="30" t="e">
        <f>IF(#REF!=0,"n/a",#REF!/#REF!)</f>
        <v>#REF!</v>
      </c>
      <c r="P20" s="29"/>
      <c r="Q20" s="30">
        <f>IF(G58=0,"n/a",G20/G58)</f>
        <v>0.48902920380350617</v>
      </c>
    </row>
    <row r="21" spans="2:17" ht="6.95" customHeight="1" x14ac:dyDescent="0.2">
      <c r="E21" s="55"/>
      <c r="F21" s="71"/>
      <c r="G21" s="55"/>
      <c r="H21" s="71"/>
      <c r="I21" s="55"/>
      <c r="K21" s="9"/>
      <c r="M21" s="29"/>
      <c r="N21" s="29"/>
      <c r="O21" s="29"/>
      <c r="P21" s="29"/>
      <c r="Q21" s="29"/>
    </row>
    <row r="22" spans="2:17" x14ac:dyDescent="0.2">
      <c r="C22" s="2" t="s">
        <v>31</v>
      </c>
      <c r="E22" s="55">
        <f>E14+E20</f>
        <v>1128359145.3299999</v>
      </c>
      <c r="F22" s="71"/>
      <c r="G22" s="55">
        <f>G14+G20</f>
        <v>969874372.99000001</v>
      </c>
      <c r="H22" s="71"/>
      <c r="I22" s="55">
        <f>E22-G22</f>
        <v>158484772.33999991</v>
      </c>
      <c r="K22" s="13">
        <f>IF(G22=0,"n/a",IF(AND(I22/G22&lt;1,I22/G22&gt;-1),I22/G22,"n/a"))</f>
        <v>0.16340752653502061</v>
      </c>
      <c r="M22" s="31">
        <f>IF(E60=0,"n/a",E22/E60)</f>
        <v>1.1351132724865709</v>
      </c>
      <c r="N22" s="29"/>
      <c r="O22" s="31" t="e">
        <f>IF(#REF!=0,"n/a",#REF!/#REF!)</f>
        <v>#REF!</v>
      </c>
      <c r="P22" s="29"/>
      <c r="Q22" s="31">
        <f>IF(G60=0,"n/a",G22/G60)</f>
        <v>1.0542881898964451</v>
      </c>
    </row>
    <row r="23" spans="2:17" ht="6.95" customHeight="1" x14ac:dyDescent="0.2">
      <c r="E23" s="55"/>
      <c r="F23" s="71"/>
      <c r="G23" s="55"/>
      <c r="H23" s="71"/>
      <c r="I23" s="55"/>
      <c r="K23" s="9"/>
      <c r="M23" s="29"/>
      <c r="N23" s="29"/>
      <c r="O23" s="29"/>
      <c r="P23" s="29"/>
      <c r="Q23" s="29"/>
    </row>
    <row r="24" spans="2:17" x14ac:dyDescent="0.2">
      <c r="B24" s="53" t="s">
        <v>30</v>
      </c>
      <c r="E24" s="55"/>
      <c r="F24" s="71"/>
      <c r="G24" s="55"/>
      <c r="H24" s="71"/>
      <c r="I24" s="55"/>
      <c r="K24" s="9"/>
      <c r="M24" s="29"/>
      <c r="N24" s="29"/>
      <c r="O24" s="29"/>
      <c r="P24" s="29"/>
      <c r="Q24" s="29"/>
    </row>
    <row r="25" spans="2:17" x14ac:dyDescent="0.2">
      <c r="C25" s="2" t="s">
        <v>5</v>
      </c>
      <c r="E25" s="55">
        <v>7127843.2199999997</v>
      </c>
      <c r="F25" s="71"/>
      <c r="G25" s="55">
        <v>6745315.4000000004</v>
      </c>
      <c r="H25" s="71"/>
      <c r="I25" s="55">
        <f>E25-G25</f>
        <v>382527.81999999937</v>
      </c>
      <c r="K25" s="13">
        <f>IF(G25=0,"n/a",IF(AND(I25/G25&lt;1,I25/G25&gt;-1),I25/G25,"n/a"))</f>
        <v>5.6710145829504038E-2</v>
      </c>
      <c r="M25" s="31">
        <f>IF(E63=0,"n/a",E25/E63)</f>
        <v>0.13299444416923242</v>
      </c>
      <c r="N25" s="29"/>
      <c r="O25" s="31" t="e">
        <f>IF(#REF!=0,"n/a",#REF!/#REF!)</f>
        <v>#REF!</v>
      </c>
      <c r="P25" s="29"/>
      <c r="Q25" s="31">
        <f>IF(G63=0,"n/a",G25/G63)</f>
        <v>0.1349861198932481</v>
      </c>
    </row>
    <row r="26" spans="2:17" x14ac:dyDescent="0.2">
      <c r="C26" s="2" t="s">
        <v>4</v>
      </c>
      <c r="E26" s="68">
        <v>13406458.369999999</v>
      </c>
      <c r="F26" s="70"/>
      <c r="G26" s="68">
        <v>12978671.02</v>
      </c>
      <c r="H26" s="69"/>
      <c r="I26" s="68">
        <f>E26-G26</f>
        <v>427787.34999999963</v>
      </c>
      <c r="K26" s="11">
        <f>IF(G26=0,"n/a",IF(AND(I26/G26&lt;1,I26/G26&gt;-1),I26/G26,"n/a"))</f>
        <v>3.2960797707314075E-2</v>
      </c>
      <c r="M26" s="30">
        <f>IF(E64=0,"n/a",E26/E64)</f>
        <v>7.9328257425465107E-2</v>
      </c>
      <c r="N26" s="29"/>
      <c r="O26" s="30" t="e">
        <f>IF(#REF!=0,"n/a",#REF!/#REF!)</f>
        <v>#REF!</v>
      </c>
      <c r="P26" s="29"/>
      <c r="Q26" s="30">
        <f>IF(G64=0,"n/a",G26/G64)</f>
        <v>7.7023392547994021E-2</v>
      </c>
    </row>
    <row r="27" spans="2:17" ht="6.95" customHeight="1" x14ac:dyDescent="0.2">
      <c r="E27" s="55"/>
      <c r="F27" s="71"/>
      <c r="G27" s="55"/>
      <c r="H27" s="71"/>
      <c r="I27" s="55"/>
      <c r="K27" s="9"/>
      <c r="M27" s="29"/>
      <c r="N27" s="29"/>
      <c r="O27" s="29"/>
      <c r="P27" s="29"/>
      <c r="Q27" s="29"/>
    </row>
    <row r="28" spans="2:17" x14ac:dyDescent="0.2">
      <c r="C28" s="2" t="s">
        <v>3</v>
      </c>
      <c r="E28" s="68">
        <f>SUM(E25:E26)</f>
        <v>20534301.59</v>
      </c>
      <c r="F28" s="70"/>
      <c r="G28" s="68">
        <f>SUM(G25:G26)</f>
        <v>19723986.420000002</v>
      </c>
      <c r="H28" s="69"/>
      <c r="I28" s="68">
        <f>E28-G28</f>
        <v>810315.16999999806</v>
      </c>
      <c r="K28" s="11">
        <f>IF(G28=0,"n/a",IF(AND(I28/G28&lt;1,I28/G28&gt;-1),I28/G28,"n/a"))</f>
        <v>4.1082728042153967E-2</v>
      </c>
      <c r="M28" s="30">
        <f>IF(E66=0,"n/a",E28/E66)</f>
        <v>9.2249679304095597E-2</v>
      </c>
      <c r="N28" s="29"/>
      <c r="O28" s="30" t="e">
        <f>IF(#REF!=0,"n/a",#REF!/#REF!)</f>
        <v>#REF!</v>
      </c>
      <c r="P28" s="29"/>
      <c r="Q28" s="30">
        <f>IF(G66=0,"n/a",G28/G66)</f>
        <v>9.0280945258259457E-2</v>
      </c>
    </row>
    <row r="29" spans="2:17" ht="6.95" customHeight="1" x14ac:dyDescent="0.2">
      <c r="E29" s="55"/>
      <c r="F29" s="71"/>
      <c r="G29" s="55"/>
      <c r="H29" s="71"/>
      <c r="I29" s="55"/>
      <c r="K29" s="9"/>
      <c r="M29" s="29"/>
      <c r="N29" s="29"/>
      <c r="O29" s="29"/>
      <c r="P29" s="29"/>
      <c r="Q29" s="29"/>
    </row>
    <row r="30" spans="2:17" x14ac:dyDescent="0.2">
      <c r="C30" s="2" t="s">
        <v>29</v>
      </c>
      <c r="E30" s="55">
        <f>E22+E28</f>
        <v>1148893446.9199998</v>
      </c>
      <c r="F30" s="71"/>
      <c r="G30" s="55">
        <f>G22+G28</f>
        <v>989598359.40999997</v>
      </c>
      <c r="H30" s="71"/>
      <c r="I30" s="55">
        <f>E30-G30</f>
        <v>159295087.50999987</v>
      </c>
      <c r="K30" s="13">
        <f>IF(G30=0,"n/a",IF(AND(I30/G30&lt;1,I30/G30&gt;-1),I30/G30,"n/a"))</f>
        <v>0.16096943370537906</v>
      </c>
      <c r="M30" s="28">
        <f>IF(E68=0,"n/a",E30/E68)</f>
        <v>0.94431307195572667</v>
      </c>
      <c r="N30" s="29"/>
      <c r="O30" s="28" t="e">
        <f>IF(#REF!=0,"n/a",#REF!/#REF!)</f>
        <v>#REF!</v>
      </c>
      <c r="P30" s="29"/>
      <c r="Q30" s="28">
        <f>IF(G68=0,"n/a",G30/G68)</f>
        <v>0.86928398236890636</v>
      </c>
    </row>
    <row r="31" spans="2:17" ht="6.95" customHeight="1" x14ac:dyDescent="0.2">
      <c r="E31" s="55"/>
      <c r="F31" s="71"/>
      <c r="G31" s="55"/>
      <c r="H31" s="71"/>
      <c r="I31" s="55"/>
      <c r="K31" s="9"/>
      <c r="M31" s="8"/>
      <c r="N31" s="8"/>
      <c r="O31" s="8"/>
      <c r="P31" s="8"/>
      <c r="Q31" s="8"/>
    </row>
    <row r="32" spans="2:17" x14ac:dyDescent="0.2">
      <c r="B32" s="2" t="s">
        <v>28</v>
      </c>
      <c r="E32" s="55">
        <v>-22336293.079999998</v>
      </c>
      <c r="F32" s="71"/>
      <c r="G32" s="55">
        <v>16102951.16</v>
      </c>
      <c r="H32" s="71"/>
      <c r="I32" s="55">
        <f>E32-G32</f>
        <v>-38439244.239999995</v>
      </c>
      <c r="K32" s="13" t="str">
        <f>IF(G32=0,"n/a",IF(AND(I32/G32&lt;1,I32/G32&gt;-1),I32/G32,"n/a"))</f>
        <v>n/a</v>
      </c>
      <c r="M32" s="8"/>
      <c r="N32" s="8"/>
      <c r="O32" s="8"/>
      <c r="P32" s="8"/>
      <c r="Q32" s="8"/>
    </row>
    <row r="33" spans="1:17" x14ac:dyDescent="0.2">
      <c r="B33" s="2" t="s">
        <v>27</v>
      </c>
      <c r="E33" s="68">
        <v>15232684.039999999</v>
      </c>
      <c r="F33" s="70"/>
      <c r="G33" s="68">
        <v>14601410.99</v>
      </c>
      <c r="H33" s="69"/>
      <c r="I33" s="68">
        <f>E33-G33</f>
        <v>631273.04999999888</v>
      </c>
      <c r="K33" s="11">
        <f>IF(G33=0,"n/a",IF(AND(I33/G33&lt;1,I33/G33&gt;-1),I33/G33,"n/a"))</f>
        <v>4.3233701895819238E-2</v>
      </c>
    </row>
    <row r="34" spans="1:17" ht="6.95" customHeight="1" x14ac:dyDescent="0.2">
      <c r="E34" s="55"/>
      <c r="F34" s="67"/>
      <c r="G34" s="55"/>
      <c r="H34" s="67"/>
      <c r="I34" s="55"/>
      <c r="K34" s="24"/>
      <c r="M34" s="8"/>
      <c r="N34" s="8"/>
      <c r="O34" s="8"/>
      <c r="P34" s="8"/>
      <c r="Q34" s="8"/>
    </row>
    <row r="35" spans="1:17" ht="12.75" thickBot="1" x14ac:dyDescent="0.25">
      <c r="C35" s="2" t="s">
        <v>26</v>
      </c>
      <c r="E35" s="65">
        <f>SUM(E30:E33)</f>
        <v>1141789837.8799999</v>
      </c>
      <c r="F35" s="66"/>
      <c r="G35" s="65">
        <f>SUM(G30:G33)</f>
        <v>1020302721.5599999</v>
      </c>
      <c r="H35" s="66"/>
      <c r="I35" s="65">
        <f>E35-G35</f>
        <v>121487116.31999993</v>
      </c>
      <c r="K35" s="4">
        <f>IF(G35=0,"n/a",IF(AND(I35/G35&lt;1,I35/G35&gt;-1),I35/G35,"n/a"))</f>
        <v>0.11906967780528042</v>
      </c>
    </row>
    <row r="36" spans="1:17" ht="12.75" thickTop="1" x14ac:dyDescent="0.2">
      <c r="E36" s="60"/>
      <c r="F36" s="64"/>
      <c r="G36" s="60"/>
      <c r="H36" s="61"/>
      <c r="I36" s="60"/>
    </row>
    <row r="37" spans="1:17" x14ac:dyDescent="0.2">
      <c r="C37" s="63" t="s">
        <v>25</v>
      </c>
      <c r="E37" s="62">
        <v>53550576.969999999</v>
      </c>
      <c r="F37" s="62"/>
      <c r="G37" s="58">
        <v>46177071.530000001</v>
      </c>
      <c r="H37" s="61"/>
      <c r="I37" s="60"/>
    </row>
    <row r="38" spans="1:17" x14ac:dyDescent="0.2">
      <c r="C38" s="2" t="s">
        <v>24</v>
      </c>
      <c r="E38" s="58">
        <v>20290029.539999999</v>
      </c>
      <c r="F38" s="59"/>
      <c r="G38" s="58">
        <v>19752300.879999999</v>
      </c>
      <c r="H38" s="57"/>
      <c r="I38" s="56"/>
    </row>
    <row r="39" spans="1:17" x14ac:dyDescent="0.2">
      <c r="C39" s="2" t="s">
        <v>23</v>
      </c>
      <c r="E39" s="58">
        <v>3575770.1</v>
      </c>
      <c r="F39" s="59"/>
      <c r="G39" s="58">
        <v>5766499.0800000001</v>
      </c>
      <c r="H39" s="57"/>
      <c r="I39" s="56"/>
    </row>
    <row r="40" spans="1:17" x14ac:dyDescent="0.2">
      <c r="C40" s="2" t="s">
        <v>22</v>
      </c>
      <c r="E40" s="58">
        <v>22573033.190000001</v>
      </c>
      <c r="F40" s="59"/>
      <c r="G40" s="58">
        <v>18097130.219999999</v>
      </c>
      <c r="H40" s="57"/>
      <c r="I40" s="56"/>
    </row>
    <row r="41" spans="1:17" x14ac:dyDescent="0.2">
      <c r="C41" s="2" t="s">
        <v>21</v>
      </c>
      <c r="E41" s="58">
        <v>21693956.77</v>
      </c>
      <c r="F41" s="59"/>
      <c r="G41" s="58">
        <v>15283654.039999999</v>
      </c>
      <c r="H41" s="57"/>
      <c r="I41" s="56"/>
    </row>
    <row r="42" spans="1:17" x14ac:dyDescent="0.2">
      <c r="C42" s="2" t="s">
        <v>20</v>
      </c>
      <c r="E42" s="58">
        <v>-35551.96</v>
      </c>
      <c r="F42" s="59"/>
      <c r="G42" s="58">
        <v>-575800.53</v>
      </c>
      <c r="H42" s="57"/>
      <c r="I42" s="56"/>
    </row>
    <row r="43" spans="1:17" x14ac:dyDescent="0.2">
      <c r="C43" s="2" t="s">
        <v>19</v>
      </c>
      <c r="E43" s="58">
        <v>1575570.08</v>
      </c>
      <c r="F43" s="59"/>
      <c r="G43" s="58">
        <v>-11165078.640000001</v>
      </c>
      <c r="H43" s="57"/>
      <c r="I43" s="56"/>
    </row>
    <row r="44" spans="1:17" x14ac:dyDescent="0.2">
      <c r="C44" s="2" t="s">
        <v>18</v>
      </c>
      <c r="E44" s="58">
        <v>-1325476.45</v>
      </c>
      <c r="F44" s="59"/>
      <c r="G44" s="58">
        <v>-1109650.97</v>
      </c>
      <c r="H44" s="57"/>
      <c r="I44" s="56"/>
    </row>
    <row r="45" spans="1:17" x14ac:dyDescent="0.2">
      <c r="E45" s="55"/>
      <c r="G45" s="55"/>
    </row>
    <row r="46" spans="1:17" ht="12.75" x14ac:dyDescent="0.2">
      <c r="A46" s="41" t="s">
        <v>17</v>
      </c>
      <c r="E46" s="54"/>
    </row>
    <row r="47" spans="1:17" x14ac:dyDescent="0.2">
      <c r="B47" s="53" t="s">
        <v>16</v>
      </c>
      <c r="E47" s="54"/>
    </row>
    <row r="48" spans="1:17" x14ac:dyDescent="0.2">
      <c r="C48" s="2" t="s">
        <v>15</v>
      </c>
      <c r="E48" s="52">
        <v>632856958</v>
      </c>
      <c r="G48" s="52">
        <v>595415912</v>
      </c>
      <c r="H48" s="49"/>
      <c r="I48" s="50">
        <f>E48-G48</f>
        <v>37441046</v>
      </c>
      <c r="K48" s="13">
        <f>IF(G48=0,"n/a",IF(AND(I48/G48&lt;1,I48/G48&gt;-1),I48/G48,"n/a"))</f>
        <v>6.2882172352827545E-2</v>
      </c>
    </row>
    <row r="49" spans="2:17" x14ac:dyDescent="0.2">
      <c r="C49" s="2" t="s">
        <v>14</v>
      </c>
      <c r="E49" s="52">
        <v>291159071</v>
      </c>
      <c r="G49" s="52">
        <v>255345700</v>
      </c>
      <c r="H49" s="49"/>
      <c r="I49" s="50">
        <f>E49-G49</f>
        <v>35813371</v>
      </c>
      <c r="K49" s="13">
        <f>IF(G49=0,"n/a",IF(AND(I49/G49&lt;1,I49/G49&gt;-1),I49/G49,"n/a"))</f>
        <v>0.14025445112253701</v>
      </c>
    </row>
    <row r="50" spans="2:17" x14ac:dyDescent="0.2">
      <c r="C50" s="2" t="s">
        <v>13</v>
      </c>
      <c r="E50" s="51">
        <v>23514292</v>
      </c>
      <c r="G50" s="51">
        <v>22396849</v>
      </c>
      <c r="H50" s="49"/>
      <c r="I50" s="51">
        <f>E50-G50</f>
        <v>1117443</v>
      </c>
      <c r="K50" s="11">
        <f>IF(G50=0,"n/a",IF(AND(I50/G50&lt;1,I50/G50&gt;-1),I50/G50,"n/a"))</f>
        <v>4.9892866626015116E-2</v>
      </c>
    </row>
    <row r="51" spans="2:17" ht="6.95" customHeight="1" x14ac:dyDescent="0.2">
      <c r="E51" s="50"/>
      <c r="G51" s="50"/>
      <c r="I51" s="50"/>
      <c r="K51" s="9"/>
      <c r="M51" s="8"/>
      <c r="N51" s="8"/>
      <c r="O51" s="8"/>
      <c r="P51" s="8"/>
      <c r="Q51" s="8"/>
    </row>
    <row r="52" spans="2:17" x14ac:dyDescent="0.2">
      <c r="C52" s="2" t="s">
        <v>12</v>
      </c>
      <c r="E52" s="50">
        <f>SUM(E48:E50)</f>
        <v>947530321</v>
      </c>
      <c r="G52" s="50">
        <f>SUM(G48:G50)</f>
        <v>873158461</v>
      </c>
      <c r="H52" s="49"/>
      <c r="I52" s="50">
        <f>E52-G52</f>
        <v>74371860</v>
      </c>
      <c r="K52" s="13">
        <f>IF(G52=0,"n/a",IF(AND(I52/G52&lt;1,I52/G52&gt;-1),I52/G52,"n/a"))</f>
        <v>8.5175673513859476E-2</v>
      </c>
    </row>
    <row r="53" spans="2:17" ht="6.95" customHeight="1" x14ac:dyDescent="0.2">
      <c r="E53" s="50"/>
      <c r="G53" s="50"/>
      <c r="I53" s="50"/>
      <c r="K53" s="9"/>
      <c r="M53" s="8"/>
      <c r="N53" s="8"/>
      <c r="O53" s="8"/>
      <c r="P53" s="8"/>
      <c r="Q53" s="8"/>
    </row>
    <row r="54" spans="2:17" x14ac:dyDescent="0.2">
      <c r="B54" s="53" t="s">
        <v>11</v>
      </c>
      <c r="E54" s="50"/>
      <c r="G54" s="50"/>
      <c r="H54" s="49"/>
      <c r="I54" s="50"/>
      <c r="K54" s="9"/>
    </row>
    <row r="55" spans="2:17" x14ac:dyDescent="0.2">
      <c r="C55" s="2" t="s">
        <v>10</v>
      </c>
      <c r="E55" s="52">
        <v>43416759</v>
      </c>
      <c r="G55" s="52">
        <v>42609558</v>
      </c>
      <c r="H55" s="49"/>
      <c r="I55" s="50">
        <f>E55-G55</f>
        <v>807201</v>
      </c>
      <c r="K55" s="13">
        <f>IF(G55=0,"n/a",IF(AND(I55/G55&lt;1,I55/G55&gt;-1),I55/G55,"n/a"))</f>
        <v>1.8944129859314665E-2</v>
      </c>
    </row>
    <row r="56" spans="2:17" x14ac:dyDescent="0.2">
      <c r="C56" s="2" t="s">
        <v>9</v>
      </c>
      <c r="E56" s="51">
        <v>3102741</v>
      </c>
      <c r="G56" s="51">
        <v>4164863</v>
      </c>
      <c r="H56" s="49"/>
      <c r="I56" s="51">
        <f>E56-G56</f>
        <v>-1062122</v>
      </c>
      <c r="K56" s="11">
        <f>IF(G56=0,"n/a",IF(AND(I56/G56&lt;1,I56/G56&gt;-1),I56/G56,"n/a"))</f>
        <v>-0.25501967291601191</v>
      </c>
    </row>
    <row r="57" spans="2:17" ht="6.95" customHeight="1" x14ac:dyDescent="0.2">
      <c r="E57" s="50"/>
      <c r="G57" s="50"/>
      <c r="I57" s="50"/>
      <c r="K57" s="9"/>
      <c r="M57" s="8"/>
      <c r="N57" s="8"/>
      <c r="O57" s="8"/>
      <c r="P57" s="8"/>
      <c r="Q57" s="8"/>
    </row>
    <row r="58" spans="2:17" x14ac:dyDescent="0.2">
      <c r="C58" s="2" t="s">
        <v>8</v>
      </c>
      <c r="E58" s="51">
        <f>SUM(E55:E56)</f>
        <v>46519500</v>
      </c>
      <c r="G58" s="51">
        <f>SUM(G55:G56)</f>
        <v>46774421</v>
      </c>
      <c r="H58" s="49"/>
      <c r="I58" s="51">
        <f>E58-G58</f>
        <v>-254921</v>
      </c>
      <c r="K58" s="11">
        <f>IF(G58=0,"n/a",IF(AND(I58/G58&lt;1,I58/G58&gt;-1),I58/G58,"n/a"))</f>
        <v>-5.4500086703371487E-3</v>
      </c>
    </row>
    <row r="59" spans="2:17" ht="6.95" customHeight="1" x14ac:dyDescent="0.2">
      <c r="E59" s="50"/>
      <c r="G59" s="50"/>
      <c r="I59" s="50"/>
      <c r="K59" s="9"/>
      <c r="M59" s="8"/>
      <c r="N59" s="8"/>
      <c r="O59" s="8"/>
      <c r="P59" s="8"/>
      <c r="Q59" s="8"/>
    </row>
    <row r="60" spans="2:17" x14ac:dyDescent="0.2">
      <c r="C60" s="2" t="s">
        <v>7</v>
      </c>
      <c r="E60" s="50">
        <f>E52+E58</f>
        <v>994049821</v>
      </c>
      <c r="G60" s="50">
        <f>G52+G58</f>
        <v>919932882</v>
      </c>
      <c r="H60" s="49"/>
      <c r="I60" s="50">
        <f>E60-G60</f>
        <v>74116939</v>
      </c>
      <c r="K60" s="13">
        <f>IF(G60=0,"n/a",IF(AND(I60/G60&lt;1,I60/G60&gt;-1),I60/G60,"n/a"))</f>
        <v>8.0567767986360547E-2</v>
      </c>
    </row>
    <row r="61" spans="2:17" ht="6.95" customHeight="1" x14ac:dyDescent="0.2">
      <c r="E61" s="50"/>
      <c r="G61" s="50"/>
      <c r="I61" s="50"/>
      <c r="K61" s="9"/>
      <c r="M61" s="8"/>
      <c r="N61" s="8"/>
      <c r="O61" s="8"/>
      <c r="P61" s="8"/>
      <c r="Q61" s="8"/>
    </row>
    <row r="62" spans="2:17" x14ac:dyDescent="0.2">
      <c r="B62" s="53" t="s">
        <v>6</v>
      </c>
      <c r="E62" s="50"/>
      <c r="G62" s="50"/>
      <c r="H62" s="49"/>
      <c r="I62" s="50"/>
      <c r="K62" s="9"/>
    </row>
    <row r="63" spans="2:17" x14ac:dyDescent="0.2">
      <c r="C63" s="2" t="s">
        <v>5</v>
      </c>
      <c r="E63" s="52">
        <v>53595045</v>
      </c>
      <c r="G63" s="52">
        <v>49970437</v>
      </c>
      <c r="H63" s="49"/>
      <c r="I63" s="50">
        <f>E63-G63</f>
        <v>3624608</v>
      </c>
      <c r="K63" s="13">
        <f>IF(G63=0,"n/a",IF(AND(I63/G63&lt;1,I63/G63&gt;-1),I63/G63,"n/a"))</f>
        <v>7.2535047071931744E-2</v>
      </c>
    </row>
    <row r="64" spans="2:17" x14ac:dyDescent="0.2">
      <c r="C64" s="2" t="s">
        <v>4</v>
      </c>
      <c r="E64" s="51">
        <v>168999784</v>
      </c>
      <c r="G64" s="51">
        <v>168502978</v>
      </c>
      <c r="H64" s="49"/>
      <c r="I64" s="51">
        <f>E64-G64</f>
        <v>496806</v>
      </c>
      <c r="K64" s="11">
        <f>IF(G64=0,"n/a",IF(AND(I64/G64&lt;1,I64/G64&gt;-1),I64/G64,"n/a"))</f>
        <v>2.9483514528746194E-3</v>
      </c>
    </row>
    <row r="65" spans="1:17" ht="6.95" customHeight="1" x14ac:dyDescent="0.2">
      <c r="E65" s="50"/>
      <c r="G65" s="50"/>
      <c r="I65" s="50"/>
      <c r="K65" s="9"/>
      <c r="M65" s="8"/>
      <c r="N65" s="8"/>
      <c r="O65" s="8"/>
      <c r="P65" s="8"/>
      <c r="Q65" s="8"/>
    </row>
    <row r="66" spans="1:17" x14ac:dyDescent="0.2">
      <c r="C66" s="2" t="s">
        <v>3</v>
      </c>
      <c r="E66" s="51">
        <f>SUM(E63:E64)</f>
        <v>222594829</v>
      </c>
      <c r="G66" s="51">
        <f>SUM(G63:G64)</f>
        <v>218473415</v>
      </c>
      <c r="H66" s="49"/>
      <c r="I66" s="51">
        <f>E66-G66</f>
        <v>4121414</v>
      </c>
      <c r="K66" s="11">
        <f>IF(G66=0,"n/a",IF(AND(I66/G66&lt;1,I66/G66&gt;-1),I66/G66,"n/a"))</f>
        <v>1.8864601901334311E-2</v>
      </c>
    </row>
    <row r="67" spans="1:17" ht="6.95" customHeight="1" x14ac:dyDescent="0.2">
      <c r="E67" s="50"/>
      <c r="G67" s="50"/>
      <c r="I67" s="50"/>
      <c r="K67" s="9"/>
      <c r="M67" s="8"/>
      <c r="N67" s="8"/>
      <c r="O67" s="8"/>
      <c r="P67" s="8"/>
      <c r="Q67" s="8"/>
    </row>
    <row r="68" spans="1:17" ht="12.75" thickBot="1" x14ac:dyDescent="0.25">
      <c r="C68" s="2" t="s">
        <v>2</v>
      </c>
      <c r="E68" s="48">
        <f>E60+E66</f>
        <v>1216644650</v>
      </c>
      <c r="G68" s="48">
        <f>G60+G66</f>
        <v>1138406297</v>
      </c>
      <c r="H68" s="49"/>
      <c r="I68" s="48">
        <f>E68-G68</f>
        <v>78238353</v>
      </c>
      <c r="K68" s="4">
        <f>IF(G68=0,"n/a",IF(AND(I68/G68&lt;1,I68/G68&gt;-1),I68/G68,"n/a"))</f>
        <v>6.8726212430639783E-2</v>
      </c>
    </row>
    <row r="69" spans="1:17" ht="12.75" thickTop="1" x14ac:dyDescent="0.2"/>
    <row r="70" spans="1:17" ht="12.75" customHeight="1" x14ac:dyDescent="0.25">
      <c r="A70" s="2" t="s">
        <v>0</v>
      </c>
      <c r="C70" s="47" t="s">
        <v>1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</row>
    <row r="71" spans="1:17" x14ac:dyDescent="0.2">
      <c r="A71" s="2" t="s">
        <v>0</v>
      </c>
    </row>
    <row r="72" spans="1:17" x14ac:dyDescent="0.2">
      <c r="A72" s="2" t="s">
        <v>0</v>
      </c>
    </row>
    <row r="73" spans="1:17" x14ac:dyDescent="0.2">
      <c r="A73" s="2" t="s">
        <v>0</v>
      </c>
    </row>
    <row r="74" spans="1:17" x14ac:dyDescent="0.2">
      <c r="A74" s="2" t="s">
        <v>0</v>
      </c>
    </row>
    <row r="75" spans="1:17" x14ac:dyDescent="0.2">
      <c r="A75" s="2" t="s">
        <v>0</v>
      </c>
    </row>
    <row r="76" spans="1:17" x14ac:dyDescent="0.2">
      <c r="A76" s="2" t="s">
        <v>0</v>
      </c>
    </row>
    <row r="77" spans="1:17" x14ac:dyDescent="0.2">
      <c r="A77" s="2" t="s">
        <v>0</v>
      </c>
    </row>
    <row r="78" spans="1:17" x14ac:dyDescent="0.2">
      <c r="A78" s="2" t="s">
        <v>0</v>
      </c>
    </row>
    <row r="79" spans="1:17" x14ac:dyDescent="0.2">
      <c r="A79" s="2" t="s">
        <v>0</v>
      </c>
    </row>
    <row r="80" spans="1:17" x14ac:dyDescent="0.2">
      <c r="A80" s="2" t="s">
        <v>0</v>
      </c>
    </row>
    <row r="81" spans="1:1" x14ac:dyDescent="0.2">
      <c r="A81" s="2" t="s">
        <v>0</v>
      </c>
    </row>
    <row r="82" spans="1:1" x14ac:dyDescent="0.2">
      <c r="A82" s="2" t="s">
        <v>0</v>
      </c>
    </row>
    <row r="83" spans="1:1" x14ac:dyDescent="0.2">
      <c r="A83" s="2" t="s">
        <v>0</v>
      </c>
    </row>
    <row r="84" spans="1:1" x14ac:dyDescent="0.2">
      <c r="A84" s="2" t="s">
        <v>0</v>
      </c>
    </row>
  </sheetData>
  <mergeCells count="6">
    <mergeCell ref="M6:Q6"/>
    <mergeCell ref="E1:K1"/>
    <mergeCell ref="E2:K2"/>
    <mergeCell ref="E3:K3"/>
    <mergeCell ref="E4:K4"/>
    <mergeCell ref="I6:K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3646E5BB0ACB4B8119BA19DD10AA85" ma:contentTypeVersion="20" ma:contentTypeDescription="" ma:contentTypeScope="" ma:versionID="9018677f8e0a9b1e7eff8d9bade1b9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Pending</CaseStatus>
    <OpenedDate xmlns="dc463f71-b30c-4ab2-9473-d307f9d35888">2022-08-12T07:00:00+00:00</OpenedDate>
    <SignificantOrder xmlns="dc463f71-b30c-4ab2-9473-d307f9d35888">false</SignificantOrder>
    <Date1 xmlns="dc463f71-b30c-4ab2-9473-d307f9d35888">2022-08-12T07:00:00+00:00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220608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4B77CE0-ACFC-478C-BD37-CE96017BD6E6}"/>
</file>

<file path=customXml/itemProps2.xml><?xml version="1.0" encoding="utf-8"?>
<ds:datastoreItem xmlns:ds="http://schemas.openxmlformats.org/officeDocument/2006/customXml" ds:itemID="{7844A08E-C4EE-4960-919A-084103B66699}"/>
</file>

<file path=customXml/itemProps3.xml><?xml version="1.0" encoding="utf-8"?>
<ds:datastoreItem xmlns:ds="http://schemas.openxmlformats.org/officeDocument/2006/customXml" ds:itemID="{E248054E-211E-4D14-9378-5E975F6F4653}"/>
</file>

<file path=customXml/itemProps4.xml><?xml version="1.0" encoding="utf-8"?>
<ds:datastoreItem xmlns:ds="http://schemas.openxmlformats.org/officeDocument/2006/customXml" ds:itemID="{488BB913-55BF-45C1-856F-A9792456EB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04-2022 SOG</vt:lpstr>
      <vt:lpstr>05-2022 SOG</vt:lpstr>
      <vt:lpstr>06-2022 SOG</vt:lpstr>
      <vt:lpstr>12ME 06-2022 SOG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DiMasso, James</dc:creator>
  <cp:lastModifiedBy>DiMasso, James</cp:lastModifiedBy>
  <dcterms:created xsi:type="dcterms:W3CDTF">2022-07-28T16:23:04Z</dcterms:created>
  <dcterms:modified xsi:type="dcterms:W3CDTF">2022-07-28T16:24:43Z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0x0101006E56B4D1795A2E4DB2F0B01679ED314A00923646E5BB0ACB4B8119BA19DD10AA85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