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240" yWindow="345" windowWidth="21075" windowHeight="8775" tabRatio="902" firstSheet="1" activeTab="1"/>
  </bookViews>
  <sheets>
    <sheet name="_com.sap.ip.bi.xl.hiddensheet" sheetId="32" state="veryHidden" r:id="rId1"/>
    <sheet name="Allocated (CBR)" sheetId="24" r:id="rId2"/>
    <sheet name="Unallocated Detail (CBR)" sheetId="30" r:id="rId3"/>
    <sheet name="Unallocated Summary (CBR)" sheetId="25" r:id="rId4"/>
    <sheet name="Common by Account (CBR)" sheetId="26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L210" i="30" l="1"/>
  <c r="L211" i="30"/>
  <c r="L219" i="30"/>
  <c r="K221" i="30"/>
  <c r="L221" i="30"/>
  <c r="G78" i="26"/>
  <c r="L234" i="30" s="1"/>
  <c r="F78" i="26"/>
  <c r="K234" i="30" s="1"/>
  <c r="G77" i="26"/>
  <c r="L277" i="30" s="1"/>
  <c r="F77" i="26"/>
  <c r="K252" i="30" s="1"/>
  <c r="G76" i="26"/>
  <c r="L232" i="30" s="1"/>
  <c r="F76" i="26"/>
  <c r="K232" i="30" s="1"/>
  <c r="G75" i="26"/>
  <c r="F75" i="26"/>
  <c r="K210" i="30" s="1"/>
  <c r="G74" i="26"/>
  <c r="L218" i="30" s="1"/>
  <c r="F74" i="26"/>
  <c r="K220" i="30" s="1"/>
  <c r="L230" i="30" l="1"/>
  <c r="K219" i="30"/>
  <c r="L237" i="30"/>
  <c r="K218" i="30"/>
  <c r="L246" i="30"/>
  <c r="K216" i="30"/>
  <c r="L217" i="30"/>
  <c r="L252" i="30"/>
  <c r="L216" i="30"/>
  <c r="K217" i="30"/>
  <c r="K233" i="30"/>
  <c r="K222" i="30"/>
  <c r="K211" i="30"/>
  <c r="L233" i="30"/>
  <c r="K231" i="30"/>
  <c r="K247" i="30"/>
  <c r="K259" i="30"/>
  <c r="L238" i="30"/>
  <c r="L220" i="30"/>
  <c r="K209" i="30"/>
  <c r="K228" i="30"/>
  <c r="K235" i="30"/>
  <c r="K239" i="30"/>
  <c r="K250" i="30"/>
  <c r="K276" i="30"/>
  <c r="K212" i="30"/>
  <c r="K238" i="30"/>
  <c r="L212" i="30"/>
  <c r="L231" i="30"/>
  <c r="L247" i="30"/>
  <c r="L259" i="30"/>
  <c r="L209" i="30"/>
  <c r="L228" i="30"/>
  <c r="L235" i="30"/>
  <c r="L239" i="30"/>
  <c r="L250" i="30"/>
  <c r="L276" i="30"/>
  <c r="K229" i="30"/>
  <c r="K236" i="30"/>
  <c r="K240" i="30"/>
  <c r="K251" i="30"/>
  <c r="K277" i="30"/>
  <c r="L229" i="30"/>
  <c r="L236" i="30"/>
  <c r="L240" i="30"/>
  <c r="L251" i="30"/>
  <c r="L222" i="30"/>
  <c r="K230" i="30"/>
  <c r="K237" i="30"/>
  <c r="K246" i="30"/>
  <c r="F286" i="30"/>
  <c r="F285" i="30"/>
  <c r="H286" i="30" l="1"/>
  <c r="E286" i="30"/>
  <c r="G286" i="30" s="1"/>
  <c r="I286" i="30" s="1"/>
  <c r="H285" i="30"/>
  <c r="E285" i="30"/>
  <c r="G285" i="30" s="1"/>
  <c r="I285" i="30" s="1"/>
  <c r="H131" i="30" l="1"/>
  <c r="G131" i="30"/>
  <c r="I131" i="30" s="1"/>
  <c r="G294" i="30" l="1"/>
  <c r="H294" i="30"/>
  <c r="I294" i="30" l="1"/>
  <c r="B3" i="26" l="1"/>
  <c r="D62" i="26" l="1"/>
  <c r="C62" i="26"/>
  <c r="D61" i="26"/>
  <c r="C61" i="26"/>
  <c r="D54" i="26"/>
  <c r="C54" i="26"/>
  <c r="D53" i="26"/>
  <c r="C53" i="26"/>
  <c r="D51" i="26"/>
  <c r="C51" i="26"/>
  <c r="D49" i="26"/>
  <c r="C49" i="26"/>
  <c r="E213" i="30" l="1"/>
  <c r="C13" i="26" s="1"/>
  <c r="C63" i="26"/>
  <c r="H62" i="26"/>
  <c r="H61" i="26"/>
  <c r="D63" i="26"/>
  <c r="F213" i="30"/>
  <c r="D13" i="26" s="1"/>
  <c r="G291" i="30"/>
  <c r="H291" i="30"/>
  <c r="G327" i="30"/>
  <c r="F328" i="30"/>
  <c r="E328" i="30"/>
  <c r="D328" i="30"/>
  <c r="G326" i="30"/>
  <c r="G323" i="30"/>
  <c r="G322" i="30"/>
  <c r="H321" i="30"/>
  <c r="G321" i="30"/>
  <c r="G320" i="30"/>
  <c r="G319" i="30"/>
  <c r="G318" i="30"/>
  <c r="H317" i="30"/>
  <c r="G317" i="30"/>
  <c r="G316" i="30"/>
  <c r="G315" i="30"/>
  <c r="F324" i="30"/>
  <c r="E324" i="30"/>
  <c r="D324" i="30"/>
  <c r="B324" i="30"/>
  <c r="G312" i="30"/>
  <c r="G311" i="30"/>
  <c r="H311" i="30"/>
  <c r="G310" i="30"/>
  <c r="G309" i="30"/>
  <c r="H309" i="30"/>
  <c r="G308" i="30"/>
  <c r="G307" i="30"/>
  <c r="H307" i="30"/>
  <c r="G306" i="30"/>
  <c r="G305" i="30"/>
  <c r="H305" i="30"/>
  <c r="G304" i="30"/>
  <c r="G303" i="30"/>
  <c r="H303" i="30"/>
  <c r="G302" i="30"/>
  <c r="G301" i="30"/>
  <c r="H301" i="30"/>
  <c r="G300" i="30"/>
  <c r="G299" i="30"/>
  <c r="H299" i="30"/>
  <c r="G298" i="30"/>
  <c r="G297" i="30"/>
  <c r="H297" i="30"/>
  <c r="G296" i="30"/>
  <c r="G295" i="30"/>
  <c r="H295" i="30"/>
  <c r="G293" i="30"/>
  <c r="H293" i="30"/>
  <c r="G292" i="30"/>
  <c r="G289" i="30"/>
  <c r="D313" i="30"/>
  <c r="H289" i="30"/>
  <c r="B313" i="30"/>
  <c r="G278" i="30"/>
  <c r="D279" i="30"/>
  <c r="B279" i="30"/>
  <c r="B36" i="25" s="1"/>
  <c r="G273" i="30"/>
  <c r="H273" i="30"/>
  <c r="F274" i="30"/>
  <c r="E274" i="30"/>
  <c r="D274" i="30"/>
  <c r="G272" i="30"/>
  <c r="B269" i="30"/>
  <c r="B34" i="25" s="1"/>
  <c r="D269" i="30"/>
  <c r="D34" i="25" s="1"/>
  <c r="F287" i="30"/>
  <c r="E287" i="30"/>
  <c r="E42" i="25" s="1"/>
  <c r="D287" i="30"/>
  <c r="B287" i="30"/>
  <c r="G263" i="30"/>
  <c r="G262" i="30"/>
  <c r="H262" i="30"/>
  <c r="G260" i="30"/>
  <c r="H260" i="30"/>
  <c r="G258" i="30"/>
  <c r="D264" i="30"/>
  <c r="H258" i="30"/>
  <c r="B264" i="30"/>
  <c r="B33" i="25" s="1"/>
  <c r="C256" i="30"/>
  <c r="C32" i="25" s="1"/>
  <c r="F256" i="30"/>
  <c r="E256" i="30"/>
  <c r="D256" i="30"/>
  <c r="B256" i="30"/>
  <c r="B32" i="25" s="1"/>
  <c r="D253" i="30"/>
  <c r="D31" i="25" s="1"/>
  <c r="C248" i="30"/>
  <c r="B248" i="30"/>
  <c r="D248" i="30"/>
  <c r="D241" i="30"/>
  <c r="D29" i="25" s="1"/>
  <c r="C241" i="30"/>
  <c r="C29" i="25" s="1"/>
  <c r="B241" i="30"/>
  <c r="B29" i="25" s="1"/>
  <c r="H225" i="30"/>
  <c r="H226" i="30" s="1"/>
  <c r="C29" i="24" s="1"/>
  <c r="F226" i="30"/>
  <c r="G225" i="30"/>
  <c r="D226" i="30"/>
  <c r="C226" i="30"/>
  <c r="C28" i="25" s="1"/>
  <c r="B226" i="30"/>
  <c r="B28" i="25" s="1"/>
  <c r="D223" i="30"/>
  <c r="D27" i="25" s="1"/>
  <c r="C223" i="30"/>
  <c r="C27" i="25" s="1"/>
  <c r="B223" i="30"/>
  <c r="B27" i="25" s="1"/>
  <c r="G213" i="30"/>
  <c r="D214" i="30"/>
  <c r="D26" i="25" s="1"/>
  <c r="C214" i="30"/>
  <c r="C26" i="25" s="1"/>
  <c r="H206" i="30"/>
  <c r="G206" i="30"/>
  <c r="H205" i="30"/>
  <c r="G205" i="30"/>
  <c r="H204" i="30"/>
  <c r="G204" i="30"/>
  <c r="H203" i="30"/>
  <c r="H202" i="30"/>
  <c r="G202" i="30"/>
  <c r="H201" i="30"/>
  <c r="H200" i="30"/>
  <c r="G200" i="30"/>
  <c r="H199" i="30"/>
  <c r="H198" i="30"/>
  <c r="G198" i="30"/>
  <c r="H197" i="30"/>
  <c r="H196" i="30"/>
  <c r="G196" i="30"/>
  <c r="H195" i="30"/>
  <c r="H194" i="30"/>
  <c r="G194" i="30"/>
  <c r="H193" i="30"/>
  <c r="H192" i="30"/>
  <c r="G192" i="30"/>
  <c r="H191" i="30"/>
  <c r="H190" i="30"/>
  <c r="G190" i="30"/>
  <c r="H189" i="30"/>
  <c r="H188" i="30"/>
  <c r="G188" i="30"/>
  <c r="H187" i="30"/>
  <c r="H186" i="30"/>
  <c r="G186" i="30"/>
  <c r="H185" i="30"/>
  <c r="H184" i="30"/>
  <c r="G184" i="30"/>
  <c r="H183" i="30"/>
  <c r="H182" i="30"/>
  <c r="G182" i="30"/>
  <c r="H181" i="30"/>
  <c r="H180" i="30"/>
  <c r="G180" i="30"/>
  <c r="H179" i="30"/>
  <c r="G178" i="30"/>
  <c r="H178" i="30"/>
  <c r="G177" i="30"/>
  <c r="H177" i="30"/>
  <c r="G176" i="30"/>
  <c r="H176" i="30"/>
  <c r="G175" i="30"/>
  <c r="H175" i="30"/>
  <c r="G174" i="30"/>
  <c r="H174" i="30"/>
  <c r="G173" i="30"/>
  <c r="H173" i="30"/>
  <c r="G172" i="30"/>
  <c r="H172" i="30"/>
  <c r="G171" i="30"/>
  <c r="E207" i="30"/>
  <c r="D207" i="30"/>
  <c r="D25" i="25" s="1"/>
  <c r="C207" i="30"/>
  <c r="C25" i="25" s="1"/>
  <c r="G168" i="30"/>
  <c r="H168" i="30"/>
  <c r="G167" i="30"/>
  <c r="H167" i="30"/>
  <c r="G166" i="30"/>
  <c r="H166" i="30"/>
  <c r="G165" i="30"/>
  <c r="H165" i="30"/>
  <c r="G164" i="30"/>
  <c r="H164" i="30"/>
  <c r="G163" i="30"/>
  <c r="H163" i="30"/>
  <c r="G162" i="30"/>
  <c r="H162" i="30"/>
  <c r="G161" i="30"/>
  <c r="H161" i="30"/>
  <c r="G160" i="30"/>
  <c r="H160" i="30"/>
  <c r="G159" i="30"/>
  <c r="H159" i="30"/>
  <c r="G158" i="30"/>
  <c r="H158" i="30"/>
  <c r="G157" i="30"/>
  <c r="H157" i="30"/>
  <c r="G156" i="30"/>
  <c r="H156" i="30"/>
  <c r="G155" i="30"/>
  <c r="H155" i="30"/>
  <c r="G154" i="30"/>
  <c r="H154" i="30"/>
  <c r="G153" i="30"/>
  <c r="H153" i="30"/>
  <c r="G152" i="30"/>
  <c r="H152" i="30"/>
  <c r="H151" i="30"/>
  <c r="G151" i="30"/>
  <c r="H150" i="30"/>
  <c r="G150" i="30"/>
  <c r="H149" i="30"/>
  <c r="G149" i="30"/>
  <c r="H148" i="30"/>
  <c r="G148" i="30"/>
  <c r="H147" i="30"/>
  <c r="G147" i="30"/>
  <c r="H146" i="30"/>
  <c r="G146" i="30"/>
  <c r="H145" i="30"/>
  <c r="G145" i="30"/>
  <c r="H144" i="30"/>
  <c r="G144" i="30"/>
  <c r="H143" i="30"/>
  <c r="G143" i="30"/>
  <c r="H142" i="30"/>
  <c r="G142" i="30"/>
  <c r="F169" i="30"/>
  <c r="E169" i="30"/>
  <c r="D169" i="30"/>
  <c r="D24" i="25" s="1"/>
  <c r="H141" i="30"/>
  <c r="G141" i="30"/>
  <c r="H138" i="30"/>
  <c r="G138" i="30"/>
  <c r="H137" i="30"/>
  <c r="G137" i="30"/>
  <c r="H136" i="30"/>
  <c r="G136" i="30"/>
  <c r="H135" i="30"/>
  <c r="G135" i="30"/>
  <c r="H134" i="30"/>
  <c r="G134" i="30"/>
  <c r="H133" i="30"/>
  <c r="G133" i="30"/>
  <c r="H132" i="30"/>
  <c r="G132" i="30"/>
  <c r="H130" i="30"/>
  <c r="G130" i="30"/>
  <c r="H129" i="30"/>
  <c r="G129" i="30"/>
  <c r="H128" i="30"/>
  <c r="G128" i="30"/>
  <c r="H127" i="30"/>
  <c r="G127" i="30"/>
  <c r="G126" i="30"/>
  <c r="H125" i="30"/>
  <c r="G125" i="30"/>
  <c r="H124" i="30"/>
  <c r="G124" i="30"/>
  <c r="H123" i="30"/>
  <c r="G123" i="30"/>
  <c r="G122" i="30"/>
  <c r="H121" i="30"/>
  <c r="G121" i="30"/>
  <c r="H120" i="30"/>
  <c r="G120" i="30"/>
  <c r="H119" i="30"/>
  <c r="G119" i="30"/>
  <c r="G118" i="30"/>
  <c r="H117" i="30"/>
  <c r="G117" i="30"/>
  <c r="H116" i="30"/>
  <c r="G116" i="30"/>
  <c r="H115" i="30"/>
  <c r="G115" i="30"/>
  <c r="H114" i="30"/>
  <c r="G114" i="30"/>
  <c r="G113" i="30"/>
  <c r="G112" i="30"/>
  <c r="H112" i="30"/>
  <c r="G111" i="30"/>
  <c r="G110" i="30"/>
  <c r="H110" i="30"/>
  <c r="G109" i="30"/>
  <c r="G108" i="30"/>
  <c r="H108" i="30"/>
  <c r="G107" i="30"/>
  <c r="H107" i="30"/>
  <c r="G106" i="30"/>
  <c r="G105" i="30"/>
  <c r="G104" i="30"/>
  <c r="H104" i="30"/>
  <c r="G103" i="30"/>
  <c r="H103" i="30"/>
  <c r="G102" i="30"/>
  <c r="G101" i="30"/>
  <c r="G100" i="30"/>
  <c r="H100" i="30"/>
  <c r="G99" i="30"/>
  <c r="H99" i="30"/>
  <c r="G98" i="30"/>
  <c r="G97" i="30"/>
  <c r="G96" i="30"/>
  <c r="H96" i="30"/>
  <c r="G95" i="30"/>
  <c r="H95" i="30"/>
  <c r="G94" i="30"/>
  <c r="G93" i="30"/>
  <c r="G92" i="30"/>
  <c r="H92" i="30"/>
  <c r="G91" i="30"/>
  <c r="H91" i="30"/>
  <c r="G90" i="30"/>
  <c r="H90" i="30"/>
  <c r="G89" i="30"/>
  <c r="H89" i="30"/>
  <c r="G88" i="30"/>
  <c r="H88" i="30"/>
  <c r="G87" i="30"/>
  <c r="H87" i="30"/>
  <c r="G86" i="30"/>
  <c r="H86" i="30"/>
  <c r="G85" i="30"/>
  <c r="H85" i="30"/>
  <c r="G84" i="30"/>
  <c r="H84" i="30"/>
  <c r="G83" i="30"/>
  <c r="H83" i="30"/>
  <c r="G82" i="30"/>
  <c r="H82" i="30"/>
  <c r="G81" i="30"/>
  <c r="H81" i="30"/>
  <c r="G80" i="30"/>
  <c r="H80" i="30"/>
  <c r="G79" i="30"/>
  <c r="H79" i="30"/>
  <c r="G78" i="30"/>
  <c r="H78" i="30"/>
  <c r="G77" i="30"/>
  <c r="H77" i="30"/>
  <c r="G76" i="30"/>
  <c r="H76" i="30"/>
  <c r="G75" i="30"/>
  <c r="H75" i="30"/>
  <c r="G74" i="30"/>
  <c r="H74" i="30"/>
  <c r="G73" i="30"/>
  <c r="H73" i="30"/>
  <c r="G72" i="30"/>
  <c r="H72" i="30"/>
  <c r="G71" i="30"/>
  <c r="H71" i="30"/>
  <c r="G70" i="30"/>
  <c r="F139" i="30"/>
  <c r="E139" i="30"/>
  <c r="D139" i="30"/>
  <c r="D23" i="25" s="1"/>
  <c r="B139" i="30"/>
  <c r="B23" i="25" s="1"/>
  <c r="G61" i="30"/>
  <c r="F62" i="30"/>
  <c r="E62" i="30"/>
  <c r="D62" i="30"/>
  <c r="D20" i="25" s="1"/>
  <c r="H61" i="30"/>
  <c r="H62" i="30" s="1"/>
  <c r="C21" i="24" s="1"/>
  <c r="B62" i="30"/>
  <c r="B20" i="25" s="1"/>
  <c r="C59" i="30"/>
  <c r="C19" i="25" s="1"/>
  <c r="G58" i="30"/>
  <c r="F59" i="30"/>
  <c r="E59" i="30"/>
  <c r="D59" i="30"/>
  <c r="D19" i="25" s="1"/>
  <c r="H58" i="30"/>
  <c r="H59" i="30" s="1"/>
  <c r="C20" i="24" s="1"/>
  <c r="B59" i="30"/>
  <c r="B19" i="25" s="1"/>
  <c r="G55" i="30"/>
  <c r="H55" i="30"/>
  <c r="H54" i="30"/>
  <c r="G54" i="30"/>
  <c r="G53" i="30"/>
  <c r="H53" i="30"/>
  <c r="H52" i="30"/>
  <c r="G52" i="30"/>
  <c r="G51" i="30"/>
  <c r="H51" i="30"/>
  <c r="H50" i="30"/>
  <c r="G50" i="30"/>
  <c r="F56" i="30"/>
  <c r="E56" i="30"/>
  <c r="D56" i="30"/>
  <c r="D18" i="25" s="1"/>
  <c r="H49" i="30"/>
  <c r="B56" i="30"/>
  <c r="B18" i="25" s="1"/>
  <c r="G46" i="30"/>
  <c r="F47" i="30"/>
  <c r="E47" i="30"/>
  <c r="D47" i="30"/>
  <c r="D17" i="25" s="1"/>
  <c r="H45" i="30"/>
  <c r="G45" i="30"/>
  <c r="G39" i="30"/>
  <c r="G38" i="30"/>
  <c r="G37" i="30"/>
  <c r="H37" i="30"/>
  <c r="H36" i="30"/>
  <c r="G36" i="30"/>
  <c r="G35" i="30"/>
  <c r="G34" i="30"/>
  <c r="G33" i="30"/>
  <c r="H33" i="30"/>
  <c r="H32" i="30"/>
  <c r="G32" i="30"/>
  <c r="G31" i="30"/>
  <c r="G30" i="30"/>
  <c r="G29" i="30"/>
  <c r="H29" i="30"/>
  <c r="G28" i="30"/>
  <c r="H28" i="30"/>
  <c r="F40" i="30"/>
  <c r="E40" i="30"/>
  <c r="D40" i="30"/>
  <c r="D11" i="25" s="1"/>
  <c r="C40" i="30"/>
  <c r="C11" i="25" s="1"/>
  <c r="B40" i="30"/>
  <c r="B11" i="25" s="1"/>
  <c r="H24" i="30"/>
  <c r="G24" i="30"/>
  <c r="H23" i="30"/>
  <c r="E25" i="30"/>
  <c r="D25" i="30"/>
  <c r="D10" i="25" s="1"/>
  <c r="C25" i="30"/>
  <c r="C10" i="25" s="1"/>
  <c r="G23" i="30"/>
  <c r="H20" i="30"/>
  <c r="H21" i="30" s="1"/>
  <c r="C10" i="24" s="1"/>
  <c r="E21" i="30"/>
  <c r="D21" i="30"/>
  <c r="D9" i="25" s="1"/>
  <c r="C21" i="30"/>
  <c r="C9" i="25" s="1"/>
  <c r="G20" i="30"/>
  <c r="H17" i="30"/>
  <c r="G17" i="30"/>
  <c r="H16" i="30"/>
  <c r="G16" i="30"/>
  <c r="H15" i="30"/>
  <c r="G15" i="30"/>
  <c r="H14" i="30"/>
  <c r="G14" i="30"/>
  <c r="H13" i="30"/>
  <c r="G13" i="30"/>
  <c r="H12" i="30"/>
  <c r="E18" i="30"/>
  <c r="D18" i="30"/>
  <c r="D8" i="25" s="1"/>
  <c r="C18" i="30"/>
  <c r="C8" i="25" s="1"/>
  <c r="G12" i="30"/>
  <c r="D36" i="25" l="1"/>
  <c r="D35" i="25"/>
  <c r="D33" i="25"/>
  <c r="D28" i="25"/>
  <c r="D32" i="25"/>
  <c r="D330" i="30"/>
  <c r="D30" i="25"/>
  <c r="D265" i="30"/>
  <c r="B30" i="25"/>
  <c r="C30" i="25"/>
  <c r="B42" i="25"/>
  <c r="B46" i="25" s="1"/>
  <c r="D42" i="25"/>
  <c r="D46" i="25" s="1"/>
  <c r="H213" i="30"/>
  <c r="I213" i="30" s="1"/>
  <c r="I15" i="30"/>
  <c r="I50" i="30"/>
  <c r="I54" i="30"/>
  <c r="I92" i="30"/>
  <c r="I120" i="30"/>
  <c r="I196" i="30"/>
  <c r="I91" i="30"/>
  <c r="I96" i="30"/>
  <c r="I200" i="30"/>
  <c r="I32" i="30"/>
  <c r="F313" i="30"/>
  <c r="F330" i="30" s="1"/>
  <c r="E313" i="30"/>
  <c r="E330" i="30" s="1"/>
  <c r="G290" i="30"/>
  <c r="G313" i="30" s="1"/>
  <c r="I28" i="30"/>
  <c r="I33" i="30"/>
  <c r="I14" i="30"/>
  <c r="D242" i="30"/>
  <c r="I128" i="30"/>
  <c r="I130" i="30"/>
  <c r="I133" i="30"/>
  <c r="I137" i="30"/>
  <c r="I202" i="30"/>
  <c r="I103" i="30"/>
  <c r="I116" i="30"/>
  <c r="I206" i="30"/>
  <c r="I36" i="30"/>
  <c r="I99" i="30"/>
  <c r="I107" i="30"/>
  <c r="I117" i="30"/>
  <c r="I124" i="30"/>
  <c r="I205" i="30"/>
  <c r="I37" i="30"/>
  <c r="E63" i="30"/>
  <c r="I95" i="30"/>
  <c r="I104" i="30"/>
  <c r="I13" i="30"/>
  <c r="I17" i="30"/>
  <c r="H56" i="30"/>
  <c r="C19" i="24" s="1"/>
  <c r="I121" i="30"/>
  <c r="I125" i="30"/>
  <c r="I129" i="30"/>
  <c r="I180" i="30"/>
  <c r="I182" i="30"/>
  <c r="I184" i="30"/>
  <c r="I186" i="30"/>
  <c r="I188" i="30"/>
  <c r="I190" i="30"/>
  <c r="I192" i="30"/>
  <c r="I194" i="30"/>
  <c r="I204" i="30"/>
  <c r="H18" i="30"/>
  <c r="C9" i="24" s="1"/>
  <c r="I16" i="30"/>
  <c r="I24" i="30"/>
  <c r="I29" i="30"/>
  <c r="I52" i="30"/>
  <c r="I100" i="30"/>
  <c r="I108" i="30"/>
  <c r="I143" i="30"/>
  <c r="I147" i="30"/>
  <c r="I151" i="30"/>
  <c r="I198" i="30"/>
  <c r="D63" i="30"/>
  <c r="I12" i="30"/>
  <c r="G18" i="30"/>
  <c r="B9" i="24" s="1"/>
  <c r="C41" i="30"/>
  <c r="I20" i="30"/>
  <c r="I21" i="30" s="1"/>
  <c r="G21" i="30"/>
  <c r="B10" i="24" s="1"/>
  <c r="I45" i="30"/>
  <c r="G47" i="30"/>
  <c r="B18" i="24" s="1"/>
  <c r="F63" i="30"/>
  <c r="D41" i="30"/>
  <c r="E41" i="30"/>
  <c r="I23" i="30"/>
  <c r="G25" i="30"/>
  <c r="B11" i="24" s="1"/>
  <c r="H25" i="30"/>
  <c r="C11" i="24" s="1"/>
  <c r="H30" i="30"/>
  <c r="I30" i="30" s="1"/>
  <c r="H34" i="30"/>
  <c r="I34" i="30" s="1"/>
  <c r="H38" i="30"/>
  <c r="I38" i="30" s="1"/>
  <c r="H46" i="30"/>
  <c r="I46" i="30" s="1"/>
  <c r="C56" i="30"/>
  <c r="C18" i="25" s="1"/>
  <c r="I58" i="30"/>
  <c r="I59" i="30" s="1"/>
  <c r="G59" i="30"/>
  <c r="B20" i="24" s="1"/>
  <c r="C62" i="30"/>
  <c r="C20" i="25" s="1"/>
  <c r="C139" i="30"/>
  <c r="C23" i="25" s="1"/>
  <c r="H70" i="30"/>
  <c r="G139" i="30"/>
  <c r="B24" i="24" s="1"/>
  <c r="I72" i="30"/>
  <c r="I74" i="30"/>
  <c r="I76" i="30"/>
  <c r="I78" i="30"/>
  <c r="I80" i="30"/>
  <c r="I82" i="30"/>
  <c r="I84" i="30"/>
  <c r="I86" i="30"/>
  <c r="I88" i="30"/>
  <c r="I90" i="30"/>
  <c r="B18" i="30"/>
  <c r="B8" i="25" s="1"/>
  <c r="F18" i="30"/>
  <c r="B21" i="30"/>
  <c r="B9" i="25" s="1"/>
  <c r="F21" i="30"/>
  <c r="B25" i="30"/>
  <c r="B10" i="25" s="1"/>
  <c r="F25" i="30"/>
  <c r="G27" i="30"/>
  <c r="B47" i="30"/>
  <c r="H27" i="30"/>
  <c r="C47" i="30"/>
  <c r="C17" i="25" s="1"/>
  <c r="G49" i="30"/>
  <c r="I51" i="30"/>
  <c r="I53" i="30"/>
  <c r="I55" i="30"/>
  <c r="I61" i="30"/>
  <c r="I62" i="30" s="1"/>
  <c r="G62" i="30"/>
  <c r="B21" i="24" s="1"/>
  <c r="I71" i="30"/>
  <c r="I73" i="30"/>
  <c r="I75" i="30"/>
  <c r="I77" i="30"/>
  <c r="I79" i="30"/>
  <c r="I81" i="30"/>
  <c r="I83" i="30"/>
  <c r="I85" i="30"/>
  <c r="I87" i="30"/>
  <c r="I89" i="30"/>
  <c r="H31" i="30"/>
  <c r="I31" i="30" s="1"/>
  <c r="H35" i="30"/>
  <c r="I35" i="30" s="1"/>
  <c r="H39" i="30"/>
  <c r="I39" i="30" s="1"/>
  <c r="I110" i="30"/>
  <c r="I112" i="30"/>
  <c r="I115" i="30"/>
  <c r="H118" i="30"/>
  <c r="I118" i="30" s="1"/>
  <c r="I119" i="30"/>
  <c r="H122" i="30"/>
  <c r="I122" i="30" s="1"/>
  <c r="I123" i="30"/>
  <c r="H126" i="30"/>
  <c r="I126" i="30" s="1"/>
  <c r="I127" i="30"/>
  <c r="I132" i="30"/>
  <c r="I136" i="30"/>
  <c r="H169" i="30"/>
  <c r="C25" i="24" s="1"/>
  <c r="I142" i="30"/>
  <c r="I146" i="30"/>
  <c r="I150" i="30"/>
  <c r="H94" i="30"/>
  <c r="I94" i="30" s="1"/>
  <c r="H98" i="30"/>
  <c r="I98" i="30" s="1"/>
  <c r="H102" i="30"/>
  <c r="I102" i="30" s="1"/>
  <c r="H106" i="30"/>
  <c r="I106" i="30" s="1"/>
  <c r="I153" i="30"/>
  <c r="I155" i="30"/>
  <c r="I157" i="30"/>
  <c r="I159" i="30"/>
  <c r="I161" i="30"/>
  <c r="I163" i="30"/>
  <c r="I165" i="30"/>
  <c r="I167" i="30"/>
  <c r="I173" i="30"/>
  <c r="I175" i="30"/>
  <c r="I177" i="30"/>
  <c r="H93" i="30"/>
  <c r="I93" i="30" s="1"/>
  <c r="H97" i="30"/>
  <c r="I97" i="30" s="1"/>
  <c r="H101" i="30"/>
  <c r="I101" i="30" s="1"/>
  <c r="H105" i="30"/>
  <c r="I105" i="30" s="1"/>
  <c r="H109" i="30"/>
  <c r="I109" i="30" s="1"/>
  <c r="H111" i="30"/>
  <c r="I111" i="30" s="1"/>
  <c r="H113" i="30"/>
  <c r="I113" i="30" s="1"/>
  <c r="I134" i="30"/>
  <c r="I138" i="30"/>
  <c r="I144" i="30"/>
  <c r="I148" i="30"/>
  <c r="I114" i="30"/>
  <c r="I135" i="30"/>
  <c r="G169" i="30"/>
  <c r="B25" i="24" s="1"/>
  <c r="I141" i="30"/>
  <c r="I145" i="30"/>
  <c r="I149" i="30"/>
  <c r="I152" i="30"/>
  <c r="I154" i="30"/>
  <c r="I156" i="30"/>
  <c r="I158" i="30"/>
  <c r="I160" i="30"/>
  <c r="I162" i="30"/>
  <c r="I164" i="30"/>
  <c r="I166" i="30"/>
  <c r="I168" i="30"/>
  <c r="I172" i="30"/>
  <c r="I174" i="30"/>
  <c r="I176" i="30"/>
  <c r="I178" i="30"/>
  <c r="B169" i="30"/>
  <c r="B24" i="25" s="1"/>
  <c r="B207" i="30"/>
  <c r="B25" i="25" s="1"/>
  <c r="F207" i="30"/>
  <c r="G179" i="30"/>
  <c r="I179" i="30" s="1"/>
  <c r="G183" i="30"/>
  <c r="I183" i="30" s="1"/>
  <c r="G187" i="30"/>
  <c r="I187" i="30" s="1"/>
  <c r="G191" i="30"/>
  <c r="I191" i="30" s="1"/>
  <c r="G195" i="30"/>
  <c r="I195" i="30" s="1"/>
  <c r="G199" i="30"/>
  <c r="I199" i="30" s="1"/>
  <c r="G203" i="30"/>
  <c r="I203" i="30" s="1"/>
  <c r="I262" i="30"/>
  <c r="G287" i="30"/>
  <c r="G274" i="30"/>
  <c r="B36" i="24" s="1"/>
  <c r="C169" i="30"/>
  <c r="C24" i="25" s="1"/>
  <c r="I260" i="30"/>
  <c r="C269" i="30"/>
  <c r="C34" i="25" s="1"/>
  <c r="H171" i="30"/>
  <c r="H207" i="30" s="1"/>
  <c r="C26" i="24" s="1"/>
  <c r="G181" i="30"/>
  <c r="I181" i="30" s="1"/>
  <c r="G185" i="30"/>
  <c r="I185" i="30" s="1"/>
  <c r="G189" i="30"/>
  <c r="I189" i="30" s="1"/>
  <c r="G193" i="30"/>
  <c r="I193" i="30" s="1"/>
  <c r="G197" i="30"/>
  <c r="I197" i="30" s="1"/>
  <c r="G201" i="30"/>
  <c r="I201" i="30" s="1"/>
  <c r="G226" i="30"/>
  <c r="B29" i="24" s="1"/>
  <c r="I225" i="30"/>
  <c r="I226" i="30" s="1"/>
  <c r="C253" i="30"/>
  <c r="C31" i="25" s="1"/>
  <c r="I258" i="30"/>
  <c r="C264" i="30"/>
  <c r="C33" i="25" s="1"/>
  <c r="C287" i="30"/>
  <c r="I273" i="30"/>
  <c r="C279" i="30"/>
  <c r="C36" i="25" s="1"/>
  <c r="I289" i="30"/>
  <c r="I291" i="30"/>
  <c r="I293" i="30"/>
  <c r="I295" i="30"/>
  <c r="I297" i="30"/>
  <c r="I299" i="30"/>
  <c r="I301" i="30"/>
  <c r="I303" i="30"/>
  <c r="I305" i="30"/>
  <c r="I307" i="30"/>
  <c r="I309" i="30"/>
  <c r="I311" i="30"/>
  <c r="C313" i="30"/>
  <c r="H315" i="30"/>
  <c r="I315" i="30" s="1"/>
  <c r="C324" i="30"/>
  <c r="G324" i="30"/>
  <c r="G328" i="30"/>
  <c r="E226" i="30"/>
  <c r="B253" i="30"/>
  <c r="B265" i="30" s="1"/>
  <c r="B274" i="30"/>
  <c r="B35" i="25" s="1"/>
  <c r="H318" i="30"/>
  <c r="I318" i="30" s="1"/>
  <c r="H322" i="30"/>
  <c r="I322" i="30" s="1"/>
  <c r="H326" i="30"/>
  <c r="B214" i="30"/>
  <c r="B26" i="25" s="1"/>
  <c r="H255" i="30"/>
  <c r="H256" i="30" s="1"/>
  <c r="C33" i="24" s="1"/>
  <c r="G255" i="30"/>
  <c r="H263" i="30"/>
  <c r="I263" i="30" s="1"/>
  <c r="H272" i="30"/>
  <c r="H274" i="30" s="1"/>
  <c r="C36" i="24" s="1"/>
  <c r="C274" i="30"/>
  <c r="C35" i="25" s="1"/>
  <c r="H278" i="30"/>
  <c r="I278" i="30" s="1"/>
  <c r="H290" i="30"/>
  <c r="H292" i="30"/>
  <c r="I292" i="30" s="1"/>
  <c r="H296" i="30"/>
  <c r="I296" i="30" s="1"/>
  <c r="H298" i="30"/>
  <c r="I298" i="30" s="1"/>
  <c r="H300" i="30"/>
  <c r="I300" i="30" s="1"/>
  <c r="H302" i="30"/>
  <c r="I302" i="30" s="1"/>
  <c r="H304" i="30"/>
  <c r="I304" i="30" s="1"/>
  <c r="H306" i="30"/>
  <c r="I306" i="30" s="1"/>
  <c r="H308" i="30"/>
  <c r="I308" i="30" s="1"/>
  <c r="H310" i="30"/>
  <c r="I310" i="30" s="1"/>
  <c r="H312" i="30"/>
  <c r="I312" i="30" s="1"/>
  <c r="H316" i="30"/>
  <c r="I316" i="30" s="1"/>
  <c r="H319" i="30"/>
  <c r="I319" i="30" s="1"/>
  <c r="H323" i="30"/>
  <c r="I323" i="30" s="1"/>
  <c r="H327" i="30"/>
  <c r="I327" i="30" s="1"/>
  <c r="B328" i="30"/>
  <c r="B330" i="30" s="1"/>
  <c r="I317" i="30"/>
  <c r="H320" i="30"/>
  <c r="I320" i="30" s="1"/>
  <c r="I321" i="30"/>
  <c r="C328" i="30"/>
  <c r="G330" i="30" l="1"/>
  <c r="C330" i="30"/>
  <c r="C265" i="30"/>
  <c r="C42" i="25"/>
  <c r="I290" i="30"/>
  <c r="I313" i="30" s="1"/>
  <c r="B63" i="30"/>
  <c r="B17" i="25"/>
  <c r="E65" i="30"/>
  <c r="B31" i="25"/>
  <c r="H47" i="30"/>
  <c r="C18" i="24" s="1"/>
  <c r="C63" i="30"/>
  <c r="C65" i="30" s="1"/>
  <c r="H287" i="30"/>
  <c r="B242" i="30"/>
  <c r="I25" i="30"/>
  <c r="I18" i="30"/>
  <c r="D65" i="30"/>
  <c r="D281" i="30" s="1"/>
  <c r="D332" i="30" s="1"/>
  <c r="I27" i="30"/>
  <c r="I40" i="30" s="1"/>
  <c r="G40" i="30"/>
  <c r="H328" i="30"/>
  <c r="I326" i="30"/>
  <c r="I328" i="30" s="1"/>
  <c r="E45" i="25" s="1"/>
  <c r="I324" i="30"/>
  <c r="E44" i="25" s="1"/>
  <c r="H313" i="30"/>
  <c r="I272" i="30"/>
  <c r="I274" i="30" s="1"/>
  <c r="H40" i="30"/>
  <c r="F41" i="30"/>
  <c r="F65" i="30" s="1"/>
  <c r="H139" i="30"/>
  <c r="I47" i="30"/>
  <c r="I255" i="30"/>
  <c r="I256" i="30" s="1"/>
  <c r="G256" i="30"/>
  <c r="B33" i="24" s="1"/>
  <c r="I171" i="30"/>
  <c r="I207" i="30" s="1"/>
  <c r="I49" i="30"/>
  <c r="I56" i="30" s="1"/>
  <c r="G56" i="30"/>
  <c r="B41" i="30"/>
  <c r="C242" i="30"/>
  <c r="H324" i="30"/>
  <c r="G207" i="30"/>
  <c r="I287" i="30"/>
  <c r="I169" i="30"/>
  <c r="I70" i="30"/>
  <c r="I139" i="30" s="1"/>
  <c r="E43" i="25" l="1"/>
  <c r="E46" i="25" s="1"/>
  <c r="I330" i="30"/>
  <c r="H330" i="30"/>
  <c r="F42" i="25"/>
  <c r="C46" i="25"/>
  <c r="H63" i="30"/>
  <c r="B65" i="30"/>
  <c r="B281" i="30" s="1"/>
  <c r="B332" i="30" s="1"/>
  <c r="C24" i="24"/>
  <c r="G41" i="30"/>
  <c r="B12" i="24"/>
  <c r="B26" i="24"/>
  <c r="G63" i="30"/>
  <c r="B19" i="24"/>
  <c r="H41" i="30"/>
  <c r="C12" i="24"/>
  <c r="C281" i="30"/>
  <c r="C332" i="30" s="1"/>
  <c r="I41" i="30"/>
  <c r="I63" i="30"/>
  <c r="H65" i="30" l="1"/>
  <c r="G65" i="30"/>
  <c r="I65" i="30"/>
  <c r="G66" i="26" l="1"/>
  <c r="F66" i="26"/>
  <c r="F212" i="30"/>
  <c r="D12" i="26" l="1"/>
  <c r="H212" i="30"/>
  <c r="E221" i="30"/>
  <c r="E276" i="30"/>
  <c r="E219" i="30"/>
  <c r="F221" i="30"/>
  <c r="F277" i="30"/>
  <c r="H277" i="30" s="1"/>
  <c r="F219" i="30"/>
  <c r="E212" i="30"/>
  <c r="F251" i="30"/>
  <c r="E222" i="30"/>
  <c r="E235" i="30"/>
  <c r="E239" i="30"/>
  <c r="E277" i="30"/>
  <c r="G277" i="30" s="1"/>
  <c r="I277" i="30" s="1"/>
  <c r="F247" i="30"/>
  <c r="F276" i="30"/>
  <c r="F222" i="30"/>
  <c r="F235" i="30"/>
  <c r="F239" i="30"/>
  <c r="E247" i="30"/>
  <c r="E251" i="30"/>
  <c r="E259" i="30" l="1"/>
  <c r="F259" i="30"/>
  <c r="D32" i="26"/>
  <c r="H235" i="30"/>
  <c r="D19" i="26"/>
  <c r="H219" i="30"/>
  <c r="D21" i="26"/>
  <c r="H221" i="30"/>
  <c r="D22" i="26"/>
  <c r="H222" i="30"/>
  <c r="D41" i="26"/>
  <c r="H247" i="30"/>
  <c r="D67" i="26"/>
  <c r="D36" i="26"/>
  <c r="H239" i="30"/>
  <c r="D66" i="26"/>
  <c r="F279" i="30"/>
  <c r="H276" i="30"/>
  <c r="D45" i="26"/>
  <c r="H251" i="30"/>
  <c r="C36" i="26"/>
  <c r="G239" i="30"/>
  <c r="C66" i="26"/>
  <c r="G276" i="30"/>
  <c r="E279" i="30"/>
  <c r="C21" i="26"/>
  <c r="G221" i="30"/>
  <c r="C45" i="26"/>
  <c r="G251" i="30"/>
  <c r="C41" i="26"/>
  <c r="G247" i="30"/>
  <c r="C32" i="26"/>
  <c r="G235" i="30"/>
  <c r="G222" i="30"/>
  <c r="C22" i="26"/>
  <c r="C19" i="26"/>
  <c r="G219" i="30"/>
  <c r="C67" i="26"/>
  <c r="G212" i="30"/>
  <c r="C12" i="26"/>
  <c r="B4" i="26"/>
  <c r="H63" i="26"/>
  <c r="I251" i="30" l="1"/>
  <c r="I219" i="30"/>
  <c r="G259" i="30"/>
  <c r="C50" i="26"/>
  <c r="H259" i="30"/>
  <c r="D50" i="26"/>
  <c r="I235" i="30"/>
  <c r="I247" i="30"/>
  <c r="H279" i="30"/>
  <c r="C37" i="24" s="1"/>
  <c r="I222" i="30"/>
  <c r="I239" i="30"/>
  <c r="H67" i="26"/>
  <c r="I221" i="30"/>
  <c r="I212" i="30"/>
  <c r="I276" i="30"/>
  <c r="G279" i="30"/>
  <c r="B37" i="24" s="1"/>
  <c r="E37" i="25"/>
  <c r="E39" i="25" s="1"/>
  <c r="E21" i="25"/>
  <c r="E12" i="25"/>
  <c r="I259" i="30" l="1"/>
  <c r="I279" i="30"/>
  <c r="H51" i="26"/>
  <c r="H54" i="26"/>
  <c r="H50" i="26"/>
  <c r="H53" i="26"/>
  <c r="G50" i="26" l="1"/>
  <c r="F50" i="26"/>
  <c r="F24" i="25"/>
  <c r="D21" i="25"/>
  <c r="F11" i="25"/>
  <c r="D12" i="25"/>
  <c r="F33" i="25"/>
  <c r="F29" i="25"/>
  <c r="F34" i="25"/>
  <c r="F9" i="25"/>
  <c r="H41" i="26"/>
  <c r="H32" i="26"/>
  <c r="H22" i="26"/>
  <c r="F35" i="25"/>
  <c r="H36" i="26"/>
  <c r="F18" i="25"/>
  <c r="F27" i="25"/>
  <c r="F10" i="25"/>
  <c r="F31" i="25"/>
  <c r="F26" i="25"/>
  <c r="F32" i="25"/>
  <c r="F28" i="25"/>
  <c r="F25" i="25"/>
  <c r="H12" i="26"/>
  <c r="F36" i="25"/>
  <c r="H49" i="26"/>
  <c r="D29" i="24"/>
  <c r="C12" i="25"/>
  <c r="F19" i="25"/>
  <c r="H21" i="26"/>
  <c r="D21" i="24"/>
  <c r="D20" i="24"/>
  <c r="C21" i="25"/>
  <c r="H19" i="26"/>
  <c r="F20" i="25"/>
  <c r="D33" i="24"/>
  <c r="D36" i="24"/>
  <c r="H13" i="26"/>
  <c r="D10" i="24"/>
  <c r="H45" i="26"/>
  <c r="G32" i="26" l="1"/>
  <c r="F32" i="26"/>
  <c r="K268" i="30"/>
  <c r="E268" i="30" s="1"/>
  <c r="K261" i="30"/>
  <c r="E261" i="30" s="1"/>
  <c r="L268" i="30"/>
  <c r="F268" i="30" s="1"/>
  <c r="L261" i="30"/>
  <c r="F261" i="30" s="1"/>
  <c r="D12" i="24"/>
  <c r="D37" i="25"/>
  <c r="D39" i="25" s="1"/>
  <c r="D48" i="25" s="1"/>
  <c r="C22" i="24"/>
  <c r="D37" i="24"/>
  <c r="C37" i="25"/>
  <c r="C39" i="25" s="1"/>
  <c r="C48" i="25" s="1"/>
  <c r="F30" i="25"/>
  <c r="F44" i="25"/>
  <c r="D19" i="24"/>
  <c r="D26" i="24"/>
  <c r="F23" i="25"/>
  <c r="D25" i="24"/>
  <c r="C13" i="24"/>
  <c r="D11" i="24"/>
  <c r="F8" i="25"/>
  <c r="F12" i="25" s="1"/>
  <c r="B12" i="25"/>
  <c r="C68" i="26"/>
  <c r="H66" i="26"/>
  <c r="H68" i="26" s="1"/>
  <c r="D68" i="26"/>
  <c r="D24" i="24"/>
  <c r="B21" i="25"/>
  <c r="B37" i="25" s="1"/>
  <c r="F17" i="25"/>
  <c r="F21" i="25" s="1"/>
  <c r="D52" i="26" l="1"/>
  <c r="H261" i="30"/>
  <c r="H264" i="30" s="1"/>
  <c r="C34" i="24" s="1"/>
  <c r="F264" i="30"/>
  <c r="D57" i="26"/>
  <c r="D58" i="26" s="1"/>
  <c r="H268" i="30"/>
  <c r="H269" i="30" s="1"/>
  <c r="C35" i="24" s="1"/>
  <c r="F269" i="30"/>
  <c r="C52" i="26"/>
  <c r="G261" i="30"/>
  <c r="E264" i="30"/>
  <c r="C57" i="26"/>
  <c r="G268" i="30"/>
  <c r="E269" i="30"/>
  <c r="E48" i="25"/>
  <c r="F37" i="25"/>
  <c r="F39" i="25" s="1"/>
  <c r="B39" i="25"/>
  <c r="B48" i="25" s="1"/>
  <c r="B13" i="24"/>
  <c r="D9" i="24"/>
  <c r="D13" i="24" s="1"/>
  <c r="F43" i="25"/>
  <c r="F46" i="25" s="1"/>
  <c r="D18" i="24"/>
  <c r="D22" i="24" s="1"/>
  <c r="B22" i="24"/>
  <c r="G269" i="30" l="1"/>
  <c r="B35" i="24" s="1"/>
  <c r="D35" i="24" s="1"/>
  <c r="I268" i="30"/>
  <c r="I269" i="30" s="1"/>
  <c r="I261" i="30"/>
  <c r="I264" i="30" s="1"/>
  <c r="G264" i="30"/>
  <c r="B34" i="24" s="1"/>
  <c r="D34" i="24" s="1"/>
  <c r="H52" i="26"/>
  <c r="H55" i="26" s="1"/>
  <c r="C55" i="26"/>
  <c r="F52" i="26"/>
  <c r="H57" i="26"/>
  <c r="G57" i="26" s="1"/>
  <c r="C58" i="26"/>
  <c r="D55" i="26"/>
  <c r="F48" i="25"/>
  <c r="G52" i="26" l="1"/>
  <c r="H58" i="26"/>
  <c r="F57" i="26"/>
  <c r="A3" i="25"/>
  <c r="A3" i="30"/>
  <c r="E216" i="30"/>
  <c r="C16" i="26" s="1"/>
  <c r="G216" i="30" l="1"/>
  <c r="F216" i="30"/>
  <c r="H216" i="30" s="1"/>
  <c r="I216" i="30" l="1"/>
  <c r="D16" i="26"/>
  <c r="H16" i="26" l="1"/>
  <c r="F16" i="26" l="1"/>
  <c r="G16" i="26"/>
  <c r="F218" i="30"/>
  <c r="H218" i="30" s="1"/>
  <c r="F220" i="30"/>
  <c r="D20" i="26" s="1"/>
  <c r="F217" i="30"/>
  <c r="H217" i="30" s="1"/>
  <c r="E218" i="30"/>
  <c r="C18" i="26" s="1"/>
  <c r="E220" i="30"/>
  <c r="G220" i="30" s="1"/>
  <c r="E217" i="30"/>
  <c r="C17" i="26" s="1"/>
  <c r="E223" i="30" l="1"/>
  <c r="D18" i="26"/>
  <c r="C20" i="26"/>
  <c r="F223" i="30"/>
  <c r="G218" i="30"/>
  <c r="I218" i="30" s="1"/>
  <c r="H18" i="26"/>
  <c r="F18" i="26" s="1"/>
  <c r="H17" i="26"/>
  <c r="G217" i="30"/>
  <c r="D17" i="26"/>
  <c r="H20" i="26"/>
  <c r="G20" i="26" s="1"/>
  <c r="H220" i="30"/>
  <c r="H223" i="30" s="1"/>
  <c r="C28" i="24" s="1"/>
  <c r="C23" i="26"/>
  <c r="G18" i="26" l="1"/>
  <c r="H23" i="26"/>
  <c r="I220" i="30"/>
  <c r="D23" i="26"/>
  <c r="G17" i="26"/>
  <c r="I217" i="30"/>
  <c r="I223" i="30" s="1"/>
  <c r="G223" i="30"/>
  <c r="B28" i="24" s="1"/>
  <c r="D28" i="24" s="1"/>
  <c r="F17" i="26"/>
  <c r="F20" i="26"/>
  <c r="E209" i="30"/>
  <c r="F209" i="30"/>
  <c r="H209" i="30" s="1"/>
  <c r="D9" i="26" l="1"/>
  <c r="G209" i="30"/>
  <c r="C9" i="26"/>
  <c r="H9" i="26" l="1"/>
  <c r="F9" i="26"/>
  <c r="I209" i="30"/>
  <c r="G9" i="26"/>
  <c r="E211" i="30"/>
  <c r="G211" i="30" s="1"/>
  <c r="F211" i="30"/>
  <c r="D11" i="26" s="1"/>
  <c r="H211" i="30" l="1"/>
  <c r="I211" i="30" s="1"/>
  <c r="C11" i="26"/>
  <c r="H11" i="26" l="1"/>
  <c r="G11" i="26" s="1"/>
  <c r="F11" i="26" l="1"/>
  <c r="F210" i="30"/>
  <c r="D10" i="26" s="1"/>
  <c r="E210" i="30"/>
  <c r="G210" i="30" s="1"/>
  <c r="F214" i="30" l="1"/>
  <c r="E214" i="30"/>
  <c r="G214" i="30"/>
  <c r="D14" i="26"/>
  <c r="H210" i="30"/>
  <c r="H214" i="30" s="1"/>
  <c r="C10" i="26"/>
  <c r="H10" i="26" l="1"/>
  <c r="C14" i="26"/>
  <c r="C27" i="24"/>
  <c r="I210" i="30"/>
  <c r="I214" i="30" s="1"/>
  <c r="B27" i="24"/>
  <c r="D27" i="24" l="1"/>
  <c r="H14" i="26"/>
  <c r="G10" i="26"/>
  <c r="F10" i="26"/>
  <c r="F230" i="30"/>
  <c r="H230" i="30" s="1"/>
  <c r="E230" i="30"/>
  <c r="G230" i="30" s="1"/>
  <c r="I230" i="30" s="1"/>
  <c r="F229" i="30"/>
  <c r="D26" i="26" s="1"/>
  <c r="E231" i="30"/>
  <c r="C28" i="26" s="1"/>
  <c r="E228" i="30"/>
  <c r="C25" i="26" s="1"/>
  <c r="E229" i="30"/>
  <c r="G229" i="30" s="1"/>
  <c r="F228" i="30"/>
  <c r="D25" i="26" s="1"/>
  <c r="F231" i="30"/>
  <c r="H231" i="30" s="1"/>
  <c r="H229" i="30" l="1"/>
  <c r="C27" i="26"/>
  <c r="G228" i="30"/>
  <c r="C26" i="26"/>
  <c r="I229" i="30"/>
  <c r="H25" i="26"/>
  <c r="G25" i="26" s="1"/>
  <c r="D28" i="26"/>
  <c r="H228" i="30"/>
  <c r="D27" i="26"/>
  <c r="G231" i="30"/>
  <c r="I231" i="30" s="1"/>
  <c r="H26" i="26"/>
  <c r="G26" i="26" s="1"/>
  <c r="F25" i="26" l="1"/>
  <c r="F26" i="26"/>
  <c r="I228" i="30"/>
  <c r="H28" i="26"/>
  <c r="F28" i="26" s="1"/>
  <c r="H27" i="26"/>
  <c r="F27" i="26" s="1"/>
  <c r="G28" i="26" l="1"/>
  <c r="G27" i="26"/>
  <c r="F236" i="30"/>
  <c r="D33" i="26" s="1"/>
  <c r="E236" i="30"/>
  <c r="C33" i="26" s="1"/>
  <c r="F238" i="30"/>
  <c r="H238" i="30" s="1"/>
  <c r="E240" i="30"/>
  <c r="G240" i="30" s="1"/>
  <c r="E238" i="30"/>
  <c r="G238" i="30" s="1"/>
  <c r="E237" i="30"/>
  <c r="G237" i="30" s="1"/>
  <c r="F240" i="30"/>
  <c r="H240" i="30" s="1"/>
  <c r="F237" i="30"/>
  <c r="H237" i="30" s="1"/>
  <c r="D34" i="26"/>
  <c r="D35" i="26" l="1"/>
  <c r="I237" i="30"/>
  <c r="C35" i="26"/>
  <c r="D37" i="26"/>
  <c r="G236" i="30"/>
  <c r="H35" i="26"/>
  <c r="G35" i="26" s="1"/>
  <c r="F35" i="26"/>
  <c r="C37" i="26"/>
  <c r="H37" i="26" s="1"/>
  <c r="G37" i="26" s="1"/>
  <c r="H33" i="26"/>
  <c r="G33" i="26" s="1"/>
  <c r="I238" i="30"/>
  <c r="I240" i="30"/>
  <c r="C34" i="26"/>
  <c r="H236" i="30"/>
  <c r="I236" i="30" s="1"/>
  <c r="F33" i="26" l="1"/>
  <c r="F37" i="26"/>
  <c r="H34" i="26"/>
  <c r="G34" i="26" s="1"/>
  <c r="F34" i="26" l="1"/>
  <c r="F246" i="30"/>
  <c r="H246" i="30" s="1"/>
  <c r="H248" i="30" s="1"/>
  <c r="E246" i="30"/>
  <c r="C40" i="26" s="1"/>
  <c r="F248" i="30" l="1"/>
  <c r="E248" i="30"/>
  <c r="C42" i="26"/>
  <c r="C31" i="24"/>
  <c r="G246" i="30"/>
  <c r="D40" i="26"/>
  <c r="D42" i="26" l="1"/>
  <c r="G248" i="30"/>
  <c r="I246" i="30"/>
  <c r="I248" i="30" s="1"/>
  <c r="H40" i="26"/>
  <c r="H42" i="26" l="1"/>
  <c r="F40" i="26"/>
  <c r="B31" i="24"/>
  <c r="D31" i="24" s="1"/>
  <c r="G40" i="26"/>
  <c r="E252" i="30"/>
  <c r="G252" i="30" s="1"/>
  <c r="F250" i="30"/>
  <c r="E250" i="30"/>
  <c r="F252" i="30"/>
  <c r="H252" i="30" s="1"/>
  <c r="F253" i="30" l="1"/>
  <c r="F265" i="30" s="1"/>
  <c r="I252" i="30"/>
  <c r="D46" i="26"/>
  <c r="C46" i="26"/>
  <c r="H46" i="26" s="1"/>
  <c r="G46" i="26" s="1"/>
  <c r="E253" i="30"/>
  <c r="E265" i="30" s="1"/>
  <c r="G250" i="30"/>
  <c r="G253" i="30"/>
  <c r="D44" i="26"/>
  <c r="C44" i="26"/>
  <c r="H250" i="30"/>
  <c r="H253" i="30" s="1"/>
  <c r="C32" i="24" l="1"/>
  <c r="H265" i="30"/>
  <c r="C47" i="26"/>
  <c r="H44" i="26"/>
  <c r="H47" i="26" s="1"/>
  <c r="D47" i="26"/>
  <c r="G44" i="26"/>
  <c r="B32" i="24"/>
  <c r="D32" i="24" s="1"/>
  <c r="G265" i="30"/>
  <c r="I250" i="30"/>
  <c r="I253" i="30" s="1"/>
  <c r="I265" i="30" s="1"/>
  <c r="F46" i="26"/>
  <c r="F44" i="26" l="1"/>
  <c r="F232" i="30"/>
  <c r="E232" i="30"/>
  <c r="G232" i="30" l="1"/>
  <c r="C29" i="26"/>
  <c r="H232" i="30"/>
  <c r="D29" i="26"/>
  <c r="H29" i="26" l="1"/>
  <c r="F29" i="26" s="1"/>
  <c r="I232" i="30"/>
  <c r="G29" i="26" l="1"/>
  <c r="F233" i="30"/>
  <c r="E233" i="30"/>
  <c r="G233" i="30" s="1"/>
  <c r="H233" i="30" l="1"/>
  <c r="D30" i="26"/>
  <c r="C30" i="26"/>
  <c r="H30" i="26" l="1"/>
  <c r="F30" i="26"/>
  <c r="I233" i="30"/>
  <c r="G30" i="26" l="1"/>
  <c r="E234" i="30"/>
  <c r="C31" i="26" s="1"/>
  <c r="F234" i="30"/>
  <c r="F241" i="30" s="1"/>
  <c r="F242" i="30" s="1"/>
  <c r="F281" i="30" s="1"/>
  <c r="F332" i="30" s="1"/>
  <c r="C38" i="26" l="1"/>
  <c r="C70" i="26" s="1"/>
  <c r="H234" i="30"/>
  <c r="H241" i="30" s="1"/>
  <c r="E241" i="30"/>
  <c r="E242" i="30" s="1"/>
  <c r="E281" i="30" s="1"/>
  <c r="E332" i="30" s="1"/>
  <c r="G234" i="30"/>
  <c r="D31" i="26"/>
  <c r="G241" i="30" l="1"/>
  <c r="I234" i="30"/>
  <c r="I241" i="30" s="1"/>
  <c r="I242" i="30" s="1"/>
  <c r="I281" i="30" s="1"/>
  <c r="I332" i="30" s="1"/>
  <c r="D38" i="26"/>
  <c r="D70" i="26" s="1"/>
  <c r="H242" i="30"/>
  <c r="H281" i="30" s="1"/>
  <c r="H332" i="30" s="1"/>
  <c r="C30" i="24"/>
  <c r="C38" i="24" s="1"/>
  <c r="C40" i="24" s="1"/>
  <c r="H31" i="26"/>
  <c r="F31" i="26" s="1"/>
  <c r="G31" i="26" l="1"/>
  <c r="H38" i="26"/>
  <c r="H70" i="26" s="1"/>
  <c r="G242" i="30"/>
  <c r="G281" i="30" s="1"/>
  <c r="G332" i="30" s="1"/>
  <c r="B30" i="24"/>
  <c r="D30" i="24" l="1"/>
  <c r="D38" i="24" s="1"/>
  <c r="D40" i="24" s="1"/>
  <c r="B38" i="24"/>
  <c r="B40" i="24" s="1"/>
</calcChain>
</file>

<file path=xl/sharedStrings.xml><?xml version="1.0" encoding="utf-8"?>
<sst xmlns="http://schemas.openxmlformats.org/spreadsheetml/2006/main" count="787" uniqueCount="703">
  <si>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</si>
  <si>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</si>
  <si>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</si>
  <si>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</si>
  <si>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</si>
  <si>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</si>
  <si>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</si>
  <si>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</si>
  <si>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</si>
  <si>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</si>
  <si>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</si>
  <si>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</si>
  <si>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</si>
  <si>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</si>
  <si>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</si>
  <si>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</si>
  <si>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</si>
  <si>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</si>
  <si>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</si>
  <si>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</si>
  <si>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</si>
  <si>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</si>
  <si>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</si>
  <si>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</si>
  <si>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</si>
  <si>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</si>
  <si>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</si>
  <si>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</si>
  <si>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</si>
  <si>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</si>
  <si>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</si>
  <si>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</si>
  <si>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</si>
  <si>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</si>
  <si>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</si>
  <si>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</si>
  <si>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</si>
  <si>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</si>
  <si>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</si>
  <si>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</si>
  <si>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</si>
  <si>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</si>
  <si>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</si>
  <si>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</si>
  <si>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</si>
  <si>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</si>
  <si>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</si>
  <si>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</si>
  <si>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</si>
  <si>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</si>
  <si>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</si>
  <si>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</si>
  <si>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</si>
  <si>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</si>
  <si>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</si>
  <si>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</si>
  <si>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</si>
  <si>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</si>
  <si>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</si>
  <si>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</si>
  <si>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</si>
  <si>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</si>
  <si>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</si>
  <si>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</si>
  <si>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</si>
  <si>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</si>
  <si>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</si>
  <si>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</si>
  <si>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</si>
  <si>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</si>
  <si>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</si>
  <si>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</si>
  <si>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</si>
  <si>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</si>
  <si>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</si>
  <si>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</si>
  <si>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</si>
  <si>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</si>
  <si>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</si>
  <si>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</si>
  <si>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</si>
  <si>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</si>
  <si>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</si>
  <si>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</si>
  <si>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</si>
  <si>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</si>
  <si>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</si>
  <si>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</si>
  <si>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</si>
  <si>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</si>
  <si>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</si>
  <si>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</si>
  <si>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</si>
  <si>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</si>
  <si>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</si>
  <si>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</si>
  <si>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</si>
  <si>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</si>
  <si>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</si>
  <si>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</si>
  <si>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</si>
  <si>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</si>
  <si>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</si>
  <si>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</si>
  <si>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</si>
  <si>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</si>
  <si>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</si>
  <si>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</si>
  <si>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</si>
  <si>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</si>
  <si>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</si>
  <si>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</si>
  <si>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</si>
  <si>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</si>
  <si>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</si>
  <si>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</si>
  <si>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</si>
  <si>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</si>
  <si>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</si>
  <si>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</si>
  <si>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</si>
  <si>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</si>
  <si>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</si>
  <si>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</si>
  <si>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</si>
  <si>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</si>
  <si>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</si>
  <si>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</si>
  <si>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</si>
  <si>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</si>
  <si>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</si>
  <si>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</si>
  <si>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</si>
  <si>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</si>
  <si>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</si>
  <si>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</si>
  <si>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</si>
  <si>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</si>
  <si>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</si>
  <si>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</si>
  <si>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</si>
  <si>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</si>
  <si>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</si>
  <si>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</si>
  <si>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</si>
  <si>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</si>
  <si>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</si>
  <si>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</si>
  <si>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</si>
  <si>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</si>
  <si>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</si>
  <si>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</si>
  <si>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</si>
  <si>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</si>
  <si>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</si>
  <si>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</si>
  <si>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</si>
  <si>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</si>
  <si>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</si>
  <si>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</si>
  <si>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</si>
  <si>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</si>
  <si>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</si>
  <si>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</si>
  <si>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</si>
  <si>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</si>
  <si>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</si>
  <si>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</si>
  <si>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</si>
  <si>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</si>
  <si>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</si>
  <si>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</si>
  <si>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</si>
  <si>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</si>
  <si>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</si>
  <si>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</si>
  <si>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</si>
  <si>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</si>
  <si>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</si>
  <si>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</si>
  <si>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</si>
  <si>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</si>
  <si>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</si>
  <si>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</si>
  <si>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</si>
  <si>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</si>
  <si>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</si>
  <si>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</si>
  <si>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</si>
  <si>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</si>
  <si>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</si>
  <si>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</si>
  <si>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</si>
  <si>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</si>
  <si>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</si>
  <si>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</si>
  <si>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</si>
  <si>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</si>
  <si>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</si>
  <si>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</si>
  <si>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</si>
  <si>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</si>
  <si>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</si>
  <si>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</si>
  <si>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</si>
  <si>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</si>
  <si>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</si>
  <si>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</si>
  <si>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</si>
  <si>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</si>
  <si>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</si>
  <si>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</si>
  <si>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</si>
  <si>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</si>
  <si>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</si>
  <si>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</si>
  <si>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</si>
  <si>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</si>
  <si>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</si>
  <si>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</si>
  <si>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</si>
  <si>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</si>
  <si>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</si>
  <si>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</si>
  <si>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</si>
  <si>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</si>
  <si>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</si>
  <si>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</si>
  <si>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</si>
  <si>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</si>
  <si>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</si>
  <si>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</si>
  <si>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</si>
  <si>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</si>
  <si>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</si>
  <si>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</si>
  <si>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</si>
  <si>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</si>
  <si>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</si>
  <si>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</si>
  <si>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</si>
  <si>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</si>
  <si>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</si>
  <si>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</si>
  <si>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</si>
  <si>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</si>
  <si>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</si>
  <si>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</si>
  <si>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</si>
  <si>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</si>
  <si>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</si>
  <si>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</si>
  <si>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</si>
  <si>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</si>
  <si>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</si>
  <si>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</si>
  <si>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</si>
  <si>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</si>
  <si>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</si>
  <si>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</si>
  <si>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</si>
  <si>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</si>
  <si>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</si>
  <si>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</si>
  <si>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</si>
  <si>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</si>
  <si>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</si>
  <si>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</si>
  <si>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</si>
  <si>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</si>
  <si>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</si>
  <si>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</si>
  <si>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</si>
  <si>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</si>
  <si>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</si>
  <si>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</si>
  <si>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</si>
  <si>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</si>
  <si>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</si>
  <si>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</si>
  <si>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</si>
  <si>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</si>
  <si>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</si>
  <si>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</si>
  <si>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</si>
  <si>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</si>
  <si>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</si>
  <si>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</si>
  <si>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</si>
  <si>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</si>
  <si>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</si>
  <si>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</si>
  <si>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</si>
  <si>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</si>
  <si>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</si>
  <si>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</si>
  <si>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</si>
  <si>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</si>
  <si>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</si>
  <si>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</si>
  <si>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</si>
  <si>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</si>
  <si>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</si>
  <si>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</si>
  <si>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</si>
  <si>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</si>
  <si>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</si>
  <si>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</si>
  <si>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</si>
  <si>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</si>
  <si>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</si>
  <si>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</si>
  <si>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</si>
  <si>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</si>
  <si>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</si>
  <si>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</si>
  <si>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</si>
  <si>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</si>
  <si>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</si>
  <si>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</si>
  <si>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</si>
  <si>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</si>
  <si>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</si>
  <si>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</si>
  <si>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</si>
  <si>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</si>
  <si>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</si>
  <si>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</si>
  <si>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</si>
  <si>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</si>
  <si>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</si>
  <si>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</si>
  <si>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</si>
  <si>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</si>
  <si>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</si>
  <si>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</si>
  <si>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</si>
  <si>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</si>
  <si>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</si>
  <si>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</si>
  <si>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</si>
  <si>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</si>
  <si>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</si>
  <si>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</si>
  <si>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</si>
  <si>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</si>
  <si>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</si>
  <si>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</si>
  <si>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</si>
  <si>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</si>
  <si>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</si>
  <si>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</si>
  <si>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</si>
  <si>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</si>
  <si>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</si>
  <si>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</si>
  <si>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</si>
  <si>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</si>
  <si>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</si>
  <si>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</si>
  <si>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</si>
  <si>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</si>
  <si>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</si>
  <si>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</si>
  <si>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</si>
  <si>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</si>
  <si>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</si>
  <si>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</si>
  <si>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</si>
  <si>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</si>
  <si>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</si>
  <si>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</si>
  <si>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</si>
  <si>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</si>
  <si>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</si>
  <si>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</si>
  <si>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</si>
  <si>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</si>
  <si>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</si>
  <si>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</si>
  <si>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</si>
  <si>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</si>
  <si>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</si>
  <si>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</si>
  <si>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</si>
  <si>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</si>
  <si>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</si>
  <si>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</si>
  <si>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</si>
  <si>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</si>
  <si>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</si>
  <si>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</si>
  <si>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</si>
  <si>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</si>
  <si>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</si>
  <si>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</si>
  <si>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</si>
  <si>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</si>
  <si>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</si>
  <si>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</si>
  <si>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</si>
  <si>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</si>
  <si>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</si>
  <si>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</si>
  <si>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</si>
  <si>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</si>
  <si>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</si>
  <si>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</si>
  <si>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</si>
  <si>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</si>
  <si>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</si>
  <si>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</si>
  <si>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</si>
  <si>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</si>
  <si>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</si>
  <si>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</si>
  <si>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</si>
  <si>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</si>
  <si>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</si>
  <si>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</si>
  <si>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</si>
  <si>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</si>
  <si>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</si>
  <si>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</si>
  <si>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</si>
  <si>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</si>
  <si>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</si>
  <si>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</si>
  <si>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</si>
  <si>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</si>
  <si>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</si>
  <si>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</si>
  <si>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</si>
  <si>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</si>
  <si>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</si>
  <si>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</si>
  <si>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</si>
  <si>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</si>
  <si>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</si>
  <si>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</si>
  <si>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</si>
  <si>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</si>
  <si>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</si>
  <si>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</si>
  <si>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</si>
  <si>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</si>
  <si>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</si>
  <si>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</si>
  <si>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</si>
  <si>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</si>
  <si>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</si>
  <si>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</si>
  <si>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</si>
  <si>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</si>
  <si>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</si>
  <si>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</si>
  <si>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</si>
  <si>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</si>
  <si>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</si>
  <si>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</si>
  <si>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</si>
  <si>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</si>
  <si>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</si>
  <si>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</si>
  <si>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</si>
  <si>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</si>
  <si>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</si>
  <si>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</si>
  <si>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</si>
  <si>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</si>
  <si>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</si>
  <si>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</si>
  <si>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</si>
  <si>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</si>
  <si>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</si>
  <si>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</si>
  <si>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</si>
  <si>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</si>
  <si>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</si>
  <si>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</si>
  <si>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</si>
  <si>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</si>
  <si>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</si>
  <si>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</si>
  <si>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</si>
  <si>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</si>
  <si>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</si>
  <si>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</si>
  <si>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</si>
  <si>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</si>
  <si>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</si>
  <si>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</si>
  <si>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</si>
  <si>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</si>
  <si>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</si>
  <si>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</si>
  <si>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</si>
  <si>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</si>
  <si>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</si>
  <si>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</si>
  <si>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</si>
  <si>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</si>
  <si>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</si>
  <si>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</si>
  <si>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</si>
  <si>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</si>
  <si>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</si>
  <si>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</si>
  <si>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</si>
  <si>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</si>
  <si>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</si>
  <si>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</si>
  <si>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</si>
  <si>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</si>
  <si>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</si>
  <si>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</si>
  <si>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</si>
  <si>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</si>
  <si>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</si>
  <si>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</si>
  <si>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</si>
  <si>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</si>
  <si>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</si>
  <si>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</si>
  <si>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</si>
  <si>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</si>
  <si>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</si>
  <si>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</si>
  <si>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</si>
  <si>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</si>
  <si>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</si>
  <si>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</si>
  <si>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</si>
  <si>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</si>
  <si>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</si>
  <si>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</si>
  <si>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</si>
  <si>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</si>
  <si>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</si>
  <si>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</si>
  <si>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</si>
  <si>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</si>
  <si>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</si>
  <si>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</si>
  <si>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</si>
  <si>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</si>
  <si>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</si>
  <si>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</si>
  <si>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</si>
  <si>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</si>
  <si>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</si>
  <si>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</si>
  <si>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</si>
  <si>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</si>
  <si>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</si>
  <si>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</si>
  <si>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</si>
  <si>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</si>
  <si>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</si>
  <si>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</si>
  <si>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</si>
  <si>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</si>
  <si>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</si>
  <si>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</si>
  <si>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</si>
  <si>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</si>
  <si>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</si>
  <si>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</si>
  <si>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</si>
  <si>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</si>
  <si>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</si>
  <si>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</si>
  <si>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</si>
  <si>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</si>
  <si>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</si>
  <si>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</si>
  <si>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</si>
  <si>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</si>
  <si>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</si>
  <si>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</si>
  <si>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</si>
  <si>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</si>
  <si>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</si>
  <si>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</si>
  <si>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</si>
  <si>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</si>
  <si>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</si>
  <si>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</si>
  <si>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</si>
  <si>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</si>
  <si>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</si>
  <si>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</si>
  <si>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</si>
  <si>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</si>
  <si>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</si>
  <si>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</si>
  <si>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</si>
  <si>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</si>
  <si>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</si>
  <si>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</si>
  <si>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</si>
  <si>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</si>
  <si>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</si>
  <si>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</si>
  <si>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</si>
  <si>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</si>
  <si>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</si>
  <si>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</si>
  <si>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</si>
  <si>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</si>
  <si>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</si>
  <si>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</si>
  <si>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</si>
  <si>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</si>
  <si>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</si>
  <si>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</si>
  <si>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</si>
  <si>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</si>
  <si>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</si>
  <si>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</si>
  <si>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</si>
  <si>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</si>
  <si>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</si>
  <si>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</si>
  <si>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</si>
  <si>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</si>
  <si>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</si>
  <si>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</si>
  <si>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</si>
  <si>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</si>
  <si>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</si>
  <si>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</si>
  <si>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</si>
  <si>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</si>
  <si>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</si>
  <si>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</si>
  <si>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</si>
  <si>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</si>
  <si>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</si>
  <si>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</si>
  <si>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</si>
  <si>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</si>
  <si>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</si>
  <si>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</si>
  <si>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</si>
  <si>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</si>
  <si>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</si>
  <si>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</si>
  <si>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</si>
  <si>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</si>
  <si>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</si>
  <si>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</si>
  <si>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</si>
  <si>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</si>
  <si>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</si>
  <si>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</si>
  <si>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</si>
  <si>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</si>
  <si>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</si>
  <si>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</si>
  <si>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</si>
  <si>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</si>
  <si>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</si>
  <si>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</si>
  <si>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</si>
  <si>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</si>
  <si>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</si>
  <si>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</si>
  <si>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</si>
  <si>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</si>
  <si>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</si>
  <si>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</si>
  <si>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</si>
  <si>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</si>
  <si>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</si>
  <si>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</si>
  <si>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</si>
  <si>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</si>
  <si>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</si>
  <si>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</si>
  <si>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</si>
  <si>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</si>
  <si>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</si>
  <si>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</si>
  <si>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</si>
  <si>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</si>
  <si>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</si>
  <si>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</si>
  <si>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</si>
  <si>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</si>
  <si>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</si>
  <si>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</si>
  <si>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</si>
  <si>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</si>
  <si>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</si>
  <si>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</si>
  <si>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</si>
  <si>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</si>
  <si>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</si>
  <si>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</si>
  <si>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FOR THE YEAR ENDED DECEMBER 31, 2021</t>
  </si>
  <si>
    <t>(spread is based on allocation factors developed for the December 2021 CBR)</t>
  </si>
  <si>
    <t>DEC21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</si>
</sst>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2" borderId="20" applyNumberFormat="0" applyAlignment="0" applyProtection="0">
      <alignment horizontal="left" vertical="center" indent="1"/>
    </xf>
    <xf numFmtId="173" fontId="22" fillId="0" borderId="25" applyNumberFormat="0" applyProtection="0">
      <alignment horizontal="right" vertical="center"/>
    </xf>
    <xf numFmtId="173" fontId="21" fillId="0" borderId="27" applyNumberFormat="0" applyProtection="0">
      <alignment horizontal="right" vertical="center"/>
    </xf>
    <xf numFmtId="173" fontId="22" fillId="3" borderId="20" applyNumberFormat="0" applyAlignment="0" applyProtection="0">
      <alignment horizontal="left" vertical="center" indent="1"/>
    </xf>
    <xf numFmtId="0" fontId="13" fillId="4" borderId="27" applyNumberFormat="0" applyAlignment="0">
      <alignment horizontal="left" vertical="center" indent="1"/>
      <protection locked="0"/>
    </xf>
    <xf numFmtId="0" fontId="13" fillId="5" borderId="27" applyNumberFormat="0" applyAlignment="0" applyProtection="0">
      <alignment horizontal="left" vertical="center" indent="1"/>
    </xf>
    <xf numFmtId="173" fontId="22" fillId="6" borderId="25" applyNumberFormat="0" applyBorder="0">
      <alignment horizontal="right" vertical="center"/>
      <protection locked="0"/>
    </xf>
    <xf numFmtId="0" fontId="13" fillId="4" borderId="27" applyNumberFormat="0" applyAlignment="0">
      <alignment horizontal="left" vertical="center" indent="1"/>
      <protection locked="0"/>
    </xf>
    <xf numFmtId="173" fontId="21" fillId="5" borderId="27" applyNumberFormat="0" applyProtection="0">
      <alignment horizontal="right" vertical="center"/>
    </xf>
    <xf numFmtId="173" fontId="21" fillId="6" borderId="27" applyNumberFormat="0" applyBorder="0">
      <alignment horizontal="right" vertical="center"/>
      <protection locked="0"/>
    </xf>
    <xf numFmtId="173" fontId="23" fillId="7" borderId="28" applyNumberFormat="0" applyBorder="0" applyAlignment="0" applyProtection="0">
      <alignment horizontal="right" vertical="center" indent="1"/>
    </xf>
    <xf numFmtId="173" fontId="24" fillId="8" borderId="28" applyNumberFormat="0" applyBorder="0" applyAlignment="0" applyProtection="0">
      <alignment horizontal="right" vertical="center" indent="1"/>
    </xf>
    <xf numFmtId="173" fontId="24" fillId="9" borderId="28" applyNumberFormat="0" applyBorder="0" applyAlignment="0" applyProtection="0">
      <alignment horizontal="right" vertical="center" indent="1"/>
    </xf>
    <xf numFmtId="173" fontId="25" fillId="10" borderId="28" applyNumberFormat="0" applyBorder="0" applyAlignment="0" applyProtection="0">
      <alignment horizontal="right" vertical="center" indent="1"/>
    </xf>
    <xf numFmtId="173" fontId="25" fillId="11" borderId="28" applyNumberFormat="0" applyBorder="0" applyAlignment="0" applyProtection="0">
      <alignment horizontal="right" vertical="center" indent="1"/>
    </xf>
    <xf numFmtId="173" fontId="25" fillId="12" borderId="28" applyNumberFormat="0" applyBorder="0" applyAlignment="0" applyProtection="0">
      <alignment horizontal="right" vertical="center" indent="1"/>
    </xf>
    <xf numFmtId="173" fontId="26" fillId="13" borderId="28" applyNumberFormat="0" applyBorder="0" applyAlignment="0" applyProtection="0">
      <alignment horizontal="right" vertical="center" indent="1"/>
    </xf>
    <xf numFmtId="173" fontId="26" fillId="14" borderId="28" applyNumberFormat="0" applyBorder="0" applyAlignment="0" applyProtection="0">
      <alignment horizontal="right" vertical="center" indent="1"/>
    </xf>
    <xf numFmtId="173" fontId="26" fillId="15" borderId="28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3" fontId="28" fillId="3" borderId="0" applyNumberFormat="0" applyAlignment="0" applyProtection="0">
      <alignment horizontal="left" vertical="center" indent="1"/>
    </xf>
    <xf numFmtId="0" fontId="27" fillId="0" borderId="29" applyNumberFormat="0" applyFont="0" applyFill="0" applyAlignment="0" applyProtection="0"/>
    <xf numFmtId="173" fontId="22" fillId="0" borderId="25" applyNumberFormat="0" applyFill="0" applyBorder="0" applyAlignment="0" applyProtection="0">
      <alignment horizontal="right" vertical="center"/>
    </xf>
    <xf numFmtId="173" fontId="22" fillId="3" borderId="20" applyNumberFormat="0" applyAlignment="0" applyProtection="0">
      <alignment horizontal="left" vertical="center" indent="1"/>
    </xf>
    <xf numFmtId="0" fontId="21" fillId="2" borderId="27" applyNumberFormat="0" applyAlignment="0" applyProtection="0">
      <alignment horizontal="left" vertical="center" indent="1"/>
    </xf>
    <xf numFmtId="0" fontId="13" fillId="16" borderId="20" applyNumberFormat="0" applyAlignment="0" applyProtection="0">
      <alignment horizontal="left" vertical="center" indent="1"/>
    </xf>
    <xf numFmtId="0" fontId="13" fillId="17" borderId="20" applyNumberFormat="0" applyAlignment="0" applyProtection="0">
      <alignment horizontal="left" vertical="center" indent="1"/>
    </xf>
    <xf numFmtId="0" fontId="13" fillId="18" borderId="20" applyNumberFormat="0" applyAlignment="0" applyProtection="0">
      <alignment horizontal="left" vertical="center" indent="1"/>
    </xf>
    <xf numFmtId="0" fontId="13" fillId="6" borderId="20" applyNumberFormat="0" applyAlignment="0" applyProtection="0">
      <alignment horizontal="left" vertical="center" indent="1"/>
    </xf>
    <xf numFmtId="0" fontId="13" fillId="5" borderId="27" applyNumberFormat="0" applyAlignment="0" applyProtection="0">
      <alignment horizontal="left" vertical="center" indent="1"/>
    </xf>
    <xf numFmtId="0" fontId="29" fillId="0" borderId="30" applyNumberFormat="0" applyFill="0" applyBorder="0" applyAlignment="0" applyProtection="0"/>
    <xf numFmtId="0" fontId="30" fillId="0" borderId="30" applyNumberFormat="0" applyBorder="0" applyAlignment="0" applyProtection="0"/>
    <xf numFmtId="0" fontId="29" fillId="4" borderId="27" applyNumberFormat="0" applyAlignment="0">
      <alignment horizontal="left" vertical="center" indent="1"/>
      <protection locked="0"/>
    </xf>
    <xf numFmtId="0" fontId="29" fillId="4" borderId="27" applyNumberFormat="0" applyAlignment="0">
      <alignment horizontal="left" vertical="center" indent="1"/>
      <protection locked="0"/>
    </xf>
    <xf numFmtId="0" fontId="29" fillId="5" borderId="27" applyNumberFormat="0" applyAlignment="0" applyProtection="0">
      <alignment horizontal="left" vertical="center" indent="1"/>
    </xf>
    <xf numFmtId="173" fontId="31" fillId="5" borderId="27" applyNumberFormat="0" applyProtection="0">
      <alignment horizontal="right" vertical="center"/>
    </xf>
    <xf numFmtId="173" fontId="32" fillId="6" borderId="25" applyNumberFormat="0" applyBorder="0">
      <alignment horizontal="right" vertical="center"/>
      <protection locked="0"/>
    </xf>
    <xf numFmtId="173" fontId="31" fillId="6" borderId="27" applyNumberFormat="0" applyBorder="0">
      <alignment horizontal="right" vertical="center"/>
      <protection locked="0"/>
    </xf>
    <xf numFmtId="173" fontId="22" fillId="0" borderId="25" applyNumberFormat="0" applyFill="0" applyBorder="0" applyAlignment="0" applyProtection="0">
      <alignment horizontal="right" vertical="center"/>
    </xf>
  </cellStyleXfs>
  <cellXfs count="193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0" fillId="0" borderId="3" xfId="0" applyNumberFormat="1" applyFont="1" applyFill="1" applyBorder="1" applyAlignment="1">
      <alignment horizontal="center"/>
    </xf>
    <xf numFmtId="43" fontId="10" fillId="0" borderId="3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0" xfId="0" applyNumberFormat="1" applyFont="1" applyFill="1" applyBorder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168" fontId="5" fillId="0" borderId="16" xfId="0" applyNumberFormat="1" applyFont="1" applyFill="1" applyBorder="1"/>
    <xf numFmtId="10" fontId="5" fillId="0" borderId="21" xfId="0" applyNumberFormat="1" applyFont="1" applyFill="1" applyBorder="1"/>
    <xf numFmtId="10" fontId="5" fillId="0" borderId="23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168" fontId="3" fillId="0" borderId="16" xfId="0" applyNumberFormat="1" applyFont="1" applyFill="1" applyBorder="1"/>
    <xf numFmtId="41" fontId="10" fillId="0" borderId="24" xfId="0" applyNumberFormat="1" applyFont="1" applyFill="1" applyBorder="1" applyAlignment="1">
      <alignment horizontal="right"/>
    </xf>
    <xf numFmtId="0" fontId="14" fillId="0" borderId="13" xfId="0" quotePrefix="1" applyNumberFormat="1" applyFont="1" applyFill="1" applyBorder="1" applyAlignment="1">
      <alignment horizontal="left" vertical="center"/>
    </xf>
    <xf numFmtId="10" fontId="15" fillId="0" borderId="11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" fillId="0" borderId="18" xfId="0" quotePrefix="1" applyFont="1" applyFill="1" applyBorder="1" applyAlignment="1">
      <alignment horizontal="left" vertical="center" indent="6"/>
    </xf>
    <xf numFmtId="0" fontId="4" fillId="0" borderId="18" xfId="0" quotePrefix="1" applyFont="1" applyFill="1" applyBorder="1" applyAlignment="1">
      <alignment horizontal="left" vertical="center" indent="6"/>
    </xf>
    <xf numFmtId="0" fontId="10" fillId="0" borderId="18" xfId="0" quotePrefix="1" applyFont="1" applyFill="1" applyBorder="1" applyAlignment="1">
      <alignment horizontal="left" vertical="center" indent="6"/>
    </xf>
    <xf numFmtId="168" fontId="17" fillId="0" borderId="0" xfId="0" applyNumberFormat="1" applyFont="1" applyFill="1" applyBorder="1"/>
    <xf numFmtId="0" fontId="16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Fill="1"/>
    <xf numFmtId="0" fontId="15" fillId="0" borderId="6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5" xfId="0" quotePrefix="1" applyNumberFormat="1" applyFont="1" applyFill="1" applyBorder="1" applyAlignment="1">
      <alignment horizontal="center" vertical="center" wrapText="1"/>
    </xf>
    <xf numFmtId="166" fontId="15" fillId="0" borderId="9" xfId="0" applyNumberFormat="1" applyFont="1" applyFill="1" applyBorder="1" applyAlignment="1">
      <alignment horizontal="center" vertical="center" wrapText="1"/>
    </xf>
    <xf numFmtId="166" fontId="15" fillId="0" borderId="8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/>
    <xf numFmtId="0" fontId="15" fillId="0" borderId="16" xfId="0" applyFont="1" applyFill="1" applyBorder="1"/>
    <xf numFmtId="166" fontId="15" fillId="0" borderId="8" xfId="0" applyNumberFormat="1" applyFont="1" applyFill="1" applyBorder="1"/>
    <xf numFmtId="166" fontId="15" fillId="0" borderId="8" xfId="0" applyNumberFormat="1" applyFont="1" applyFill="1" applyBorder="1" applyAlignment="1">
      <alignment horizontal="center"/>
    </xf>
    <xf numFmtId="10" fontId="15" fillId="0" borderId="8" xfId="0" applyNumberFormat="1" applyFont="1" applyFill="1" applyBorder="1"/>
    <xf numFmtId="166" fontId="15" fillId="0" borderId="16" xfId="0" applyNumberFormat="1" applyFont="1" applyFill="1" applyBorder="1"/>
    <xf numFmtId="165" fontId="15" fillId="0" borderId="0" xfId="0" applyNumberFormat="1" applyFont="1" applyFill="1"/>
    <xf numFmtId="42" fontId="15" fillId="0" borderId="11" xfId="0" applyNumberFormat="1" applyFont="1" applyFill="1" applyBorder="1"/>
    <xf numFmtId="0" fontId="15" fillId="0" borderId="11" xfId="0" applyNumberFormat="1" applyFont="1" applyFill="1" applyBorder="1" applyAlignment="1">
      <alignment horizontal="center"/>
    </xf>
    <xf numFmtId="42" fontId="15" fillId="0" borderId="16" xfId="0" applyNumberFormat="1" applyFont="1" applyFill="1" applyBorder="1"/>
    <xf numFmtId="41" fontId="15" fillId="0" borderId="11" xfId="0" applyNumberFormat="1" applyFont="1" applyFill="1" applyBorder="1"/>
    <xf numFmtId="41" fontId="15" fillId="0" borderId="16" xfId="0" applyNumberFormat="1" applyFont="1" applyFill="1" applyBorder="1"/>
    <xf numFmtId="165" fontId="15" fillId="0" borderId="0" xfId="0" applyNumberFormat="1" applyFont="1" applyFill="1" applyAlignment="1">
      <alignment horizontal="left"/>
    </xf>
    <xf numFmtId="41" fontId="15" fillId="0" borderId="13" xfId="0" applyNumberFormat="1" applyFont="1" applyFill="1" applyBorder="1"/>
    <xf numFmtId="0" fontId="15" fillId="0" borderId="13" xfId="0" applyNumberFormat="1" applyFont="1" applyFill="1" applyBorder="1" applyAlignment="1">
      <alignment horizontal="center"/>
    </xf>
    <xf numFmtId="10" fontId="15" fillId="0" borderId="13" xfId="0" applyNumberFormat="1" applyFont="1" applyFill="1" applyBorder="1" applyAlignment="1">
      <alignment horizontal="right" wrapText="1"/>
    </xf>
    <xf numFmtId="168" fontId="15" fillId="0" borderId="11" xfId="0" applyNumberFormat="1" applyFont="1" applyFill="1" applyBorder="1"/>
    <xf numFmtId="10" fontId="15" fillId="0" borderId="11" xfId="0" applyNumberFormat="1" applyFont="1" applyFill="1" applyBorder="1"/>
    <xf numFmtId="165" fontId="15" fillId="0" borderId="0" xfId="0" applyNumberFormat="1" applyFont="1"/>
    <xf numFmtId="41" fontId="15" fillId="0" borderId="17" xfId="0" applyNumberFormat="1" applyFont="1" applyFill="1" applyBorder="1"/>
    <xf numFmtId="0" fontId="15" fillId="0" borderId="10" xfId="0" applyFont="1" applyFill="1" applyBorder="1" applyAlignment="1">
      <alignment horizontal="left"/>
    </xf>
    <xf numFmtId="10" fontId="15" fillId="0" borderId="13" xfId="0" applyNumberFormat="1" applyFont="1" applyFill="1" applyBorder="1"/>
    <xf numFmtId="41" fontId="15" fillId="0" borderId="15" xfId="0" applyNumberFormat="1" applyFont="1" applyFill="1" applyBorder="1"/>
    <xf numFmtId="0" fontId="15" fillId="0" borderId="0" xfId="0" applyFont="1" applyFill="1" applyBorder="1"/>
    <xf numFmtId="0" fontId="15" fillId="0" borderId="10" xfId="0" quotePrefix="1" applyFont="1" applyFill="1" applyBorder="1" applyAlignment="1">
      <alignment horizontal="left"/>
    </xf>
    <xf numFmtId="0" fontId="15" fillId="0" borderId="11" xfId="0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2" xfId="0" applyFont="1" applyFill="1" applyBorder="1"/>
    <xf numFmtId="0" fontId="15" fillId="0" borderId="15" xfId="0" applyFont="1" applyFill="1" applyBorder="1"/>
    <xf numFmtId="166" fontId="15" fillId="0" borderId="11" xfId="0" applyNumberFormat="1" applyFont="1" applyFill="1" applyBorder="1"/>
    <xf numFmtId="42" fontId="17" fillId="0" borderId="13" xfId="0" applyNumberFormat="1" applyFont="1" applyFill="1" applyBorder="1"/>
    <xf numFmtId="168" fontId="17" fillId="0" borderId="13" xfId="0" applyNumberFormat="1" applyFont="1" applyFill="1" applyBorder="1"/>
    <xf numFmtId="10" fontId="17" fillId="0" borderId="13" xfId="0" applyNumberFormat="1" applyFont="1" applyFill="1" applyBorder="1"/>
    <xf numFmtId="43" fontId="9" fillId="0" borderId="0" xfId="0" applyNumberFormat="1" applyFont="1"/>
    <xf numFmtId="0" fontId="15" fillId="0" borderId="15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10" fontId="15" fillId="0" borderId="23" xfId="0" applyNumberFormat="1" applyFont="1" applyFill="1" applyBorder="1" applyAlignment="1">
      <alignment horizontal="center"/>
    </xf>
    <xf numFmtId="10" fontId="15" fillId="0" borderId="7" xfId="0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166" fontId="15" fillId="0" borderId="24" xfId="0" applyNumberFormat="1" applyFont="1" applyFill="1" applyBorder="1"/>
    <xf numFmtId="10" fontId="15" fillId="0" borderId="23" xfId="0" applyNumberFormat="1" applyFont="1" applyFill="1" applyBorder="1" applyAlignment="1"/>
    <xf numFmtId="166" fontId="15" fillId="0" borderId="6" xfId="0" applyNumberFormat="1" applyFont="1" applyFill="1" applyBorder="1" applyAlignment="1"/>
    <xf numFmtId="166" fontId="15" fillId="0" borderId="7" xfId="0" applyNumberFormat="1" applyFont="1" applyFill="1" applyBorder="1" applyAlignment="1"/>
    <xf numFmtId="10" fontId="15" fillId="0" borderId="7" xfId="0" applyNumberFormat="1" applyFont="1" applyFill="1" applyBorder="1" applyAlignment="1"/>
    <xf numFmtId="0" fontId="15" fillId="0" borderId="11" xfId="0" applyFont="1" applyFill="1" applyBorder="1" applyAlignment="1">
      <alignment horizontal="center"/>
    </xf>
    <xf numFmtId="166" fontId="15" fillId="0" borderId="0" xfId="0" quotePrefix="1" applyNumberFormat="1" applyFont="1" applyFill="1" applyBorder="1" applyAlignment="1">
      <alignment horizontal="left"/>
    </xf>
    <xf numFmtId="166" fontId="15" fillId="0" borderId="0" xfId="0" applyNumberFormat="1" applyFont="1" applyFill="1" applyBorder="1"/>
    <xf numFmtId="10" fontId="15" fillId="0" borderId="16" xfId="0" applyNumberFormat="1" applyFont="1" applyFill="1" applyBorder="1"/>
    <xf numFmtId="10" fontId="15" fillId="0" borderId="23" xfId="0" applyNumberFormat="1" applyFont="1" applyFill="1" applyBorder="1"/>
    <xf numFmtId="166" fontId="15" fillId="0" borderId="3" xfId="0" quotePrefix="1" applyNumberFormat="1" applyFont="1" applyFill="1" applyBorder="1" applyAlignment="1">
      <alignment horizontal="left"/>
    </xf>
    <xf numFmtId="166" fontId="15" fillId="0" borderId="3" xfId="0" applyNumberFormat="1" applyFont="1" applyFill="1" applyBorder="1"/>
    <xf numFmtId="10" fontId="15" fillId="0" borderId="15" xfId="0" applyNumberFormat="1" applyFont="1" applyFill="1" applyBorder="1"/>
    <xf numFmtId="0" fontId="19" fillId="0" borderId="0" xfId="0" applyFont="1" applyFill="1"/>
    <xf numFmtId="43" fontId="15" fillId="0" borderId="0" xfId="0" applyNumberFormat="1" applyFont="1" applyFill="1"/>
    <xf numFmtId="166" fontId="5" fillId="0" borderId="3" xfId="0" applyNumberFormat="1" applyFont="1" applyBorder="1"/>
    <xf numFmtId="172" fontId="33" fillId="0" borderId="26" xfId="0" applyNumberFormat="1" applyFont="1" applyBorder="1" applyAlignment="1">
      <alignment horizontal="right" vertical="center"/>
    </xf>
    <xf numFmtId="0" fontId="34" fillId="0" borderId="0" xfId="0" applyFont="1"/>
    <xf numFmtId="44" fontId="0" fillId="0" borderId="0" xfId="0" applyNumberFormat="1"/>
    <xf numFmtId="166" fontId="0" fillId="0" borderId="0" xfId="0" applyNumberFormat="1" applyFont="1"/>
    <xf numFmtId="166" fontId="35" fillId="0" borderId="0" xfId="0" applyNumberFormat="1" applyFont="1" applyFill="1" applyBorder="1" applyAlignment="1" applyProtection="1">
      <protection locked="0"/>
    </xf>
    <xf numFmtId="0" fontId="36" fillId="0" borderId="0" xfId="0" applyFont="1"/>
    <xf numFmtId="4" fontId="0" fillId="0" borderId="0" xfId="0" applyNumberFormat="1" applyFill="1"/>
    <xf numFmtId="166" fontId="20" fillId="0" borderId="0" xfId="0" applyNumberFormat="1" applyFont="1"/>
    <xf numFmtId="49" fontId="4" fillId="0" borderId="0" xfId="0" applyNumberFormat="1" applyFont="1" applyFill="1" applyAlignment="1">
      <alignment horizontal="centerContinuous"/>
    </xf>
    <xf numFmtId="0" fontId="37" fillId="0" borderId="0" xfId="0" applyFont="1" applyFill="1"/>
    <xf numFmtId="14" fontId="4" fillId="0" borderId="0" xfId="0" applyNumberFormat="1" applyFont="1" applyFill="1" applyAlignment="1">
      <alignment horizontal="right"/>
    </xf>
    <xf numFmtId="49" fontId="6" fillId="0" borderId="3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right"/>
    </xf>
    <xf numFmtId="166" fontId="10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8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164" fontId="10" fillId="0" borderId="0" xfId="0" applyNumberFormat="1" applyFont="1" applyFill="1" applyAlignment="1">
      <alignment horizontal="left"/>
    </xf>
    <xf numFmtId="42" fontId="11" fillId="0" borderId="0" xfId="0" applyNumberFormat="1" applyFont="1" applyFill="1"/>
    <xf numFmtId="164" fontId="39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164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>
      <alignment horizontal="right"/>
    </xf>
    <xf numFmtId="169" fontId="40" fillId="0" borderId="19" xfId="0" quotePrefix="1" applyNumberFormat="1" applyFont="1" applyFill="1" applyBorder="1" applyAlignment="1"/>
    <xf numFmtId="41" fontId="11" fillId="0" borderId="0" xfId="0" applyNumberFormat="1" applyFont="1" applyFill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40" fillId="0" borderId="19" xfId="0" quotePrefix="1" applyNumberFormat="1" applyFont="1" applyFill="1" applyBorder="1" applyAlignment="1"/>
    <xf numFmtId="164" fontId="37" fillId="0" borderId="0" xfId="0" applyNumberFormat="1" applyFont="1" applyFill="1"/>
    <xf numFmtId="41" fontId="10" fillId="0" borderId="4" xfId="0" applyNumberFormat="1" applyFont="1" applyFill="1" applyBorder="1" applyAlignment="1">
      <alignment horizontal="right"/>
    </xf>
    <xf numFmtId="10" fontId="37" fillId="0" borderId="0" xfId="0" applyNumberFormat="1" applyFon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164" fontId="41" fillId="0" borderId="0" xfId="0" applyNumberFormat="1" applyFont="1" applyFill="1" applyAlignment="1">
      <alignment horizontal="right"/>
    </xf>
    <xf numFmtId="171" fontId="40" fillId="0" borderId="20" xfId="0" quotePrefix="1" applyNumberFormat="1" applyFont="1" applyFill="1" applyBorder="1" applyAlignment="1"/>
    <xf numFmtId="164" fontId="41" fillId="0" borderId="0" xfId="0" applyNumberFormat="1" applyFont="1" applyFill="1" applyAlignment="1">
      <alignment horizontal="left"/>
    </xf>
    <xf numFmtId="41" fontId="6" fillId="0" borderId="0" xfId="0" applyNumberFormat="1" applyFont="1" applyFill="1" applyAlignment="1">
      <alignment horizontal="right"/>
    </xf>
    <xf numFmtId="42" fontId="10" fillId="0" borderId="4" xfId="0" applyNumberFormat="1" applyFont="1" applyFill="1" applyBorder="1" applyAlignment="1">
      <alignment horizontal="right"/>
    </xf>
    <xf numFmtId="166" fontId="37" fillId="0" borderId="0" xfId="0" applyNumberFormat="1" applyFont="1" applyFill="1"/>
    <xf numFmtId="0" fontId="42" fillId="0" borderId="0" xfId="0" applyFont="1" applyFill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9">
          <cell r="E9">
            <v>0.58179999999999998</v>
          </cell>
          <cell r="F9">
            <v>0.41820000000000002</v>
          </cell>
        </row>
        <row r="12">
          <cell r="E12">
            <v>0.62690000000000001</v>
          </cell>
          <cell r="F12">
            <v>0.37309999999999999</v>
          </cell>
        </row>
        <row r="19">
          <cell r="E19">
            <v>0.59189999999999998</v>
          </cell>
          <cell r="F19">
            <v>0.40810000000000002</v>
          </cell>
        </row>
        <row r="35">
          <cell r="E35">
            <v>0.65980000000000005</v>
          </cell>
          <cell r="F35">
            <v>0.3402</v>
          </cell>
        </row>
        <row r="40">
          <cell r="E40">
            <v>0.7248</v>
          </cell>
          <cell r="F40">
            <v>0.2752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pane xSplit="1" ySplit="7" topLeftCell="B8" activePane="bottomRight" state="frozen"/>
      <selection activeCell="F32" sqref="F32"/>
      <selection pane="topRight" activeCell="F32" sqref="F32"/>
      <selection pane="bottomLeft" activeCell="F32" sqref="F32"/>
      <selection pane="bottomRight" activeCell="B8" sqref="B8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42578125" style="3" bestFit="1" customWidth="1"/>
    <col min="4" max="4" width="15.28515625" style="3" bestFit="1" customWidth="1"/>
    <col min="5" max="5" width="9.140625" style="3"/>
    <col min="6" max="6" width="15.28515625" style="151" bestFit="1" customWidth="1"/>
    <col min="7" max="7" width="15.285156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153"/>
    </row>
    <row r="2" spans="1:7" x14ac:dyDescent="0.25">
      <c r="A2" s="34" t="s">
        <v>334</v>
      </c>
      <c r="B2" s="33"/>
      <c r="C2" s="33"/>
      <c r="D2" s="33"/>
      <c r="E2" s="149"/>
    </row>
    <row r="3" spans="1:7" x14ac:dyDescent="0.25">
      <c r="A3" s="34" t="s">
        <v>700</v>
      </c>
      <c r="B3" s="34"/>
      <c r="C3" s="34"/>
      <c r="D3" s="34"/>
    </row>
    <row r="4" spans="1:7" x14ac:dyDescent="0.25">
      <c r="A4" s="76" t="s">
        <v>701</v>
      </c>
      <c r="B4" s="33"/>
      <c r="C4" s="33"/>
      <c r="D4" s="33"/>
    </row>
    <row r="5" spans="1:7" x14ac:dyDescent="0.25">
      <c r="B5" s="70"/>
      <c r="C5" s="70"/>
      <c r="D5" s="70"/>
    </row>
    <row r="6" spans="1:7" x14ac:dyDescent="0.25">
      <c r="A6" s="71"/>
      <c r="B6" s="71"/>
      <c r="C6" s="71"/>
      <c r="D6" s="71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2356568375.2400002</v>
      </c>
      <c r="C9" s="22">
        <f>'Unallocated Detail (CBR)'!H18</f>
        <v>1055975870.63</v>
      </c>
      <c r="D9" s="14">
        <f>SUM(B9:C9)</f>
        <v>3412544245.8700004</v>
      </c>
      <c r="F9" s="152"/>
      <c r="G9" s="150"/>
    </row>
    <row r="10" spans="1:7" x14ac:dyDescent="0.25">
      <c r="A10" s="20" t="s">
        <v>30</v>
      </c>
      <c r="B10" s="26">
        <f>'Unallocated Detail (CBR)'!G21</f>
        <v>349832.19</v>
      </c>
      <c r="C10" s="26">
        <f>'Unallocated Detail (CBR)'!H21</f>
        <v>0</v>
      </c>
      <c r="D10" s="5">
        <f>SUM(B10:C10)</f>
        <v>349832.19</v>
      </c>
    </row>
    <row r="11" spans="1:7" x14ac:dyDescent="0.25">
      <c r="A11" s="20" t="s">
        <v>29</v>
      </c>
      <c r="B11" s="26">
        <f>'Unallocated Detail (CBR)'!G25</f>
        <v>292657325.61000001</v>
      </c>
      <c r="C11" s="26">
        <f>'Unallocated Detail (CBR)'!H25</f>
        <v>0</v>
      </c>
      <c r="D11" s="5">
        <f>SUM(B11:C11)</f>
        <v>292657325.61000001</v>
      </c>
    </row>
    <row r="12" spans="1:7" x14ac:dyDescent="0.25">
      <c r="A12" s="20" t="s">
        <v>28</v>
      </c>
      <c r="B12" s="25">
        <f>'Unallocated Detail (CBR)'!G40</f>
        <v>114610646.5</v>
      </c>
      <c r="C12" s="24">
        <f>'Unallocated Detail (CBR)'!H40</f>
        <v>11441940.649999999</v>
      </c>
      <c r="D12" s="29">
        <f>SUM(B12:C12)</f>
        <v>126052587.15000001</v>
      </c>
    </row>
    <row r="13" spans="1:7" x14ac:dyDescent="0.25">
      <c r="A13" s="20" t="s">
        <v>27</v>
      </c>
      <c r="B13" s="15">
        <f>SUM(B9:B12)</f>
        <v>2764186179.5400004</v>
      </c>
      <c r="C13" s="15">
        <f>SUM(C9:C12)</f>
        <v>1067417811.28</v>
      </c>
      <c r="D13" s="14">
        <f>SUM(D9:D12)</f>
        <v>3831603990.8200006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282253898.89999998</v>
      </c>
      <c r="C18" s="22">
        <f>'Unallocated Detail (CBR)'!H47</f>
        <v>0</v>
      </c>
      <c r="D18" s="14">
        <f>B18+C18</f>
        <v>282253898.89999998</v>
      </c>
    </row>
    <row r="19" spans="1:4" x14ac:dyDescent="0.25">
      <c r="A19" s="20" t="s">
        <v>25</v>
      </c>
      <c r="B19" s="26">
        <f>'Unallocated Detail (CBR)'!G56</f>
        <v>794914421.40999997</v>
      </c>
      <c r="C19" s="26">
        <f>'Unallocated Detail (CBR)'!H56</f>
        <v>398552872.95999998</v>
      </c>
      <c r="D19" s="21">
        <f>B19+C19</f>
        <v>1193467294.3699999</v>
      </c>
    </row>
    <row r="20" spans="1:4" x14ac:dyDescent="0.25">
      <c r="A20" s="20" t="s">
        <v>24</v>
      </c>
      <c r="B20" s="26">
        <f>'Unallocated Detail (CBR)'!G59</f>
        <v>125928844.08</v>
      </c>
      <c r="C20" s="26">
        <f>'Unallocated Detail (CBR)'!H59</f>
        <v>0</v>
      </c>
      <c r="D20" s="21">
        <f>B20+C20</f>
        <v>125928844.08</v>
      </c>
    </row>
    <row r="21" spans="1:4" x14ac:dyDescent="0.25">
      <c r="A21" s="20" t="s">
        <v>23</v>
      </c>
      <c r="B21" s="25">
        <f>'Unallocated Detail (CBR)'!G62</f>
        <v>-82225302.879999995</v>
      </c>
      <c r="C21" s="24">
        <f>'Unallocated Detail (CBR)'!H62</f>
        <v>0</v>
      </c>
      <c r="D21" s="23">
        <f>B21+C21</f>
        <v>-82225302.879999995</v>
      </c>
    </row>
    <row r="22" spans="1:4" x14ac:dyDescent="0.25">
      <c r="A22" s="20" t="s">
        <v>22</v>
      </c>
      <c r="B22" s="15">
        <f>SUM(B18:B21)</f>
        <v>1120871861.5099998</v>
      </c>
      <c r="C22" s="15">
        <f>SUM(C18:C21)</f>
        <v>398552872.95999998</v>
      </c>
      <c r="D22" s="14">
        <f>SUM(D18:D21)</f>
        <v>1519424734.4699998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(CBR)'!G139</f>
        <v>111933409.34000002</v>
      </c>
      <c r="C24" s="60">
        <f>'Unallocated Detail (CBR)'!H139</f>
        <v>6634940.71</v>
      </c>
      <c r="D24" s="14">
        <f t="shared" ref="D24:D37" si="0">B24+C24</f>
        <v>118568350.05000001</v>
      </c>
    </row>
    <row r="25" spans="1:4" x14ac:dyDescent="0.25">
      <c r="A25" s="20" t="s">
        <v>20</v>
      </c>
      <c r="B25" s="19">
        <f>'Unallocated Detail (CBR)'!G169</f>
        <v>25511167.570000004</v>
      </c>
      <c r="C25" s="19">
        <f>'Unallocated Detail (CBR)'!H169</f>
        <v>0</v>
      </c>
      <c r="D25" s="21">
        <f t="shared" si="0"/>
        <v>25511167.570000004</v>
      </c>
    </row>
    <row r="26" spans="1:4" x14ac:dyDescent="0.25">
      <c r="A26" s="20" t="s">
        <v>19</v>
      </c>
      <c r="B26" s="19">
        <f>'Unallocated Detail (CBR)'!G207</f>
        <v>93529690.689999983</v>
      </c>
      <c r="C26" s="19">
        <f>'Unallocated Detail (CBR)'!H207</f>
        <v>60694263.320000015</v>
      </c>
      <c r="D26" s="21">
        <f t="shared" si="0"/>
        <v>154223954.00999999</v>
      </c>
    </row>
    <row r="27" spans="1:4" x14ac:dyDescent="0.25">
      <c r="A27" s="20" t="s">
        <v>18</v>
      </c>
      <c r="B27" s="19">
        <f>'Unallocated Detail (CBR)'!G214</f>
        <v>54353949.370000005</v>
      </c>
      <c r="C27" s="19">
        <f>'Unallocated Detail (CBR)'!H214</f>
        <v>24828240.390000001</v>
      </c>
      <c r="D27" s="21">
        <f t="shared" si="0"/>
        <v>79182189.760000005</v>
      </c>
    </row>
    <row r="28" spans="1:4" x14ac:dyDescent="0.25">
      <c r="A28" s="20" t="s">
        <v>17</v>
      </c>
      <c r="B28" s="19">
        <f>'Unallocated Detail (CBR)'!G223</f>
        <v>27963294.879999999</v>
      </c>
      <c r="C28" s="19">
        <f>'Unallocated Detail (CBR)'!H223</f>
        <v>7363960.7599999998</v>
      </c>
      <c r="D28" s="21">
        <f t="shared" si="0"/>
        <v>35327255.640000001</v>
      </c>
    </row>
    <row r="29" spans="1:4" x14ac:dyDescent="0.25">
      <c r="A29" s="20" t="s">
        <v>16</v>
      </c>
      <c r="B29" s="19">
        <f>'Unallocated Detail (CBR)'!G226</f>
        <v>84287780.5</v>
      </c>
      <c r="C29" s="19">
        <f>'Unallocated Detail (CBR)'!H226</f>
        <v>18859669.43</v>
      </c>
      <c r="D29" s="21">
        <f t="shared" si="0"/>
        <v>103147449.93000001</v>
      </c>
    </row>
    <row r="30" spans="1:4" x14ac:dyDescent="0.25">
      <c r="A30" s="20" t="s">
        <v>15</v>
      </c>
      <c r="B30" s="19">
        <f>'Unallocated Detail (CBR)'!G241</f>
        <v>152044953.81</v>
      </c>
      <c r="C30" s="19">
        <f>'Unallocated Detail (CBR)'!H241</f>
        <v>62772915.140000015</v>
      </c>
      <c r="D30" s="21">
        <f t="shared" si="0"/>
        <v>214817868.95000002</v>
      </c>
    </row>
    <row r="31" spans="1:4" x14ac:dyDescent="0.25">
      <c r="A31" s="20" t="s">
        <v>14</v>
      </c>
      <c r="B31" s="19">
        <f>'Unallocated Detail (CBR)'!G248</f>
        <v>371454685.36000001</v>
      </c>
      <c r="C31" s="19">
        <f>'Unallocated Detail (CBR)'!H248</f>
        <v>138936579.17999998</v>
      </c>
      <c r="D31" s="21">
        <f t="shared" si="0"/>
        <v>510391264.53999996</v>
      </c>
    </row>
    <row r="32" spans="1:4" x14ac:dyDescent="0.25">
      <c r="A32" s="20" t="s">
        <v>13</v>
      </c>
      <c r="B32" s="19">
        <f>'Unallocated Detail (CBR)'!G253</f>
        <v>99458094.589999989</v>
      </c>
      <c r="C32" s="19">
        <f>'Unallocated Detail (CBR)'!H253</f>
        <v>39460194.039999999</v>
      </c>
      <c r="D32" s="21">
        <f t="shared" si="0"/>
        <v>138918288.63</v>
      </c>
    </row>
    <row r="33" spans="1:4" x14ac:dyDescent="0.25">
      <c r="A33" s="20" t="s">
        <v>12</v>
      </c>
      <c r="B33" s="19">
        <f>'Unallocated Detail (CBR)'!G256</f>
        <v>21846432</v>
      </c>
      <c r="C33" s="19">
        <f>'Unallocated Detail (CBR)'!H256</f>
        <v>0</v>
      </c>
      <c r="D33" s="21">
        <f t="shared" si="0"/>
        <v>21846432</v>
      </c>
    </row>
    <row r="34" spans="1:4" x14ac:dyDescent="0.25">
      <c r="A34" s="13" t="s">
        <v>11</v>
      </c>
      <c r="B34" s="19">
        <f>'Unallocated Detail (CBR)'!G264</f>
        <v>-20605148.23</v>
      </c>
      <c r="C34" s="19">
        <f>'Unallocated Detail (CBR)'!H264</f>
        <v>7270589.2699999977</v>
      </c>
      <c r="D34" s="18">
        <f t="shared" si="0"/>
        <v>-13334558.960000003</v>
      </c>
    </row>
    <row r="35" spans="1:4" x14ac:dyDescent="0.25">
      <c r="A35" s="13" t="s">
        <v>678</v>
      </c>
      <c r="B35" s="19">
        <f>'Unallocated Detail (CBR)'!G269</f>
        <v>250119175.58000001</v>
      </c>
      <c r="C35" s="19">
        <f>'Unallocated Detail (CBR)'!H269</f>
        <v>111471845.8</v>
      </c>
      <c r="D35" s="18">
        <f t="shared" si="0"/>
        <v>361591021.38</v>
      </c>
    </row>
    <row r="36" spans="1:4" x14ac:dyDescent="0.25">
      <c r="A36" s="13" t="s">
        <v>679</v>
      </c>
      <c r="B36" s="19">
        <f>'Unallocated Detail (CBR)'!G274</f>
        <v>44147763.810000002</v>
      </c>
      <c r="C36" s="19">
        <f>'Unallocated Detail (CBR)'!H274</f>
        <v>33392502</v>
      </c>
      <c r="D36" s="18">
        <f t="shared" si="0"/>
        <v>77540265.810000002</v>
      </c>
    </row>
    <row r="37" spans="1:4" x14ac:dyDescent="0.25">
      <c r="A37" s="44" t="s">
        <v>680</v>
      </c>
      <c r="B37" s="147">
        <f>'Unallocated Detail (CBR)'!G279</f>
        <v>-9586122.7400000095</v>
      </c>
      <c r="C37" s="147">
        <f>'Unallocated Detail (CBR)'!H279</f>
        <v>965571.37000000477</v>
      </c>
      <c r="D37" s="17">
        <f t="shared" si="0"/>
        <v>-8620551.3700000048</v>
      </c>
    </row>
    <row r="38" spans="1:4" x14ac:dyDescent="0.25">
      <c r="A38" s="16" t="s">
        <v>681</v>
      </c>
      <c r="B38" s="15">
        <f>SUM(B22:B37)</f>
        <v>2427330988.04</v>
      </c>
      <c r="C38" s="15">
        <f>SUM(C22:C37)</f>
        <v>911204144.36999977</v>
      </c>
      <c r="D38" s="14">
        <f>SUM(D22:D37)</f>
        <v>3338535132.4099998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336855191.50000048</v>
      </c>
      <c r="C40" s="9">
        <f>C13-C38</f>
        <v>156213666.91000021</v>
      </c>
      <c r="D40" s="8">
        <f>D13-D38</f>
        <v>493068858.4100008</v>
      </c>
    </row>
    <row r="41" spans="1:4" x14ac:dyDescent="0.25">
      <c r="A41" s="7"/>
      <c r="B41" s="6"/>
      <c r="C41" s="6"/>
      <c r="D41" s="5"/>
    </row>
    <row r="42" spans="1:4" x14ac:dyDescent="0.25">
      <c r="A42" s="74"/>
      <c r="B42" s="35"/>
      <c r="C42" s="35"/>
      <c r="D42" s="4"/>
    </row>
    <row r="43" spans="1:4" x14ac:dyDescent="0.25">
      <c r="B43" s="151"/>
      <c r="C43" s="151"/>
    </row>
    <row r="44" spans="1:4" x14ac:dyDescent="0.25">
      <c r="B44" s="155"/>
      <c r="C44" s="155"/>
      <c r="D44" s="155"/>
    </row>
    <row r="45" spans="1:4" x14ac:dyDescent="0.25">
      <c r="B45" s="151"/>
      <c r="C45" s="151"/>
    </row>
    <row r="46" spans="1:4" x14ac:dyDescent="0.25">
      <c r="B46" s="151"/>
      <c r="C46" s="151"/>
    </row>
    <row r="47" spans="1:4" x14ac:dyDescent="0.25">
      <c r="B47" s="151"/>
      <c r="C47" s="151"/>
    </row>
    <row r="49" spans="2:2" x14ac:dyDescent="0.25">
      <c r="B49" s="150"/>
    </row>
    <row r="50" spans="2:2" x14ac:dyDescent="0.25">
      <c r="B50" s="150"/>
    </row>
    <row r="51" spans="2:2" x14ac:dyDescent="0.25">
      <c r="B51" s="150"/>
    </row>
    <row r="52" spans="2:2" x14ac:dyDescent="0.25">
      <c r="B52" s="15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7" activePane="bottomRight" state="frozen"/>
      <selection activeCell="F32" sqref="F32"/>
      <selection pane="topRight" activeCell="F32" sqref="F32"/>
      <selection pane="bottomLeft" activeCell="F32" sqref="F32"/>
      <selection pane="bottomRight" activeCell="B7" sqref="B7"/>
    </sheetView>
  </sheetViews>
  <sheetFormatPr defaultColWidth="9.140625" defaultRowHeight="15" outlineLevelCol="1" x14ac:dyDescent="0.25"/>
  <cols>
    <col min="1" max="1" width="58.28515625" style="157" bestFit="1" customWidth="1"/>
    <col min="2" max="2" width="16.7109375" style="157" customWidth="1"/>
    <col min="3" max="3" width="13.5703125" style="157" bestFit="1" customWidth="1"/>
    <col min="4" max="4" width="13.85546875" style="157" bestFit="1" customWidth="1"/>
    <col min="5" max="5" width="13.7109375" style="157" customWidth="1" outlineLevel="1"/>
    <col min="6" max="6" width="13.28515625" style="157" customWidth="1" outlineLevel="1"/>
    <col min="7" max="7" width="14.7109375" style="157" customWidth="1" outlineLevel="1"/>
    <col min="8" max="8" width="13.5703125" style="157" bestFit="1" customWidth="1" outlineLevel="1"/>
    <col min="9" max="9" width="17.28515625" style="157" customWidth="1"/>
    <col min="10" max="10" width="33.7109375" style="160" bestFit="1" customWidth="1"/>
    <col min="11" max="11" width="15.85546875" style="157" bestFit="1" customWidth="1"/>
    <col min="12" max="12" width="14.5703125" style="157" customWidth="1"/>
    <col min="13" max="16384" width="9.140625" style="157"/>
  </cols>
  <sheetData>
    <row r="1" spans="1:12" x14ac:dyDescent="0.25">
      <c r="A1" s="58" t="s">
        <v>335</v>
      </c>
      <c r="B1" s="58"/>
      <c r="C1" s="58"/>
      <c r="D1" s="58"/>
      <c r="E1" s="58"/>
      <c r="F1" s="58"/>
      <c r="G1" s="58"/>
      <c r="H1" s="58"/>
      <c r="I1" s="58"/>
      <c r="J1" s="156"/>
    </row>
    <row r="2" spans="1:12" x14ac:dyDescent="0.25">
      <c r="A2" s="58" t="s">
        <v>344</v>
      </c>
      <c r="B2" s="58"/>
      <c r="C2" s="58"/>
      <c r="D2" s="58"/>
      <c r="E2" s="58"/>
      <c r="F2" s="58"/>
      <c r="G2" s="58"/>
      <c r="H2" s="58"/>
      <c r="I2" s="58"/>
      <c r="J2" s="156"/>
    </row>
    <row r="3" spans="1:12" x14ac:dyDescent="0.25">
      <c r="A3" s="58" t="str">
        <f>+'Allocated (CBR)'!A3</f>
        <v>FOR THE YEAR ENDED DECEMBER 31, 2021</v>
      </c>
      <c r="B3" s="58"/>
      <c r="C3" s="58"/>
      <c r="D3" s="58"/>
      <c r="E3" s="58"/>
      <c r="F3" s="58"/>
      <c r="G3" s="58"/>
      <c r="H3" s="58"/>
      <c r="I3" s="58"/>
      <c r="J3" s="156"/>
    </row>
    <row r="4" spans="1:12" x14ac:dyDescent="0.25">
      <c r="A4" s="69"/>
      <c r="B4" s="69"/>
      <c r="C4" s="69"/>
      <c r="D4" s="69"/>
      <c r="E4" s="69"/>
      <c r="F4" s="69"/>
      <c r="G4" s="69"/>
      <c r="H4" s="69"/>
      <c r="I4" s="69"/>
      <c r="J4" s="158"/>
    </row>
    <row r="5" spans="1:12" x14ac:dyDescent="0.25">
      <c r="A5" s="69"/>
      <c r="B5" s="69"/>
      <c r="C5" s="69"/>
      <c r="D5" s="69"/>
      <c r="E5" s="69"/>
      <c r="F5" s="69"/>
      <c r="G5" s="69"/>
      <c r="H5" s="69"/>
      <c r="I5" s="69"/>
      <c r="J5" s="159" t="s">
        <v>619</v>
      </c>
      <c r="K5" s="157" t="s">
        <v>667</v>
      </c>
      <c r="L5" s="157" t="s">
        <v>668</v>
      </c>
    </row>
    <row r="6" spans="1:12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161" t="s">
        <v>702</v>
      </c>
      <c r="L6" s="161" t="s">
        <v>702</v>
      </c>
    </row>
    <row r="7" spans="1:12" x14ac:dyDescent="0.25">
      <c r="A7" s="162"/>
      <c r="B7" s="163"/>
      <c r="C7" s="163"/>
      <c r="D7" s="163"/>
      <c r="E7" s="163"/>
      <c r="F7" s="163"/>
      <c r="G7" s="163"/>
      <c r="H7" s="163"/>
      <c r="I7" s="163"/>
      <c r="J7" s="164">
        <v>0</v>
      </c>
    </row>
    <row r="8" spans="1:12" x14ac:dyDescent="0.25">
      <c r="A8" s="165"/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</row>
    <row r="9" spans="1:12" x14ac:dyDescent="0.25">
      <c r="A9" s="167"/>
      <c r="B9" s="167"/>
      <c r="C9" s="167"/>
      <c r="D9" s="167"/>
      <c r="E9" s="167"/>
      <c r="F9" s="167"/>
      <c r="G9" s="167"/>
      <c r="H9" s="167"/>
      <c r="I9" s="167"/>
    </row>
    <row r="10" spans="1:12" x14ac:dyDescent="0.25">
      <c r="A10" s="168" t="s">
        <v>36</v>
      </c>
      <c r="B10" s="169"/>
      <c r="C10" s="169"/>
      <c r="D10" s="169"/>
      <c r="E10" s="169"/>
      <c r="F10" s="169"/>
      <c r="G10" s="169"/>
      <c r="H10" s="169"/>
      <c r="I10" s="169"/>
    </row>
    <row r="11" spans="1:12" x14ac:dyDescent="0.25">
      <c r="A11" s="170" t="s">
        <v>37</v>
      </c>
      <c r="B11" s="171"/>
      <c r="C11" s="171"/>
      <c r="D11" s="171"/>
      <c r="E11" s="171"/>
      <c r="F11" s="171"/>
      <c r="G11" s="171"/>
      <c r="H11" s="171"/>
      <c r="I11" s="171"/>
    </row>
    <row r="12" spans="1:12" x14ac:dyDescent="0.25">
      <c r="A12" s="172" t="s">
        <v>38</v>
      </c>
      <c r="B12" s="173">
        <v>1317991023.6400001</v>
      </c>
      <c r="C12" s="173">
        <v>0</v>
      </c>
      <c r="D12" s="173">
        <v>0</v>
      </c>
      <c r="E12" s="173">
        <v>0</v>
      </c>
      <c r="F12" s="173">
        <v>0</v>
      </c>
      <c r="G12" s="173">
        <f>B12+E12</f>
        <v>1317991023.6400001</v>
      </c>
      <c r="H12" s="173">
        <f>C12+F12</f>
        <v>0</v>
      </c>
      <c r="I12" s="173">
        <f>SUM(G12:H12)</f>
        <v>1317991023.6400001</v>
      </c>
      <c r="J12" s="174" t="s">
        <v>403</v>
      </c>
    </row>
    <row r="13" spans="1:12" x14ac:dyDescent="0.25">
      <c r="A13" s="172" t="s">
        <v>39</v>
      </c>
      <c r="B13" s="175">
        <v>1020531987.95</v>
      </c>
      <c r="C13" s="175">
        <v>0</v>
      </c>
      <c r="D13" s="175">
        <v>0</v>
      </c>
      <c r="E13" s="175">
        <v>0</v>
      </c>
      <c r="F13" s="175">
        <v>0</v>
      </c>
      <c r="G13" s="175">
        <f t="shared" ref="G13:H17" si="0">B13+E13</f>
        <v>1020531987.95</v>
      </c>
      <c r="H13" s="175">
        <f t="shared" si="0"/>
        <v>0</v>
      </c>
      <c r="I13" s="175">
        <f t="shared" ref="I13:I17" si="1">SUM(G13:H13)</f>
        <v>1020531987.95</v>
      </c>
      <c r="J13" s="174" t="s">
        <v>404</v>
      </c>
    </row>
    <row r="14" spans="1:12" x14ac:dyDescent="0.25">
      <c r="A14" s="172" t="s">
        <v>40</v>
      </c>
      <c r="B14" s="175">
        <v>18045363.649999999</v>
      </c>
      <c r="C14" s="175">
        <v>0</v>
      </c>
      <c r="D14" s="175">
        <v>0</v>
      </c>
      <c r="E14" s="175">
        <v>0</v>
      </c>
      <c r="F14" s="175">
        <v>0</v>
      </c>
      <c r="G14" s="175">
        <f t="shared" si="0"/>
        <v>18045363.649999999</v>
      </c>
      <c r="H14" s="175">
        <f t="shared" si="0"/>
        <v>0</v>
      </c>
      <c r="I14" s="175">
        <f t="shared" si="1"/>
        <v>18045363.649999999</v>
      </c>
      <c r="J14" s="174" t="s">
        <v>405</v>
      </c>
    </row>
    <row r="15" spans="1:12" x14ac:dyDescent="0.25">
      <c r="A15" s="172" t="s">
        <v>41</v>
      </c>
      <c r="B15" s="175">
        <v>0</v>
      </c>
      <c r="C15" s="175">
        <v>722002483.42999995</v>
      </c>
      <c r="D15" s="175">
        <v>0</v>
      </c>
      <c r="E15" s="175">
        <v>0</v>
      </c>
      <c r="F15" s="175">
        <v>0</v>
      </c>
      <c r="G15" s="175">
        <f t="shared" si="0"/>
        <v>0</v>
      </c>
      <c r="H15" s="175">
        <f t="shared" si="0"/>
        <v>722002483.42999995</v>
      </c>
      <c r="I15" s="175">
        <f t="shared" si="1"/>
        <v>722002483.42999995</v>
      </c>
      <c r="J15" s="174" t="s">
        <v>406</v>
      </c>
    </row>
    <row r="16" spans="1:12" x14ac:dyDescent="0.25">
      <c r="A16" s="172" t="s">
        <v>42</v>
      </c>
      <c r="B16" s="175">
        <v>0</v>
      </c>
      <c r="C16" s="175">
        <v>313942944.55000001</v>
      </c>
      <c r="D16" s="175">
        <v>0</v>
      </c>
      <c r="E16" s="175">
        <v>0</v>
      </c>
      <c r="F16" s="175">
        <v>0</v>
      </c>
      <c r="G16" s="175">
        <f t="shared" si="0"/>
        <v>0</v>
      </c>
      <c r="H16" s="175">
        <f t="shared" si="0"/>
        <v>313942944.55000001</v>
      </c>
      <c r="I16" s="175">
        <f t="shared" si="1"/>
        <v>313942944.55000001</v>
      </c>
      <c r="J16" s="174" t="s">
        <v>407</v>
      </c>
    </row>
    <row r="17" spans="1:11" x14ac:dyDescent="0.25">
      <c r="A17" s="172" t="s">
        <v>43</v>
      </c>
      <c r="B17" s="176">
        <v>0</v>
      </c>
      <c r="C17" s="176">
        <v>20030442.649999999</v>
      </c>
      <c r="D17" s="176">
        <v>0</v>
      </c>
      <c r="E17" s="176">
        <v>0</v>
      </c>
      <c r="F17" s="176">
        <v>0</v>
      </c>
      <c r="G17" s="176">
        <f t="shared" si="0"/>
        <v>0</v>
      </c>
      <c r="H17" s="176">
        <f t="shared" si="0"/>
        <v>20030442.649999999</v>
      </c>
      <c r="I17" s="176">
        <f t="shared" si="1"/>
        <v>20030442.649999999</v>
      </c>
      <c r="J17" s="174" t="s">
        <v>408</v>
      </c>
    </row>
    <row r="18" spans="1:11" x14ac:dyDescent="0.25">
      <c r="A18" s="172" t="s">
        <v>44</v>
      </c>
      <c r="B18" s="175">
        <f>SUM(B12:B17)</f>
        <v>2356568375.2400002</v>
      </c>
      <c r="C18" s="175">
        <f t="shared" ref="C18:I18" si="2">SUM(C12:C17)</f>
        <v>1055975870.63</v>
      </c>
      <c r="D18" s="175">
        <f t="shared" si="2"/>
        <v>0</v>
      </c>
      <c r="E18" s="175">
        <f t="shared" si="2"/>
        <v>0</v>
      </c>
      <c r="F18" s="175">
        <f t="shared" si="2"/>
        <v>0</v>
      </c>
      <c r="G18" s="175">
        <f t="shared" si="2"/>
        <v>2356568375.2400002</v>
      </c>
      <c r="H18" s="175">
        <f t="shared" si="2"/>
        <v>1055975870.63</v>
      </c>
      <c r="I18" s="175">
        <f t="shared" si="2"/>
        <v>3412544245.8700004</v>
      </c>
      <c r="J18" s="78" t="s">
        <v>402</v>
      </c>
    </row>
    <row r="19" spans="1:11" x14ac:dyDescent="0.25">
      <c r="A19" s="170" t="s">
        <v>45</v>
      </c>
      <c r="B19" s="171"/>
      <c r="C19" s="171"/>
      <c r="D19" s="171"/>
      <c r="E19" s="171"/>
      <c r="F19" s="171"/>
      <c r="G19" s="171"/>
      <c r="H19" s="171"/>
      <c r="I19" s="171"/>
      <c r="J19" s="170"/>
    </row>
    <row r="20" spans="1:11" x14ac:dyDescent="0.25">
      <c r="A20" s="172" t="s">
        <v>46</v>
      </c>
      <c r="B20" s="176">
        <v>349832.19</v>
      </c>
      <c r="C20" s="176">
        <v>0</v>
      </c>
      <c r="D20" s="176">
        <v>0</v>
      </c>
      <c r="E20" s="176">
        <v>0</v>
      </c>
      <c r="F20" s="176">
        <v>0</v>
      </c>
      <c r="G20" s="176">
        <f>B20+E20</f>
        <v>349832.19</v>
      </c>
      <c r="H20" s="176">
        <f>C20+F20</f>
        <v>0</v>
      </c>
      <c r="I20" s="176">
        <f>SUM(G20:H20)</f>
        <v>349832.19</v>
      </c>
      <c r="J20" s="174" t="s">
        <v>410</v>
      </c>
    </row>
    <row r="21" spans="1:11" x14ac:dyDescent="0.25">
      <c r="A21" s="172" t="s">
        <v>47</v>
      </c>
      <c r="B21" s="175">
        <f>SUM(B20)</f>
        <v>349832.19</v>
      </c>
      <c r="C21" s="175">
        <f t="shared" ref="C21:I21" si="3">SUM(C20)</f>
        <v>0</v>
      </c>
      <c r="D21" s="175">
        <f t="shared" si="3"/>
        <v>0</v>
      </c>
      <c r="E21" s="175">
        <f t="shared" si="3"/>
        <v>0</v>
      </c>
      <c r="F21" s="175">
        <f t="shared" si="3"/>
        <v>0</v>
      </c>
      <c r="G21" s="175">
        <f t="shared" si="3"/>
        <v>349832.19</v>
      </c>
      <c r="H21" s="175">
        <f t="shared" si="3"/>
        <v>0</v>
      </c>
      <c r="I21" s="175">
        <f t="shared" si="3"/>
        <v>349832.19</v>
      </c>
      <c r="J21" s="78" t="s">
        <v>409</v>
      </c>
    </row>
    <row r="22" spans="1:11" x14ac:dyDescent="0.25">
      <c r="A22" s="170" t="s">
        <v>48</v>
      </c>
      <c r="B22" s="171"/>
      <c r="C22" s="171"/>
      <c r="D22" s="171"/>
      <c r="E22" s="171"/>
      <c r="F22" s="171"/>
      <c r="G22" s="171"/>
      <c r="H22" s="171"/>
      <c r="I22" s="171"/>
      <c r="J22" s="170"/>
    </row>
    <row r="23" spans="1:11" x14ac:dyDescent="0.25">
      <c r="A23" s="172" t="s">
        <v>49</v>
      </c>
      <c r="B23" s="175">
        <v>154532416.34</v>
      </c>
      <c r="C23" s="175">
        <v>0</v>
      </c>
      <c r="D23" s="175">
        <v>0</v>
      </c>
      <c r="E23" s="175">
        <v>0</v>
      </c>
      <c r="F23" s="175">
        <v>0</v>
      </c>
      <c r="G23" s="175">
        <f>B23+E23</f>
        <v>154532416.34</v>
      </c>
      <c r="H23" s="175">
        <f>C23+F23</f>
        <v>0</v>
      </c>
      <c r="I23" s="175">
        <f t="shared" ref="I23:I24" si="4">SUM(G23:H23)</f>
        <v>154532416.34</v>
      </c>
      <c r="J23" s="174" t="s">
        <v>412</v>
      </c>
      <c r="K23" s="177"/>
    </row>
    <row r="24" spans="1:11" x14ac:dyDescent="0.25">
      <c r="A24" s="172" t="s">
        <v>50</v>
      </c>
      <c r="B24" s="176">
        <v>138124909.27000001</v>
      </c>
      <c r="C24" s="176">
        <v>0</v>
      </c>
      <c r="D24" s="176">
        <v>0</v>
      </c>
      <c r="E24" s="176">
        <v>0</v>
      </c>
      <c r="F24" s="176">
        <v>0</v>
      </c>
      <c r="G24" s="176">
        <f>B24+E24</f>
        <v>138124909.27000001</v>
      </c>
      <c r="H24" s="176">
        <f>C24+F24</f>
        <v>0</v>
      </c>
      <c r="I24" s="176">
        <f t="shared" si="4"/>
        <v>138124909.27000001</v>
      </c>
      <c r="J24" s="174" t="s">
        <v>413</v>
      </c>
    </row>
    <row r="25" spans="1:11" x14ac:dyDescent="0.25">
      <c r="A25" s="172" t="s">
        <v>51</v>
      </c>
      <c r="B25" s="175">
        <f>SUM(B23:B24)</f>
        <v>292657325.61000001</v>
      </c>
      <c r="C25" s="175">
        <f t="shared" ref="C25:I25" si="5">SUM(C23:C24)</f>
        <v>0</v>
      </c>
      <c r="D25" s="175">
        <f t="shared" si="5"/>
        <v>0</v>
      </c>
      <c r="E25" s="175">
        <f t="shared" si="5"/>
        <v>0</v>
      </c>
      <c r="F25" s="175">
        <f t="shared" si="5"/>
        <v>0</v>
      </c>
      <c r="G25" s="175">
        <f t="shared" si="5"/>
        <v>292657325.61000001</v>
      </c>
      <c r="H25" s="175">
        <f t="shared" si="5"/>
        <v>0</v>
      </c>
      <c r="I25" s="175">
        <f t="shared" si="5"/>
        <v>292657325.61000001</v>
      </c>
      <c r="J25" s="78" t="s">
        <v>411</v>
      </c>
    </row>
    <row r="26" spans="1:11" x14ac:dyDescent="0.25">
      <c r="A26" s="170" t="s">
        <v>52</v>
      </c>
      <c r="B26" s="171"/>
      <c r="C26" s="171"/>
      <c r="D26" s="171"/>
      <c r="E26" s="171"/>
      <c r="F26" s="171"/>
      <c r="G26" s="171"/>
      <c r="H26" s="171"/>
      <c r="I26" s="171"/>
      <c r="J26" s="170"/>
    </row>
    <row r="27" spans="1:11" x14ac:dyDescent="0.25">
      <c r="A27" s="172" t="s">
        <v>53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f>B27+E27</f>
        <v>0</v>
      </c>
      <c r="H27" s="175">
        <f>C27+F27</f>
        <v>0</v>
      </c>
      <c r="I27" s="175">
        <f t="shared" ref="I27:I39" si="6">SUM(G27:H27)</f>
        <v>0</v>
      </c>
      <c r="J27" s="174" t="s">
        <v>620</v>
      </c>
    </row>
    <row r="28" spans="1:11" x14ac:dyDescent="0.25">
      <c r="A28" s="172" t="s">
        <v>697</v>
      </c>
      <c r="B28" s="175">
        <v>766934.4</v>
      </c>
      <c r="C28" s="175">
        <v>0</v>
      </c>
      <c r="D28" s="175">
        <v>0</v>
      </c>
      <c r="E28" s="175">
        <v>0</v>
      </c>
      <c r="F28" s="175">
        <v>0</v>
      </c>
      <c r="G28" s="175">
        <f>B28+E28</f>
        <v>766934.4</v>
      </c>
      <c r="H28" s="175">
        <f>C28+F28</f>
        <v>0</v>
      </c>
      <c r="I28" s="175">
        <f t="shared" si="6"/>
        <v>766934.4</v>
      </c>
      <c r="J28" s="174" t="s">
        <v>621</v>
      </c>
    </row>
    <row r="29" spans="1:11" ht="13.9" customHeight="1" x14ac:dyDescent="0.25">
      <c r="A29" s="172" t="s">
        <v>54</v>
      </c>
      <c r="B29" s="175">
        <v>-2300.27</v>
      </c>
      <c r="C29" s="175">
        <v>0</v>
      </c>
      <c r="D29" s="175">
        <v>0</v>
      </c>
      <c r="E29" s="175">
        <v>0</v>
      </c>
      <c r="F29" s="175">
        <v>0</v>
      </c>
      <c r="G29" s="175">
        <f t="shared" ref="G29:H39" si="7">B29+E29</f>
        <v>-2300.27</v>
      </c>
      <c r="H29" s="175">
        <f t="shared" si="7"/>
        <v>0</v>
      </c>
      <c r="I29" s="175">
        <f t="shared" si="6"/>
        <v>-2300.27</v>
      </c>
      <c r="J29" s="174" t="s">
        <v>415</v>
      </c>
    </row>
    <row r="30" spans="1:11" x14ac:dyDescent="0.25">
      <c r="A30" s="172" t="s">
        <v>55</v>
      </c>
      <c r="B30" s="175">
        <v>15612318.02</v>
      </c>
      <c r="C30" s="175">
        <v>0</v>
      </c>
      <c r="D30" s="175">
        <v>0</v>
      </c>
      <c r="E30" s="175">
        <v>0</v>
      </c>
      <c r="F30" s="175">
        <v>0</v>
      </c>
      <c r="G30" s="175">
        <f t="shared" si="7"/>
        <v>15612318.02</v>
      </c>
      <c r="H30" s="175">
        <f>C30+F30</f>
        <v>0</v>
      </c>
      <c r="I30" s="175">
        <f t="shared" si="6"/>
        <v>15612318.02</v>
      </c>
      <c r="J30" s="174" t="s">
        <v>416</v>
      </c>
    </row>
    <row r="31" spans="1:11" x14ac:dyDescent="0.25">
      <c r="A31" s="172" t="s">
        <v>56</v>
      </c>
      <c r="B31" s="175">
        <v>18912458.850000001</v>
      </c>
      <c r="C31" s="175">
        <v>0</v>
      </c>
      <c r="D31" s="175">
        <v>0</v>
      </c>
      <c r="E31" s="175">
        <v>0</v>
      </c>
      <c r="F31" s="175">
        <v>0</v>
      </c>
      <c r="G31" s="175">
        <f t="shared" si="7"/>
        <v>18912458.850000001</v>
      </c>
      <c r="H31" s="175">
        <f t="shared" si="7"/>
        <v>0</v>
      </c>
      <c r="I31" s="175">
        <f t="shared" si="6"/>
        <v>18912458.850000001</v>
      </c>
      <c r="J31" s="174" t="s">
        <v>417</v>
      </c>
    </row>
    <row r="32" spans="1:11" x14ac:dyDescent="0.25">
      <c r="A32" s="172" t="s">
        <v>397</v>
      </c>
      <c r="B32" s="175">
        <v>44904422.189999998</v>
      </c>
      <c r="C32" s="175">
        <v>0</v>
      </c>
      <c r="D32" s="175">
        <v>0</v>
      </c>
      <c r="E32" s="175">
        <v>0</v>
      </c>
      <c r="F32" s="175">
        <v>0</v>
      </c>
      <c r="G32" s="175">
        <f t="shared" si="7"/>
        <v>44904422.189999998</v>
      </c>
      <c r="H32" s="175">
        <f t="shared" si="7"/>
        <v>0</v>
      </c>
      <c r="I32" s="175">
        <f t="shared" si="6"/>
        <v>44904422.189999998</v>
      </c>
      <c r="J32" s="174" t="s">
        <v>419</v>
      </c>
    </row>
    <row r="33" spans="1:11" x14ac:dyDescent="0.25">
      <c r="A33" s="172" t="s">
        <v>398</v>
      </c>
      <c r="B33" s="175">
        <v>34416813.310000002</v>
      </c>
      <c r="C33" s="175">
        <v>0</v>
      </c>
      <c r="D33" s="175">
        <v>0</v>
      </c>
      <c r="E33" s="175">
        <v>0</v>
      </c>
      <c r="F33" s="175">
        <v>0</v>
      </c>
      <c r="G33" s="175">
        <f t="shared" si="7"/>
        <v>34416813.310000002</v>
      </c>
      <c r="H33" s="175">
        <f t="shared" si="7"/>
        <v>0</v>
      </c>
      <c r="I33" s="175">
        <f t="shared" si="6"/>
        <v>34416813.310000002</v>
      </c>
      <c r="J33" s="174" t="s">
        <v>418</v>
      </c>
    </row>
    <row r="34" spans="1:11" x14ac:dyDescent="0.25">
      <c r="A34" s="172" t="s">
        <v>57</v>
      </c>
      <c r="B34" s="175">
        <v>0</v>
      </c>
      <c r="C34" s="175">
        <v>-2421.7800000000002</v>
      </c>
      <c r="D34" s="175">
        <v>0</v>
      </c>
      <c r="E34" s="175">
        <v>0</v>
      </c>
      <c r="F34" s="175">
        <v>0</v>
      </c>
      <c r="G34" s="175">
        <f t="shared" si="7"/>
        <v>0</v>
      </c>
      <c r="H34" s="175">
        <f t="shared" si="7"/>
        <v>-2421.7800000000002</v>
      </c>
      <c r="I34" s="175">
        <f t="shared" si="6"/>
        <v>-2421.7800000000002</v>
      </c>
      <c r="J34" s="174" t="s">
        <v>420</v>
      </c>
    </row>
    <row r="35" spans="1:11" x14ac:dyDescent="0.25">
      <c r="A35" s="172" t="s">
        <v>58</v>
      </c>
      <c r="B35" s="175">
        <v>0</v>
      </c>
      <c r="C35" s="175">
        <v>4369686.6500000004</v>
      </c>
      <c r="D35" s="175">
        <v>0</v>
      </c>
      <c r="E35" s="175">
        <v>0</v>
      </c>
      <c r="F35" s="175">
        <v>0</v>
      </c>
      <c r="G35" s="175">
        <f t="shared" si="7"/>
        <v>0</v>
      </c>
      <c r="H35" s="175">
        <f t="shared" si="7"/>
        <v>4369686.6500000004</v>
      </c>
      <c r="I35" s="175">
        <f t="shared" si="6"/>
        <v>4369686.6500000004</v>
      </c>
      <c r="J35" s="174" t="s">
        <v>421</v>
      </c>
    </row>
    <row r="36" spans="1:11" x14ac:dyDescent="0.25">
      <c r="A36" s="172" t="s">
        <v>59</v>
      </c>
      <c r="B36" s="175">
        <v>0</v>
      </c>
      <c r="C36" s="175">
        <v>1829752.47</v>
      </c>
      <c r="D36" s="175">
        <v>0</v>
      </c>
      <c r="E36" s="175">
        <v>0</v>
      </c>
      <c r="F36" s="175">
        <v>0</v>
      </c>
      <c r="G36" s="175">
        <f t="shared" si="7"/>
        <v>0</v>
      </c>
      <c r="H36" s="175">
        <f t="shared" si="7"/>
        <v>1829752.47</v>
      </c>
      <c r="I36" s="175">
        <f t="shared" si="6"/>
        <v>1829752.47</v>
      </c>
      <c r="J36" s="174" t="s">
        <v>422</v>
      </c>
    </row>
    <row r="37" spans="1:11" x14ac:dyDescent="0.25">
      <c r="A37" s="172" t="s">
        <v>60</v>
      </c>
      <c r="B37" s="175">
        <v>0</v>
      </c>
      <c r="C37" s="175">
        <v>62166.97</v>
      </c>
      <c r="D37" s="175">
        <v>0</v>
      </c>
      <c r="E37" s="175">
        <v>0</v>
      </c>
      <c r="F37" s="175">
        <v>0</v>
      </c>
      <c r="G37" s="175">
        <f t="shared" si="7"/>
        <v>0</v>
      </c>
      <c r="H37" s="175">
        <f t="shared" si="7"/>
        <v>62166.97</v>
      </c>
      <c r="I37" s="175">
        <f t="shared" si="6"/>
        <v>62166.97</v>
      </c>
      <c r="J37" s="174" t="s">
        <v>423</v>
      </c>
    </row>
    <row r="38" spans="1:11" x14ac:dyDescent="0.25">
      <c r="A38" s="172" t="s">
        <v>61</v>
      </c>
      <c r="B38" s="175">
        <v>0</v>
      </c>
      <c r="C38" s="175">
        <v>4790747.41</v>
      </c>
      <c r="D38" s="175">
        <v>0</v>
      </c>
      <c r="E38" s="175">
        <v>0</v>
      </c>
      <c r="F38" s="175">
        <v>0</v>
      </c>
      <c r="G38" s="175">
        <f t="shared" si="7"/>
        <v>0</v>
      </c>
      <c r="H38" s="175">
        <f t="shared" si="7"/>
        <v>4790747.41</v>
      </c>
      <c r="I38" s="175">
        <f t="shared" si="6"/>
        <v>4790747.41</v>
      </c>
      <c r="J38" s="174" t="s">
        <v>424</v>
      </c>
    </row>
    <row r="39" spans="1:11" x14ac:dyDescent="0.25">
      <c r="A39" s="172" t="s">
        <v>670</v>
      </c>
      <c r="B39" s="176">
        <v>0</v>
      </c>
      <c r="C39" s="176">
        <v>392008.93</v>
      </c>
      <c r="D39" s="176">
        <v>0</v>
      </c>
      <c r="E39" s="176">
        <v>0</v>
      </c>
      <c r="F39" s="176">
        <v>0</v>
      </c>
      <c r="G39" s="176">
        <f t="shared" si="7"/>
        <v>0</v>
      </c>
      <c r="H39" s="176">
        <f t="shared" si="7"/>
        <v>392008.93</v>
      </c>
      <c r="I39" s="176">
        <f t="shared" si="6"/>
        <v>392008.93</v>
      </c>
      <c r="J39" s="174" t="s">
        <v>622</v>
      </c>
    </row>
    <row r="40" spans="1:11" x14ac:dyDescent="0.25">
      <c r="A40" s="172" t="s">
        <v>62</v>
      </c>
      <c r="B40" s="175">
        <f t="shared" ref="B40:I40" si="8">SUM(B27:B39)</f>
        <v>114610646.5</v>
      </c>
      <c r="C40" s="175">
        <f t="shared" si="8"/>
        <v>11441940.649999999</v>
      </c>
      <c r="D40" s="175">
        <f t="shared" si="8"/>
        <v>0</v>
      </c>
      <c r="E40" s="175">
        <f t="shared" si="8"/>
        <v>0</v>
      </c>
      <c r="F40" s="175">
        <f t="shared" si="8"/>
        <v>0</v>
      </c>
      <c r="G40" s="175">
        <f t="shared" si="8"/>
        <v>114610646.5</v>
      </c>
      <c r="H40" s="175">
        <f t="shared" si="8"/>
        <v>11441940.649999999</v>
      </c>
      <c r="I40" s="175">
        <f t="shared" si="8"/>
        <v>126052587.15000001</v>
      </c>
      <c r="J40" s="78" t="s">
        <v>414</v>
      </c>
    </row>
    <row r="41" spans="1:11" x14ac:dyDescent="0.25">
      <c r="A41" s="168" t="s">
        <v>63</v>
      </c>
      <c r="B41" s="178">
        <f t="shared" ref="B41:I41" si="9">B18+B21+B25+B40</f>
        <v>2764186179.5400004</v>
      </c>
      <c r="C41" s="178">
        <f t="shared" si="9"/>
        <v>1067417811.28</v>
      </c>
      <c r="D41" s="178">
        <f t="shared" si="9"/>
        <v>0</v>
      </c>
      <c r="E41" s="178">
        <f t="shared" si="9"/>
        <v>0</v>
      </c>
      <c r="F41" s="178">
        <f t="shared" si="9"/>
        <v>0</v>
      </c>
      <c r="G41" s="178">
        <f t="shared" si="9"/>
        <v>2764186179.5400004</v>
      </c>
      <c r="H41" s="178">
        <f t="shared" si="9"/>
        <v>1067417811.28</v>
      </c>
      <c r="I41" s="178">
        <f t="shared" si="9"/>
        <v>3831603990.8200006</v>
      </c>
      <c r="J41" s="78" t="s">
        <v>401</v>
      </c>
    </row>
    <row r="42" spans="1:11" x14ac:dyDescent="0.25">
      <c r="A42" s="167"/>
      <c r="B42" s="171"/>
      <c r="C42" s="171"/>
      <c r="D42" s="171"/>
      <c r="E42" s="171"/>
      <c r="F42" s="171"/>
      <c r="G42" s="171"/>
      <c r="H42" s="171"/>
      <c r="I42" s="171"/>
    </row>
    <row r="43" spans="1:11" x14ac:dyDescent="0.25">
      <c r="A43" s="168" t="s">
        <v>64</v>
      </c>
      <c r="B43" s="171"/>
      <c r="C43" s="171"/>
      <c r="D43" s="171"/>
      <c r="E43" s="171"/>
      <c r="F43" s="171"/>
      <c r="G43" s="171"/>
      <c r="H43" s="171"/>
      <c r="I43" s="171"/>
      <c r="J43" s="168"/>
    </row>
    <row r="44" spans="1:11" x14ac:dyDescent="0.25">
      <c r="A44" s="170" t="s">
        <v>65</v>
      </c>
      <c r="B44" s="171"/>
      <c r="C44" s="171"/>
      <c r="D44" s="171"/>
      <c r="E44" s="171"/>
      <c r="F44" s="171"/>
      <c r="G44" s="171"/>
      <c r="H44" s="171"/>
      <c r="I44" s="171"/>
    </row>
    <row r="45" spans="1:11" x14ac:dyDescent="0.25">
      <c r="A45" s="172" t="s">
        <v>66</v>
      </c>
      <c r="B45" s="175">
        <v>49596334.229999997</v>
      </c>
      <c r="C45" s="175">
        <v>0</v>
      </c>
      <c r="D45" s="175">
        <v>0</v>
      </c>
      <c r="E45" s="175">
        <v>0</v>
      </c>
      <c r="F45" s="175">
        <v>0</v>
      </c>
      <c r="G45" s="175">
        <f>B45+E45</f>
        <v>49596334.229999997</v>
      </c>
      <c r="H45" s="175">
        <f>C45+F45</f>
        <v>0</v>
      </c>
      <c r="I45" s="175">
        <f t="shared" ref="I45:I46" si="10">SUM(G45:H45)</f>
        <v>49596334.229999997</v>
      </c>
      <c r="J45" s="179" t="s">
        <v>427</v>
      </c>
    </row>
    <row r="46" spans="1:11" x14ac:dyDescent="0.25">
      <c r="A46" s="172" t="s">
        <v>67</v>
      </c>
      <c r="B46" s="176">
        <v>232657564.66999999</v>
      </c>
      <c r="C46" s="176">
        <v>0</v>
      </c>
      <c r="D46" s="176">
        <v>0</v>
      </c>
      <c r="E46" s="176">
        <v>0</v>
      </c>
      <c r="F46" s="176">
        <v>0</v>
      </c>
      <c r="G46" s="176">
        <f>B46+E46</f>
        <v>232657564.66999999</v>
      </c>
      <c r="H46" s="176">
        <f>C46+F46</f>
        <v>0</v>
      </c>
      <c r="I46" s="176">
        <f t="shared" si="10"/>
        <v>232657564.66999999</v>
      </c>
      <c r="J46" s="179" t="s">
        <v>428</v>
      </c>
      <c r="K46" s="2"/>
    </row>
    <row r="47" spans="1:11" x14ac:dyDescent="0.25">
      <c r="A47" s="172" t="s">
        <v>68</v>
      </c>
      <c r="B47" s="175">
        <f>SUM(B45:B46)</f>
        <v>282253898.89999998</v>
      </c>
      <c r="C47" s="175">
        <f t="shared" ref="C47:I47" si="11">SUM(C45:C46)</f>
        <v>0</v>
      </c>
      <c r="D47" s="175">
        <f t="shared" si="11"/>
        <v>0</v>
      </c>
      <c r="E47" s="175">
        <f t="shared" si="11"/>
        <v>0</v>
      </c>
      <c r="F47" s="175">
        <f t="shared" si="11"/>
        <v>0</v>
      </c>
      <c r="G47" s="175">
        <f t="shared" si="11"/>
        <v>282253898.89999998</v>
      </c>
      <c r="H47" s="175">
        <f t="shared" si="11"/>
        <v>0</v>
      </c>
      <c r="I47" s="175">
        <f t="shared" si="11"/>
        <v>282253898.89999998</v>
      </c>
      <c r="J47" s="78" t="s">
        <v>426</v>
      </c>
    </row>
    <row r="48" spans="1:11" x14ac:dyDescent="0.25">
      <c r="A48" s="170" t="s">
        <v>69</v>
      </c>
      <c r="B48" s="171"/>
      <c r="C48" s="171"/>
      <c r="D48" s="171"/>
      <c r="E48" s="171"/>
      <c r="F48" s="171"/>
      <c r="G48" s="171"/>
      <c r="H48" s="171"/>
      <c r="I48" s="171"/>
    </row>
    <row r="49" spans="1:12" x14ac:dyDescent="0.25">
      <c r="A49" s="172" t="s">
        <v>70</v>
      </c>
      <c r="B49" s="175">
        <v>773394694.37</v>
      </c>
      <c r="C49" s="175">
        <v>0</v>
      </c>
      <c r="D49" s="175">
        <v>0</v>
      </c>
      <c r="E49" s="175">
        <v>0</v>
      </c>
      <c r="F49" s="175">
        <v>0</v>
      </c>
      <c r="G49" s="175">
        <f t="shared" ref="G49:H55" si="12">B49+E49</f>
        <v>773394694.37</v>
      </c>
      <c r="H49" s="175">
        <f t="shared" si="12"/>
        <v>0</v>
      </c>
      <c r="I49" s="175">
        <f t="shared" ref="I49:I55" si="13">SUM(G49:H49)</f>
        <v>773394694.37</v>
      </c>
      <c r="J49" s="179" t="s">
        <v>430</v>
      </c>
    </row>
    <row r="50" spans="1:12" x14ac:dyDescent="0.25">
      <c r="A50" s="172" t="s">
        <v>71</v>
      </c>
      <c r="B50" s="175">
        <v>21519727.039999999</v>
      </c>
      <c r="C50" s="175">
        <v>0</v>
      </c>
      <c r="D50" s="175">
        <v>0</v>
      </c>
      <c r="E50" s="175">
        <v>0</v>
      </c>
      <c r="F50" s="175">
        <v>0</v>
      </c>
      <c r="G50" s="175">
        <f t="shared" si="12"/>
        <v>21519727.039999999</v>
      </c>
      <c r="H50" s="175">
        <f t="shared" si="12"/>
        <v>0</v>
      </c>
      <c r="I50" s="175">
        <f t="shared" si="13"/>
        <v>21519727.039999999</v>
      </c>
      <c r="J50" s="179" t="s">
        <v>431</v>
      </c>
    </row>
    <row r="51" spans="1:12" x14ac:dyDescent="0.25">
      <c r="A51" s="172" t="s">
        <v>72</v>
      </c>
      <c r="B51" s="175">
        <v>0</v>
      </c>
      <c r="C51" s="175">
        <v>375389068.69</v>
      </c>
      <c r="D51" s="175">
        <v>0</v>
      </c>
      <c r="E51" s="175">
        <v>0</v>
      </c>
      <c r="F51" s="175">
        <v>0</v>
      </c>
      <c r="G51" s="175">
        <f t="shared" si="12"/>
        <v>0</v>
      </c>
      <c r="H51" s="175">
        <f t="shared" si="12"/>
        <v>375389068.69</v>
      </c>
      <c r="I51" s="175">
        <f t="shared" si="13"/>
        <v>375389068.69</v>
      </c>
      <c r="J51" s="179" t="s">
        <v>432</v>
      </c>
    </row>
    <row r="52" spans="1:12" x14ac:dyDescent="0.25">
      <c r="A52" s="172" t="s">
        <v>73</v>
      </c>
      <c r="B52" s="175">
        <v>0</v>
      </c>
      <c r="C52" s="175">
        <v>501250</v>
      </c>
      <c r="D52" s="175">
        <v>0</v>
      </c>
      <c r="E52" s="175">
        <v>0</v>
      </c>
      <c r="F52" s="175">
        <v>0</v>
      </c>
      <c r="G52" s="175">
        <f t="shared" si="12"/>
        <v>0</v>
      </c>
      <c r="H52" s="175">
        <f t="shared" si="12"/>
        <v>501250</v>
      </c>
      <c r="I52" s="175">
        <f t="shared" si="13"/>
        <v>501250</v>
      </c>
      <c r="J52" s="179" t="s">
        <v>433</v>
      </c>
    </row>
    <row r="53" spans="1:12" x14ac:dyDescent="0.25">
      <c r="A53" s="172" t="s">
        <v>74</v>
      </c>
      <c r="B53" s="175">
        <v>0</v>
      </c>
      <c r="C53" s="175">
        <v>31536791.949999999</v>
      </c>
      <c r="D53" s="175">
        <v>0</v>
      </c>
      <c r="E53" s="175">
        <v>0</v>
      </c>
      <c r="F53" s="175">
        <v>0</v>
      </c>
      <c r="G53" s="175">
        <f t="shared" si="12"/>
        <v>0</v>
      </c>
      <c r="H53" s="175">
        <f t="shared" si="12"/>
        <v>31536791.949999999</v>
      </c>
      <c r="I53" s="175">
        <f t="shared" si="13"/>
        <v>31536791.949999999</v>
      </c>
      <c r="J53" s="179" t="s">
        <v>434</v>
      </c>
    </row>
    <row r="54" spans="1:12" x14ac:dyDescent="0.25">
      <c r="A54" s="172" t="s">
        <v>75</v>
      </c>
      <c r="B54" s="175">
        <v>0</v>
      </c>
      <c r="C54" s="175">
        <v>38831834.359999999</v>
      </c>
      <c r="D54" s="175">
        <v>0</v>
      </c>
      <c r="E54" s="175">
        <v>0</v>
      </c>
      <c r="F54" s="175">
        <v>0</v>
      </c>
      <c r="G54" s="175">
        <f t="shared" si="12"/>
        <v>0</v>
      </c>
      <c r="H54" s="175">
        <f t="shared" si="12"/>
        <v>38831834.359999999</v>
      </c>
      <c r="I54" s="175">
        <f t="shared" si="13"/>
        <v>38831834.359999999</v>
      </c>
      <c r="J54" s="179" t="s">
        <v>435</v>
      </c>
    </row>
    <row r="55" spans="1:12" x14ac:dyDescent="0.25">
      <c r="A55" s="172" t="s">
        <v>76</v>
      </c>
      <c r="B55" s="176">
        <v>0</v>
      </c>
      <c r="C55" s="176">
        <v>-47706072.039999999</v>
      </c>
      <c r="D55" s="176">
        <v>0</v>
      </c>
      <c r="E55" s="176">
        <v>0</v>
      </c>
      <c r="F55" s="176">
        <v>0</v>
      </c>
      <c r="G55" s="176">
        <f t="shared" si="12"/>
        <v>0</v>
      </c>
      <c r="H55" s="176">
        <f t="shared" si="12"/>
        <v>-47706072.039999999</v>
      </c>
      <c r="I55" s="176">
        <f t="shared" si="13"/>
        <v>-47706072.039999999</v>
      </c>
      <c r="J55" s="179" t="s">
        <v>436</v>
      </c>
      <c r="K55" s="180"/>
    </row>
    <row r="56" spans="1:12" x14ac:dyDescent="0.25">
      <c r="A56" s="172" t="s">
        <v>77</v>
      </c>
      <c r="B56" s="175">
        <f>SUM(B49:B55)</f>
        <v>794914421.40999997</v>
      </c>
      <c r="C56" s="175">
        <f t="shared" ref="C56:I56" si="14">SUM(C49:C55)</f>
        <v>398552872.95999998</v>
      </c>
      <c r="D56" s="175">
        <f t="shared" si="14"/>
        <v>0</v>
      </c>
      <c r="E56" s="175">
        <f t="shared" si="14"/>
        <v>0</v>
      </c>
      <c r="F56" s="175">
        <f t="shared" si="14"/>
        <v>0</v>
      </c>
      <c r="G56" s="175">
        <f>SUM(G49:G55)</f>
        <v>794914421.40999997</v>
      </c>
      <c r="H56" s="175">
        <f t="shared" si="14"/>
        <v>398552872.95999998</v>
      </c>
      <c r="I56" s="175">
        <f t="shared" si="14"/>
        <v>1193467294.3699999</v>
      </c>
      <c r="J56" s="78" t="s">
        <v>429</v>
      </c>
      <c r="K56" s="180"/>
    </row>
    <row r="57" spans="1:12" x14ac:dyDescent="0.25">
      <c r="A57" s="170" t="s">
        <v>78</v>
      </c>
      <c r="B57" s="171"/>
      <c r="C57" s="171"/>
      <c r="D57" s="171"/>
      <c r="E57" s="171"/>
      <c r="F57" s="171"/>
      <c r="G57" s="171"/>
      <c r="H57" s="171"/>
      <c r="I57" s="171"/>
      <c r="J57" s="170"/>
    </row>
    <row r="58" spans="1:12" x14ac:dyDescent="0.25">
      <c r="A58" s="172" t="s">
        <v>79</v>
      </c>
      <c r="B58" s="176">
        <v>125928844.08</v>
      </c>
      <c r="C58" s="176">
        <v>0</v>
      </c>
      <c r="D58" s="176">
        <v>0</v>
      </c>
      <c r="E58" s="176">
        <v>0</v>
      </c>
      <c r="F58" s="176">
        <v>0</v>
      </c>
      <c r="G58" s="176">
        <f>B58+E58</f>
        <v>125928844.08</v>
      </c>
      <c r="H58" s="176">
        <f>C58+F58</f>
        <v>0</v>
      </c>
      <c r="I58" s="176">
        <f t="shared" ref="I58" si="15">SUM(G58:H58)</f>
        <v>125928844.08</v>
      </c>
      <c r="J58" s="179" t="s">
        <v>438</v>
      </c>
    </row>
    <row r="59" spans="1:12" x14ac:dyDescent="0.25">
      <c r="A59" s="172" t="s">
        <v>80</v>
      </c>
      <c r="B59" s="175">
        <f>SUM(B58)</f>
        <v>125928844.08</v>
      </c>
      <c r="C59" s="175">
        <f t="shared" ref="C59:I59" si="16">SUM(C58)</f>
        <v>0</v>
      </c>
      <c r="D59" s="175">
        <f t="shared" si="16"/>
        <v>0</v>
      </c>
      <c r="E59" s="175">
        <f t="shared" si="16"/>
        <v>0</v>
      </c>
      <c r="F59" s="175">
        <f t="shared" si="16"/>
        <v>0</v>
      </c>
      <c r="G59" s="175">
        <f t="shared" si="16"/>
        <v>125928844.08</v>
      </c>
      <c r="H59" s="175">
        <f t="shared" si="16"/>
        <v>0</v>
      </c>
      <c r="I59" s="175">
        <f t="shared" si="16"/>
        <v>125928844.08</v>
      </c>
      <c r="J59" s="78" t="s">
        <v>437</v>
      </c>
    </row>
    <row r="60" spans="1:12" x14ac:dyDescent="0.25">
      <c r="A60" s="170" t="s">
        <v>81</v>
      </c>
      <c r="B60" s="171"/>
      <c r="C60" s="171"/>
      <c r="D60" s="171"/>
      <c r="E60" s="171"/>
      <c r="F60" s="171"/>
      <c r="G60" s="171"/>
      <c r="H60" s="171"/>
      <c r="I60" s="171"/>
      <c r="J60" s="170"/>
    </row>
    <row r="61" spans="1:12" x14ac:dyDescent="0.25">
      <c r="A61" s="172" t="s">
        <v>82</v>
      </c>
      <c r="B61" s="176">
        <v>-82225302.879999995</v>
      </c>
      <c r="C61" s="176">
        <v>0</v>
      </c>
      <c r="D61" s="176">
        <v>0</v>
      </c>
      <c r="E61" s="176">
        <v>0</v>
      </c>
      <c r="F61" s="176">
        <v>0</v>
      </c>
      <c r="G61" s="176">
        <f>B61+E61</f>
        <v>-82225302.879999995</v>
      </c>
      <c r="H61" s="176">
        <f>C61+F61</f>
        <v>0</v>
      </c>
      <c r="I61" s="176">
        <f t="shared" ref="I61" si="17">SUM(G61:H61)</f>
        <v>-82225302.879999995</v>
      </c>
      <c r="J61" s="179" t="s">
        <v>440</v>
      </c>
    </row>
    <row r="62" spans="1:12" x14ac:dyDescent="0.25">
      <c r="A62" s="172" t="s">
        <v>83</v>
      </c>
      <c r="B62" s="175">
        <f>SUM(B61)</f>
        <v>-82225302.879999995</v>
      </c>
      <c r="C62" s="175">
        <f t="shared" ref="C62:I62" si="18">SUM(C61)</f>
        <v>0</v>
      </c>
      <c r="D62" s="175">
        <f t="shared" si="18"/>
        <v>0</v>
      </c>
      <c r="E62" s="175">
        <f t="shared" si="18"/>
        <v>0</v>
      </c>
      <c r="F62" s="175">
        <f t="shared" si="18"/>
        <v>0</v>
      </c>
      <c r="G62" s="175">
        <f t="shared" si="18"/>
        <v>-82225302.879999995</v>
      </c>
      <c r="H62" s="175">
        <f t="shared" si="18"/>
        <v>0</v>
      </c>
      <c r="I62" s="175">
        <f t="shared" si="18"/>
        <v>-82225302.879999995</v>
      </c>
      <c r="J62" s="78" t="s">
        <v>439</v>
      </c>
    </row>
    <row r="63" spans="1:12" x14ac:dyDescent="0.25">
      <c r="A63" s="168" t="s">
        <v>84</v>
      </c>
      <c r="B63" s="73">
        <f>B47+B56+B59+B62</f>
        <v>1120871861.5099998</v>
      </c>
      <c r="C63" s="73">
        <f t="shared" ref="C63:I63" si="19">C47+C56+C59+C62</f>
        <v>398552872.95999998</v>
      </c>
      <c r="D63" s="73">
        <f t="shared" si="19"/>
        <v>0</v>
      </c>
      <c r="E63" s="73">
        <f t="shared" si="19"/>
        <v>0</v>
      </c>
      <c r="F63" s="73">
        <f t="shared" si="19"/>
        <v>0</v>
      </c>
      <c r="G63" s="73">
        <f t="shared" si="19"/>
        <v>1120871861.5099998</v>
      </c>
      <c r="H63" s="73">
        <f t="shared" si="19"/>
        <v>398552872.95999998</v>
      </c>
      <c r="I63" s="73">
        <f t="shared" si="19"/>
        <v>1519424734.4699998</v>
      </c>
      <c r="J63" s="78" t="s">
        <v>425</v>
      </c>
      <c r="L63" s="180"/>
    </row>
    <row r="64" spans="1:12" x14ac:dyDescent="0.25">
      <c r="A64" s="167"/>
      <c r="B64" s="176"/>
      <c r="C64" s="176"/>
      <c r="D64" s="176"/>
      <c r="E64" s="176"/>
      <c r="F64" s="176"/>
      <c r="G64" s="176"/>
      <c r="H64" s="176"/>
      <c r="I64" s="176"/>
      <c r="J64" s="168"/>
    </row>
    <row r="65" spans="1:10" ht="15.75" thickBot="1" x14ac:dyDescent="0.3">
      <c r="A65" s="168" t="s">
        <v>85</v>
      </c>
      <c r="B65" s="181">
        <f>B41-B63</f>
        <v>1643314318.0300007</v>
      </c>
      <c r="C65" s="181">
        <f t="shared" ref="C65:I65" si="20">C41-C63</f>
        <v>668864938.31999993</v>
      </c>
      <c r="D65" s="181">
        <f t="shared" si="20"/>
        <v>0</v>
      </c>
      <c r="E65" s="181">
        <f t="shared" si="20"/>
        <v>0</v>
      </c>
      <c r="F65" s="181">
        <f t="shared" si="20"/>
        <v>0</v>
      </c>
      <c r="G65" s="181">
        <f t="shared" si="20"/>
        <v>1643314318.0300007</v>
      </c>
      <c r="H65" s="181">
        <f t="shared" si="20"/>
        <v>668864938.31999993</v>
      </c>
      <c r="I65" s="181">
        <f t="shared" si="20"/>
        <v>2312179256.3500009</v>
      </c>
      <c r="J65" s="172"/>
    </row>
    <row r="66" spans="1:10" ht="15.75" thickTop="1" x14ac:dyDescent="0.25">
      <c r="A66" s="167"/>
      <c r="B66" s="171"/>
      <c r="C66" s="171"/>
      <c r="D66" s="171"/>
      <c r="E66" s="171"/>
      <c r="F66" s="171"/>
      <c r="G66" s="171"/>
      <c r="H66" s="171"/>
      <c r="I66" s="171"/>
      <c r="J66" s="168"/>
    </row>
    <row r="67" spans="1:10" x14ac:dyDescent="0.25">
      <c r="A67" s="168" t="s">
        <v>86</v>
      </c>
      <c r="B67" s="171"/>
      <c r="C67" s="171"/>
      <c r="D67" s="171"/>
      <c r="E67" s="171"/>
      <c r="F67" s="171"/>
      <c r="G67" s="171"/>
      <c r="H67" s="171"/>
      <c r="I67" s="171"/>
      <c r="J67" s="172"/>
    </row>
    <row r="68" spans="1:10" x14ac:dyDescent="0.25">
      <c r="A68" s="172" t="s">
        <v>87</v>
      </c>
      <c r="B68" s="171"/>
      <c r="C68" s="171"/>
      <c r="D68" s="171"/>
      <c r="E68" s="171"/>
      <c r="F68" s="171"/>
      <c r="G68" s="171"/>
      <c r="H68" s="171"/>
      <c r="I68" s="171"/>
      <c r="J68" s="170"/>
    </row>
    <row r="69" spans="1:10" x14ac:dyDescent="0.25">
      <c r="A69" s="170" t="s">
        <v>88</v>
      </c>
      <c r="B69" s="171"/>
      <c r="C69" s="171"/>
      <c r="D69" s="171"/>
      <c r="E69" s="171"/>
      <c r="F69" s="171"/>
      <c r="G69" s="171"/>
      <c r="H69" s="171"/>
      <c r="I69" s="171"/>
    </row>
    <row r="70" spans="1:10" x14ac:dyDescent="0.25">
      <c r="A70" s="172" t="s">
        <v>89</v>
      </c>
      <c r="B70" s="175">
        <v>1256390.26</v>
      </c>
      <c r="C70" s="175">
        <v>0</v>
      </c>
      <c r="D70" s="175">
        <v>0</v>
      </c>
      <c r="E70" s="175">
        <v>0</v>
      </c>
      <c r="F70" s="175">
        <v>0</v>
      </c>
      <c r="G70" s="175">
        <f t="shared" ref="G70:H135" si="21">B70+E70</f>
        <v>1256390.26</v>
      </c>
      <c r="H70" s="175">
        <f t="shared" si="21"/>
        <v>0</v>
      </c>
      <c r="I70" s="175">
        <f t="shared" ref="I70:I135" si="22">SUM(G70:H70)</f>
        <v>1256390.26</v>
      </c>
      <c r="J70" s="179" t="s">
        <v>443</v>
      </c>
    </row>
    <row r="71" spans="1:10" x14ac:dyDescent="0.25">
      <c r="A71" s="172" t="s">
        <v>90</v>
      </c>
      <c r="B71" s="175">
        <v>8045498.2000000002</v>
      </c>
      <c r="C71" s="175">
        <v>0</v>
      </c>
      <c r="D71" s="175">
        <v>0</v>
      </c>
      <c r="E71" s="175">
        <v>0</v>
      </c>
      <c r="F71" s="175">
        <v>0</v>
      </c>
      <c r="G71" s="175">
        <f t="shared" si="21"/>
        <v>8045498.2000000002</v>
      </c>
      <c r="H71" s="175">
        <f t="shared" si="21"/>
        <v>0</v>
      </c>
      <c r="I71" s="175">
        <f t="shared" si="22"/>
        <v>8045498.2000000002</v>
      </c>
      <c r="J71" s="179" t="s">
        <v>444</v>
      </c>
    </row>
    <row r="72" spans="1:10" x14ac:dyDescent="0.25">
      <c r="A72" s="172" t="s">
        <v>91</v>
      </c>
      <c r="B72" s="175">
        <v>1587315.47</v>
      </c>
      <c r="C72" s="175">
        <v>0</v>
      </c>
      <c r="D72" s="175">
        <v>0</v>
      </c>
      <c r="E72" s="175">
        <v>0</v>
      </c>
      <c r="F72" s="175">
        <v>0</v>
      </c>
      <c r="G72" s="175">
        <f t="shared" si="21"/>
        <v>1587315.47</v>
      </c>
      <c r="H72" s="175">
        <f t="shared" si="21"/>
        <v>0</v>
      </c>
      <c r="I72" s="175">
        <f t="shared" si="22"/>
        <v>1587315.47</v>
      </c>
      <c r="J72" s="179" t="s">
        <v>445</v>
      </c>
    </row>
    <row r="73" spans="1:10" x14ac:dyDescent="0.25">
      <c r="A73" s="172" t="s">
        <v>92</v>
      </c>
      <c r="B73" s="175">
        <v>8983001.7200000007</v>
      </c>
      <c r="C73" s="175">
        <v>0</v>
      </c>
      <c r="D73" s="175">
        <v>0</v>
      </c>
      <c r="E73" s="175">
        <v>0</v>
      </c>
      <c r="F73" s="175">
        <v>0</v>
      </c>
      <c r="G73" s="175">
        <f t="shared" si="21"/>
        <v>8983001.7200000007</v>
      </c>
      <c r="H73" s="175">
        <f t="shared" si="21"/>
        <v>0</v>
      </c>
      <c r="I73" s="175">
        <f t="shared" si="22"/>
        <v>8983001.7200000007</v>
      </c>
      <c r="J73" s="179" t="s">
        <v>446</v>
      </c>
    </row>
    <row r="74" spans="1:10" x14ac:dyDescent="0.25">
      <c r="A74" s="172" t="s">
        <v>93</v>
      </c>
      <c r="B74" s="175">
        <v>-67.040000000000006</v>
      </c>
      <c r="C74" s="175">
        <v>0</v>
      </c>
      <c r="D74" s="175">
        <v>0</v>
      </c>
      <c r="E74" s="175">
        <v>0</v>
      </c>
      <c r="F74" s="175">
        <v>0</v>
      </c>
      <c r="G74" s="175">
        <f t="shared" si="21"/>
        <v>-67.040000000000006</v>
      </c>
      <c r="H74" s="175">
        <f t="shared" si="21"/>
        <v>0</v>
      </c>
      <c r="I74" s="175">
        <f t="shared" si="22"/>
        <v>-67.040000000000006</v>
      </c>
      <c r="J74" s="179" t="s">
        <v>447</v>
      </c>
    </row>
    <row r="75" spans="1:10" x14ac:dyDescent="0.25">
      <c r="A75" s="172" t="s">
        <v>94</v>
      </c>
      <c r="B75" s="175">
        <v>998546.25</v>
      </c>
      <c r="C75" s="175">
        <v>0</v>
      </c>
      <c r="D75" s="175">
        <v>0</v>
      </c>
      <c r="E75" s="175">
        <v>0</v>
      </c>
      <c r="F75" s="175">
        <v>0</v>
      </c>
      <c r="G75" s="175">
        <f t="shared" si="21"/>
        <v>998546.25</v>
      </c>
      <c r="H75" s="175">
        <f t="shared" si="21"/>
        <v>0</v>
      </c>
      <c r="I75" s="175">
        <f t="shared" si="22"/>
        <v>998546.25</v>
      </c>
      <c r="J75" s="179" t="s">
        <v>448</v>
      </c>
    </row>
    <row r="76" spans="1:10" x14ac:dyDescent="0.25">
      <c r="A76" s="172" t="s">
        <v>95</v>
      </c>
      <c r="B76" s="175">
        <v>1483644.12</v>
      </c>
      <c r="C76" s="175">
        <v>0</v>
      </c>
      <c r="D76" s="175">
        <v>0</v>
      </c>
      <c r="E76" s="175">
        <v>0</v>
      </c>
      <c r="F76" s="175">
        <v>0</v>
      </c>
      <c r="G76" s="175">
        <f t="shared" si="21"/>
        <v>1483644.12</v>
      </c>
      <c r="H76" s="175">
        <f t="shared" si="21"/>
        <v>0</v>
      </c>
      <c r="I76" s="175">
        <f t="shared" si="22"/>
        <v>1483644.12</v>
      </c>
      <c r="J76" s="179" t="s">
        <v>449</v>
      </c>
    </row>
    <row r="77" spans="1:10" x14ac:dyDescent="0.25">
      <c r="A77" s="172" t="s">
        <v>96</v>
      </c>
      <c r="B77" s="175">
        <v>9593448.9900000002</v>
      </c>
      <c r="C77" s="175">
        <v>0</v>
      </c>
      <c r="D77" s="175">
        <v>0</v>
      </c>
      <c r="E77" s="175">
        <v>0</v>
      </c>
      <c r="F77" s="175">
        <v>0</v>
      </c>
      <c r="G77" s="175">
        <f t="shared" si="21"/>
        <v>9593448.9900000002</v>
      </c>
      <c r="H77" s="175">
        <f t="shared" si="21"/>
        <v>0</v>
      </c>
      <c r="I77" s="175">
        <f t="shared" si="22"/>
        <v>9593448.9900000002</v>
      </c>
      <c r="J77" s="179" t="s">
        <v>450</v>
      </c>
    </row>
    <row r="78" spans="1:10" x14ac:dyDescent="0.25">
      <c r="A78" s="172" t="s">
        <v>97</v>
      </c>
      <c r="B78" s="175">
        <v>5110348.67</v>
      </c>
      <c r="C78" s="175">
        <v>0</v>
      </c>
      <c r="D78" s="175">
        <v>0</v>
      </c>
      <c r="E78" s="175">
        <v>0</v>
      </c>
      <c r="F78" s="175">
        <v>0</v>
      </c>
      <c r="G78" s="175">
        <f t="shared" si="21"/>
        <v>5110348.67</v>
      </c>
      <c r="H78" s="175">
        <f t="shared" si="21"/>
        <v>0</v>
      </c>
      <c r="I78" s="175">
        <f t="shared" si="22"/>
        <v>5110348.67</v>
      </c>
      <c r="J78" s="179" t="s">
        <v>451</v>
      </c>
    </row>
    <row r="79" spans="1:10" x14ac:dyDescent="0.25">
      <c r="A79" s="172" t="s">
        <v>98</v>
      </c>
      <c r="B79" s="175">
        <v>1839520.29</v>
      </c>
      <c r="C79" s="175">
        <v>0</v>
      </c>
      <c r="D79" s="175">
        <v>0</v>
      </c>
      <c r="E79" s="175">
        <v>0</v>
      </c>
      <c r="F79" s="175">
        <v>0</v>
      </c>
      <c r="G79" s="175">
        <f t="shared" si="21"/>
        <v>1839520.29</v>
      </c>
      <c r="H79" s="175">
        <f t="shared" si="21"/>
        <v>0</v>
      </c>
      <c r="I79" s="175">
        <f t="shared" si="22"/>
        <v>1839520.29</v>
      </c>
      <c r="J79" s="179" t="s">
        <v>452</v>
      </c>
    </row>
    <row r="80" spans="1:10" x14ac:dyDescent="0.25">
      <c r="A80" s="172" t="s">
        <v>99</v>
      </c>
      <c r="B80" s="175">
        <v>1687048.62</v>
      </c>
      <c r="C80" s="175">
        <v>0</v>
      </c>
      <c r="D80" s="175">
        <v>0</v>
      </c>
      <c r="E80" s="175">
        <v>0</v>
      </c>
      <c r="F80" s="175">
        <v>0</v>
      </c>
      <c r="G80" s="175">
        <f t="shared" si="21"/>
        <v>1687048.62</v>
      </c>
      <c r="H80" s="175">
        <f t="shared" si="21"/>
        <v>0</v>
      </c>
      <c r="I80" s="175">
        <f t="shared" si="22"/>
        <v>1687048.62</v>
      </c>
      <c r="J80" s="179" t="s">
        <v>453</v>
      </c>
    </row>
    <row r="81" spans="1:10" x14ac:dyDescent="0.25">
      <c r="A81" s="172" t="s">
        <v>100</v>
      </c>
      <c r="B81" s="175">
        <v>0</v>
      </c>
      <c r="C81" s="175">
        <v>0</v>
      </c>
      <c r="D81" s="175">
        <v>0</v>
      </c>
      <c r="E81" s="175">
        <v>0</v>
      </c>
      <c r="F81" s="175">
        <v>0</v>
      </c>
      <c r="G81" s="175">
        <f t="shared" si="21"/>
        <v>0</v>
      </c>
      <c r="H81" s="175">
        <f t="shared" si="21"/>
        <v>0</v>
      </c>
      <c r="I81" s="175">
        <f t="shared" si="22"/>
        <v>0</v>
      </c>
      <c r="J81" s="179" t="s">
        <v>623</v>
      </c>
    </row>
    <row r="82" spans="1:10" x14ac:dyDescent="0.25">
      <c r="A82" s="172" t="s">
        <v>101</v>
      </c>
      <c r="B82" s="175">
        <v>3184249.79</v>
      </c>
      <c r="C82" s="175">
        <v>34.5</v>
      </c>
      <c r="D82" s="175">
        <v>0</v>
      </c>
      <c r="E82" s="175">
        <v>0</v>
      </c>
      <c r="F82" s="175">
        <v>0</v>
      </c>
      <c r="G82" s="175">
        <f t="shared" si="21"/>
        <v>3184249.79</v>
      </c>
      <c r="H82" s="175">
        <f t="shared" si="21"/>
        <v>34.5</v>
      </c>
      <c r="I82" s="175">
        <f t="shared" si="22"/>
        <v>3184284.29</v>
      </c>
      <c r="J82" s="179" t="s">
        <v>454</v>
      </c>
    </row>
    <row r="83" spans="1:10" x14ac:dyDescent="0.25">
      <c r="A83" s="172" t="s">
        <v>102</v>
      </c>
      <c r="B83" s="175">
        <v>248113.06</v>
      </c>
      <c r="C83" s="175">
        <v>0</v>
      </c>
      <c r="D83" s="175">
        <v>0</v>
      </c>
      <c r="E83" s="175">
        <v>0</v>
      </c>
      <c r="F83" s="175">
        <v>0</v>
      </c>
      <c r="G83" s="175">
        <f t="shared" si="21"/>
        <v>248113.06</v>
      </c>
      <c r="H83" s="175">
        <f t="shared" si="21"/>
        <v>0</v>
      </c>
      <c r="I83" s="175">
        <f t="shared" si="22"/>
        <v>248113.06</v>
      </c>
      <c r="J83" s="179" t="s">
        <v>455</v>
      </c>
    </row>
    <row r="84" spans="1:10" x14ac:dyDescent="0.25">
      <c r="A84" s="172" t="s">
        <v>103</v>
      </c>
      <c r="B84" s="175">
        <v>2645772.02</v>
      </c>
      <c r="C84" s="175">
        <v>0</v>
      </c>
      <c r="D84" s="175">
        <v>0</v>
      </c>
      <c r="E84" s="175">
        <v>0</v>
      </c>
      <c r="F84" s="175">
        <v>0</v>
      </c>
      <c r="G84" s="175">
        <f t="shared" si="21"/>
        <v>2645772.02</v>
      </c>
      <c r="H84" s="175">
        <f t="shared" si="21"/>
        <v>0</v>
      </c>
      <c r="I84" s="175">
        <f t="shared" si="22"/>
        <v>2645772.02</v>
      </c>
      <c r="J84" s="179" t="s">
        <v>456</v>
      </c>
    </row>
    <row r="85" spans="1:10" x14ac:dyDescent="0.25">
      <c r="A85" s="172" t="s">
        <v>104</v>
      </c>
      <c r="B85" s="175">
        <v>0</v>
      </c>
      <c r="C85" s="175">
        <v>0</v>
      </c>
      <c r="D85" s="175">
        <v>0</v>
      </c>
      <c r="E85" s="175">
        <v>0</v>
      </c>
      <c r="F85" s="175">
        <v>0</v>
      </c>
      <c r="G85" s="175">
        <f t="shared" si="21"/>
        <v>0</v>
      </c>
      <c r="H85" s="175">
        <f t="shared" si="21"/>
        <v>0</v>
      </c>
      <c r="I85" s="175">
        <f t="shared" si="22"/>
        <v>0</v>
      </c>
      <c r="J85" s="179" t="s">
        <v>624</v>
      </c>
    </row>
    <row r="86" spans="1:10" x14ac:dyDescent="0.25">
      <c r="A86" s="172" t="s">
        <v>105</v>
      </c>
      <c r="B86" s="175">
        <v>79650.95</v>
      </c>
      <c r="C86" s="175">
        <v>0</v>
      </c>
      <c r="D86" s="175">
        <v>0</v>
      </c>
      <c r="E86" s="175">
        <v>0</v>
      </c>
      <c r="F86" s="175">
        <v>0</v>
      </c>
      <c r="G86" s="175">
        <f t="shared" si="21"/>
        <v>79650.95</v>
      </c>
      <c r="H86" s="175">
        <f t="shared" si="21"/>
        <v>0</v>
      </c>
      <c r="I86" s="175">
        <f t="shared" si="22"/>
        <v>79650.95</v>
      </c>
      <c r="J86" s="179" t="s">
        <v>457</v>
      </c>
    </row>
    <row r="87" spans="1:10" x14ac:dyDescent="0.25">
      <c r="A87" s="172" t="s">
        <v>106</v>
      </c>
      <c r="B87" s="175">
        <v>356817.93</v>
      </c>
      <c r="C87" s="175">
        <v>0</v>
      </c>
      <c r="D87" s="175">
        <v>0</v>
      </c>
      <c r="E87" s="175">
        <v>0</v>
      </c>
      <c r="F87" s="175">
        <v>0</v>
      </c>
      <c r="G87" s="175">
        <f t="shared" si="21"/>
        <v>356817.93</v>
      </c>
      <c r="H87" s="175">
        <f t="shared" si="21"/>
        <v>0</v>
      </c>
      <c r="I87" s="175">
        <f t="shared" si="22"/>
        <v>356817.93</v>
      </c>
      <c r="J87" s="179" t="s">
        <v>458</v>
      </c>
    </row>
    <row r="88" spans="1:10" x14ac:dyDescent="0.25">
      <c r="A88" s="172" t="s">
        <v>107</v>
      </c>
      <c r="B88" s="175">
        <v>348801.11</v>
      </c>
      <c r="C88" s="175">
        <v>0</v>
      </c>
      <c r="D88" s="175">
        <v>0</v>
      </c>
      <c r="E88" s="175">
        <v>0</v>
      </c>
      <c r="F88" s="175">
        <v>0</v>
      </c>
      <c r="G88" s="175">
        <f t="shared" si="21"/>
        <v>348801.11</v>
      </c>
      <c r="H88" s="175">
        <f t="shared" si="21"/>
        <v>0</v>
      </c>
      <c r="I88" s="175">
        <f t="shared" si="22"/>
        <v>348801.11</v>
      </c>
      <c r="J88" s="179" t="s">
        <v>459</v>
      </c>
    </row>
    <row r="89" spans="1:10" x14ac:dyDescent="0.25">
      <c r="A89" s="172" t="s">
        <v>108</v>
      </c>
      <c r="B89" s="175">
        <v>1172418.5</v>
      </c>
      <c r="C89" s="175">
        <v>0</v>
      </c>
      <c r="D89" s="175">
        <v>0</v>
      </c>
      <c r="E89" s="175">
        <v>0</v>
      </c>
      <c r="F89" s="175">
        <v>0</v>
      </c>
      <c r="G89" s="175">
        <f t="shared" si="21"/>
        <v>1172418.5</v>
      </c>
      <c r="H89" s="175">
        <f t="shared" si="21"/>
        <v>0</v>
      </c>
      <c r="I89" s="175">
        <f t="shared" si="22"/>
        <v>1172418.5</v>
      </c>
      <c r="J89" s="179" t="s">
        <v>460</v>
      </c>
    </row>
    <row r="90" spans="1:10" x14ac:dyDescent="0.25">
      <c r="A90" s="172" t="s">
        <v>109</v>
      </c>
      <c r="B90" s="175">
        <v>3170657.73</v>
      </c>
      <c r="C90" s="175">
        <v>0</v>
      </c>
      <c r="D90" s="175">
        <v>0</v>
      </c>
      <c r="E90" s="175">
        <v>0</v>
      </c>
      <c r="F90" s="175">
        <v>0</v>
      </c>
      <c r="G90" s="175">
        <f t="shared" si="21"/>
        <v>3170657.73</v>
      </c>
      <c r="H90" s="175">
        <f t="shared" si="21"/>
        <v>0</v>
      </c>
      <c r="I90" s="175">
        <f t="shared" si="22"/>
        <v>3170657.73</v>
      </c>
      <c r="J90" s="179" t="s">
        <v>461</v>
      </c>
    </row>
    <row r="91" spans="1:10" x14ac:dyDescent="0.25">
      <c r="A91" s="172" t="s">
        <v>110</v>
      </c>
      <c r="B91" s="175">
        <v>5144608.82</v>
      </c>
      <c r="C91" s="175">
        <v>0</v>
      </c>
      <c r="D91" s="175">
        <v>0</v>
      </c>
      <c r="E91" s="175">
        <v>0</v>
      </c>
      <c r="F91" s="175">
        <v>0</v>
      </c>
      <c r="G91" s="175">
        <f t="shared" si="21"/>
        <v>5144608.82</v>
      </c>
      <c r="H91" s="175">
        <f t="shared" si="21"/>
        <v>0</v>
      </c>
      <c r="I91" s="175">
        <f t="shared" si="22"/>
        <v>5144608.82</v>
      </c>
      <c r="J91" s="179" t="s">
        <v>462</v>
      </c>
    </row>
    <row r="92" spans="1:10" x14ac:dyDescent="0.25">
      <c r="A92" s="172" t="s">
        <v>111</v>
      </c>
      <c r="B92" s="175">
        <v>13507698.029999999</v>
      </c>
      <c r="C92" s="175">
        <v>0</v>
      </c>
      <c r="D92" s="175">
        <v>0</v>
      </c>
      <c r="E92" s="175">
        <v>0</v>
      </c>
      <c r="F92" s="175">
        <v>0</v>
      </c>
      <c r="G92" s="175">
        <f t="shared" si="21"/>
        <v>13507698.029999999</v>
      </c>
      <c r="H92" s="175">
        <f t="shared" si="21"/>
        <v>0</v>
      </c>
      <c r="I92" s="175">
        <f t="shared" si="22"/>
        <v>13507698.029999999</v>
      </c>
      <c r="J92" s="179" t="s">
        <v>463</v>
      </c>
    </row>
    <row r="93" spans="1:10" x14ac:dyDescent="0.25">
      <c r="A93" s="172" t="s">
        <v>112</v>
      </c>
      <c r="B93" s="175">
        <v>3358743.15</v>
      </c>
      <c r="C93" s="175">
        <v>0</v>
      </c>
      <c r="D93" s="175">
        <v>0</v>
      </c>
      <c r="E93" s="175">
        <v>0</v>
      </c>
      <c r="F93" s="175">
        <v>0</v>
      </c>
      <c r="G93" s="175">
        <f t="shared" si="21"/>
        <v>3358743.15</v>
      </c>
      <c r="H93" s="175">
        <f t="shared" si="21"/>
        <v>0</v>
      </c>
      <c r="I93" s="175">
        <f t="shared" si="22"/>
        <v>3358743.15</v>
      </c>
      <c r="J93" s="179" t="s">
        <v>464</v>
      </c>
    </row>
    <row r="94" spans="1:10" x14ac:dyDescent="0.25">
      <c r="A94" s="172" t="s">
        <v>113</v>
      </c>
      <c r="B94" s="175">
        <v>8475624.2799999993</v>
      </c>
      <c r="C94" s="175">
        <v>0</v>
      </c>
      <c r="D94" s="175">
        <v>0</v>
      </c>
      <c r="E94" s="175">
        <v>0</v>
      </c>
      <c r="F94" s="175">
        <v>0</v>
      </c>
      <c r="G94" s="175">
        <f t="shared" si="21"/>
        <v>8475624.2799999993</v>
      </c>
      <c r="H94" s="175">
        <f t="shared" si="21"/>
        <v>0</v>
      </c>
      <c r="I94" s="175">
        <f t="shared" si="22"/>
        <v>8475624.2799999993</v>
      </c>
      <c r="J94" s="179" t="s">
        <v>465</v>
      </c>
    </row>
    <row r="95" spans="1:10" x14ac:dyDescent="0.25">
      <c r="A95" s="172" t="s">
        <v>114</v>
      </c>
      <c r="B95" s="175">
        <v>403338.74</v>
      </c>
      <c r="C95" s="175">
        <v>0</v>
      </c>
      <c r="D95" s="175">
        <v>0</v>
      </c>
      <c r="E95" s="175">
        <v>0</v>
      </c>
      <c r="F95" s="175">
        <v>0</v>
      </c>
      <c r="G95" s="175">
        <f t="shared" si="21"/>
        <v>403338.74</v>
      </c>
      <c r="H95" s="175">
        <f t="shared" si="21"/>
        <v>0</v>
      </c>
      <c r="I95" s="175">
        <f t="shared" si="22"/>
        <v>403338.74</v>
      </c>
      <c r="J95" s="179" t="s">
        <v>466</v>
      </c>
    </row>
    <row r="96" spans="1:10" x14ac:dyDescent="0.25">
      <c r="A96" s="172" t="s">
        <v>115</v>
      </c>
      <c r="B96" s="175">
        <v>666196.01</v>
      </c>
      <c r="C96" s="175">
        <v>0</v>
      </c>
      <c r="D96" s="175">
        <v>0</v>
      </c>
      <c r="E96" s="175">
        <v>0</v>
      </c>
      <c r="F96" s="175">
        <v>0</v>
      </c>
      <c r="G96" s="175">
        <f t="shared" si="21"/>
        <v>666196.01</v>
      </c>
      <c r="H96" s="175">
        <f t="shared" si="21"/>
        <v>0</v>
      </c>
      <c r="I96" s="175">
        <f t="shared" si="22"/>
        <v>666196.01</v>
      </c>
      <c r="J96" s="179" t="s">
        <v>467</v>
      </c>
    </row>
    <row r="97" spans="1:10" x14ac:dyDescent="0.25">
      <c r="A97" s="172" t="s">
        <v>116</v>
      </c>
      <c r="B97" s="175">
        <v>27195708.68</v>
      </c>
      <c r="C97" s="175">
        <v>0</v>
      </c>
      <c r="D97" s="175">
        <v>0</v>
      </c>
      <c r="E97" s="175">
        <v>0</v>
      </c>
      <c r="F97" s="175">
        <v>0</v>
      </c>
      <c r="G97" s="175">
        <f t="shared" si="21"/>
        <v>27195708.68</v>
      </c>
      <c r="H97" s="175">
        <f t="shared" si="21"/>
        <v>0</v>
      </c>
      <c r="I97" s="175">
        <f t="shared" si="22"/>
        <v>27195708.68</v>
      </c>
      <c r="J97" s="179" t="s">
        <v>468</v>
      </c>
    </row>
    <row r="98" spans="1:10" x14ac:dyDescent="0.25">
      <c r="A98" s="172" t="s">
        <v>117</v>
      </c>
      <c r="B98" s="175">
        <v>1361702.99</v>
      </c>
      <c r="C98" s="175">
        <v>0</v>
      </c>
      <c r="D98" s="175">
        <v>0</v>
      </c>
      <c r="E98" s="175">
        <v>0</v>
      </c>
      <c r="F98" s="175">
        <v>0</v>
      </c>
      <c r="G98" s="175">
        <f t="shared" si="21"/>
        <v>1361702.99</v>
      </c>
      <c r="H98" s="175">
        <f t="shared" si="21"/>
        <v>0</v>
      </c>
      <c r="I98" s="175">
        <f t="shared" si="22"/>
        <v>1361702.99</v>
      </c>
      <c r="J98" s="179" t="s">
        <v>469</v>
      </c>
    </row>
    <row r="99" spans="1:10" x14ac:dyDescent="0.25">
      <c r="A99" s="172" t="s">
        <v>118</v>
      </c>
      <c r="B99" s="175">
        <v>28612</v>
      </c>
      <c r="C99" s="175">
        <v>0</v>
      </c>
      <c r="D99" s="175">
        <v>0</v>
      </c>
      <c r="E99" s="175">
        <v>0</v>
      </c>
      <c r="F99" s="175">
        <v>0</v>
      </c>
      <c r="G99" s="175">
        <f t="shared" si="21"/>
        <v>28612</v>
      </c>
      <c r="H99" s="175">
        <f t="shared" si="21"/>
        <v>0</v>
      </c>
      <c r="I99" s="175">
        <f t="shared" si="22"/>
        <v>28612</v>
      </c>
      <c r="J99" s="179" t="s">
        <v>470</v>
      </c>
    </row>
    <row r="100" spans="1:10" x14ac:dyDescent="0.25">
      <c r="A100" s="172" t="s">
        <v>119</v>
      </c>
      <c r="B100" s="175">
        <v>0</v>
      </c>
      <c r="C100" s="175">
        <v>0</v>
      </c>
      <c r="D100" s="175">
        <v>0</v>
      </c>
      <c r="E100" s="175">
        <v>0</v>
      </c>
      <c r="F100" s="175">
        <v>0</v>
      </c>
      <c r="G100" s="175">
        <f t="shared" si="21"/>
        <v>0</v>
      </c>
      <c r="H100" s="175">
        <f t="shared" si="21"/>
        <v>0</v>
      </c>
      <c r="I100" s="175">
        <f t="shared" si="22"/>
        <v>0</v>
      </c>
      <c r="J100" s="179" t="s">
        <v>625</v>
      </c>
    </row>
    <row r="101" spans="1:10" x14ac:dyDescent="0.25">
      <c r="A101" s="172" t="s">
        <v>120</v>
      </c>
      <c r="B101" s="175">
        <v>0</v>
      </c>
      <c r="C101" s="175">
        <v>107473.48</v>
      </c>
      <c r="D101" s="175">
        <v>0</v>
      </c>
      <c r="E101" s="175">
        <v>0</v>
      </c>
      <c r="F101" s="175">
        <v>0</v>
      </c>
      <c r="G101" s="175">
        <f t="shared" si="21"/>
        <v>0</v>
      </c>
      <c r="H101" s="175">
        <f t="shared" si="21"/>
        <v>107473.48</v>
      </c>
      <c r="I101" s="175">
        <f t="shared" si="22"/>
        <v>107473.48</v>
      </c>
      <c r="J101" s="179" t="s">
        <v>471</v>
      </c>
    </row>
    <row r="102" spans="1:10" x14ac:dyDescent="0.25">
      <c r="A102" s="172" t="s">
        <v>121</v>
      </c>
      <c r="B102" s="175">
        <v>0</v>
      </c>
      <c r="C102" s="175">
        <v>0</v>
      </c>
      <c r="D102" s="175">
        <v>0</v>
      </c>
      <c r="E102" s="175">
        <v>0</v>
      </c>
      <c r="F102" s="175">
        <v>0</v>
      </c>
      <c r="G102" s="175">
        <f t="shared" si="21"/>
        <v>0</v>
      </c>
      <c r="H102" s="175">
        <f t="shared" si="21"/>
        <v>0</v>
      </c>
      <c r="I102" s="175">
        <f t="shared" si="22"/>
        <v>0</v>
      </c>
      <c r="J102" s="179" t="s">
        <v>626</v>
      </c>
    </row>
    <row r="103" spans="1:10" x14ac:dyDescent="0.25">
      <c r="A103" s="172" t="s">
        <v>122</v>
      </c>
      <c r="B103" s="175">
        <v>0</v>
      </c>
      <c r="C103" s="175">
        <v>0</v>
      </c>
      <c r="D103" s="175">
        <v>0</v>
      </c>
      <c r="E103" s="175">
        <v>0</v>
      </c>
      <c r="F103" s="175">
        <v>0</v>
      </c>
      <c r="G103" s="175">
        <f t="shared" si="21"/>
        <v>0</v>
      </c>
      <c r="H103" s="175">
        <f t="shared" si="21"/>
        <v>0</v>
      </c>
      <c r="I103" s="175">
        <f t="shared" si="22"/>
        <v>0</v>
      </c>
      <c r="J103" s="179" t="s">
        <v>627</v>
      </c>
    </row>
    <row r="104" spans="1:10" x14ac:dyDescent="0.25">
      <c r="A104" s="172" t="s">
        <v>123</v>
      </c>
      <c r="B104" s="175">
        <v>0</v>
      </c>
      <c r="C104" s="175">
        <v>0</v>
      </c>
      <c r="D104" s="175">
        <v>0</v>
      </c>
      <c r="E104" s="175">
        <v>0</v>
      </c>
      <c r="F104" s="175">
        <v>0</v>
      </c>
      <c r="G104" s="175">
        <f t="shared" si="21"/>
        <v>0</v>
      </c>
      <c r="H104" s="175">
        <f t="shared" si="21"/>
        <v>0</v>
      </c>
      <c r="I104" s="175">
        <f t="shared" si="22"/>
        <v>0</v>
      </c>
      <c r="J104" s="179" t="s">
        <v>628</v>
      </c>
    </row>
    <row r="105" spans="1:10" x14ac:dyDescent="0.25">
      <c r="A105" s="172" t="s">
        <v>671</v>
      </c>
      <c r="B105" s="175">
        <v>0</v>
      </c>
      <c r="C105" s="175">
        <v>5682.38</v>
      </c>
      <c r="D105" s="175">
        <v>0</v>
      </c>
      <c r="E105" s="175">
        <v>0</v>
      </c>
      <c r="F105" s="175">
        <v>0</v>
      </c>
      <c r="G105" s="175">
        <f t="shared" si="21"/>
        <v>0</v>
      </c>
      <c r="H105" s="175">
        <f t="shared" si="21"/>
        <v>5682.38</v>
      </c>
      <c r="I105" s="175">
        <f t="shared" si="22"/>
        <v>5682.38</v>
      </c>
      <c r="J105" s="179" t="s">
        <v>672</v>
      </c>
    </row>
    <row r="106" spans="1:10" x14ac:dyDescent="0.25">
      <c r="A106" s="172" t="s">
        <v>124</v>
      </c>
      <c r="B106" s="175">
        <v>0</v>
      </c>
      <c r="C106" s="175">
        <v>0</v>
      </c>
      <c r="D106" s="175">
        <v>0</v>
      </c>
      <c r="E106" s="175">
        <v>0</v>
      </c>
      <c r="F106" s="175">
        <v>0</v>
      </c>
      <c r="G106" s="175">
        <f t="shared" si="21"/>
        <v>0</v>
      </c>
      <c r="H106" s="175">
        <f t="shared" si="21"/>
        <v>0</v>
      </c>
      <c r="I106" s="175">
        <f t="shared" si="22"/>
        <v>0</v>
      </c>
      <c r="J106" s="179" t="s">
        <v>629</v>
      </c>
    </row>
    <row r="107" spans="1:10" x14ac:dyDescent="0.25">
      <c r="A107" s="172" t="s">
        <v>125</v>
      </c>
      <c r="B107" s="175">
        <v>0</v>
      </c>
      <c r="C107" s="175">
        <v>0</v>
      </c>
      <c r="D107" s="175">
        <v>0</v>
      </c>
      <c r="E107" s="175">
        <v>0</v>
      </c>
      <c r="F107" s="175">
        <v>0</v>
      </c>
      <c r="G107" s="175">
        <f t="shared" si="21"/>
        <v>0</v>
      </c>
      <c r="H107" s="175">
        <f t="shared" si="21"/>
        <v>0</v>
      </c>
      <c r="I107" s="175">
        <f t="shared" si="22"/>
        <v>0</v>
      </c>
      <c r="J107" s="179" t="s">
        <v>630</v>
      </c>
    </row>
    <row r="108" spans="1:10" x14ac:dyDescent="0.25">
      <c r="A108" s="172" t="s">
        <v>126</v>
      </c>
      <c r="B108" s="175">
        <v>0</v>
      </c>
      <c r="C108" s="175">
        <v>2267071.79</v>
      </c>
      <c r="D108" s="175">
        <v>0</v>
      </c>
      <c r="E108" s="175">
        <v>0</v>
      </c>
      <c r="F108" s="175">
        <v>0</v>
      </c>
      <c r="G108" s="175">
        <f t="shared" si="21"/>
        <v>0</v>
      </c>
      <c r="H108" s="175">
        <f t="shared" si="21"/>
        <v>2267071.79</v>
      </c>
      <c r="I108" s="175">
        <f t="shared" si="22"/>
        <v>2267071.79</v>
      </c>
      <c r="J108" s="179" t="s">
        <v>472</v>
      </c>
    </row>
    <row r="109" spans="1:10" x14ac:dyDescent="0.25">
      <c r="A109" s="172" t="s">
        <v>127</v>
      </c>
      <c r="B109" s="175">
        <v>0</v>
      </c>
      <c r="C109" s="175">
        <v>-47864.32</v>
      </c>
      <c r="D109" s="175">
        <v>0</v>
      </c>
      <c r="E109" s="175">
        <v>0</v>
      </c>
      <c r="F109" s="175">
        <v>0</v>
      </c>
      <c r="G109" s="175">
        <f t="shared" si="21"/>
        <v>0</v>
      </c>
      <c r="H109" s="175">
        <f t="shared" si="21"/>
        <v>-47864.32</v>
      </c>
      <c r="I109" s="175">
        <f t="shared" si="22"/>
        <v>-47864.32</v>
      </c>
      <c r="J109" s="179" t="s">
        <v>473</v>
      </c>
    </row>
    <row r="110" spans="1:10" x14ac:dyDescent="0.25">
      <c r="A110" s="172" t="s">
        <v>128</v>
      </c>
      <c r="B110" s="175">
        <v>0</v>
      </c>
      <c r="C110" s="175">
        <v>530526.25</v>
      </c>
      <c r="D110" s="175">
        <v>0</v>
      </c>
      <c r="E110" s="175">
        <v>0</v>
      </c>
      <c r="F110" s="175">
        <v>0</v>
      </c>
      <c r="G110" s="175">
        <f t="shared" si="21"/>
        <v>0</v>
      </c>
      <c r="H110" s="175">
        <f t="shared" si="21"/>
        <v>530526.25</v>
      </c>
      <c r="I110" s="175">
        <f t="shared" si="22"/>
        <v>530526.25</v>
      </c>
      <c r="J110" s="179" t="s">
        <v>474</v>
      </c>
    </row>
    <row r="111" spans="1:10" x14ac:dyDescent="0.25">
      <c r="A111" s="172" t="s">
        <v>129</v>
      </c>
      <c r="B111" s="175">
        <v>0</v>
      </c>
      <c r="C111" s="175">
        <v>165671.73000000001</v>
      </c>
      <c r="D111" s="175">
        <v>0</v>
      </c>
      <c r="E111" s="175">
        <v>0</v>
      </c>
      <c r="F111" s="175">
        <v>0</v>
      </c>
      <c r="G111" s="175">
        <f t="shared" si="21"/>
        <v>0</v>
      </c>
      <c r="H111" s="175">
        <f t="shared" si="21"/>
        <v>165671.73000000001</v>
      </c>
      <c r="I111" s="175">
        <f t="shared" si="22"/>
        <v>165671.73000000001</v>
      </c>
      <c r="J111" s="179" t="s">
        <v>475</v>
      </c>
    </row>
    <row r="112" spans="1:10" x14ac:dyDescent="0.25">
      <c r="A112" s="172" t="s">
        <v>130</v>
      </c>
      <c r="B112" s="175">
        <v>0</v>
      </c>
      <c r="C112" s="175">
        <v>0</v>
      </c>
      <c r="D112" s="175">
        <v>0</v>
      </c>
      <c r="E112" s="175">
        <v>0</v>
      </c>
      <c r="F112" s="175">
        <v>0</v>
      </c>
      <c r="G112" s="175">
        <f t="shared" si="21"/>
        <v>0</v>
      </c>
      <c r="H112" s="175">
        <f t="shared" si="21"/>
        <v>0</v>
      </c>
      <c r="I112" s="175">
        <f t="shared" si="22"/>
        <v>0</v>
      </c>
      <c r="J112" s="179" t="s">
        <v>631</v>
      </c>
    </row>
    <row r="113" spans="1:10" x14ac:dyDescent="0.25">
      <c r="A113" s="172" t="s">
        <v>131</v>
      </c>
      <c r="B113" s="175">
        <v>0</v>
      </c>
      <c r="C113" s="175">
        <v>17307.04</v>
      </c>
      <c r="D113" s="175">
        <v>0</v>
      </c>
      <c r="E113" s="175">
        <v>0</v>
      </c>
      <c r="F113" s="175">
        <v>0</v>
      </c>
      <c r="G113" s="175">
        <f t="shared" si="21"/>
        <v>0</v>
      </c>
      <c r="H113" s="175">
        <f t="shared" si="21"/>
        <v>17307.04</v>
      </c>
      <c r="I113" s="175">
        <f t="shared" si="22"/>
        <v>17307.04</v>
      </c>
      <c r="J113" s="179" t="s">
        <v>476</v>
      </c>
    </row>
    <row r="114" spans="1:10" x14ac:dyDescent="0.25">
      <c r="A114" s="172" t="s">
        <v>132</v>
      </c>
      <c r="B114" s="175">
        <v>0</v>
      </c>
      <c r="C114" s="175">
        <v>38317.17</v>
      </c>
      <c r="D114" s="175">
        <v>0</v>
      </c>
      <c r="E114" s="175">
        <v>0</v>
      </c>
      <c r="F114" s="175">
        <v>0</v>
      </c>
      <c r="G114" s="175">
        <f t="shared" si="21"/>
        <v>0</v>
      </c>
      <c r="H114" s="175">
        <f t="shared" si="21"/>
        <v>38317.17</v>
      </c>
      <c r="I114" s="175">
        <f t="shared" si="22"/>
        <v>38317.17</v>
      </c>
      <c r="J114" s="179" t="s">
        <v>477</v>
      </c>
    </row>
    <row r="115" spans="1:10" x14ac:dyDescent="0.25">
      <c r="A115" s="172" t="s">
        <v>133</v>
      </c>
      <c r="B115" s="175">
        <v>0</v>
      </c>
      <c r="C115" s="175">
        <v>314028.51</v>
      </c>
      <c r="D115" s="175">
        <v>0</v>
      </c>
      <c r="E115" s="175">
        <v>0</v>
      </c>
      <c r="F115" s="175">
        <v>0</v>
      </c>
      <c r="G115" s="175">
        <f t="shared" si="21"/>
        <v>0</v>
      </c>
      <c r="H115" s="175">
        <f t="shared" si="21"/>
        <v>314028.51</v>
      </c>
      <c r="I115" s="175">
        <f t="shared" si="22"/>
        <v>314028.51</v>
      </c>
      <c r="J115" s="179" t="s">
        <v>478</v>
      </c>
    </row>
    <row r="116" spans="1:10" x14ac:dyDescent="0.25">
      <c r="A116" s="172" t="s">
        <v>134</v>
      </c>
      <c r="B116" s="175">
        <v>0</v>
      </c>
      <c r="C116" s="175">
        <v>64538.39</v>
      </c>
      <c r="D116" s="175">
        <v>0</v>
      </c>
      <c r="E116" s="175">
        <v>0</v>
      </c>
      <c r="F116" s="175">
        <v>0</v>
      </c>
      <c r="G116" s="175">
        <f t="shared" si="21"/>
        <v>0</v>
      </c>
      <c r="H116" s="175">
        <f t="shared" si="21"/>
        <v>64538.39</v>
      </c>
      <c r="I116" s="175">
        <f t="shared" si="22"/>
        <v>64538.39</v>
      </c>
      <c r="J116" s="179" t="s">
        <v>479</v>
      </c>
    </row>
    <row r="117" spans="1:10" x14ac:dyDescent="0.25">
      <c r="A117" s="172" t="s">
        <v>135</v>
      </c>
      <c r="B117" s="175">
        <v>0</v>
      </c>
      <c r="C117" s="175">
        <v>8421.3700000000008</v>
      </c>
      <c r="D117" s="175">
        <v>0</v>
      </c>
      <c r="E117" s="175">
        <v>0</v>
      </c>
      <c r="F117" s="175">
        <v>0</v>
      </c>
      <c r="G117" s="175">
        <f t="shared" si="21"/>
        <v>0</v>
      </c>
      <c r="H117" s="175">
        <f t="shared" si="21"/>
        <v>8421.3700000000008</v>
      </c>
      <c r="I117" s="175">
        <f t="shared" si="22"/>
        <v>8421.3700000000008</v>
      </c>
      <c r="J117" s="179" t="s">
        <v>480</v>
      </c>
    </row>
    <row r="118" spans="1:10" x14ac:dyDescent="0.25">
      <c r="A118" s="172" t="s">
        <v>136</v>
      </c>
      <c r="B118" s="175">
        <v>0</v>
      </c>
      <c r="C118" s="175">
        <v>0</v>
      </c>
      <c r="D118" s="175">
        <v>0</v>
      </c>
      <c r="E118" s="175">
        <v>0</v>
      </c>
      <c r="F118" s="175">
        <v>0</v>
      </c>
      <c r="G118" s="175">
        <f t="shared" si="21"/>
        <v>0</v>
      </c>
      <c r="H118" s="175">
        <f t="shared" si="21"/>
        <v>0</v>
      </c>
      <c r="I118" s="175">
        <f t="shared" si="22"/>
        <v>0</v>
      </c>
      <c r="J118" s="179" t="s">
        <v>632</v>
      </c>
    </row>
    <row r="119" spans="1:10" x14ac:dyDescent="0.25">
      <c r="A119" s="172" t="s">
        <v>137</v>
      </c>
      <c r="B119" s="175">
        <v>0</v>
      </c>
      <c r="C119" s="175">
        <v>0</v>
      </c>
      <c r="D119" s="175">
        <v>0</v>
      </c>
      <c r="E119" s="175">
        <v>0</v>
      </c>
      <c r="F119" s="175">
        <v>0</v>
      </c>
      <c r="G119" s="175">
        <f t="shared" si="21"/>
        <v>0</v>
      </c>
      <c r="H119" s="175">
        <f t="shared" si="21"/>
        <v>0</v>
      </c>
      <c r="I119" s="175">
        <f t="shared" si="22"/>
        <v>0</v>
      </c>
      <c r="J119" s="179" t="s">
        <v>633</v>
      </c>
    </row>
    <row r="120" spans="1:10" x14ac:dyDescent="0.25">
      <c r="A120" s="172" t="s">
        <v>138</v>
      </c>
      <c r="B120" s="175">
        <v>0</v>
      </c>
      <c r="C120" s="175">
        <v>88484.08</v>
      </c>
      <c r="D120" s="175">
        <v>0</v>
      </c>
      <c r="E120" s="175">
        <v>0</v>
      </c>
      <c r="F120" s="175">
        <v>0</v>
      </c>
      <c r="G120" s="175">
        <f t="shared" si="21"/>
        <v>0</v>
      </c>
      <c r="H120" s="175">
        <f t="shared" si="21"/>
        <v>88484.08</v>
      </c>
      <c r="I120" s="175">
        <f t="shared" si="22"/>
        <v>88484.08</v>
      </c>
      <c r="J120" s="179" t="s">
        <v>481</v>
      </c>
    </row>
    <row r="121" spans="1:10" x14ac:dyDescent="0.25">
      <c r="A121" s="172" t="s">
        <v>139</v>
      </c>
      <c r="B121" s="175">
        <v>0</v>
      </c>
      <c r="C121" s="175">
        <v>23668.71</v>
      </c>
      <c r="D121" s="175">
        <v>0</v>
      </c>
      <c r="E121" s="175">
        <v>0</v>
      </c>
      <c r="F121" s="175">
        <v>0</v>
      </c>
      <c r="G121" s="175">
        <f t="shared" si="21"/>
        <v>0</v>
      </c>
      <c r="H121" s="175">
        <f t="shared" si="21"/>
        <v>23668.71</v>
      </c>
      <c r="I121" s="175">
        <f t="shared" si="22"/>
        <v>23668.71</v>
      </c>
      <c r="J121" s="179" t="s">
        <v>482</v>
      </c>
    </row>
    <row r="122" spans="1:10" x14ac:dyDescent="0.25">
      <c r="A122" s="172" t="s">
        <v>140</v>
      </c>
      <c r="B122" s="175">
        <v>0</v>
      </c>
      <c r="C122" s="175">
        <v>0</v>
      </c>
      <c r="D122" s="175">
        <v>0</v>
      </c>
      <c r="E122" s="175">
        <v>0</v>
      </c>
      <c r="F122" s="175">
        <v>0</v>
      </c>
      <c r="G122" s="175">
        <f t="shared" si="21"/>
        <v>0</v>
      </c>
      <c r="H122" s="175">
        <f t="shared" si="21"/>
        <v>0</v>
      </c>
      <c r="I122" s="175">
        <f t="shared" si="22"/>
        <v>0</v>
      </c>
      <c r="J122" s="179" t="s">
        <v>634</v>
      </c>
    </row>
    <row r="123" spans="1:10" x14ac:dyDescent="0.25">
      <c r="A123" s="172" t="s">
        <v>141</v>
      </c>
      <c r="B123" s="175">
        <v>0</v>
      </c>
      <c r="C123" s="175">
        <v>146788.51</v>
      </c>
      <c r="D123" s="175">
        <v>0</v>
      </c>
      <c r="E123" s="175">
        <v>0</v>
      </c>
      <c r="F123" s="175">
        <v>0</v>
      </c>
      <c r="G123" s="175">
        <f t="shared" si="21"/>
        <v>0</v>
      </c>
      <c r="H123" s="175">
        <f t="shared" si="21"/>
        <v>146788.51</v>
      </c>
      <c r="I123" s="175">
        <f t="shared" si="22"/>
        <v>146788.51</v>
      </c>
      <c r="J123" s="179" t="s">
        <v>483</v>
      </c>
    </row>
    <row r="124" spans="1:10" x14ac:dyDescent="0.25">
      <c r="A124" s="172" t="s">
        <v>142</v>
      </c>
      <c r="B124" s="175">
        <v>0</v>
      </c>
      <c r="C124" s="175">
        <v>35088.300000000003</v>
      </c>
      <c r="D124" s="175">
        <v>0</v>
      </c>
      <c r="E124" s="175">
        <v>0</v>
      </c>
      <c r="F124" s="175">
        <v>0</v>
      </c>
      <c r="G124" s="175">
        <f t="shared" si="21"/>
        <v>0</v>
      </c>
      <c r="H124" s="175">
        <f t="shared" si="21"/>
        <v>35088.300000000003</v>
      </c>
      <c r="I124" s="175">
        <f t="shared" si="22"/>
        <v>35088.300000000003</v>
      </c>
      <c r="J124" s="179" t="s">
        <v>484</v>
      </c>
    </row>
    <row r="125" spans="1:10" x14ac:dyDescent="0.25">
      <c r="A125" s="172" t="s">
        <v>143</v>
      </c>
      <c r="B125" s="175">
        <v>0</v>
      </c>
      <c r="C125" s="175">
        <v>1310679</v>
      </c>
      <c r="D125" s="175">
        <v>0</v>
      </c>
      <c r="E125" s="175">
        <v>0</v>
      </c>
      <c r="F125" s="175">
        <v>0</v>
      </c>
      <c r="G125" s="175">
        <f t="shared" si="21"/>
        <v>0</v>
      </c>
      <c r="H125" s="175">
        <f t="shared" si="21"/>
        <v>1310679</v>
      </c>
      <c r="I125" s="175">
        <f t="shared" si="22"/>
        <v>1310679</v>
      </c>
      <c r="J125" s="179" t="s">
        <v>485</v>
      </c>
    </row>
    <row r="126" spans="1:10" x14ac:dyDescent="0.25">
      <c r="A126" s="172" t="s">
        <v>144</v>
      </c>
      <c r="B126" s="175">
        <v>0</v>
      </c>
      <c r="C126" s="175">
        <v>2848.46</v>
      </c>
      <c r="D126" s="175">
        <v>0</v>
      </c>
      <c r="E126" s="175">
        <v>0</v>
      </c>
      <c r="F126" s="175">
        <v>0</v>
      </c>
      <c r="G126" s="175">
        <f t="shared" si="21"/>
        <v>0</v>
      </c>
      <c r="H126" s="175">
        <f t="shared" si="21"/>
        <v>2848.46</v>
      </c>
      <c r="I126" s="175">
        <f t="shared" si="22"/>
        <v>2848.46</v>
      </c>
      <c r="J126" s="179" t="s">
        <v>486</v>
      </c>
    </row>
    <row r="127" spans="1:10" x14ac:dyDescent="0.25">
      <c r="A127" s="172" t="s">
        <v>145</v>
      </c>
      <c r="B127" s="175">
        <v>0</v>
      </c>
      <c r="C127" s="175">
        <v>528148.39</v>
      </c>
      <c r="D127" s="175">
        <v>0</v>
      </c>
      <c r="E127" s="175">
        <v>0</v>
      </c>
      <c r="F127" s="175">
        <v>0</v>
      </c>
      <c r="G127" s="175">
        <f t="shared" si="21"/>
        <v>0</v>
      </c>
      <c r="H127" s="175">
        <f t="shared" si="21"/>
        <v>528148.39</v>
      </c>
      <c r="I127" s="175">
        <f t="shared" si="22"/>
        <v>528148.39</v>
      </c>
      <c r="J127" s="179" t="s">
        <v>487</v>
      </c>
    </row>
    <row r="128" spans="1:10" x14ac:dyDescent="0.25">
      <c r="A128" s="172" t="s">
        <v>146</v>
      </c>
      <c r="B128" s="175">
        <v>0</v>
      </c>
      <c r="C128" s="175">
        <v>0</v>
      </c>
      <c r="D128" s="175">
        <v>0</v>
      </c>
      <c r="E128" s="175">
        <v>0</v>
      </c>
      <c r="F128" s="175">
        <v>0</v>
      </c>
      <c r="G128" s="175">
        <f t="shared" si="21"/>
        <v>0</v>
      </c>
      <c r="H128" s="175">
        <f t="shared" si="21"/>
        <v>0</v>
      </c>
      <c r="I128" s="175">
        <f t="shared" si="22"/>
        <v>0</v>
      </c>
      <c r="J128" s="179" t="s">
        <v>635</v>
      </c>
    </row>
    <row r="129" spans="1:10" x14ac:dyDescent="0.25">
      <c r="A129" s="172" t="s">
        <v>147</v>
      </c>
      <c r="B129" s="175">
        <v>0</v>
      </c>
      <c r="C129" s="175">
        <v>43164.93</v>
      </c>
      <c r="D129" s="175">
        <v>0</v>
      </c>
      <c r="E129" s="175">
        <v>0</v>
      </c>
      <c r="F129" s="175">
        <v>0</v>
      </c>
      <c r="G129" s="175">
        <f t="shared" si="21"/>
        <v>0</v>
      </c>
      <c r="H129" s="175">
        <f t="shared" si="21"/>
        <v>43164.93</v>
      </c>
      <c r="I129" s="175">
        <f t="shared" si="22"/>
        <v>43164.93</v>
      </c>
      <c r="J129" s="179" t="s">
        <v>488</v>
      </c>
    </row>
    <row r="130" spans="1:10" x14ac:dyDescent="0.25">
      <c r="A130" s="172" t="s">
        <v>148</v>
      </c>
      <c r="B130" s="175">
        <v>0</v>
      </c>
      <c r="C130" s="175">
        <v>9662.8799999999992</v>
      </c>
      <c r="D130" s="175">
        <v>0</v>
      </c>
      <c r="E130" s="175">
        <v>0</v>
      </c>
      <c r="F130" s="175">
        <v>0</v>
      </c>
      <c r="G130" s="175">
        <f t="shared" si="21"/>
        <v>0</v>
      </c>
      <c r="H130" s="175">
        <f t="shared" si="21"/>
        <v>9662.8799999999992</v>
      </c>
      <c r="I130" s="175">
        <f t="shared" si="22"/>
        <v>9662.8799999999992</v>
      </c>
      <c r="J130" s="179" t="s">
        <v>489</v>
      </c>
    </row>
    <row r="131" spans="1:10" x14ac:dyDescent="0.25">
      <c r="A131" s="172" t="s">
        <v>699</v>
      </c>
      <c r="B131" s="175">
        <v>0</v>
      </c>
      <c r="C131" s="175">
        <v>229300</v>
      </c>
      <c r="D131" s="175">
        <v>0</v>
      </c>
      <c r="E131" s="175">
        <v>0</v>
      </c>
      <c r="F131" s="175">
        <v>0</v>
      </c>
      <c r="G131" s="175">
        <f t="shared" ref="G131" si="23">B131+E131</f>
        <v>0</v>
      </c>
      <c r="H131" s="175">
        <f t="shared" ref="H131" si="24">C131+F131</f>
        <v>229300</v>
      </c>
      <c r="I131" s="175">
        <f t="shared" ref="I131" si="25">SUM(G131:H131)</f>
        <v>229300</v>
      </c>
      <c r="J131" s="179" t="s">
        <v>698</v>
      </c>
    </row>
    <row r="132" spans="1:10" x14ac:dyDescent="0.25">
      <c r="A132" s="172" t="s">
        <v>149</v>
      </c>
      <c r="B132" s="175">
        <v>0</v>
      </c>
      <c r="C132" s="175">
        <v>744586.23999999999</v>
      </c>
      <c r="D132" s="175">
        <v>0</v>
      </c>
      <c r="E132" s="175">
        <v>0</v>
      </c>
      <c r="F132" s="175">
        <v>0</v>
      </c>
      <c r="G132" s="175">
        <f t="shared" si="21"/>
        <v>0</v>
      </c>
      <c r="H132" s="175">
        <f t="shared" si="21"/>
        <v>744586.23999999999</v>
      </c>
      <c r="I132" s="175">
        <f t="shared" si="22"/>
        <v>744586.23999999999</v>
      </c>
      <c r="J132" s="179" t="s">
        <v>490</v>
      </c>
    </row>
    <row r="133" spans="1:10" x14ac:dyDescent="0.25">
      <c r="A133" s="172" t="s">
        <v>150</v>
      </c>
      <c r="B133" s="175">
        <v>0</v>
      </c>
      <c r="C133" s="175">
        <v>0</v>
      </c>
      <c r="D133" s="175">
        <v>0</v>
      </c>
      <c r="E133" s="175">
        <v>0</v>
      </c>
      <c r="F133" s="175">
        <v>0</v>
      </c>
      <c r="G133" s="175">
        <f t="shared" si="21"/>
        <v>0</v>
      </c>
      <c r="H133" s="175">
        <f t="shared" si="21"/>
        <v>0</v>
      </c>
      <c r="I133" s="175">
        <f t="shared" si="22"/>
        <v>0</v>
      </c>
      <c r="J133" s="179" t="s">
        <v>636</v>
      </c>
    </row>
    <row r="134" spans="1:10" x14ac:dyDescent="0.25">
      <c r="A134" s="172" t="s">
        <v>151</v>
      </c>
      <c r="B134" s="175">
        <v>0</v>
      </c>
      <c r="C134" s="175">
        <v>0</v>
      </c>
      <c r="D134" s="175">
        <v>0</v>
      </c>
      <c r="E134" s="175">
        <v>0</v>
      </c>
      <c r="F134" s="175">
        <v>0</v>
      </c>
      <c r="G134" s="175">
        <f t="shared" si="21"/>
        <v>0</v>
      </c>
      <c r="H134" s="175">
        <f t="shared" si="21"/>
        <v>0</v>
      </c>
      <c r="I134" s="175">
        <f t="shared" si="22"/>
        <v>0</v>
      </c>
      <c r="J134" s="179" t="s">
        <v>637</v>
      </c>
    </row>
    <row r="135" spans="1:10" x14ac:dyDescent="0.25">
      <c r="A135" s="172" t="s">
        <v>152</v>
      </c>
      <c r="B135" s="175">
        <v>0</v>
      </c>
      <c r="C135" s="175">
        <v>0</v>
      </c>
      <c r="D135" s="175">
        <v>0</v>
      </c>
      <c r="E135" s="175">
        <v>0</v>
      </c>
      <c r="F135" s="175">
        <v>0</v>
      </c>
      <c r="G135" s="175">
        <f t="shared" si="21"/>
        <v>0</v>
      </c>
      <c r="H135" s="175">
        <f t="shared" si="21"/>
        <v>0</v>
      </c>
      <c r="I135" s="175">
        <f t="shared" si="22"/>
        <v>0</v>
      </c>
      <c r="J135" s="179" t="s">
        <v>638</v>
      </c>
    </row>
    <row r="136" spans="1:10" x14ac:dyDescent="0.25">
      <c r="A136" s="172" t="s">
        <v>153</v>
      </c>
      <c r="B136" s="175">
        <v>0</v>
      </c>
      <c r="C136" s="175">
        <v>0</v>
      </c>
      <c r="D136" s="175">
        <v>0</v>
      </c>
      <c r="E136" s="175">
        <v>0</v>
      </c>
      <c r="F136" s="175">
        <v>0</v>
      </c>
      <c r="G136" s="175">
        <f t="shared" ref="G136:H138" si="26">B136+E136</f>
        <v>0</v>
      </c>
      <c r="H136" s="175">
        <f t="shared" si="26"/>
        <v>0</v>
      </c>
      <c r="I136" s="175">
        <f t="shared" ref="I136:I138" si="27">SUM(G136:H136)</f>
        <v>0</v>
      </c>
      <c r="J136" s="179" t="s">
        <v>639</v>
      </c>
    </row>
    <row r="137" spans="1:10" x14ac:dyDescent="0.25">
      <c r="A137" s="172" t="s">
        <v>154</v>
      </c>
      <c r="B137" s="175">
        <v>0</v>
      </c>
      <c r="C137" s="175">
        <v>0</v>
      </c>
      <c r="D137" s="175">
        <v>0</v>
      </c>
      <c r="E137" s="175">
        <v>0</v>
      </c>
      <c r="F137" s="175">
        <v>0</v>
      </c>
      <c r="G137" s="175">
        <f t="shared" si="26"/>
        <v>0</v>
      </c>
      <c r="H137" s="175">
        <f t="shared" si="26"/>
        <v>0</v>
      </c>
      <c r="I137" s="175">
        <f t="shared" si="27"/>
        <v>0</v>
      </c>
      <c r="J137" s="179" t="s">
        <v>640</v>
      </c>
    </row>
    <row r="138" spans="1:10" x14ac:dyDescent="0.25">
      <c r="A138" s="172" t="s">
        <v>673</v>
      </c>
      <c r="B138" s="176">
        <v>0</v>
      </c>
      <c r="C138" s="176">
        <v>1312.92</v>
      </c>
      <c r="D138" s="176">
        <v>0</v>
      </c>
      <c r="E138" s="176">
        <v>0</v>
      </c>
      <c r="F138" s="176">
        <v>0</v>
      </c>
      <c r="G138" s="176">
        <f t="shared" si="26"/>
        <v>0</v>
      </c>
      <c r="H138" s="176">
        <f t="shared" si="26"/>
        <v>1312.92</v>
      </c>
      <c r="I138" s="176">
        <f t="shared" si="27"/>
        <v>1312.92</v>
      </c>
      <c r="J138" s="179" t="s">
        <v>491</v>
      </c>
    </row>
    <row r="139" spans="1:10" x14ac:dyDescent="0.25">
      <c r="A139" s="172" t="s">
        <v>155</v>
      </c>
      <c r="B139" s="175">
        <f>SUM(B70:B138)</f>
        <v>111933409.34000002</v>
      </c>
      <c r="C139" s="175">
        <f t="shared" ref="C139:I139" si="28">SUM(C70:C138)</f>
        <v>6634940.71</v>
      </c>
      <c r="D139" s="175">
        <f t="shared" si="28"/>
        <v>0</v>
      </c>
      <c r="E139" s="175">
        <f t="shared" si="28"/>
        <v>0</v>
      </c>
      <c r="F139" s="175">
        <f t="shared" si="28"/>
        <v>0</v>
      </c>
      <c r="G139" s="175">
        <f t="shared" si="28"/>
        <v>111933409.34000002</v>
      </c>
      <c r="H139" s="175">
        <f t="shared" si="28"/>
        <v>6634940.71</v>
      </c>
      <c r="I139" s="175">
        <f t="shared" si="28"/>
        <v>118568350.05000004</v>
      </c>
      <c r="J139" s="78" t="s">
        <v>442</v>
      </c>
    </row>
    <row r="140" spans="1:10" x14ac:dyDescent="0.25">
      <c r="A140" s="170" t="s">
        <v>156</v>
      </c>
      <c r="B140" s="175"/>
      <c r="C140" s="175"/>
      <c r="D140" s="175"/>
      <c r="E140" s="175"/>
      <c r="F140" s="175"/>
      <c r="G140" s="175"/>
      <c r="H140" s="175"/>
      <c r="I140" s="175"/>
    </row>
    <row r="141" spans="1:10" x14ac:dyDescent="0.25">
      <c r="A141" s="172" t="s">
        <v>157</v>
      </c>
      <c r="B141" s="175">
        <v>3255172.6</v>
      </c>
      <c r="C141" s="175">
        <v>0</v>
      </c>
      <c r="D141" s="175">
        <v>0</v>
      </c>
      <c r="E141" s="175">
        <v>0</v>
      </c>
      <c r="F141" s="175">
        <v>0</v>
      </c>
      <c r="G141" s="175">
        <f t="shared" ref="G141:H168" si="29">B141+E141</f>
        <v>3255172.6</v>
      </c>
      <c r="H141" s="175">
        <f t="shared" si="29"/>
        <v>0</v>
      </c>
      <c r="I141" s="175">
        <f t="shared" ref="I141:I168" si="30">SUM(G141:H141)</f>
        <v>3255172.6</v>
      </c>
      <c r="J141" s="179" t="s">
        <v>493</v>
      </c>
    </row>
    <row r="142" spans="1:10" x14ac:dyDescent="0.25">
      <c r="A142" s="172" t="s">
        <v>158</v>
      </c>
      <c r="B142" s="175">
        <v>0</v>
      </c>
      <c r="C142" s="175">
        <v>0</v>
      </c>
      <c r="D142" s="175">
        <v>0</v>
      </c>
      <c r="E142" s="175">
        <v>0</v>
      </c>
      <c r="F142" s="175">
        <v>0</v>
      </c>
      <c r="G142" s="175">
        <f t="shared" si="29"/>
        <v>0</v>
      </c>
      <c r="H142" s="175">
        <f t="shared" si="29"/>
        <v>0</v>
      </c>
      <c r="I142" s="175">
        <f t="shared" si="30"/>
        <v>0</v>
      </c>
    </row>
    <row r="143" spans="1:10" x14ac:dyDescent="0.25">
      <c r="A143" s="172" t="s">
        <v>159</v>
      </c>
      <c r="B143" s="175">
        <v>44637.06</v>
      </c>
      <c r="C143" s="175">
        <v>0</v>
      </c>
      <c r="D143" s="175">
        <v>0</v>
      </c>
      <c r="E143" s="175">
        <v>0</v>
      </c>
      <c r="F143" s="175">
        <v>0</v>
      </c>
      <c r="G143" s="175">
        <f t="shared" si="29"/>
        <v>44637.06</v>
      </c>
      <c r="H143" s="175">
        <f t="shared" si="29"/>
        <v>0</v>
      </c>
      <c r="I143" s="175">
        <f t="shared" si="30"/>
        <v>44637.06</v>
      </c>
      <c r="J143" s="179" t="s">
        <v>494</v>
      </c>
    </row>
    <row r="144" spans="1:10" x14ac:dyDescent="0.25">
      <c r="A144" s="172" t="s">
        <v>160</v>
      </c>
      <c r="B144" s="175">
        <v>2185290.9700000002</v>
      </c>
      <c r="C144" s="175">
        <v>0</v>
      </c>
      <c r="D144" s="175">
        <v>0</v>
      </c>
      <c r="E144" s="175">
        <v>0</v>
      </c>
      <c r="F144" s="175">
        <v>0</v>
      </c>
      <c r="G144" s="175">
        <f t="shared" si="29"/>
        <v>2185290.9700000002</v>
      </c>
      <c r="H144" s="175">
        <f t="shared" si="29"/>
        <v>0</v>
      </c>
      <c r="I144" s="175">
        <f t="shared" si="30"/>
        <v>2185290.9700000002</v>
      </c>
      <c r="J144" s="179" t="s">
        <v>495</v>
      </c>
    </row>
    <row r="145" spans="1:10" x14ac:dyDescent="0.25">
      <c r="A145" s="172" t="s">
        <v>161</v>
      </c>
      <c r="B145" s="175">
        <v>984984.79</v>
      </c>
      <c r="C145" s="175">
        <v>0</v>
      </c>
      <c r="D145" s="175">
        <v>0</v>
      </c>
      <c r="E145" s="175">
        <v>0</v>
      </c>
      <c r="F145" s="175">
        <v>0</v>
      </c>
      <c r="G145" s="175">
        <f t="shared" si="29"/>
        <v>984984.79</v>
      </c>
      <c r="H145" s="175">
        <f t="shared" si="29"/>
        <v>0</v>
      </c>
      <c r="I145" s="175">
        <f t="shared" si="30"/>
        <v>984984.79</v>
      </c>
      <c r="J145" s="179" t="s">
        <v>496</v>
      </c>
    </row>
    <row r="146" spans="1:10" x14ac:dyDescent="0.25">
      <c r="A146" s="172" t="s">
        <v>162</v>
      </c>
      <c r="B146" s="175">
        <v>1804142.04</v>
      </c>
      <c r="C146" s="175">
        <v>0</v>
      </c>
      <c r="D146" s="175">
        <v>0</v>
      </c>
      <c r="E146" s="175">
        <v>0</v>
      </c>
      <c r="F146" s="175">
        <v>0</v>
      </c>
      <c r="G146" s="175">
        <f t="shared" si="29"/>
        <v>1804142.04</v>
      </c>
      <c r="H146" s="175">
        <f t="shared" si="29"/>
        <v>0</v>
      </c>
      <c r="I146" s="175">
        <f t="shared" si="30"/>
        <v>1804142.04</v>
      </c>
      <c r="J146" s="179" t="s">
        <v>497</v>
      </c>
    </row>
    <row r="147" spans="1:10" x14ac:dyDescent="0.25">
      <c r="A147" s="172" t="s">
        <v>163</v>
      </c>
      <c r="B147" s="175">
        <v>0</v>
      </c>
      <c r="C147" s="175">
        <v>0</v>
      </c>
      <c r="D147" s="175">
        <v>0</v>
      </c>
      <c r="E147" s="175">
        <v>0</v>
      </c>
      <c r="F147" s="175">
        <v>0</v>
      </c>
      <c r="G147" s="175">
        <f t="shared" si="29"/>
        <v>0</v>
      </c>
      <c r="H147" s="175">
        <f t="shared" si="29"/>
        <v>0</v>
      </c>
      <c r="I147" s="175">
        <f t="shared" si="30"/>
        <v>0</v>
      </c>
      <c r="J147" s="179" t="s">
        <v>641</v>
      </c>
    </row>
    <row r="148" spans="1:10" x14ac:dyDescent="0.25">
      <c r="A148" s="172" t="s">
        <v>164</v>
      </c>
      <c r="B148" s="175">
        <v>1515063.6</v>
      </c>
      <c r="C148" s="175">
        <v>0</v>
      </c>
      <c r="D148" s="175">
        <v>0</v>
      </c>
      <c r="E148" s="175">
        <v>0</v>
      </c>
      <c r="F148" s="175">
        <v>0</v>
      </c>
      <c r="G148" s="175">
        <f t="shared" si="29"/>
        <v>1515063.6</v>
      </c>
      <c r="H148" s="175">
        <f t="shared" si="29"/>
        <v>0</v>
      </c>
      <c r="I148" s="175">
        <f t="shared" si="30"/>
        <v>1515063.6</v>
      </c>
      <c r="J148" s="179" t="s">
        <v>498</v>
      </c>
    </row>
    <row r="149" spans="1:10" x14ac:dyDescent="0.25">
      <c r="A149" s="172" t="s">
        <v>165</v>
      </c>
      <c r="B149" s="175">
        <v>89551.67</v>
      </c>
      <c r="C149" s="175">
        <v>0</v>
      </c>
      <c r="D149" s="175">
        <v>0</v>
      </c>
      <c r="E149" s="175">
        <v>0</v>
      </c>
      <c r="F149" s="175">
        <v>0</v>
      </c>
      <c r="G149" s="175">
        <f t="shared" si="29"/>
        <v>89551.67</v>
      </c>
      <c r="H149" s="175">
        <f t="shared" si="29"/>
        <v>0</v>
      </c>
      <c r="I149" s="175">
        <f t="shared" si="30"/>
        <v>89551.67</v>
      </c>
      <c r="J149" s="179" t="s">
        <v>499</v>
      </c>
    </row>
    <row r="150" spans="1:10" x14ac:dyDescent="0.25">
      <c r="A150" s="172" t="s">
        <v>166</v>
      </c>
      <c r="B150" s="175">
        <v>1256091.22</v>
      </c>
      <c r="C150" s="175">
        <v>0</v>
      </c>
      <c r="D150" s="175">
        <v>0</v>
      </c>
      <c r="E150" s="175">
        <v>0</v>
      </c>
      <c r="F150" s="175">
        <v>0</v>
      </c>
      <c r="G150" s="175">
        <f t="shared" si="29"/>
        <v>1256091.22</v>
      </c>
      <c r="H150" s="175">
        <f t="shared" si="29"/>
        <v>0</v>
      </c>
      <c r="I150" s="175">
        <f t="shared" si="30"/>
        <v>1256091.22</v>
      </c>
      <c r="J150" s="179" t="s">
        <v>500</v>
      </c>
    </row>
    <row r="151" spans="1:10" x14ac:dyDescent="0.25">
      <c r="A151" s="172" t="s">
        <v>167</v>
      </c>
      <c r="B151" s="175">
        <v>313896.11</v>
      </c>
      <c r="C151" s="175">
        <v>0</v>
      </c>
      <c r="D151" s="175">
        <v>0</v>
      </c>
      <c r="E151" s="175">
        <v>0</v>
      </c>
      <c r="F151" s="175">
        <v>0</v>
      </c>
      <c r="G151" s="175">
        <f t="shared" si="29"/>
        <v>313896.11</v>
      </c>
      <c r="H151" s="175">
        <f t="shared" si="29"/>
        <v>0</v>
      </c>
      <c r="I151" s="175">
        <f t="shared" si="30"/>
        <v>313896.11</v>
      </c>
      <c r="J151" s="179" t="s">
        <v>501</v>
      </c>
    </row>
    <row r="152" spans="1:10" x14ac:dyDescent="0.25">
      <c r="A152" s="172" t="s">
        <v>168</v>
      </c>
      <c r="B152" s="175">
        <v>3292610.16</v>
      </c>
      <c r="C152" s="175">
        <v>0</v>
      </c>
      <c r="D152" s="175">
        <v>0</v>
      </c>
      <c r="E152" s="175">
        <v>0</v>
      </c>
      <c r="F152" s="175">
        <v>0</v>
      </c>
      <c r="G152" s="175">
        <f t="shared" si="29"/>
        <v>3292610.16</v>
      </c>
      <c r="H152" s="175">
        <f t="shared" si="29"/>
        <v>0</v>
      </c>
      <c r="I152" s="175">
        <f t="shared" si="30"/>
        <v>3292610.16</v>
      </c>
      <c r="J152" s="179" t="s">
        <v>502</v>
      </c>
    </row>
    <row r="153" spans="1:10" x14ac:dyDescent="0.25">
      <c r="A153" s="172" t="s">
        <v>169</v>
      </c>
      <c r="B153" s="175">
        <v>340953.5</v>
      </c>
      <c r="C153" s="175">
        <v>0</v>
      </c>
      <c r="D153" s="175">
        <v>0</v>
      </c>
      <c r="E153" s="175">
        <v>0</v>
      </c>
      <c r="F153" s="175">
        <v>0</v>
      </c>
      <c r="G153" s="175">
        <f t="shared" si="29"/>
        <v>340953.5</v>
      </c>
      <c r="H153" s="175">
        <f t="shared" si="29"/>
        <v>0</v>
      </c>
      <c r="I153" s="175">
        <f t="shared" si="30"/>
        <v>340953.5</v>
      </c>
      <c r="J153" s="179" t="s">
        <v>503</v>
      </c>
    </row>
    <row r="154" spans="1:10" x14ac:dyDescent="0.25">
      <c r="A154" s="172" t="s">
        <v>170</v>
      </c>
      <c r="B154" s="175">
        <v>38110.93</v>
      </c>
      <c r="C154" s="175">
        <v>0</v>
      </c>
      <c r="D154" s="175">
        <v>0</v>
      </c>
      <c r="E154" s="175">
        <v>0</v>
      </c>
      <c r="F154" s="175">
        <v>0</v>
      </c>
      <c r="G154" s="175">
        <f t="shared" si="29"/>
        <v>38110.93</v>
      </c>
      <c r="H154" s="175">
        <f t="shared" si="29"/>
        <v>0</v>
      </c>
      <c r="I154" s="175">
        <f t="shared" si="30"/>
        <v>38110.93</v>
      </c>
      <c r="J154" s="179" t="s">
        <v>504</v>
      </c>
    </row>
    <row r="155" spans="1:10" x14ac:dyDescent="0.25">
      <c r="A155" s="172" t="s">
        <v>171</v>
      </c>
      <c r="B155" s="175">
        <v>661.57</v>
      </c>
      <c r="C155" s="175">
        <v>0</v>
      </c>
      <c r="D155" s="175">
        <v>0</v>
      </c>
      <c r="E155" s="175">
        <v>0</v>
      </c>
      <c r="F155" s="175">
        <v>0</v>
      </c>
      <c r="G155" s="175">
        <f t="shared" si="29"/>
        <v>661.57</v>
      </c>
      <c r="H155" s="175">
        <f t="shared" si="29"/>
        <v>0</v>
      </c>
      <c r="I155" s="175">
        <f t="shared" si="30"/>
        <v>661.57</v>
      </c>
      <c r="J155" s="179" t="s">
        <v>505</v>
      </c>
    </row>
    <row r="156" spans="1:10" x14ac:dyDescent="0.25">
      <c r="A156" s="172" t="s">
        <v>172</v>
      </c>
      <c r="B156" s="175">
        <v>30.86</v>
      </c>
      <c r="C156" s="175">
        <v>0</v>
      </c>
      <c r="D156" s="175">
        <v>0</v>
      </c>
      <c r="E156" s="175">
        <v>0</v>
      </c>
      <c r="F156" s="175">
        <v>0</v>
      </c>
      <c r="G156" s="175">
        <f t="shared" si="29"/>
        <v>30.86</v>
      </c>
      <c r="H156" s="175">
        <f t="shared" si="29"/>
        <v>0</v>
      </c>
      <c r="I156" s="175">
        <f t="shared" si="30"/>
        <v>30.86</v>
      </c>
      <c r="J156" s="179" t="s">
        <v>642</v>
      </c>
    </row>
    <row r="157" spans="1:10" x14ac:dyDescent="0.25">
      <c r="A157" s="172" t="s">
        <v>173</v>
      </c>
      <c r="B157" s="175">
        <v>112247.97</v>
      </c>
      <c r="C157" s="175">
        <v>0</v>
      </c>
      <c r="D157" s="175">
        <v>0</v>
      </c>
      <c r="E157" s="175">
        <v>0</v>
      </c>
      <c r="F157" s="175">
        <v>0</v>
      </c>
      <c r="G157" s="175">
        <f t="shared" si="29"/>
        <v>112247.97</v>
      </c>
      <c r="H157" s="175">
        <f t="shared" si="29"/>
        <v>0</v>
      </c>
      <c r="I157" s="175">
        <f t="shared" si="30"/>
        <v>112247.97</v>
      </c>
      <c r="J157" s="179" t="s">
        <v>506</v>
      </c>
    </row>
    <row r="158" spans="1:10" x14ac:dyDescent="0.25">
      <c r="A158" s="172" t="s">
        <v>174</v>
      </c>
      <c r="B158" s="175">
        <v>2896322.83</v>
      </c>
      <c r="C158" s="175">
        <v>0</v>
      </c>
      <c r="D158" s="175">
        <v>0</v>
      </c>
      <c r="E158" s="175">
        <v>0</v>
      </c>
      <c r="F158" s="175">
        <v>0</v>
      </c>
      <c r="G158" s="175">
        <f t="shared" si="29"/>
        <v>2896322.83</v>
      </c>
      <c r="H158" s="175">
        <f t="shared" si="29"/>
        <v>0</v>
      </c>
      <c r="I158" s="175">
        <f t="shared" si="30"/>
        <v>2896322.83</v>
      </c>
      <c r="J158" s="179" t="s">
        <v>507</v>
      </c>
    </row>
    <row r="159" spans="1:10" x14ac:dyDescent="0.25">
      <c r="A159" s="172" t="s">
        <v>175</v>
      </c>
      <c r="B159" s="175">
        <v>6827771.6399999997</v>
      </c>
      <c r="C159" s="175">
        <v>0</v>
      </c>
      <c r="D159" s="175">
        <v>0</v>
      </c>
      <c r="E159" s="175">
        <v>0</v>
      </c>
      <c r="F159" s="175">
        <v>0</v>
      </c>
      <c r="G159" s="175">
        <f t="shared" si="29"/>
        <v>6827771.6399999997</v>
      </c>
      <c r="H159" s="175">
        <f t="shared" si="29"/>
        <v>0</v>
      </c>
      <c r="I159" s="175">
        <f t="shared" si="30"/>
        <v>6827771.6399999997</v>
      </c>
      <c r="J159" s="179" t="s">
        <v>508</v>
      </c>
    </row>
    <row r="160" spans="1:10" x14ac:dyDescent="0.25">
      <c r="A160" s="172" t="s">
        <v>176</v>
      </c>
      <c r="B160" s="175">
        <v>481906.51</v>
      </c>
      <c r="C160" s="175">
        <v>0</v>
      </c>
      <c r="D160" s="175">
        <v>0</v>
      </c>
      <c r="E160" s="175">
        <v>0</v>
      </c>
      <c r="F160" s="175">
        <v>0</v>
      </c>
      <c r="G160" s="175">
        <f t="shared" si="29"/>
        <v>481906.51</v>
      </c>
      <c r="H160" s="175">
        <f t="shared" si="29"/>
        <v>0</v>
      </c>
      <c r="I160" s="175">
        <f t="shared" si="30"/>
        <v>481906.51</v>
      </c>
      <c r="J160" s="179" t="s">
        <v>643</v>
      </c>
    </row>
    <row r="161" spans="1:10" x14ac:dyDescent="0.25">
      <c r="A161" s="172" t="s">
        <v>177</v>
      </c>
      <c r="B161" s="175">
        <v>71721.539999999994</v>
      </c>
      <c r="C161" s="175">
        <v>0</v>
      </c>
      <c r="D161" s="175">
        <v>0</v>
      </c>
      <c r="E161" s="175">
        <v>0</v>
      </c>
      <c r="F161" s="175">
        <v>0</v>
      </c>
      <c r="G161" s="175">
        <f t="shared" si="29"/>
        <v>71721.539999999994</v>
      </c>
      <c r="H161" s="175">
        <f t="shared" si="29"/>
        <v>0</v>
      </c>
      <c r="I161" s="175">
        <f t="shared" si="30"/>
        <v>71721.539999999994</v>
      </c>
      <c r="J161" s="179" t="s">
        <v>509</v>
      </c>
    </row>
    <row r="162" spans="1:10" x14ac:dyDescent="0.25">
      <c r="A162" s="172" t="s">
        <v>178</v>
      </c>
      <c r="B162" s="175">
        <v>0</v>
      </c>
      <c r="C162" s="175">
        <v>0</v>
      </c>
      <c r="D162" s="175">
        <v>0</v>
      </c>
      <c r="E162" s="175">
        <v>0</v>
      </c>
      <c r="F162" s="175">
        <v>0</v>
      </c>
      <c r="G162" s="175">
        <f t="shared" si="29"/>
        <v>0</v>
      </c>
      <c r="H162" s="175">
        <f t="shared" si="29"/>
        <v>0</v>
      </c>
      <c r="I162" s="175">
        <f t="shared" si="30"/>
        <v>0</v>
      </c>
      <c r="J162" s="179" t="s">
        <v>644</v>
      </c>
    </row>
    <row r="163" spans="1:10" x14ac:dyDescent="0.25">
      <c r="A163" s="172" t="s">
        <v>179</v>
      </c>
      <c r="B163" s="175">
        <v>0</v>
      </c>
      <c r="C163" s="175">
        <v>0</v>
      </c>
      <c r="D163" s="175">
        <v>0</v>
      </c>
      <c r="E163" s="175">
        <v>0</v>
      </c>
      <c r="F163" s="175">
        <v>0</v>
      </c>
      <c r="G163" s="175">
        <f t="shared" si="29"/>
        <v>0</v>
      </c>
      <c r="H163" s="175">
        <f t="shared" si="29"/>
        <v>0</v>
      </c>
      <c r="I163" s="175">
        <f t="shared" si="30"/>
        <v>0</v>
      </c>
      <c r="J163" s="179" t="s">
        <v>645</v>
      </c>
    </row>
    <row r="164" spans="1:10" x14ac:dyDescent="0.25">
      <c r="A164" s="172" t="s">
        <v>180</v>
      </c>
      <c r="B164" s="175">
        <v>0</v>
      </c>
      <c r="C164" s="175">
        <v>0</v>
      </c>
      <c r="D164" s="175">
        <v>0</v>
      </c>
      <c r="E164" s="175">
        <v>0</v>
      </c>
      <c r="F164" s="175">
        <v>0</v>
      </c>
      <c r="G164" s="175">
        <f t="shared" si="29"/>
        <v>0</v>
      </c>
      <c r="H164" s="175">
        <f t="shared" si="29"/>
        <v>0</v>
      </c>
      <c r="I164" s="175">
        <f t="shared" si="30"/>
        <v>0</v>
      </c>
      <c r="J164" s="179" t="s">
        <v>646</v>
      </c>
    </row>
    <row r="165" spans="1:10" x14ac:dyDescent="0.25">
      <c r="A165" s="172" t="s">
        <v>181</v>
      </c>
      <c r="B165" s="175">
        <v>0</v>
      </c>
      <c r="C165" s="175">
        <v>0</v>
      </c>
      <c r="D165" s="175">
        <v>0</v>
      </c>
      <c r="E165" s="175">
        <v>0</v>
      </c>
      <c r="F165" s="175">
        <v>0</v>
      </c>
      <c r="G165" s="175">
        <f t="shared" si="29"/>
        <v>0</v>
      </c>
      <c r="H165" s="175">
        <f t="shared" si="29"/>
        <v>0</v>
      </c>
      <c r="I165" s="175">
        <f t="shared" si="30"/>
        <v>0</v>
      </c>
      <c r="J165" s="179" t="s">
        <v>510</v>
      </c>
    </row>
    <row r="166" spans="1:10" x14ac:dyDescent="0.25">
      <c r="A166" s="172" t="s">
        <v>182</v>
      </c>
      <c r="B166" s="175">
        <v>0</v>
      </c>
      <c r="C166" s="175">
        <v>0</v>
      </c>
      <c r="D166" s="175">
        <v>0</v>
      </c>
      <c r="E166" s="175">
        <v>0</v>
      </c>
      <c r="F166" s="175">
        <v>0</v>
      </c>
      <c r="G166" s="175">
        <f t="shared" si="29"/>
        <v>0</v>
      </c>
      <c r="H166" s="175">
        <f t="shared" si="29"/>
        <v>0</v>
      </c>
      <c r="I166" s="175">
        <f t="shared" si="30"/>
        <v>0</v>
      </c>
      <c r="J166" s="179" t="s">
        <v>647</v>
      </c>
    </row>
    <row r="167" spans="1:10" x14ac:dyDescent="0.25">
      <c r="A167" s="172" t="s">
        <v>183</v>
      </c>
      <c r="B167" s="175">
        <v>0</v>
      </c>
      <c r="C167" s="175">
        <v>0</v>
      </c>
      <c r="D167" s="175">
        <v>0</v>
      </c>
      <c r="E167" s="175">
        <v>0</v>
      </c>
      <c r="F167" s="175">
        <v>0</v>
      </c>
      <c r="G167" s="175">
        <f t="shared" si="29"/>
        <v>0</v>
      </c>
      <c r="H167" s="175">
        <f t="shared" si="29"/>
        <v>0</v>
      </c>
      <c r="I167" s="175">
        <f t="shared" si="30"/>
        <v>0</v>
      </c>
      <c r="J167" s="179" t="s">
        <v>648</v>
      </c>
    </row>
    <row r="168" spans="1:10" x14ac:dyDescent="0.25">
      <c r="A168" s="172" t="s">
        <v>184</v>
      </c>
      <c r="B168" s="176">
        <v>0</v>
      </c>
      <c r="C168" s="176">
        <v>0</v>
      </c>
      <c r="D168" s="176">
        <v>0</v>
      </c>
      <c r="E168" s="176">
        <v>0</v>
      </c>
      <c r="F168" s="176">
        <v>0</v>
      </c>
      <c r="G168" s="176">
        <f t="shared" si="29"/>
        <v>0</v>
      </c>
      <c r="H168" s="176">
        <f t="shared" si="29"/>
        <v>0</v>
      </c>
      <c r="I168" s="176">
        <f t="shared" si="30"/>
        <v>0</v>
      </c>
      <c r="J168" s="179" t="s">
        <v>649</v>
      </c>
    </row>
    <row r="169" spans="1:10" x14ac:dyDescent="0.25">
      <c r="A169" s="172" t="s">
        <v>185</v>
      </c>
      <c r="B169" s="175">
        <f>SUM(B140:B168)</f>
        <v>25511167.570000004</v>
      </c>
      <c r="C169" s="175">
        <f t="shared" ref="C169:I169" si="31">SUM(C140:C168)</f>
        <v>0</v>
      </c>
      <c r="D169" s="175">
        <f t="shared" si="31"/>
        <v>0</v>
      </c>
      <c r="E169" s="175">
        <f t="shared" si="31"/>
        <v>0</v>
      </c>
      <c r="F169" s="175">
        <f t="shared" si="31"/>
        <v>0</v>
      </c>
      <c r="G169" s="175">
        <f t="shared" si="31"/>
        <v>25511167.570000004</v>
      </c>
      <c r="H169" s="175">
        <f t="shared" si="31"/>
        <v>0</v>
      </c>
      <c r="I169" s="175">
        <f t="shared" si="31"/>
        <v>25511167.570000004</v>
      </c>
      <c r="J169" s="78" t="s">
        <v>492</v>
      </c>
    </row>
    <row r="170" spans="1:10" x14ac:dyDescent="0.25">
      <c r="A170" s="170" t="s">
        <v>186</v>
      </c>
      <c r="B170" s="175"/>
      <c r="C170" s="175"/>
      <c r="D170" s="175"/>
      <c r="E170" s="175"/>
      <c r="F170" s="175"/>
      <c r="G170" s="175"/>
      <c r="H170" s="175"/>
      <c r="I170" s="175"/>
    </row>
    <row r="171" spans="1:10" x14ac:dyDescent="0.25">
      <c r="A171" s="172" t="s">
        <v>187</v>
      </c>
      <c r="B171" s="175">
        <v>3751035.32</v>
      </c>
      <c r="C171" s="175">
        <v>0</v>
      </c>
      <c r="D171" s="175">
        <v>0</v>
      </c>
      <c r="E171" s="175">
        <v>0</v>
      </c>
      <c r="F171" s="175">
        <v>0</v>
      </c>
      <c r="G171" s="175">
        <f t="shared" ref="G171:H206" si="32">B171+E171</f>
        <v>3751035.32</v>
      </c>
      <c r="H171" s="175">
        <f t="shared" si="32"/>
        <v>0</v>
      </c>
      <c r="I171" s="175">
        <f t="shared" ref="I171:I206" si="33">SUM(G171:H171)</f>
        <v>3751035.32</v>
      </c>
      <c r="J171" s="179" t="s">
        <v>512</v>
      </c>
    </row>
    <row r="172" spans="1:10" x14ac:dyDescent="0.25">
      <c r="A172" s="172" t="s">
        <v>188</v>
      </c>
      <c r="B172" s="175">
        <v>1669736.18</v>
      </c>
      <c r="C172" s="175">
        <v>0</v>
      </c>
      <c r="D172" s="175">
        <v>0</v>
      </c>
      <c r="E172" s="175">
        <v>0</v>
      </c>
      <c r="F172" s="175">
        <v>0</v>
      </c>
      <c r="G172" s="175">
        <f t="shared" si="32"/>
        <v>1669736.18</v>
      </c>
      <c r="H172" s="175">
        <f t="shared" si="32"/>
        <v>0</v>
      </c>
      <c r="I172" s="175">
        <f t="shared" si="33"/>
        <v>1669736.18</v>
      </c>
      <c r="J172" s="179" t="s">
        <v>513</v>
      </c>
    </row>
    <row r="173" spans="1:10" x14ac:dyDescent="0.25">
      <c r="A173" s="172" t="s">
        <v>189</v>
      </c>
      <c r="B173" s="175">
        <v>1781545.05</v>
      </c>
      <c r="C173" s="175">
        <v>0</v>
      </c>
      <c r="D173" s="175">
        <v>0</v>
      </c>
      <c r="E173" s="175">
        <v>0</v>
      </c>
      <c r="F173" s="175">
        <v>0</v>
      </c>
      <c r="G173" s="175">
        <f t="shared" si="32"/>
        <v>1781545.05</v>
      </c>
      <c r="H173" s="175">
        <f t="shared" si="32"/>
        <v>0</v>
      </c>
      <c r="I173" s="175">
        <f t="shared" si="33"/>
        <v>1781545.05</v>
      </c>
      <c r="J173" s="179" t="s">
        <v>514</v>
      </c>
    </row>
    <row r="174" spans="1:10" x14ac:dyDescent="0.25">
      <c r="A174" s="172" t="s">
        <v>190</v>
      </c>
      <c r="B174" s="175">
        <v>3399349.58</v>
      </c>
      <c r="C174" s="175">
        <v>0</v>
      </c>
      <c r="D174" s="175">
        <v>0</v>
      </c>
      <c r="E174" s="175">
        <v>0</v>
      </c>
      <c r="F174" s="175">
        <v>0</v>
      </c>
      <c r="G174" s="175">
        <f t="shared" si="32"/>
        <v>3399349.58</v>
      </c>
      <c r="H174" s="175">
        <f t="shared" si="32"/>
        <v>0</v>
      </c>
      <c r="I174" s="175">
        <f t="shared" si="33"/>
        <v>3399349.58</v>
      </c>
      <c r="J174" s="179" t="s">
        <v>515</v>
      </c>
    </row>
    <row r="175" spans="1:10" x14ac:dyDescent="0.25">
      <c r="A175" s="172" t="s">
        <v>191</v>
      </c>
      <c r="B175" s="175">
        <v>4956448.93</v>
      </c>
      <c r="C175" s="175">
        <v>0</v>
      </c>
      <c r="D175" s="175">
        <v>0</v>
      </c>
      <c r="E175" s="175">
        <v>0</v>
      </c>
      <c r="F175" s="175">
        <v>0</v>
      </c>
      <c r="G175" s="175">
        <f t="shared" si="32"/>
        <v>4956448.93</v>
      </c>
      <c r="H175" s="175">
        <f t="shared" si="32"/>
        <v>0</v>
      </c>
      <c r="I175" s="175">
        <f t="shared" si="33"/>
        <v>4956448.93</v>
      </c>
      <c r="J175" s="179" t="s">
        <v>516</v>
      </c>
    </row>
    <row r="176" spans="1:10" x14ac:dyDescent="0.25">
      <c r="A176" s="172" t="s">
        <v>192</v>
      </c>
      <c r="B176" s="175">
        <v>0</v>
      </c>
      <c r="C176" s="175">
        <v>0</v>
      </c>
      <c r="D176" s="175">
        <v>0</v>
      </c>
      <c r="E176" s="175">
        <v>0</v>
      </c>
      <c r="F176" s="175">
        <v>0</v>
      </c>
      <c r="G176" s="175">
        <f t="shared" si="32"/>
        <v>0</v>
      </c>
      <c r="H176" s="175">
        <f t="shared" si="32"/>
        <v>0</v>
      </c>
      <c r="I176" s="175">
        <f t="shared" si="33"/>
        <v>0</v>
      </c>
      <c r="J176" s="179" t="s">
        <v>517</v>
      </c>
    </row>
    <row r="177" spans="1:10" x14ac:dyDescent="0.25">
      <c r="A177" s="172" t="s">
        <v>193</v>
      </c>
      <c r="B177" s="175">
        <v>2131373.0499999998</v>
      </c>
      <c r="C177" s="175">
        <v>0</v>
      </c>
      <c r="D177" s="175">
        <v>0</v>
      </c>
      <c r="E177" s="175">
        <v>0</v>
      </c>
      <c r="F177" s="175">
        <v>0</v>
      </c>
      <c r="G177" s="175">
        <f t="shared" si="32"/>
        <v>2131373.0499999998</v>
      </c>
      <c r="H177" s="175">
        <f t="shared" si="32"/>
        <v>0</v>
      </c>
      <c r="I177" s="175">
        <f t="shared" si="33"/>
        <v>2131373.0499999998</v>
      </c>
      <c r="J177" s="179" t="s">
        <v>518</v>
      </c>
    </row>
    <row r="178" spans="1:10" x14ac:dyDescent="0.25">
      <c r="A178" s="172" t="s">
        <v>194</v>
      </c>
      <c r="B178" s="175">
        <v>4583670.1100000003</v>
      </c>
      <c r="C178" s="175">
        <v>0</v>
      </c>
      <c r="D178" s="175">
        <v>0</v>
      </c>
      <c r="E178" s="175">
        <v>0</v>
      </c>
      <c r="F178" s="175">
        <v>0</v>
      </c>
      <c r="G178" s="175">
        <f t="shared" si="32"/>
        <v>4583670.1100000003</v>
      </c>
      <c r="H178" s="175">
        <f t="shared" si="32"/>
        <v>0</v>
      </c>
      <c r="I178" s="175">
        <f t="shared" si="33"/>
        <v>4583670.1100000003</v>
      </c>
      <c r="J178" s="179" t="s">
        <v>519</v>
      </c>
    </row>
    <row r="179" spans="1:10" x14ac:dyDescent="0.25">
      <c r="A179" s="172" t="s">
        <v>195</v>
      </c>
      <c r="B179" s="175">
        <v>8598695.5899999999</v>
      </c>
      <c r="C179" s="175">
        <v>0</v>
      </c>
      <c r="D179" s="175">
        <v>0</v>
      </c>
      <c r="E179" s="175">
        <v>0</v>
      </c>
      <c r="F179" s="175">
        <v>0</v>
      </c>
      <c r="G179" s="175">
        <f t="shared" si="32"/>
        <v>8598695.5899999999</v>
      </c>
      <c r="H179" s="175">
        <f t="shared" si="32"/>
        <v>0</v>
      </c>
      <c r="I179" s="175">
        <f t="shared" si="33"/>
        <v>8598695.5899999999</v>
      </c>
      <c r="J179" s="179" t="s">
        <v>520</v>
      </c>
    </row>
    <row r="180" spans="1:10" x14ac:dyDescent="0.25">
      <c r="A180" s="172" t="s">
        <v>196</v>
      </c>
      <c r="B180" s="175">
        <v>1182070.4099999999</v>
      </c>
      <c r="C180" s="175">
        <v>0</v>
      </c>
      <c r="D180" s="175">
        <v>0</v>
      </c>
      <c r="E180" s="175">
        <v>0</v>
      </c>
      <c r="F180" s="175">
        <v>0</v>
      </c>
      <c r="G180" s="175">
        <f t="shared" si="32"/>
        <v>1182070.4099999999</v>
      </c>
      <c r="H180" s="175">
        <f t="shared" si="32"/>
        <v>0</v>
      </c>
      <c r="I180" s="175">
        <f t="shared" si="33"/>
        <v>1182070.4099999999</v>
      </c>
      <c r="J180" s="179" t="s">
        <v>521</v>
      </c>
    </row>
    <row r="181" spans="1:10" x14ac:dyDescent="0.25">
      <c r="A181" s="172" t="s">
        <v>197</v>
      </c>
      <c r="B181" s="175">
        <v>171228.38</v>
      </c>
      <c r="C181" s="175">
        <v>0</v>
      </c>
      <c r="D181" s="175">
        <v>0</v>
      </c>
      <c r="E181" s="175">
        <v>0</v>
      </c>
      <c r="F181" s="175">
        <v>0</v>
      </c>
      <c r="G181" s="175">
        <f t="shared" si="32"/>
        <v>171228.38</v>
      </c>
      <c r="H181" s="175">
        <f t="shared" si="32"/>
        <v>0</v>
      </c>
      <c r="I181" s="175">
        <f t="shared" si="33"/>
        <v>171228.38</v>
      </c>
      <c r="J181" s="179" t="s">
        <v>522</v>
      </c>
    </row>
    <row r="182" spans="1:10" x14ac:dyDescent="0.25">
      <c r="A182" s="172" t="s">
        <v>198</v>
      </c>
      <c r="B182" s="175">
        <v>0</v>
      </c>
      <c r="C182" s="175">
        <v>0</v>
      </c>
      <c r="D182" s="175">
        <v>0</v>
      </c>
      <c r="E182" s="175">
        <v>0</v>
      </c>
      <c r="F182" s="175">
        <v>0</v>
      </c>
      <c r="G182" s="175">
        <f t="shared" si="32"/>
        <v>0</v>
      </c>
      <c r="H182" s="175">
        <f t="shared" si="32"/>
        <v>0</v>
      </c>
      <c r="I182" s="175">
        <f t="shared" si="33"/>
        <v>0</v>
      </c>
      <c r="J182" s="179" t="s">
        <v>650</v>
      </c>
    </row>
    <row r="183" spans="1:10" x14ac:dyDescent="0.25">
      <c r="A183" s="172" t="s">
        <v>199</v>
      </c>
      <c r="B183" s="175">
        <v>2474060.08</v>
      </c>
      <c r="C183" s="175">
        <v>0</v>
      </c>
      <c r="D183" s="175">
        <v>0</v>
      </c>
      <c r="E183" s="175">
        <v>0</v>
      </c>
      <c r="F183" s="175">
        <v>0</v>
      </c>
      <c r="G183" s="175">
        <f t="shared" si="32"/>
        <v>2474060.08</v>
      </c>
      <c r="H183" s="175">
        <f t="shared" si="32"/>
        <v>0</v>
      </c>
      <c r="I183" s="175">
        <f t="shared" si="33"/>
        <v>2474060.08</v>
      </c>
      <c r="J183" s="179" t="s">
        <v>523</v>
      </c>
    </row>
    <row r="184" spans="1:10" x14ac:dyDescent="0.25">
      <c r="A184" s="172" t="s">
        <v>200</v>
      </c>
      <c r="B184" s="175">
        <v>42082560.299999997</v>
      </c>
      <c r="C184" s="175">
        <v>0</v>
      </c>
      <c r="D184" s="175">
        <v>0</v>
      </c>
      <c r="E184" s="175">
        <v>0</v>
      </c>
      <c r="F184" s="175">
        <v>0</v>
      </c>
      <c r="G184" s="175">
        <f t="shared" si="32"/>
        <v>42082560.299999997</v>
      </c>
      <c r="H184" s="175">
        <f t="shared" si="32"/>
        <v>0</v>
      </c>
      <c r="I184" s="175">
        <f t="shared" si="33"/>
        <v>42082560.299999997</v>
      </c>
      <c r="J184" s="179" t="s">
        <v>524</v>
      </c>
    </row>
    <row r="185" spans="1:10" x14ac:dyDescent="0.25">
      <c r="A185" s="172" t="s">
        <v>201</v>
      </c>
      <c r="B185" s="175">
        <v>13059750.02</v>
      </c>
      <c r="C185" s="175">
        <v>0</v>
      </c>
      <c r="D185" s="175">
        <v>0</v>
      </c>
      <c r="E185" s="175">
        <v>0</v>
      </c>
      <c r="F185" s="175">
        <v>0</v>
      </c>
      <c r="G185" s="175">
        <f t="shared" si="32"/>
        <v>13059750.02</v>
      </c>
      <c r="H185" s="175">
        <f t="shared" si="32"/>
        <v>0</v>
      </c>
      <c r="I185" s="175">
        <f t="shared" si="33"/>
        <v>13059750.02</v>
      </c>
      <c r="J185" s="179" t="s">
        <v>525</v>
      </c>
    </row>
    <row r="186" spans="1:10" x14ac:dyDescent="0.25">
      <c r="A186" s="172" t="s">
        <v>202</v>
      </c>
      <c r="B186" s="175">
        <v>125730.66</v>
      </c>
      <c r="C186" s="175">
        <v>0</v>
      </c>
      <c r="D186" s="175">
        <v>0</v>
      </c>
      <c r="E186" s="175">
        <v>0</v>
      </c>
      <c r="F186" s="175">
        <v>0</v>
      </c>
      <c r="G186" s="175">
        <f t="shared" si="32"/>
        <v>125730.66</v>
      </c>
      <c r="H186" s="175">
        <f t="shared" si="32"/>
        <v>0</v>
      </c>
      <c r="I186" s="175">
        <f t="shared" si="33"/>
        <v>125730.66</v>
      </c>
      <c r="J186" s="179" t="s">
        <v>526</v>
      </c>
    </row>
    <row r="187" spans="1:10" x14ac:dyDescent="0.25">
      <c r="A187" s="172" t="s">
        <v>203</v>
      </c>
      <c r="B187" s="175">
        <v>2823424.55</v>
      </c>
      <c r="C187" s="175">
        <v>0</v>
      </c>
      <c r="D187" s="175">
        <v>0</v>
      </c>
      <c r="E187" s="175">
        <v>0</v>
      </c>
      <c r="F187" s="175">
        <v>0</v>
      </c>
      <c r="G187" s="175">
        <f t="shared" si="32"/>
        <v>2823424.55</v>
      </c>
      <c r="H187" s="175">
        <f t="shared" si="32"/>
        <v>0</v>
      </c>
      <c r="I187" s="175">
        <f t="shared" si="33"/>
        <v>2823424.55</v>
      </c>
      <c r="J187" s="179" t="s">
        <v>527</v>
      </c>
    </row>
    <row r="188" spans="1:10" x14ac:dyDescent="0.25">
      <c r="A188" s="172" t="s">
        <v>204</v>
      </c>
      <c r="B188" s="175">
        <v>739012.48</v>
      </c>
      <c r="C188" s="175">
        <v>0</v>
      </c>
      <c r="D188" s="175">
        <v>0</v>
      </c>
      <c r="E188" s="175">
        <v>0</v>
      </c>
      <c r="F188" s="175">
        <v>0</v>
      </c>
      <c r="G188" s="175">
        <f t="shared" si="32"/>
        <v>739012.48</v>
      </c>
      <c r="H188" s="175">
        <f t="shared" si="32"/>
        <v>0</v>
      </c>
      <c r="I188" s="175">
        <f t="shared" si="33"/>
        <v>739012.48</v>
      </c>
      <c r="J188" s="179" t="s">
        <v>528</v>
      </c>
    </row>
    <row r="189" spans="1:10" x14ac:dyDescent="0.25">
      <c r="A189" s="172" t="s">
        <v>205</v>
      </c>
      <c r="B189" s="175">
        <v>0</v>
      </c>
      <c r="C189" s="175">
        <v>0</v>
      </c>
      <c r="D189" s="175">
        <v>0</v>
      </c>
      <c r="E189" s="175">
        <v>0</v>
      </c>
      <c r="F189" s="175">
        <v>0</v>
      </c>
      <c r="G189" s="175">
        <f t="shared" si="32"/>
        <v>0</v>
      </c>
      <c r="H189" s="175">
        <f t="shared" si="32"/>
        <v>0</v>
      </c>
      <c r="I189" s="175">
        <f t="shared" si="33"/>
        <v>0</v>
      </c>
      <c r="J189" s="179" t="s">
        <v>651</v>
      </c>
    </row>
    <row r="190" spans="1:10" x14ac:dyDescent="0.25">
      <c r="A190" s="172" t="s">
        <v>206</v>
      </c>
      <c r="B190" s="175">
        <v>0</v>
      </c>
      <c r="C190" s="175">
        <v>2098479.69</v>
      </c>
      <c r="D190" s="175">
        <v>0</v>
      </c>
      <c r="E190" s="175">
        <v>0</v>
      </c>
      <c r="F190" s="175">
        <v>0</v>
      </c>
      <c r="G190" s="175">
        <f t="shared" si="32"/>
        <v>0</v>
      </c>
      <c r="H190" s="175">
        <f t="shared" si="32"/>
        <v>2098479.69</v>
      </c>
      <c r="I190" s="175">
        <f t="shared" si="33"/>
        <v>2098479.69</v>
      </c>
      <c r="J190" s="179" t="s">
        <v>529</v>
      </c>
    </row>
    <row r="191" spans="1:10" x14ac:dyDescent="0.25">
      <c r="A191" s="172" t="s">
        <v>207</v>
      </c>
      <c r="B191" s="175">
        <v>0</v>
      </c>
      <c r="C191" s="175">
        <v>287313.02</v>
      </c>
      <c r="D191" s="175">
        <v>0</v>
      </c>
      <c r="E191" s="175">
        <v>0</v>
      </c>
      <c r="F191" s="175">
        <v>0</v>
      </c>
      <c r="G191" s="175">
        <f t="shared" si="32"/>
        <v>0</v>
      </c>
      <c r="H191" s="175">
        <f t="shared" si="32"/>
        <v>287313.02</v>
      </c>
      <c r="I191" s="175">
        <f t="shared" si="33"/>
        <v>287313.02</v>
      </c>
      <c r="J191" s="179" t="s">
        <v>530</v>
      </c>
    </row>
    <row r="192" spans="1:10" x14ac:dyDescent="0.25">
      <c r="A192" s="172" t="s">
        <v>208</v>
      </c>
      <c r="B192" s="175">
        <v>0</v>
      </c>
      <c r="C192" s="175">
        <v>20880744.809999999</v>
      </c>
      <c r="D192" s="175">
        <v>0</v>
      </c>
      <c r="E192" s="175">
        <v>0</v>
      </c>
      <c r="F192" s="175">
        <v>0</v>
      </c>
      <c r="G192" s="175">
        <f t="shared" si="32"/>
        <v>0</v>
      </c>
      <c r="H192" s="175">
        <f t="shared" si="32"/>
        <v>20880744.809999999</v>
      </c>
      <c r="I192" s="175">
        <f t="shared" si="33"/>
        <v>20880744.809999999</v>
      </c>
      <c r="J192" s="179" t="s">
        <v>531</v>
      </c>
    </row>
    <row r="193" spans="1:10" x14ac:dyDescent="0.25">
      <c r="A193" s="172" t="s">
        <v>209</v>
      </c>
      <c r="B193" s="175">
        <v>0</v>
      </c>
      <c r="C193" s="175">
        <v>1500593.22</v>
      </c>
      <c r="D193" s="175">
        <v>0</v>
      </c>
      <c r="E193" s="175">
        <v>0</v>
      </c>
      <c r="F193" s="175">
        <v>0</v>
      </c>
      <c r="G193" s="175">
        <f t="shared" si="32"/>
        <v>0</v>
      </c>
      <c r="H193" s="175">
        <f t="shared" si="32"/>
        <v>1500593.22</v>
      </c>
      <c r="I193" s="175">
        <f t="shared" si="33"/>
        <v>1500593.22</v>
      </c>
      <c r="J193" s="179" t="s">
        <v>532</v>
      </c>
    </row>
    <row r="194" spans="1:10" x14ac:dyDescent="0.25">
      <c r="A194" s="172" t="s">
        <v>210</v>
      </c>
      <c r="B194" s="175">
        <v>0</v>
      </c>
      <c r="C194" s="175">
        <v>1038826.22</v>
      </c>
      <c r="D194" s="175">
        <v>0</v>
      </c>
      <c r="E194" s="175">
        <v>0</v>
      </c>
      <c r="F194" s="175">
        <v>0</v>
      </c>
      <c r="G194" s="175">
        <f t="shared" si="32"/>
        <v>0</v>
      </c>
      <c r="H194" s="175">
        <f t="shared" si="32"/>
        <v>1038826.22</v>
      </c>
      <c r="I194" s="175">
        <f t="shared" si="33"/>
        <v>1038826.22</v>
      </c>
      <c r="J194" s="179" t="s">
        <v>533</v>
      </c>
    </row>
    <row r="195" spans="1:10" x14ac:dyDescent="0.25">
      <c r="A195" s="172" t="s">
        <v>211</v>
      </c>
      <c r="B195" s="175">
        <v>0</v>
      </c>
      <c r="C195" s="175">
        <v>1910181</v>
      </c>
      <c r="D195" s="175">
        <v>0</v>
      </c>
      <c r="E195" s="175">
        <v>0</v>
      </c>
      <c r="F195" s="175">
        <v>0</v>
      </c>
      <c r="G195" s="175">
        <f t="shared" si="32"/>
        <v>0</v>
      </c>
      <c r="H195" s="175">
        <f t="shared" si="32"/>
        <v>1910181</v>
      </c>
      <c r="I195" s="175">
        <f t="shared" si="33"/>
        <v>1910181</v>
      </c>
      <c r="J195" s="179" t="s">
        <v>534</v>
      </c>
    </row>
    <row r="196" spans="1:10" x14ac:dyDescent="0.25">
      <c r="A196" s="172" t="s">
        <v>212</v>
      </c>
      <c r="B196" s="175">
        <v>0</v>
      </c>
      <c r="C196" s="175">
        <v>1528814.16</v>
      </c>
      <c r="D196" s="175">
        <v>0</v>
      </c>
      <c r="E196" s="175">
        <v>0</v>
      </c>
      <c r="F196" s="175">
        <v>0</v>
      </c>
      <c r="G196" s="175">
        <f t="shared" si="32"/>
        <v>0</v>
      </c>
      <c r="H196" s="175">
        <f t="shared" si="32"/>
        <v>1528814.16</v>
      </c>
      <c r="I196" s="175">
        <f t="shared" si="33"/>
        <v>1528814.16</v>
      </c>
      <c r="J196" s="179" t="s">
        <v>535</v>
      </c>
    </row>
    <row r="197" spans="1:10" x14ac:dyDescent="0.25">
      <c r="A197" s="172" t="s">
        <v>213</v>
      </c>
      <c r="B197" s="175">
        <v>0</v>
      </c>
      <c r="C197" s="175">
        <v>16028709.050000001</v>
      </c>
      <c r="D197" s="175">
        <v>0</v>
      </c>
      <c r="E197" s="175">
        <v>0</v>
      </c>
      <c r="F197" s="175">
        <v>0</v>
      </c>
      <c r="G197" s="175">
        <f t="shared" si="32"/>
        <v>0</v>
      </c>
      <c r="H197" s="175">
        <f t="shared" si="32"/>
        <v>16028709.050000001</v>
      </c>
      <c r="I197" s="175">
        <f t="shared" si="33"/>
        <v>16028709.050000001</v>
      </c>
      <c r="J197" s="179" t="s">
        <v>536</v>
      </c>
    </row>
    <row r="198" spans="1:10" x14ac:dyDescent="0.25">
      <c r="A198" s="172" t="s">
        <v>214</v>
      </c>
      <c r="B198" s="175">
        <v>0</v>
      </c>
      <c r="C198" s="175">
        <v>254629.02</v>
      </c>
      <c r="D198" s="175">
        <v>0</v>
      </c>
      <c r="E198" s="175">
        <v>0</v>
      </c>
      <c r="F198" s="175">
        <v>0</v>
      </c>
      <c r="G198" s="175">
        <f t="shared" si="32"/>
        <v>0</v>
      </c>
      <c r="H198" s="175">
        <f t="shared" si="32"/>
        <v>254629.02</v>
      </c>
      <c r="I198" s="175">
        <f t="shared" si="33"/>
        <v>254629.02</v>
      </c>
      <c r="J198" s="179" t="s">
        <v>537</v>
      </c>
    </row>
    <row r="199" spans="1:10" x14ac:dyDescent="0.25">
      <c r="A199" s="172" t="s">
        <v>215</v>
      </c>
      <c r="B199" s="175">
        <v>0</v>
      </c>
      <c r="C199" s="175">
        <v>57351.33</v>
      </c>
      <c r="D199" s="175">
        <v>0</v>
      </c>
      <c r="E199" s="175">
        <v>0</v>
      </c>
      <c r="F199" s="175">
        <v>0</v>
      </c>
      <c r="G199" s="175">
        <f t="shared" si="32"/>
        <v>0</v>
      </c>
      <c r="H199" s="175">
        <f t="shared" si="32"/>
        <v>57351.33</v>
      </c>
      <c r="I199" s="175">
        <f t="shared" si="33"/>
        <v>57351.33</v>
      </c>
      <c r="J199" s="179" t="s">
        <v>538</v>
      </c>
    </row>
    <row r="200" spans="1:10" x14ac:dyDescent="0.25">
      <c r="A200" s="172" t="s">
        <v>216</v>
      </c>
      <c r="B200" s="175">
        <v>0</v>
      </c>
      <c r="C200" s="175">
        <v>106039.27</v>
      </c>
      <c r="D200" s="175">
        <v>0</v>
      </c>
      <c r="E200" s="175">
        <v>0</v>
      </c>
      <c r="F200" s="175">
        <v>0</v>
      </c>
      <c r="G200" s="175">
        <f t="shared" si="32"/>
        <v>0</v>
      </c>
      <c r="H200" s="175">
        <f t="shared" si="32"/>
        <v>106039.27</v>
      </c>
      <c r="I200" s="175">
        <f t="shared" si="33"/>
        <v>106039.27</v>
      </c>
      <c r="J200" s="179" t="s">
        <v>539</v>
      </c>
    </row>
    <row r="201" spans="1:10" x14ac:dyDescent="0.25">
      <c r="A201" s="172" t="s">
        <v>217</v>
      </c>
      <c r="B201" s="175">
        <v>0</v>
      </c>
      <c r="C201" s="175">
        <v>8761307.5899999999</v>
      </c>
      <c r="D201" s="175">
        <v>0</v>
      </c>
      <c r="E201" s="175">
        <v>0</v>
      </c>
      <c r="F201" s="175">
        <v>0</v>
      </c>
      <c r="G201" s="175">
        <f t="shared" si="32"/>
        <v>0</v>
      </c>
      <c r="H201" s="175">
        <f t="shared" si="32"/>
        <v>8761307.5899999999</v>
      </c>
      <c r="I201" s="175">
        <f t="shared" si="33"/>
        <v>8761307.5899999999</v>
      </c>
      <c r="J201" s="179" t="s">
        <v>540</v>
      </c>
    </row>
    <row r="202" spans="1:10" x14ac:dyDescent="0.25">
      <c r="A202" s="172" t="s">
        <v>218</v>
      </c>
      <c r="B202" s="175">
        <v>0</v>
      </c>
      <c r="C202" s="175">
        <v>821010.59</v>
      </c>
      <c r="D202" s="175">
        <v>0</v>
      </c>
      <c r="E202" s="175">
        <v>0</v>
      </c>
      <c r="F202" s="175">
        <v>0</v>
      </c>
      <c r="G202" s="175">
        <f t="shared" si="32"/>
        <v>0</v>
      </c>
      <c r="H202" s="175">
        <f t="shared" si="32"/>
        <v>821010.59</v>
      </c>
      <c r="I202" s="175">
        <f t="shared" si="33"/>
        <v>821010.59</v>
      </c>
      <c r="J202" s="179" t="s">
        <v>541</v>
      </c>
    </row>
    <row r="203" spans="1:10" x14ac:dyDescent="0.25">
      <c r="A203" s="172" t="s">
        <v>219</v>
      </c>
      <c r="B203" s="175">
        <v>0</v>
      </c>
      <c r="C203" s="175">
        <v>48383.6</v>
      </c>
      <c r="D203" s="175">
        <v>0</v>
      </c>
      <c r="E203" s="175">
        <v>0</v>
      </c>
      <c r="F203" s="175">
        <v>0</v>
      </c>
      <c r="G203" s="175">
        <f t="shared" si="32"/>
        <v>0</v>
      </c>
      <c r="H203" s="175">
        <f t="shared" si="32"/>
        <v>48383.6</v>
      </c>
      <c r="I203" s="175">
        <f t="shared" si="33"/>
        <v>48383.6</v>
      </c>
      <c r="J203" s="179" t="s">
        <v>542</v>
      </c>
    </row>
    <row r="204" spans="1:10" x14ac:dyDescent="0.25">
      <c r="A204" s="172" t="s">
        <v>220</v>
      </c>
      <c r="B204" s="175">
        <v>0</v>
      </c>
      <c r="C204" s="175">
        <v>4484179.76</v>
      </c>
      <c r="D204" s="175">
        <v>0</v>
      </c>
      <c r="E204" s="175">
        <v>0</v>
      </c>
      <c r="F204" s="175">
        <v>0</v>
      </c>
      <c r="G204" s="175">
        <f t="shared" si="32"/>
        <v>0</v>
      </c>
      <c r="H204" s="175">
        <f t="shared" si="32"/>
        <v>4484179.76</v>
      </c>
      <c r="I204" s="175">
        <f t="shared" si="33"/>
        <v>4484179.76</v>
      </c>
      <c r="J204" s="179" t="s">
        <v>543</v>
      </c>
    </row>
    <row r="205" spans="1:10" x14ac:dyDescent="0.25">
      <c r="A205" s="172" t="s">
        <v>221</v>
      </c>
      <c r="B205" s="175">
        <v>0</v>
      </c>
      <c r="C205" s="175">
        <v>511839.36</v>
      </c>
      <c r="D205" s="175">
        <v>0</v>
      </c>
      <c r="E205" s="175">
        <v>0</v>
      </c>
      <c r="F205" s="175">
        <v>0</v>
      </c>
      <c r="G205" s="175">
        <f t="shared" si="32"/>
        <v>0</v>
      </c>
      <c r="H205" s="175">
        <f t="shared" si="32"/>
        <v>511839.36</v>
      </c>
      <c r="I205" s="175">
        <f t="shared" si="33"/>
        <v>511839.36</v>
      </c>
      <c r="J205" s="179" t="s">
        <v>544</v>
      </c>
    </row>
    <row r="206" spans="1:10" x14ac:dyDescent="0.25">
      <c r="A206" s="172" t="s">
        <v>222</v>
      </c>
      <c r="B206" s="176">
        <v>0</v>
      </c>
      <c r="C206" s="176">
        <v>375861.63</v>
      </c>
      <c r="D206" s="176">
        <v>0</v>
      </c>
      <c r="E206" s="176">
        <v>0</v>
      </c>
      <c r="F206" s="176">
        <v>0</v>
      </c>
      <c r="G206" s="176">
        <f t="shared" si="32"/>
        <v>0</v>
      </c>
      <c r="H206" s="176">
        <f t="shared" si="32"/>
        <v>375861.63</v>
      </c>
      <c r="I206" s="176">
        <f t="shared" si="33"/>
        <v>375861.63</v>
      </c>
      <c r="J206" s="179" t="s">
        <v>545</v>
      </c>
    </row>
    <row r="207" spans="1:10" x14ac:dyDescent="0.25">
      <c r="A207" s="172" t="s">
        <v>223</v>
      </c>
      <c r="B207" s="175">
        <f>SUM(B171:B206)</f>
        <v>93529690.689999983</v>
      </c>
      <c r="C207" s="175">
        <f t="shared" ref="C207:I207" si="34">SUM(C171:C206)</f>
        <v>60694263.320000015</v>
      </c>
      <c r="D207" s="175">
        <f t="shared" si="34"/>
        <v>0</v>
      </c>
      <c r="E207" s="175">
        <f t="shared" si="34"/>
        <v>0</v>
      </c>
      <c r="F207" s="175">
        <f t="shared" si="34"/>
        <v>0</v>
      </c>
      <c r="G207" s="175">
        <f t="shared" si="34"/>
        <v>93529690.689999983</v>
      </c>
      <c r="H207" s="175">
        <f t="shared" si="34"/>
        <v>60694263.320000015</v>
      </c>
      <c r="I207" s="175">
        <f t="shared" si="34"/>
        <v>154223954.01000002</v>
      </c>
      <c r="J207" s="78" t="s">
        <v>511</v>
      </c>
    </row>
    <row r="208" spans="1:10" x14ac:dyDescent="0.25">
      <c r="A208" s="170" t="s">
        <v>224</v>
      </c>
      <c r="B208" s="175"/>
      <c r="C208" s="175"/>
      <c r="D208" s="175"/>
      <c r="E208" s="175"/>
      <c r="F208" s="175"/>
      <c r="G208" s="175"/>
      <c r="H208" s="175"/>
      <c r="I208" s="175"/>
      <c r="J208" s="172"/>
    </row>
    <row r="209" spans="1:12" x14ac:dyDescent="0.25">
      <c r="A209" s="172" t="s">
        <v>225</v>
      </c>
      <c r="B209" s="175">
        <v>0</v>
      </c>
      <c r="C209" s="175">
        <v>0</v>
      </c>
      <c r="D209" s="175">
        <v>215208.19</v>
      </c>
      <c r="E209" s="175">
        <f>ROUND($D209*K209,2)</f>
        <v>125208.12</v>
      </c>
      <c r="F209" s="175">
        <f>ROUND($D209*L209,2)</f>
        <v>90000.07</v>
      </c>
      <c r="G209" s="175">
        <f>B209+E209</f>
        <v>125208.12</v>
      </c>
      <c r="H209" s="175">
        <f t="shared" ref="H209:H213" si="35">C209+F209</f>
        <v>90000.07</v>
      </c>
      <c r="I209" s="175">
        <f t="shared" ref="I209:I212" si="36">SUM(G209:H209)</f>
        <v>215208.19</v>
      </c>
      <c r="J209" s="179" t="s">
        <v>547</v>
      </c>
      <c r="K209" s="182">
        <f>+'Common by Account (CBR)'!$F$74</f>
        <v>0.58179999999999998</v>
      </c>
      <c r="L209" s="182">
        <f>+'Common by Account (CBR)'!$G$74</f>
        <v>0.41820000000000002</v>
      </c>
    </row>
    <row r="210" spans="1:12" x14ac:dyDescent="0.25">
      <c r="A210" s="172" t="s">
        <v>226</v>
      </c>
      <c r="B210" s="175">
        <v>11342062.199999999</v>
      </c>
      <c r="C210" s="175">
        <v>8937873.9799999986</v>
      </c>
      <c r="D210" s="175">
        <v>2081973.94</v>
      </c>
      <c r="E210" s="175">
        <f t="shared" ref="E210:E213" si="37">ROUND($D210*K210,2)</f>
        <v>1305189.46</v>
      </c>
      <c r="F210" s="175">
        <f t="shared" ref="F210:F213" si="38">ROUND($D210*L210,2)</f>
        <v>776784.48</v>
      </c>
      <c r="G210" s="175">
        <f t="shared" ref="G210:G213" si="39">B210+E210</f>
        <v>12647251.66</v>
      </c>
      <c r="H210" s="175">
        <f t="shared" si="35"/>
        <v>9714658.459999999</v>
      </c>
      <c r="I210" s="175">
        <f t="shared" si="36"/>
        <v>22361910.119999997</v>
      </c>
      <c r="J210" s="179" t="s">
        <v>674</v>
      </c>
      <c r="K210" s="182">
        <f>+'Common by Account (CBR)'!$F$75</f>
        <v>0.62690000000000001</v>
      </c>
      <c r="L210" s="182">
        <f>+'Common by Account (CBR)'!$G$75</f>
        <v>0.37309999999999999</v>
      </c>
    </row>
    <row r="211" spans="1:12" x14ac:dyDescent="0.25">
      <c r="A211" s="172" t="s">
        <v>227</v>
      </c>
      <c r="B211" s="175">
        <v>8895028.6999999993</v>
      </c>
      <c r="C211" s="175">
        <v>482641.95999999996</v>
      </c>
      <c r="D211" s="175">
        <v>24029043.260000002</v>
      </c>
      <c r="E211" s="175">
        <f t="shared" si="37"/>
        <v>13980097.369999999</v>
      </c>
      <c r="F211" s="175">
        <f t="shared" si="38"/>
        <v>10048945.890000001</v>
      </c>
      <c r="G211" s="175">
        <f t="shared" si="39"/>
        <v>22875126.07</v>
      </c>
      <c r="H211" s="175">
        <f t="shared" si="35"/>
        <v>10531587.850000001</v>
      </c>
      <c r="I211" s="175">
        <f t="shared" si="36"/>
        <v>33406713.920000002</v>
      </c>
      <c r="J211" s="179" t="s">
        <v>675</v>
      </c>
      <c r="K211" s="182">
        <f>+'Common by Account (CBR)'!$F$74</f>
        <v>0.58179999999999998</v>
      </c>
      <c r="L211" s="182">
        <f>+'Common by Account (CBR)'!$G$74</f>
        <v>0.41820000000000002</v>
      </c>
    </row>
    <row r="212" spans="1:12" x14ac:dyDescent="0.25">
      <c r="A212" s="172" t="s">
        <v>228</v>
      </c>
      <c r="B212" s="175">
        <v>18706363.52</v>
      </c>
      <c r="C212" s="175">
        <v>4491994.01</v>
      </c>
      <c r="D212" s="175">
        <v>0</v>
      </c>
      <c r="E212" s="175">
        <f t="shared" si="37"/>
        <v>0</v>
      </c>
      <c r="F212" s="175">
        <f t="shared" si="38"/>
        <v>0</v>
      </c>
      <c r="G212" s="175">
        <f t="shared" si="39"/>
        <v>18706363.52</v>
      </c>
      <c r="H212" s="175">
        <f t="shared" si="35"/>
        <v>4491994.01</v>
      </c>
      <c r="I212" s="175">
        <f t="shared" si="36"/>
        <v>23198357.530000001</v>
      </c>
      <c r="J212" s="179" t="s">
        <v>548</v>
      </c>
      <c r="K212" s="182">
        <f>+'Common by Account (CBR)'!$F$77</f>
        <v>0.65980000000000005</v>
      </c>
      <c r="L212" s="182">
        <f>+'Common by Account (CBR)'!$G$77</f>
        <v>0.3402</v>
      </c>
    </row>
    <row r="213" spans="1:12" x14ac:dyDescent="0.25">
      <c r="A213" s="172" t="s">
        <v>229</v>
      </c>
      <c r="B213" s="176">
        <v>0</v>
      </c>
      <c r="C213" s="176">
        <v>0</v>
      </c>
      <c r="D213" s="176">
        <v>0</v>
      </c>
      <c r="E213" s="176">
        <f t="shared" si="37"/>
        <v>0</v>
      </c>
      <c r="F213" s="176">
        <f t="shared" si="38"/>
        <v>0</v>
      </c>
      <c r="G213" s="176">
        <f t="shared" si="39"/>
        <v>0</v>
      </c>
      <c r="H213" s="176">
        <f t="shared" si="35"/>
        <v>0</v>
      </c>
      <c r="I213" s="176">
        <f>SUM(G213:H213)</f>
        <v>0</v>
      </c>
      <c r="J213" s="179" t="s">
        <v>652</v>
      </c>
    </row>
    <row r="214" spans="1:12" x14ac:dyDescent="0.25">
      <c r="A214" s="172" t="s">
        <v>230</v>
      </c>
      <c r="B214" s="175">
        <f>SUM(B209:B213)</f>
        <v>38943454.420000002</v>
      </c>
      <c r="C214" s="175">
        <f t="shared" ref="C214:I214" si="40">SUM(C209:C213)</f>
        <v>13912509.949999997</v>
      </c>
      <c r="D214" s="175">
        <f t="shared" si="40"/>
        <v>26326225.390000001</v>
      </c>
      <c r="E214" s="175">
        <f t="shared" si="40"/>
        <v>15410494.949999999</v>
      </c>
      <c r="F214" s="175">
        <f t="shared" si="40"/>
        <v>10915730.440000001</v>
      </c>
      <c r="G214" s="175">
        <f t="shared" si="40"/>
        <v>54353949.370000005</v>
      </c>
      <c r="H214" s="175">
        <f t="shared" si="40"/>
        <v>24828240.390000001</v>
      </c>
      <c r="I214" s="175">
        <f t="shared" si="40"/>
        <v>79182189.760000005</v>
      </c>
      <c r="J214" s="78" t="s">
        <v>546</v>
      </c>
    </row>
    <row r="215" spans="1:12" x14ac:dyDescent="0.25">
      <c r="A215" s="170" t="s">
        <v>231</v>
      </c>
      <c r="B215" s="175"/>
      <c r="C215" s="175"/>
      <c r="D215" s="175"/>
      <c r="E215" s="175"/>
      <c r="F215" s="175"/>
      <c r="G215" s="175"/>
      <c r="H215" s="175"/>
      <c r="I215" s="175"/>
      <c r="J215" s="172"/>
    </row>
    <row r="216" spans="1:12" x14ac:dyDescent="0.25">
      <c r="A216" s="172" t="s">
        <v>232</v>
      </c>
      <c r="B216" s="175">
        <v>23574593.949999999</v>
      </c>
      <c r="C216" s="175">
        <v>4860416.79</v>
      </c>
      <c r="D216" s="175">
        <v>2428557.34</v>
      </c>
      <c r="E216" s="175">
        <f t="shared" ref="E216:E222" si="41">ROUND($D216*K216,2)</f>
        <v>1412934.66</v>
      </c>
      <c r="F216" s="175">
        <f t="shared" ref="F216:F222" si="42">ROUND($D216*L216,2)</f>
        <v>1015622.68</v>
      </c>
      <c r="G216" s="175">
        <f t="shared" ref="G216:H222" si="43">B216+E216</f>
        <v>24987528.609999999</v>
      </c>
      <c r="H216" s="175">
        <f t="shared" si="43"/>
        <v>5876039.4699999997</v>
      </c>
      <c r="I216" s="175">
        <f t="shared" ref="I216:I222" si="44">SUM(G216:H216)</f>
        <v>30863568.079999998</v>
      </c>
      <c r="J216" s="179" t="s">
        <v>550</v>
      </c>
      <c r="K216" s="182">
        <f>+'Common by Account (CBR)'!$F$74</f>
        <v>0.58179999999999998</v>
      </c>
      <c r="L216" s="182">
        <f>+'Common by Account (CBR)'!$G$74</f>
        <v>0.41820000000000002</v>
      </c>
    </row>
    <row r="217" spans="1:12" x14ac:dyDescent="0.25">
      <c r="A217" s="172" t="s">
        <v>233</v>
      </c>
      <c r="B217" s="175">
        <v>385907.88</v>
      </c>
      <c r="C217" s="175">
        <v>270878.42</v>
      </c>
      <c r="D217" s="175">
        <v>3100548.97</v>
      </c>
      <c r="E217" s="175">
        <f t="shared" si="41"/>
        <v>1803899.39</v>
      </c>
      <c r="F217" s="175">
        <f t="shared" si="42"/>
        <v>1296649.58</v>
      </c>
      <c r="G217" s="175">
        <f t="shared" si="43"/>
        <v>2189807.27</v>
      </c>
      <c r="H217" s="175">
        <f t="shared" si="43"/>
        <v>1567528</v>
      </c>
      <c r="I217" s="175">
        <f t="shared" si="44"/>
        <v>3757335.27</v>
      </c>
      <c r="J217" s="179" t="s">
        <v>551</v>
      </c>
      <c r="K217" s="182">
        <f>+'Common by Account (CBR)'!$F$74</f>
        <v>0.58179999999999998</v>
      </c>
      <c r="L217" s="182">
        <f>+'Common by Account (CBR)'!$G$74</f>
        <v>0.41820000000000002</v>
      </c>
    </row>
    <row r="218" spans="1:12" x14ac:dyDescent="0.25">
      <c r="A218" s="172" t="s">
        <v>234</v>
      </c>
      <c r="B218" s="175">
        <v>0</v>
      </c>
      <c r="C218" s="175">
        <v>0</v>
      </c>
      <c r="D218" s="175">
        <v>303.45</v>
      </c>
      <c r="E218" s="175">
        <f t="shared" si="41"/>
        <v>176.55</v>
      </c>
      <c r="F218" s="175">
        <f t="shared" si="42"/>
        <v>126.9</v>
      </c>
      <c r="G218" s="175">
        <f t="shared" si="43"/>
        <v>176.55</v>
      </c>
      <c r="H218" s="175">
        <f t="shared" si="43"/>
        <v>126.9</v>
      </c>
      <c r="I218" s="175">
        <f t="shared" si="44"/>
        <v>303.45000000000005</v>
      </c>
      <c r="J218" s="179" t="s">
        <v>552</v>
      </c>
      <c r="K218" s="182">
        <f>+'Common by Account (CBR)'!$F$74</f>
        <v>0.58179999999999998</v>
      </c>
      <c r="L218" s="182">
        <f>+'Common by Account (CBR)'!$G$74</f>
        <v>0.41820000000000002</v>
      </c>
    </row>
    <row r="219" spans="1:12" x14ac:dyDescent="0.25">
      <c r="A219" s="172" t="s">
        <v>235</v>
      </c>
      <c r="B219" s="175">
        <v>0</v>
      </c>
      <c r="C219" s="175">
        <v>0</v>
      </c>
      <c r="D219" s="175">
        <v>0</v>
      </c>
      <c r="E219" s="175">
        <f t="shared" si="41"/>
        <v>0</v>
      </c>
      <c r="F219" s="175">
        <f t="shared" si="42"/>
        <v>0</v>
      </c>
      <c r="G219" s="175">
        <f t="shared" si="43"/>
        <v>0</v>
      </c>
      <c r="H219" s="175">
        <f t="shared" si="43"/>
        <v>0</v>
      </c>
      <c r="I219" s="175">
        <f t="shared" si="44"/>
        <v>0</v>
      </c>
      <c r="J219" s="179" t="s">
        <v>653</v>
      </c>
      <c r="K219" s="182">
        <f>+'Common by Account (CBR)'!$F$74</f>
        <v>0.58179999999999998</v>
      </c>
      <c r="L219" s="182">
        <f>+'Common by Account (CBR)'!$G$74</f>
        <v>0.41820000000000002</v>
      </c>
    </row>
    <row r="220" spans="1:12" x14ac:dyDescent="0.25">
      <c r="A220" s="172" t="s">
        <v>236</v>
      </c>
      <c r="B220" s="175">
        <v>896707.87</v>
      </c>
      <c r="C220" s="175">
        <v>0</v>
      </c>
      <c r="D220" s="175">
        <v>-190659.03</v>
      </c>
      <c r="E220" s="175">
        <f t="shared" si="41"/>
        <v>-110925.42</v>
      </c>
      <c r="F220" s="175">
        <f t="shared" si="42"/>
        <v>-79733.61</v>
      </c>
      <c r="G220" s="175">
        <f t="shared" si="43"/>
        <v>785782.45</v>
      </c>
      <c r="H220" s="175">
        <f t="shared" si="43"/>
        <v>-79733.61</v>
      </c>
      <c r="I220" s="175">
        <f t="shared" si="44"/>
        <v>706048.84</v>
      </c>
      <c r="J220" s="179" t="s">
        <v>553</v>
      </c>
      <c r="K220" s="182">
        <f>+'Common by Account (CBR)'!$F$74</f>
        <v>0.58179999999999998</v>
      </c>
      <c r="L220" s="182">
        <f>+'Common by Account (CBR)'!$G$74</f>
        <v>0.41820000000000002</v>
      </c>
    </row>
    <row r="221" spans="1:12" x14ac:dyDescent="0.25">
      <c r="A221" s="172" t="s">
        <v>237</v>
      </c>
      <c r="B221" s="175">
        <v>0</v>
      </c>
      <c r="C221" s="175">
        <v>0</v>
      </c>
      <c r="D221" s="175">
        <v>0</v>
      </c>
      <c r="E221" s="175">
        <f t="shared" si="41"/>
        <v>0</v>
      </c>
      <c r="F221" s="175">
        <f t="shared" si="42"/>
        <v>0</v>
      </c>
      <c r="G221" s="175">
        <f t="shared" si="43"/>
        <v>0</v>
      </c>
      <c r="H221" s="175">
        <f t="shared" si="43"/>
        <v>0</v>
      </c>
      <c r="I221" s="175">
        <f t="shared" si="44"/>
        <v>0</v>
      </c>
      <c r="J221" s="179" t="s">
        <v>654</v>
      </c>
      <c r="K221" s="182">
        <f>+'Common by Account (CBR)'!$F$74</f>
        <v>0.58179999999999998</v>
      </c>
      <c r="L221" s="182">
        <f>+'Common by Account (CBR)'!$G$74</f>
        <v>0.41820000000000002</v>
      </c>
    </row>
    <row r="222" spans="1:12" x14ac:dyDescent="0.25">
      <c r="A222" s="172" t="s">
        <v>238</v>
      </c>
      <c r="B222" s="176">
        <v>0</v>
      </c>
      <c r="C222" s="176">
        <v>0</v>
      </c>
      <c r="D222" s="176">
        <v>0</v>
      </c>
      <c r="E222" s="176">
        <f t="shared" si="41"/>
        <v>0</v>
      </c>
      <c r="F222" s="176">
        <f t="shared" si="42"/>
        <v>0</v>
      </c>
      <c r="G222" s="176">
        <f t="shared" si="43"/>
        <v>0</v>
      </c>
      <c r="H222" s="176">
        <f t="shared" si="43"/>
        <v>0</v>
      </c>
      <c r="I222" s="176">
        <f t="shared" si="44"/>
        <v>0</v>
      </c>
      <c r="J222" s="179" t="s">
        <v>655</v>
      </c>
      <c r="K222" s="182">
        <f>+'Common by Account (CBR)'!$F$74</f>
        <v>0.58179999999999998</v>
      </c>
      <c r="L222" s="182">
        <f>+'Common by Account (CBR)'!$G$74</f>
        <v>0.41820000000000002</v>
      </c>
    </row>
    <row r="223" spans="1:12" x14ac:dyDescent="0.25">
      <c r="A223" s="172" t="s">
        <v>239</v>
      </c>
      <c r="B223" s="175">
        <f>SUM(B216:B222)</f>
        <v>24857209.699999999</v>
      </c>
      <c r="C223" s="175">
        <f t="shared" ref="C223:I223" si="45">SUM(C216:C222)</f>
        <v>5131295.21</v>
      </c>
      <c r="D223" s="175">
        <f t="shared" si="45"/>
        <v>5338750.7300000004</v>
      </c>
      <c r="E223" s="175">
        <f t="shared" si="45"/>
        <v>3106085.1799999997</v>
      </c>
      <c r="F223" s="175">
        <f t="shared" si="45"/>
        <v>2232665.5500000003</v>
      </c>
      <c r="G223" s="175">
        <f t="shared" si="45"/>
        <v>27963294.879999999</v>
      </c>
      <c r="H223" s="175">
        <f t="shared" si="45"/>
        <v>7363960.7599999998</v>
      </c>
      <c r="I223" s="175">
        <f t="shared" si="45"/>
        <v>35327255.640000008</v>
      </c>
      <c r="J223" s="78" t="s">
        <v>549</v>
      </c>
    </row>
    <row r="224" spans="1:12" x14ac:dyDescent="0.25">
      <c r="A224" s="170" t="s">
        <v>240</v>
      </c>
      <c r="B224" s="175"/>
      <c r="C224" s="175"/>
      <c r="D224" s="175"/>
      <c r="E224" s="175"/>
      <c r="F224" s="175"/>
      <c r="G224" s="175"/>
      <c r="H224" s="175"/>
      <c r="I224" s="175"/>
      <c r="J224" s="172"/>
    </row>
    <row r="225" spans="1:12" x14ac:dyDescent="0.25">
      <c r="A225" s="183" t="s">
        <v>241</v>
      </c>
      <c r="B225" s="176">
        <v>84287780.5</v>
      </c>
      <c r="C225" s="176">
        <v>18859669.43</v>
      </c>
      <c r="D225" s="176">
        <v>0</v>
      </c>
      <c r="E225" s="176">
        <v>0</v>
      </c>
      <c r="F225" s="176">
        <v>0</v>
      </c>
      <c r="G225" s="176">
        <f t="shared" ref="G225:H225" si="46">B225+E225</f>
        <v>84287780.5</v>
      </c>
      <c r="H225" s="176">
        <f t="shared" si="46"/>
        <v>18859669.43</v>
      </c>
      <c r="I225" s="176">
        <f t="shared" ref="I225" si="47">SUM(G225:H225)</f>
        <v>103147449.93000001</v>
      </c>
      <c r="J225" s="179" t="s">
        <v>555</v>
      </c>
    </row>
    <row r="226" spans="1:12" x14ac:dyDescent="0.25">
      <c r="A226" s="172" t="s">
        <v>242</v>
      </c>
      <c r="B226" s="175">
        <f>SUM(B225)</f>
        <v>84287780.5</v>
      </c>
      <c r="C226" s="175">
        <f t="shared" ref="C226:I226" si="48">SUM(C225)</f>
        <v>18859669.43</v>
      </c>
      <c r="D226" s="175">
        <f t="shared" si="48"/>
        <v>0</v>
      </c>
      <c r="E226" s="175">
        <f t="shared" si="48"/>
        <v>0</v>
      </c>
      <c r="F226" s="175">
        <f t="shared" si="48"/>
        <v>0</v>
      </c>
      <c r="G226" s="175">
        <f t="shared" si="48"/>
        <v>84287780.5</v>
      </c>
      <c r="H226" s="175">
        <f t="shared" si="48"/>
        <v>18859669.43</v>
      </c>
      <c r="I226" s="175">
        <f t="shared" si="48"/>
        <v>103147449.93000001</v>
      </c>
      <c r="J226" s="78" t="s">
        <v>554</v>
      </c>
    </row>
    <row r="227" spans="1:12" x14ac:dyDescent="0.25">
      <c r="A227" s="170" t="s">
        <v>243</v>
      </c>
      <c r="B227" s="171"/>
      <c r="C227" s="171"/>
      <c r="D227" s="171"/>
      <c r="E227" s="171"/>
      <c r="F227" s="171"/>
      <c r="G227" s="171"/>
      <c r="H227" s="171"/>
      <c r="I227" s="171"/>
      <c r="J227" s="172"/>
    </row>
    <row r="228" spans="1:12" x14ac:dyDescent="0.25">
      <c r="A228" s="172" t="s">
        <v>244</v>
      </c>
      <c r="B228" s="175">
        <v>7129788.3399999999</v>
      </c>
      <c r="C228" s="175">
        <v>557869.06999999995</v>
      </c>
      <c r="D228" s="175">
        <v>78451458.909999996</v>
      </c>
      <c r="E228" s="175">
        <f t="shared" ref="E228:E240" si="49">ROUND($D228*K228,2)</f>
        <v>51762272.590000004</v>
      </c>
      <c r="F228" s="175">
        <f t="shared" ref="F228:F240" si="50">ROUND($D228*L228,2)</f>
        <v>26689186.32</v>
      </c>
      <c r="G228" s="175">
        <f t="shared" ref="G228:H240" si="51">B228+E228</f>
        <v>58892060.930000007</v>
      </c>
      <c r="H228" s="175">
        <f t="shared" si="51"/>
        <v>27247055.390000001</v>
      </c>
      <c r="I228" s="175">
        <f t="shared" ref="I228:I240" si="52">SUM(G228:H228)</f>
        <v>86139116.320000008</v>
      </c>
      <c r="J228" s="179" t="s">
        <v>557</v>
      </c>
      <c r="K228" s="182">
        <f>+'Common by Account (CBR)'!$F$77</f>
        <v>0.65980000000000005</v>
      </c>
      <c r="L228" s="182">
        <f>+'Common by Account (CBR)'!$G$77</f>
        <v>0.3402</v>
      </c>
    </row>
    <row r="229" spans="1:12" x14ac:dyDescent="0.25">
      <c r="A229" s="172" t="s">
        <v>245</v>
      </c>
      <c r="B229" s="175">
        <v>672956.39</v>
      </c>
      <c r="C229" s="175">
        <v>109001.37</v>
      </c>
      <c r="D229" s="175">
        <v>12524785.43</v>
      </c>
      <c r="E229" s="175">
        <f t="shared" si="49"/>
        <v>8263853.4299999997</v>
      </c>
      <c r="F229" s="175">
        <f t="shared" si="50"/>
        <v>4260932</v>
      </c>
      <c r="G229" s="175">
        <f t="shared" si="51"/>
        <v>8936809.8200000003</v>
      </c>
      <c r="H229" s="175">
        <f t="shared" si="51"/>
        <v>4369933.37</v>
      </c>
      <c r="I229" s="175">
        <f t="shared" si="52"/>
        <v>13306743.190000001</v>
      </c>
      <c r="J229" s="179" t="s">
        <v>558</v>
      </c>
      <c r="K229" s="182">
        <f>+'Common by Account (CBR)'!$F$77</f>
        <v>0.65980000000000005</v>
      </c>
      <c r="L229" s="182">
        <f>+'Common by Account (CBR)'!$G$77</f>
        <v>0.3402</v>
      </c>
    </row>
    <row r="230" spans="1:12" x14ac:dyDescent="0.25">
      <c r="A230" s="172" t="s">
        <v>246</v>
      </c>
      <c r="B230" s="175">
        <v>-198869.34</v>
      </c>
      <c r="C230" s="175">
        <v>-101310.73</v>
      </c>
      <c r="D230" s="175">
        <v>-37297637.829999998</v>
      </c>
      <c r="E230" s="175">
        <f t="shared" si="49"/>
        <v>-24608981.440000001</v>
      </c>
      <c r="F230" s="175">
        <f t="shared" si="50"/>
        <v>-12688656.390000001</v>
      </c>
      <c r="G230" s="175">
        <f t="shared" si="51"/>
        <v>-24807850.780000001</v>
      </c>
      <c r="H230" s="175">
        <f t="shared" si="51"/>
        <v>-12789967.120000001</v>
      </c>
      <c r="I230" s="175">
        <f t="shared" si="52"/>
        <v>-37597817.900000006</v>
      </c>
      <c r="J230" s="179" t="s">
        <v>559</v>
      </c>
      <c r="K230" s="182">
        <f>+'Common by Account (CBR)'!$F$77</f>
        <v>0.65980000000000005</v>
      </c>
      <c r="L230" s="182">
        <f>+'Common by Account (CBR)'!$G$77</f>
        <v>0.3402</v>
      </c>
    </row>
    <row r="231" spans="1:12" x14ac:dyDescent="0.25">
      <c r="A231" s="172" t="s">
        <v>247</v>
      </c>
      <c r="B231" s="175">
        <v>5074514.66</v>
      </c>
      <c r="C231" s="175">
        <v>235690.56</v>
      </c>
      <c r="D231" s="175">
        <v>17728114.18</v>
      </c>
      <c r="E231" s="175">
        <f t="shared" si="49"/>
        <v>11697009.74</v>
      </c>
      <c r="F231" s="175">
        <f t="shared" si="50"/>
        <v>6031104.4400000004</v>
      </c>
      <c r="G231" s="175">
        <f t="shared" si="51"/>
        <v>16771524.4</v>
      </c>
      <c r="H231" s="175">
        <f t="shared" si="51"/>
        <v>6266795</v>
      </c>
      <c r="I231" s="175">
        <f t="shared" si="52"/>
        <v>23038319.399999999</v>
      </c>
      <c r="J231" s="179" t="s">
        <v>560</v>
      </c>
      <c r="K231" s="182">
        <f>+'Common by Account (CBR)'!$F$77</f>
        <v>0.65980000000000005</v>
      </c>
      <c r="L231" s="182">
        <f>+'Common by Account (CBR)'!$G$77</f>
        <v>0.3402</v>
      </c>
    </row>
    <row r="232" spans="1:12" x14ac:dyDescent="0.25">
      <c r="A232" s="172" t="s">
        <v>248</v>
      </c>
      <c r="B232" s="175">
        <v>5858106.6799999997</v>
      </c>
      <c r="C232" s="175">
        <v>277830.42</v>
      </c>
      <c r="D232" s="175">
        <v>-946104.46</v>
      </c>
      <c r="E232" s="175">
        <f t="shared" si="49"/>
        <v>-559999.23</v>
      </c>
      <c r="F232" s="175">
        <f t="shared" si="50"/>
        <v>-386105.23</v>
      </c>
      <c r="G232" s="175">
        <f t="shared" si="51"/>
        <v>5298107.4499999993</v>
      </c>
      <c r="H232" s="175">
        <f t="shared" si="51"/>
        <v>-108274.81</v>
      </c>
      <c r="I232" s="175">
        <f t="shared" si="52"/>
        <v>5189832.6399999997</v>
      </c>
      <c r="J232" s="179" t="s">
        <v>561</v>
      </c>
      <c r="K232" s="182">
        <f>+'Common by Account (CBR)'!$F$76</f>
        <v>0.59189999999999998</v>
      </c>
      <c r="L232" s="182">
        <f>+'Common by Account (CBR)'!$G$76</f>
        <v>0.40810000000000002</v>
      </c>
    </row>
    <row r="233" spans="1:12" x14ac:dyDescent="0.25">
      <c r="A233" s="172" t="s">
        <v>249</v>
      </c>
      <c r="B233" s="175">
        <v>2199035.64</v>
      </c>
      <c r="C233" s="175">
        <v>529916.41</v>
      </c>
      <c r="D233" s="175">
        <v>7164551.1600000001</v>
      </c>
      <c r="E233" s="175">
        <f t="shared" si="49"/>
        <v>4168335.86</v>
      </c>
      <c r="F233" s="175">
        <f t="shared" si="50"/>
        <v>2996215.3</v>
      </c>
      <c r="G233" s="175">
        <f t="shared" si="51"/>
        <v>6367371.5</v>
      </c>
      <c r="H233" s="175">
        <f t="shared" si="51"/>
        <v>3526131.71</v>
      </c>
      <c r="I233" s="175">
        <f t="shared" si="52"/>
        <v>9893503.2100000009</v>
      </c>
      <c r="J233" s="179" t="s">
        <v>562</v>
      </c>
      <c r="K233" s="182">
        <f>+'Common by Account (CBR)'!$F$74</f>
        <v>0.58179999999999998</v>
      </c>
      <c r="L233" s="182">
        <f>+'Common by Account (CBR)'!$G$74</f>
        <v>0.41820000000000002</v>
      </c>
    </row>
    <row r="234" spans="1:12" x14ac:dyDescent="0.25">
      <c r="A234" s="172" t="s">
        <v>250</v>
      </c>
      <c r="B234" s="175">
        <v>23973917.199999999</v>
      </c>
      <c r="C234" s="175">
        <v>9246669.9199999999</v>
      </c>
      <c r="D234" s="175">
        <v>17518253.350000001</v>
      </c>
      <c r="E234" s="175">
        <f t="shared" si="49"/>
        <v>12697230.029999999</v>
      </c>
      <c r="F234" s="175">
        <f t="shared" si="50"/>
        <v>4821023.32</v>
      </c>
      <c r="G234" s="175">
        <f t="shared" si="51"/>
        <v>36671147.229999997</v>
      </c>
      <c r="H234" s="175">
        <f t="shared" si="51"/>
        <v>14067693.24</v>
      </c>
      <c r="I234" s="175">
        <f t="shared" si="52"/>
        <v>50738840.469999999</v>
      </c>
      <c r="J234" s="179" t="s">
        <v>563</v>
      </c>
      <c r="K234" s="182">
        <f>+'Common by Account (CBR)'!$F$78</f>
        <v>0.7248</v>
      </c>
      <c r="L234" s="182">
        <f>+'Common by Account (CBR)'!$G$78</f>
        <v>0.2752</v>
      </c>
    </row>
    <row r="235" spans="1:12" x14ac:dyDescent="0.25">
      <c r="A235" s="172" t="s">
        <v>251</v>
      </c>
      <c r="B235" s="175">
        <v>9313976.4000000004</v>
      </c>
      <c r="C235" s="175">
        <v>2524885.13</v>
      </c>
      <c r="D235" s="175">
        <v>1056214.96</v>
      </c>
      <c r="E235" s="175">
        <f t="shared" si="49"/>
        <v>696890.63</v>
      </c>
      <c r="F235" s="175">
        <f t="shared" si="50"/>
        <v>359324.33</v>
      </c>
      <c r="G235" s="175">
        <f t="shared" si="51"/>
        <v>10010867.030000001</v>
      </c>
      <c r="H235" s="175">
        <f t="shared" si="51"/>
        <v>2884209.46</v>
      </c>
      <c r="I235" s="175">
        <f t="shared" si="52"/>
        <v>12895076.490000002</v>
      </c>
      <c r="J235" s="179" t="s">
        <v>564</v>
      </c>
      <c r="K235" s="182">
        <f>+'Common by Account (CBR)'!$F$77</f>
        <v>0.65980000000000005</v>
      </c>
      <c r="L235" s="182">
        <f>+'Common by Account (CBR)'!$G$77</f>
        <v>0.3402</v>
      </c>
    </row>
    <row r="236" spans="1:12" x14ac:dyDescent="0.25">
      <c r="A236" s="172" t="s">
        <v>252</v>
      </c>
      <c r="B236" s="175">
        <v>17150.54</v>
      </c>
      <c r="C236" s="175">
        <v>0</v>
      </c>
      <c r="D236" s="175">
        <v>495.69</v>
      </c>
      <c r="E236" s="175">
        <f t="shared" si="49"/>
        <v>327.06</v>
      </c>
      <c r="F236" s="175">
        <f t="shared" si="50"/>
        <v>168.63</v>
      </c>
      <c r="G236" s="175">
        <f t="shared" si="51"/>
        <v>17477.600000000002</v>
      </c>
      <c r="H236" s="175">
        <f t="shared" si="51"/>
        <v>168.63</v>
      </c>
      <c r="I236" s="175">
        <f t="shared" si="52"/>
        <v>17646.230000000003</v>
      </c>
      <c r="J236" s="179" t="s">
        <v>656</v>
      </c>
      <c r="K236" s="182">
        <f>+'Common by Account (CBR)'!$F$77</f>
        <v>0.65980000000000005</v>
      </c>
      <c r="L236" s="182">
        <f>+'Common by Account (CBR)'!$G$77</f>
        <v>0.3402</v>
      </c>
    </row>
    <row r="237" spans="1:12" x14ac:dyDescent="0.25">
      <c r="A237" s="172" t="s">
        <v>253</v>
      </c>
      <c r="B237" s="175">
        <v>1703990.87</v>
      </c>
      <c r="C237" s="175">
        <v>885059.75</v>
      </c>
      <c r="D237" s="175">
        <v>9644251.9900000002</v>
      </c>
      <c r="E237" s="175">
        <f t="shared" si="49"/>
        <v>6363277.46</v>
      </c>
      <c r="F237" s="175">
        <f t="shared" si="50"/>
        <v>3280974.53</v>
      </c>
      <c r="G237" s="175">
        <f t="shared" si="51"/>
        <v>8067268.3300000001</v>
      </c>
      <c r="H237" s="175">
        <f t="shared" si="51"/>
        <v>4166034.28</v>
      </c>
      <c r="I237" s="175">
        <f t="shared" si="52"/>
        <v>12233302.609999999</v>
      </c>
      <c r="J237" s="179" t="s">
        <v>565</v>
      </c>
      <c r="K237" s="182">
        <f>+'Common by Account (CBR)'!$F$77</f>
        <v>0.65980000000000005</v>
      </c>
      <c r="L237" s="182">
        <f>+'Common by Account (CBR)'!$G$77</f>
        <v>0.3402</v>
      </c>
    </row>
    <row r="238" spans="1:12" x14ac:dyDescent="0.25">
      <c r="A238" s="172" t="s">
        <v>254</v>
      </c>
      <c r="B238" s="175">
        <v>1380403.35</v>
      </c>
      <c r="C238" s="175">
        <v>0</v>
      </c>
      <c r="D238" s="175">
        <v>10170811.359999999</v>
      </c>
      <c r="E238" s="175">
        <f t="shared" si="49"/>
        <v>6710701.3399999999</v>
      </c>
      <c r="F238" s="175">
        <f t="shared" si="50"/>
        <v>3460110.02</v>
      </c>
      <c r="G238" s="175">
        <f t="shared" si="51"/>
        <v>8091104.6899999995</v>
      </c>
      <c r="H238" s="175">
        <f t="shared" si="51"/>
        <v>3460110.02</v>
      </c>
      <c r="I238" s="175">
        <f t="shared" si="52"/>
        <v>11551214.709999999</v>
      </c>
      <c r="J238" s="179" t="s">
        <v>566</v>
      </c>
      <c r="K238" s="182">
        <f>+'Common by Account (CBR)'!$F$77</f>
        <v>0.65980000000000005</v>
      </c>
      <c r="L238" s="182">
        <f>+'Common by Account (CBR)'!$G$77</f>
        <v>0.3402</v>
      </c>
    </row>
    <row r="239" spans="1:12" x14ac:dyDescent="0.25">
      <c r="A239" s="172" t="s">
        <v>255</v>
      </c>
      <c r="B239" s="175">
        <v>0</v>
      </c>
      <c r="C239" s="175">
        <v>1082619.24</v>
      </c>
      <c r="D239" s="175">
        <v>0</v>
      </c>
      <c r="E239" s="175">
        <f t="shared" si="49"/>
        <v>0</v>
      </c>
      <c r="F239" s="175">
        <f t="shared" si="50"/>
        <v>0</v>
      </c>
      <c r="G239" s="175">
        <f t="shared" si="51"/>
        <v>0</v>
      </c>
      <c r="H239" s="175">
        <f t="shared" si="51"/>
        <v>1082619.24</v>
      </c>
      <c r="I239" s="175">
        <f t="shared" si="52"/>
        <v>1082619.24</v>
      </c>
      <c r="J239" s="179" t="s">
        <v>567</v>
      </c>
      <c r="K239" s="182">
        <f>+'Common by Account (CBR)'!$F$77</f>
        <v>0.65980000000000005</v>
      </c>
      <c r="L239" s="182">
        <f>+'Common by Account (CBR)'!$G$77</f>
        <v>0.3402</v>
      </c>
    </row>
    <row r="240" spans="1:12" x14ac:dyDescent="0.25">
      <c r="A240" s="172" t="s">
        <v>256</v>
      </c>
      <c r="B240" s="176">
        <v>1049029.29</v>
      </c>
      <c r="C240" s="176">
        <v>0</v>
      </c>
      <c r="D240" s="176">
        <v>25280443.050000001</v>
      </c>
      <c r="E240" s="176">
        <f t="shared" si="49"/>
        <v>16680036.32</v>
      </c>
      <c r="F240" s="176">
        <f t="shared" si="50"/>
        <v>8600406.7300000004</v>
      </c>
      <c r="G240" s="176">
        <f t="shared" si="51"/>
        <v>17729065.609999999</v>
      </c>
      <c r="H240" s="176">
        <f t="shared" si="51"/>
        <v>8600406.7300000004</v>
      </c>
      <c r="I240" s="176">
        <f t="shared" si="52"/>
        <v>26329472.34</v>
      </c>
      <c r="J240" s="179" t="s">
        <v>568</v>
      </c>
      <c r="K240" s="182">
        <f>+'Common by Account (CBR)'!$F$77</f>
        <v>0.65980000000000005</v>
      </c>
      <c r="L240" s="182">
        <f>+'Common by Account (CBR)'!$G$77</f>
        <v>0.3402</v>
      </c>
    </row>
    <row r="241" spans="1:12" x14ac:dyDescent="0.25">
      <c r="A241" s="172" t="s">
        <v>257</v>
      </c>
      <c r="B241" s="175">
        <f>SUM(B228:B240)</f>
        <v>58174000.019999996</v>
      </c>
      <c r="C241" s="175">
        <f t="shared" ref="C241:I241" si="53">SUM(C228:C240)</f>
        <v>15348231.139999999</v>
      </c>
      <c r="D241" s="175">
        <f t="shared" si="53"/>
        <v>141295637.78999999</v>
      </c>
      <c r="E241" s="175">
        <f t="shared" si="53"/>
        <v>93870953.790000021</v>
      </c>
      <c r="F241" s="175">
        <f t="shared" si="53"/>
        <v>47424684</v>
      </c>
      <c r="G241" s="175">
        <f t="shared" si="53"/>
        <v>152044953.81</v>
      </c>
      <c r="H241" s="175">
        <f t="shared" si="53"/>
        <v>62772915.140000015</v>
      </c>
      <c r="I241" s="175">
        <f t="shared" si="53"/>
        <v>214817868.94999999</v>
      </c>
      <c r="J241" s="78" t="s">
        <v>556</v>
      </c>
    </row>
    <row r="242" spans="1:12" ht="15.75" thickBot="1" x14ac:dyDescent="0.3">
      <c r="A242" s="172" t="s">
        <v>258</v>
      </c>
      <c r="B242" s="184">
        <f>B139+B169+B207+B214+B223+B226+B241</f>
        <v>437236712.24000001</v>
      </c>
      <c r="C242" s="184">
        <f t="shared" ref="C242:I242" si="54">C139+C169+C207+C214+C223+C226+C241</f>
        <v>120580909.76000001</v>
      </c>
      <c r="D242" s="184">
        <f t="shared" si="54"/>
        <v>172960613.91</v>
      </c>
      <c r="E242" s="184">
        <f t="shared" si="54"/>
        <v>112387533.92000002</v>
      </c>
      <c r="F242" s="184">
        <f t="shared" si="54"/>
        <v>60573079.990000002</v>
      </c>
      <c r="G242" s="184">
        <f t="shared" si="54"/>
        <v>549624246.16000009</v>
      </c>
      <c r="H242" s="184">
        <f t="shared" si="54"/>
        <v>181153989.75000003</v>
      </c>
      <c r="I242" s="184">
        <f t="shared" si="54"/>
        <v>730778235.91000009</v>
      </c>
      <c r="J242" s="78" t="s">
        <v>441</v>
      </c>
    </row>
    <row r="243" spans="1:12" ht="15.75" thickTop="1" x14ac:dyDescent="0.25">
      <c r="A243" s="167"/>
      <c r="B243" s="185"/>
      <c r="C243" s="185"/>
      <c r="D243" s="185"/>
      <c r="E243" s="185"/>
      <c r="F243" s="185"/>
      <c r="G243" s="185"/>
      <c r="H243" s="185"/>
      <c r="I243" s="185"/>
      <c r="J243" s="172"/>
    </row>
    <row r="244" spans="1:12" x14ac:dyDescent="0.25">
      <c r="A244" s="172" t="s">
        <v>259</v>
      </c>
      <c r="B244" s="171"/>
      <c r="C244" s="171"/>
      <c r="D244" s="171"/>
      <c r="E244" s="171"/>
      <c r="F244" s="171"/>
      <c r="G244" s="171"/>
      <c r="H244" s="171"/>
      <c r="I244" s="171"/>
      <c r="J244" s="172"/>
    </row>
    <row r="245" spans="1:12" x14ac:dyDescent="0.25">
      <c r="A245" s="170" t="s">
        <v>260</v>
      </c>
      <c r="B245" s="171"/>
      <c r="C245" s="171"/>
      <c r="D245" s="171"/>
      <c r="E245" s="171"/>
      <c r="F245" s="171"/>
      <c r="G245" s="171"/>
      <c r="H245" s="171"/>
      <c r="I245" s="171"/>
    </row>
    <row r="246" spans="1:12" x14ac:dyDescent="0.25">
      <c r="A246" s="172" t="s">
        <v>261</v>
      </c>
      <c r="B246" s="175">
        <v>343654650.30000001</v>
      </c>
      <c r="C246" s="175">
        <v>129353675.66</v>
      </c>
      <c r="D246" s="175">
        <v>27585816.649999999</v>
      </c>
      <c r="E246" s="175">
        <f t="shared" ref="E246:E247" si="55">ROUND($D246*K246,2)</f>
        <v>18201121.829999998</v>
      </c>
      <c r="F246" s="175">
        <f t="shared" ref="F246:F247" si="56">ROUND($D246*L246,2)</f>
        <v>9384694.8200000003</v>
      </c>
      <c r="G246" s="175">
        <f t="shared" ref="G246:H247" si="57">B246+E246</f>
        <v>361855772.13</v>
      </c>
      <c r="H246" s="175">
        <f t="shared" si="57"/>
        <v>138738370.47999999</v>
      </c>
      <c r="I246" s="175">
        <f t="shared" ref="I246" si="58">SUM(G246:H246)</f>
        <v>500594142.61000001</v>
      </c>
      <c r="J246" s="179" t="s">
        <v>571</v>
      </c>
      <c r="K246" s="182">
        <f>+'Common by Account (CBR)'!$F$77</f>
        <v>0.65980000000000005</v>
      </c>
      <c r="L246" s="182">
        <f>+'Common by Account (CBR)'!$G$77</f>
        <v>0.3402</v>
      </c>
    </row>
    <row r="247" spans="1:12" x14ac:dyDescent="0.25">
      <c r="A247" s="172" t="s">
        <v>262</v>
      </c>
      <c r="B247" s="176">
        <v>9560784.6699999999</v>
      </c>
      <c r="C247" s="176">
        <v>178549.2</v>
      </c>
      <c r="D247" s="176">
        <v>57788.06</v>
      </c>
      <c r="E247" s="176">
        <f t="shared" si="55"/>
        <v>38128.559999999998</v>
      </c>
      <c r="F247" s="176">
        <f t="shared" si="56"/>
        <v>19659.5</v>
      </c>
      <c r="G247" s="176">
        <f t="shared" si="57"/>
        <v>9598913.2300000004</v>
      </c>
      <c r="H247" s="176">
        <f t="shared" si="57"/>
        <v>198208.7</v>
      </c>
      <c r="I247" s="176">
        <f>SUM(G247:H247)</f>
        <v>9797121.9299999997</v>
      </c>
      <c r="J247" s="179" t="s">
        <v>572</v>
      </c>
      <c r="K247" s="182">
        <f>+'Common by Account (CBR)'!$F$77</f>
        <v>0.65980000000000005</v>
      </c>
      <c r="L247" s="182">
        <f>+'Common by Account (CBR)'!$G$77</f>
        <v>0.3402</v>
      </c>
    </row>
    <row r="248" spans="1:12" x14ac:dyDescent="0.25">
      <c r="A248" s="172" t="s">
        <v>263</v>
      </c>
      <c r="B248" s="175">
        <f>SUM(B246:B247)</f>
        <v>353215434.97000003</v>
      </c>
      <c r="C248" s="175">
        <f t="shared" ref="C248:I248" si="59">SUM(C246:C247)</f>
        <v>129532224.86</v>
      </c>
      <c r="D248" s="175">
        <f t="shared" si="59"/>
        <v>27643604.709999997</v>
      </c>
      <c r="E248" s="175">
        <f t="shared" si="59"/>
        <v>18239250.389999997</v>
      </c>
      <c r="F248" s="175">
        <f t="shared" si="59"/>
        <v>9404354.3200000003</v>
      </c>
      <c r="G248" s="175">
        <f t="shared" si="59"/>
        <v>371454685.36000001</v>
      </c>
      <c r="H248" s="175">
        <f t="shared" si="59"/>
        <v>138936579.17999998</v>
      </c>
      <c r="I248" s="175">
        <f t="shared" si="59"/>
        <v>510391264.54000002</v>
      </c>
      <c r="J248" s="78" t="s">
        <v>570</v>
      </c>
    </row>
    <row r="249" spans="1:12" x14ac:dyDescent="0.25">
      <c r="A249" s="170" t="s">
        <v>264</v>
      </c>
      <c r="B249" s="175"/>
      <c r="C249" s="175"/>
      <c r="D249" s="175"/>
      <c r="E249" s="175"/>
      <c r="F249" s="175"/>
      <c r="G249" s="175"/>
      <c r="H249" s="175"/>
      <c r="I249" s="175"/>
    </row>
    <row r="250" spans="1:12" x14ac:dyDescent="0.25">
      <c r="A250" s="172" t="s">
        <v>265</v>
      </c>
      <c r="B250" s="175">
        <v>19823912.579999998</v>
      </c>
      <c r="C250" s="175">
        <v>6222978.3300000001</v>
      </c>
      <c r="D250" s="175">
        <v>96941607.149999991</v>
      </c>
      <c r="E250" s="175">
        <f t="shared" ref="E250:E252" si="60">ROUND($D250*K250,2)</f>
        <v>63962072.399999999</v>
      </c>
      <c r="F250" s="175">
        <f t="shared" ref="F250:F252" si="61">ROUND($D250*L250,2)</f>
        <v>32979534.75</v>
      </c>
      <c r="G250" s="175">
        <f t="shared" ref="G250:H252" si="62">B250+E250</f>
        <v>83785984.979999989</v>
      </c>
      <c r="H250" s="175">
        <f t="shared" si="62"/>
        <v>39202513.079999998</v>
      </c>
      <c r="I250" s="175">
        <f t="shared" ref="I250" si="63">SUM(G250:H250)</f>
        <v>122988498.05999999</v>
      </c>
      <c r="J250" s="179" t="s">
        <v>676</v>
      </c>
      <c r="K250" s="182">
        <f>+'Common by Account (CBR)'!$F$77</f>
        <v>0.65980000000000005</v>
      </c>
      <c r="L250" s="182">
        <f>+'Common by Account (CBR)'!$G$77</f>
        <v>0.3402</v>
      </c>
    </row>
    <row r="251" spans="1:12" x14ac:dyDescent="0.25">
      <c r="A251" s="172" t="s">
        <v>266</v>
      </c>
      <c r="B251" s="175">
        <v>12016843.83</v>
      </c>
      <c r="C251" s="175">
        <v>0</v>
      </c>
      <c r="D251" s="175">
        <v>0</v>
      </c>
      <c r="E251" s="175">
        <f t="shared" si="60"/>
        <v>0</v>
      </c>
      <c r="F251" s="175">
        <f t="shared" si="61"/>
        <v>0</v>
      </c>
      <c r="G251" s="175">
        <f t="shared" si="62"/>
        <v>12016843.83</v>
      </c>
      <c r="H251" s="175">
        <f t="shared" si="62"/>
        <v>0</v>
      </c>
      <c r="I251" s="175">
        <f t="shared" ref="I251:I252" si="64">SUM(G251:H251)</f>
        <v>12016843.83</v>
      </c>
      <c r="J251" s="179" t="s">
        <v>574</v>
      </c>
      <c r="K251" s="182">
        <f>+'Common by Account (CBR)'!$F$77</f>
        <v>0.65980000000000005</v>
      </c>
      <c r="L251" s="182">
        <f>+'Common by Account (CBR)'!$G$77</f>
        <v>0.3402</v>
      </c>
    </row>
    <row r="252" spans="1:12" x14ac:dyDescent="0.25">
      <c r="A252" s="172" t="s">
        <v>267</v>
      </c>
      <c r="B252" s="176">
        <v>3644347.53</v>
      </c>
      <c r="C252" s="176">
        <v>252051.4</v>
      </c>
      <c r="D252" s="176">
        <v>16547.810000000001</v>
      </c>
      <c r="E252" s="176">
        <f t="shared" si="60"/>
        <v>10918.25</v>
      </c>
      <c r="F252" s="176">
        <f t="shared" si="61"/>
        <v>5629.56</v>
      </c>
      <c r="G252" s="176">
        <f t="shared" si="62"/>
        <v>3655265.78</v>
      </c>
      <c r="H252" s="176">
        <f t="shared" si="62"/>
        <v>257680.96</v>
      </c>
      <c r="I252" s="176">
        <f t="shared" si="64"/>
        <v>3912946.7399999998</v>
      </c>
      <c r="J252" s="179" t="s">
        <v>575</v>
      </c>
      <c r="K252" s="182">
        <f>+'Common by Account (CBR)'!$F$77</f>
        <v>0.65980000000000005</v>
      </c>
      <c r="L252" s="182">
        <f>+'Common by Account (CBR)'!$G$77</f>
        <v>0.3402</v>
      </c>
    </row>
    <row r="253" spans="1:12" x14ac:dyDescent="0.25">
      <c r="A253" s="172" t="s">
        <v>268</v>
      </c>
      <c r="B253" s="175">
        <f>SUM(B250:B252)</f>
        <v>35485103.939999998</v>
      </c>
      <c r="C253" s="175">
        <f t="shared" ref="C253:I253" si="65">SUM(C250:C252)</f>
        <v>6475029.7300000004</v>
      </c>
      <c r="D253" s="175">
        <f t="shared" si="65"/>
        <v>96958154.959999993</v>
      </c>
      <c r="E253" s="175">
        <f t="shared" si="65"/>
        <v>63972990.649999999</v>
      </c>
      <c r="F253" s="175">
        <f t="shared" si="65"/>
        <v>32985164.309999999</v>
      </c>
      <c r="G253" s="175">
        <f t="shared" si="65"/>
        <v>99458094.589999989</v>
      </c>
      <c r="H253" s="175">
        <f t="shared" si="65"/>
        <v>39460194.039999999</v>
      </c>
      <c r="I253" s="175">
        <f t="shared" si="65"/>
        <v>138918288.63</v>
      </c>
      <c r="J253" s="78" t="s">
        <v>573</v>
      </c>
    </row>
    <row r="254" spans="1:12" x14ac:dyDescent="0.25">
      <c r="A254" s="170" t="s">
        <v>269</v>
      </c>
      <c r="B254" s="175"/>
      <c r="C254" s="175"/>
      <c r="D254" s="175"/>
      <c r="E254" s="175"/>
      <c r="F254" s="175"/>
      <c r="G254" s="175"/>
      <c r="H254" s="175"/>
      <c r="I254" s="175"/>
      <c r="J254" s="186"/>
    </row>
    <row r="255" spans="1:12" x14ac:dyDescent="0.25">
      <c r="A255" s="172" t="s">
        <v>270</v>
      </c>
      <c r="B255" s="176">
        <v>21846432</v>
      </c>
      <c r="C255" s="176">
        <v>0</v>
      </c>
      <c r="D255" s="176">
        <v>0</v>
      </c>
      <c r="E255" s="176">
        <v>0</v>
      </c>
      <c r="F255" s="176">
        <v>0</v>
      </c>
      <c r="G255" s="176">
        <f t="shared" ref="G255:H255" si="66">B255+E255</f>
        <v>21846432</v>
      </c>
      <c r="H255" s="176">
        <f t="shared" si="66"/>
        <v>0</v>
      </c>
      <c r="I255" s="176">
        <f t="shared" ref="I255" si="67">SUM(G255:H255)</f>
        <v>21846432</v>
      </c>
      <c r="J255" s="179" t="s">
        <v>577</v>
      </c>
    </row>
    <row r="256" spans="1:12" x14ac:dyDescent="0.25">
      <c r="A256" s="172" t="s">
        <v>271</v>
      </c>
      <c r="B256" s="175">
        <f>SUM(B255)</f>
        <v>21846432</v>
      </c>
      <c r="C256" s="175">
        <f t="shared" ref="C256:I256" si="68">SUM(C255)</f>
        <v>0</v>
      </c>
      <c r="D256" s="175">
        <f t="shared" si="68"/>
        <v>0</v>
      </c>
      <c r="E256" s="175">
        <f t="shared" si="68"/>
        <v>0</v>
      </c>
      <c r="F256" s="175">
        <f t="shared" si="68"/>
        <v>0</v>
      </c>
      <c r="G256" s="175">
        <f t="shared" si="68"/>
        <v>21846432</v>
      </c>
      <c r="H256" s="175">
        <f t="shared" si="68"/>
        <v>0</v>
      </c>
      <c r="I256" s="175">
        <f t="shared" si="68"/>
        <v>21846432</v>
      </c>
      <c r="J256" s="78" t="s">
        <v>576</v>
      </c>
    </row>
    <row r="257" spans="1:12" x14ac:dyDescent="0.25">
      <c r="A257" s="170" t="s">
        <v>272</v>
      </c>
      <c r="B257" s="175"/>
      <c r="C257" s="175"/>
      <c r="D257" s="175"/>
      <c r="E257" s="175"/>
      <c r="F257" s="175"/>
      <c r="G257" s="175"/>
      <c r="H257" s="175"/>
      <c r="I257" s="175"/>
      <c r="J257" s="186"/>
    </row>
    <row r="258" spans="1:12" x14ac:dyDescent="0.25">
      <c r="A258" s="172" t="s">
        <v>273</v>
      </c>
      <c r="B258" s="175">
        <v>12419289.48</v>
      </c>
      <c r="C258" s="175">
        <v>8999882.0399999991</v>
      </c>
      <c r="D258" s="175">
        <v>0</v>
      </c>
      <c r="E258" s="175">
        <v>0</v>
      </c>
      <c r="F258" s="175">
        <v>0</v>
      </c>
      <c r="G258" s="175">
        <f t="shared" ref="G258:H263" si="69">B258+E258</f>
        <v>12419289.48</v>
      </c>
      <c r="H258" s="175">
        <f t="shared" si="69"/>
        <v>8999882.0399999991</v>
      </c>
      <c r="I258" s="175">
        <f t="shared" ref="I258:I263" si="70">SUM(G258:H258)</f>
        <v>21419171.52</v>
      </c>
      <c r="J258" s="179" t="s">
        <v>579</v>
      </c>
    </row>
    <row r="259" spans="1:12" x14ac:dyDescent="0.25">
      <c r="A259" s="172" t="s">
        <v>274</v>
      </c>
      <c r="B259" s="175">
        <v>-20835851.440000001</v>
      </c>
      <c r="C259" s="175">
        <v>1192464</v>
      </c>
      <c r="D259" s="175">
        <v>-8427508</v>
      </c>
      <c r="E259" s="175">
        <f t="shared" ref="E259" si="71">ROUND($D259*K259,2)</f>
        <v>-5560469.7800000003</v>
      </c>
      <c r="F259" s="175">
        <f t="shared" ref="F259" si="72">ROUND($D259*L259,2)</f>
        <v>-2867038.22</v>
      </c>
      <c r="G259" s="175">
        <f t="shared" si="69"/>
        <v>-26396321.220000003</v>
      </c>
      <c r="H259" s="175">
        <f t="shared" si="69"/>
        <v>-1674574.2200000002</v>
      </c>
      <c r="I259" s="175">
        <f t="shared" ref="I259" si="73">SUM(G259:H259)</f>
        <v>-28070895.440000001</v>
      </c>
      <c r="J259" s="179" t="s">
        <v>580</v>
      </c>
      <c r="K259" s="182">
        <f>+'Common by Account (CBR)'!$F$77</f>
        <v>0.65980000000000005</v>
      </c>
      <c r="L259" s="182">
        <f>+'Common by Account (CBR)'!$G$77</f>
        <v>0.3402</v>
      </c>
    </row>
    <row r="260" spans="1:12" x14ac:dyDescent="0.25">
      <c r="A260" s="172" t="s">
        <v>275</v>
      </c>
      <c r="B260" s="175">
        <v>-6486120</v>
      </c>
      <c r="C260" s="175">
        <v>2238.81</v>
      </c>
      <c r="D260" s="175">
        <v>0</v>
      </c>
      <c r="E260" s="175">
        <v>0</v>
      </c>
      <c r="F260" s="175">
        <v>0</v>
      </c>
      <c r="G260" s="175">
        <f t="shared" si="69"/>
        <v>-6486120</v>
      </c>
      <c r="H260" s="175">
        <f t="shared" si="69"/>
        <v>2238.81</v>
      </c>
      <c r="I260" s="175">
        <f t="shared" si="70"/>
        <v>-6483881.1900000004</v>
      </c>
      <c r="J260" s="179" t="s">
        <v>581</v>
      </c>
    </row>
    <row r="261" spans="1:12" x14ac:dyDescent="0.25">
      <c r="A261" s="172" t="s">
        <v>276</v>
      </c>
      <c r="B261" s="175">
        <v>0</v>
      </c>
      <c r="C261" s="175">
        <v>16257.56</v>
      </c>
      <c r="D261" s="175">
        <v>-215211.41</v>
      </c>
      <c r="E261" s="175">
        <f t="shared" ref="E261" si="74">ROUND($D261*K261,2)</f>
        <v>-141996.49</v>
      </c>
      <c r="F261" s="175">
        <f t="shared" ref="F261" si="75">ROUND($D261*L261,2)</f>
        <v>-73214.92</v>
      </c>
      <c r="G261" s="175">
        <f t="shared" si="69"/>
        <v>-141996.49</v>
      </c>
      <c r="H261" s="175">
        <f t="shared" si="69"/>
        <v>-56957.36</v>
      </c>
      <c r="I261" s="175">
        <f t="shared" si="70"/>
        <v>-198953.84999999998</v>
      </c>
      <c r="J261" s="179" t="s">
        <v>582</v>
      </c>
      <c r="K261" s="182">
        <f>+'Common by Account (CBR)'!F50</f>
        <v>0.65980000018985452</v>
      </c>
      <c r="L261" s="182">
        <f>+'Common by Account (CBR)'!G50</f>
        <v>0.34019999981014554</v>
      </c>
    </row>
    <row r="262" spans="1:12" x14ac:dyDescent="0.25">
      <c r="A262" s="172" t="s">
        <v>277</v>
      </c>
      <c r="B262" s="175">
        <v>0</v>
      </c>
      <c r="C262" s="175">
        <v>0</v>
      </c>
      <c r="D262" s="175">
        <v>0</v>
      </c>
      <c r="E262" s="175">
        <v>0</v>
      </c>
      <c r="F262" s="175">
        <v>0</v>
      </c>
      <c r="G262" s="175">
        <f t="shared" si="69"/>
        <v>0</v>
      </c>
      <c r="H262" s="175">
        <f t="shared" si="69"/>
        <v>0</v>
      </c>
      <c r="I262" s="175">
        <f t="shared" si="70"/>
        <v>0</v>
      </c>
      <c r="J262" s="179" t="s">
        <v>583</v>
      </c>
    </row>
    <row r="263" spans="1:12" x14ac:dyDescent="0.25">
      <c r="A263" s="172" t="s">
        <v>278</v>
      </c>
      <c r="B263" s="176">
        <v>0</v>
      </c>
      <c r="C263" s="176">
        <v>0</v>
      </c>
      <c r="D263" s="176">
        <v>0</v>
      </c>
      <c r="E263" s="176">
        <v>0</v>
      </c>
      <c r="F263" s="176">
        <v>0</v>
      </c>
      <c r="G263" s="176">
        <f t="shared" si="69"/>
        <v>0</v>
      </c>
      <c r="H263" s="176">
        <f t="shared" si="69"/>
        <v>0</v>
      </c>
      <c r="I263" s="176">
        <f t="shared" si="70"/>
        <v>0</v>
      </c>
      <c r="J263" s="186"/>
    </row>
    <row r="264" spans="1:12" x14ac:dyDescent="0.25">
      <c r="A264" s="172" t="s">
        <v>279</v>
      </c>
      <c r="B264" s="175">
        <f>SUM(B258:B263)</f>
        <v>-14902681.960000001</v>
      </c>
      <c r="C264" s="175">
        <f t="shared" ref="C264:I264" si="76">SUM(C258:C263)</f>
        <v>10210842.41</v>
      </c>
      <c r="D264" s="175">
        <f t="shared" si="76"/>
        <v>-8642719.4100000001</v>
      </c>
      <c r="E264" s="175">
        <f t="shared" si="76"/>
        <v>-5702466.2700000005</v>
      </c>
      <c r="F264" s="175">
        <f t="shared" si="76"/>
        <v>-2940253.14</v>
      </c>
      <c r="G264" s="175">
        <f t="shared" si="76"/>
        <v>-20605148.23</v>
      </c>
      <c r="H264" s="175">
        <f t="shared" si="76"/>
        <v>7270589.2699999977</v>
      </c>
      <c r="I264" s="175">
        <f t="shared" si="76"/>
        <v>-13334558.960000003</v>
      </c>
      <c r="J264" s="78" t="s">
        <v>578</v>
      </c>
    </row>
    <row r="265" spans="1:12" ht="15.75" thickBot="1" x14ac:dyDescent="0.3">
      <c r="A265" s="172" t="s">
        <v>280</v>
      </c>
      <c r="B265" s="184">
        <f>B248+B253+B256+B264</f>
        <v>395644288.95000005</v>
      </c>
      <c r="C265" s="184">
        <f t="shared" ref="C265:I265" si="77">C248+C253+C256+C264</f>
        <v>146218097</v>
      </c>
      <c r="D265" s="184">
        <f t="shared" si="77"/>
        <v>115959040.25999999</v>
      </c>
      <c r="E265" s="184">
        <f t="shared" si="77"/>
        <v>76509774.769999996</v>
      </c>
      <c r="F265" s="184">
        <f t="shared" si="77"/>
        <v>39449265.489999995</v>
      </c>
      <c r="G265" s="184">
        <f t="shared" si="77"/>
        <v>472154063.71999997</v>
      </c>
      <c r="H265" s="184">
        <f t="shared" si="77"/>
        <v>185667362.48999998</v>
      </c>
      <c r="I265" s="184">
        <f t="shared" si="77"/>
        <v>657821426.21000004</v>
      </c>
      <c r="J265" s="78" t="s">
        <v>569</v>
      </c>
    </row>
    <row r="266" spans="1:12" ht="15.75" thickTop="1" x14ac:dyDescent="0.25">
      <c r="A266" s="172" t="s">
        <v>281</v>
      </c>
      <c r="B266" s="185"/>
      <c r="C266" s="185"/>
      <c r="D266" s="185"/>
      <c r="E266" s="185"/>
      <c r="F266" s="185"/>
      <c r="G266" s="185"/>
      <c r="H266" s="185"/>
      <c r="I266" s="185"/>
      <c r="J266" s="186"/>
    </row>
    <row r="267" spans="1:12" x14ac:dyDescent="0.25">
      <c r="A267" s="170" t="s">
        <v>685</v>
      </c>
      <c r="B267" s="171"/>
      <c r="C267" s="171"/>
      <c r="D267" s="171"/>
      <c r="E267" s="171"/>
      <c r="F267" s="171"/>
      <c r="G267" s="171"/>
      <c r="H267" s="171"/>
      <c r="I267" s="171"/>
      <c r="J267" s="186"/>
    </row>
    <row r="268" spans="1:12" x14ac:dyDescent="0.25">
      <c r="A268" s="172" t="s">
        <v>686</v>
      </c>
      <c r="B268" s="176">
        <v>244856697.81</v>
      </c>
      <c r="C268" s="176">
        <v>108758455.48</v>
      </c>
      <c r="D268" s="176">
        <v>7975868.0899999999</v>
      </c>
      <c r="E268" s="176">
        <f>ROUND($D268*K268,2)</f>
        <v>5262477.7699999996</v>
      </c>
      <c r="F268" s="176">
        <f>ROUND($D268*L268,2)</f>
        <v>2713390.32</v>
      </c>
      <c r="G268" s="176">
        <f t="shared" ref="G268:H268" si="78">B268+E268</f>
        <v>250119175.58000001</v>
      </c>
      <c r="H268" s="176">
        <f t="shared" si="78"/>
        <v>111471845.8</v>
      </c>
      <c r="I268" s="176">
        <f t="shared" ref="I268" si="79">SUM(G268:H268)</f>
        <v>361591021.38</v>
      </c>
      <c r="J268" s="174" t="s">
        <v>588</v>
      </c>
      <c r="K268" s="182">
        <f>+'Common by Account (CBR)'!F50</f>
        <v>0.65980000018985452</v>
      </c>
      <c r="L268" s="182">
        <f>+'Common by Account (CBR)'!G50</f>
        <v>0.34019999981014554</v>
      </c>
    </row>
    <row r="269" spans="1:12" x14ac:dyDescent="0.25">
      <c r="A269" s="172" t="s">
        <v>687</v>
      </c>
      <c r="B269" s="175">
        <f>SUM(B268)</f>
        <v>244856697.81</v>
      </c>
      <c r="C269" s="175">
        <f t="shared" ref="C269:I269" si="80">SUM(C268)</f>
        <v>108758455.48</v>
      </c>
      <c r="D269" s="175">
        <f t="shared" si="80"/>
        <v>7975868.0899999999</v>
      </c>
      <c r="E269" s="175">
        <f t="shared" si="80"/>
        <v>5262477.7699999996</v>
      </c>
      <c r="F269" s="175">
        <f t="shared" si="80"/>
        <v>2713390.32</v>
      </c>
      <c r="G269" s="175">
        <f>SUM(G268)</f>
        <v>250119175.58000001</v>
      </c>
      <c r="H269" s="175">
        <f t="shared" si="80"/>
        <v>111471845.8</v>
      </c>
      <c r="I269" s="175">
        <f t="shared" si="80"/>
        <v>361591021.38</v>
      </c>
      <c r="J269" s="78" t="s">
        <v>587</v>
      </c>
    </row>
    <row r="270" spans="1:12" x14ac:dyDescent="0.25">
      <c r="A270" s="170" t="s">
        <v>688</v>
      </c>
      <c r="B270" s="171"/>
      <c r="C270" s="171"/>
      <c r="D270" s="171"/>
      <c r="E270" s="171"/>
      <c r="F270" s="171"/>
      <c r="G270" s="171"/>
      <c r="H270" s="171"/>
      <c r="I270" s="171"/>
      <c r="J270" s="186"/>
    </row>
    <row r="271" spans="1:12" x14ac:dyDescent="0.25">
      <c r="A271" s="172"/>
      <c r="B271" s="175"/>
      <c r="C271" s="175"/>
      <c r="D271" s="175"/>
      <c r="E271" s="175"/>
      <c r="F271" s="175"/>
      <c r="G271" s="175"/>
      <c r="H271" s="175"/>
      <c r="I271" s="175"/>
      <c r="J271" s="174"/>
    </row>
    <row r="272" spans="1:12" x14ac:dyDescent="0.25">
      <c r="A272" s="172" t="s">
        <v>689</v>
      </c>
      <c r="B272" s="175">
        <v>670176.97</v>
      </c>
      <c r="C272" s="175">
        <v>0</v>
      </c>
      <c r="D272" s="175">
        <v>0</v>
      </c>
      <c r="E272" s="175">
        <v>0</v>
      </c>
      <c r="F272" s="175">
        <v>0</v>
      </c>
      <c r="G272" s="175">
        <f t="shared" ref="G272:H273" si="81">B272+E272</f>
        <v>670176.97</v>
      </c>
      <c r="H272" s="175">
        <f t="shared" si="81"/>
        <v>0</v>
      </c>
      <c r="I272" s="175">
        <f t="shared" ref="I272:I273" si="82">SUM(G272:H272)</f>
        <v>670176.97</v>
      </c>
      <c r="J272" s="174" t="s">
        <v>657</v>
      </c>
    </row>
    <row r="273" spans="1:12" x14ac:dyDescent="0.25">
      <c r="A273" s="172" t="s">
        <v>689</v>
      </c>
      <c r="B273" s="176">
        <v>43477586.840000004</v>
      </c>
      <c r="C273" s="176">
        <v>33392502</v>
      </c>
      <c r="D273" s="176">
        <v>0</v>
      </c>
      <c r="E273" s="176">
        <v>0</v>
      </c>
      <c r="F273" s="176">
        <v>0</v>
      </c>
      <c r="G273" s="176">
        <f t="shared" si="81"/>
        <v>43477586.840000004</v>
      </c>
      <c r="H273" s="176">
        <f t="shared" si="81"/>
        <v>33392502</v>
      </c>
      <c r="I273" s="176">
        <f t="shared" si="82"/>
        <v>76870088.840000004</v>
      </c>
      <c r="J273" s="174" t="s">
        <v>590</v>
      </c>
    </row>
    <row r="274" spans="1:12" x14ac:dyDescent="0.25">
      <c r="A274" s="172" t="s">
        <v>282</v>
      </c>
      <c r="B274" s="175">
        <f>SUM(B271:B273)</f>
        <v>44147763.810000002</v>
      </c>
      <c r="C274" s="175">
        <f t="shared" ref="C274:H274" si="83">SUM(C271:C273)</f>
        <v>33392502</v>
      </c>
      <c r="D274" s="175">
        <f t="shared" si="83"/>
        <v>0</v>
      </c>
      <c r="E274" s="175">
        <f t="shared" si="83"/>
        <v>0</v>
      </c>
      <c r="F274" s="175">
        <f t="shared" si="83"/>
        <v>0</v>
      </c>
      <c r="G274" s="175">
        <f t="shared" si="83"/>
        <v>44147763.810000002</v>
      </c>
      <c r="H274" s="175">
        <f t="shared" si="83"/>
        <v>33392502</v>
      </c>
      <c r="I274" s="175">
        <f>SUM(I271:I273)</f>
        <v>77540265.810000002</v>
      </c>
      <c r="J274" s="78" t="s">
        <v>589</v>
      </c>
    </row>
    <row r="275" spans="1:12" x14ac:dyDescent="0.25">
      <c r="A275" s="170" t="s">
        <v>690</v>
      </c>
      <c r="B275" s="171"/>
      <c r="C275" s="171"/>
      <c r="D275" s="171"/>
      <c r="E275" s="171"/>
      <c r="F275" s="171"/>
      <c r="G275" s="171"/>
      <c r="H275" s="171"/>
      <c r="I275" s="171"/>
      <c r="J275" s="186"/>
    </row>
    <row r="276" spans="1:12" x14ac:dyDescent="0.25">
      <c r="A276" s="172" t="s">
        <v>691</v>
      </c>
      <c r="B276" s="175">
        <v>157313055.44</v>
      </c>
      <c r="C276" s="175">
        <v>76023987.939999998</v>
      </c>
      <c r="D276" s="175">
        <v>0</v>
      </c>
      <c r="E276" s="175">
        <f t="shared" ref="E276" si="84">ROUND($D276*K276,2)</f>
        <v>0</v>
      </c>
      <c r="F276" s="175">
        <f t="shared" ref="F276" si="85">ROUND($D276*L276,2)</f>
        <v>0</v>
      </c>
      <c r="G276" s="175">
        <f t="shared" ref="G276:H278" si="86">B276+E276</f>
        <v>157313055.44</v>
      </c>
      <c r="H276" s="175">
        <f t="shared" si="86"/>
        <v>76023987.939999998</v>
      </c>
      <c r="I276" s="175">
        <f t="shared" ref="I276:I278" si="87">SUM(G276:H276)</f>
        <v>233337043.38</v>
      </c>
      <c r="J276" s="174" t="s">
        <v>592</v>
      </c>
      <c r="K276" s="182">
        <f>+'Common by Account (CBR)'!$F$77</f>
        <v>0.65980000000000005</v>
      </c>
      <c r="L276" s="182">
        <f>+'Common by Account (CBR)'!$G$77</f>
        <v>0.3402</v>
      </c>
    </row>
    <row r="277" spans="1:12" x14ac:dyDescent="0.25">
      <c r="A277" s="172" t="s">
        <v>692</v>
      </c>
      <c r="B277" s="175">
        <v>-166899178.18000001</v>
      </c>
      <c r="C277" s="175">
        <v>-75058416.569999993</v>
      </c>
      <c r="D277" s="175">
        <v>0</v>
      </c>
      <c r="E277" s="175">
        <f t="shared" ref="E277" si="88">ROUND($D277*K277,2)</f>
        <v>0</v>
      </c>
      <c r="F277" s="175">
        <f t="shared" ref="F277" si="89">ROUND($D277*L277,2)</f>
        <v>0</v>
      </c>
      <c r="G277" s="175">
        <f t="shared" ref="G277" si="90">B277+E277</f>
        <v>-166899178.18000001</v>
      </c>
      <c r="H277" s="175">
        <f t="shared" ref="H277" si="91">C277+F277</f>
        <v>-75058416.569999993</v>
      </c>
      <c r="I277" s="175">
        <f t="shared" ref="I277" si="92">SUM(G277:H277)</f>
        <v>-241957594.75</v>
      </c>
      <c r="J277" s="174" t="s">
        <v>593</v>
      </c>
      <c r="K277" s="182">
        <f>+'Common by Account (CBR)'!$F$77</f>
        <v>0.65980000000000005</v>
      </c>
      <c r="L277" s="182">
        <f>+'Common by Account (CBR)'!$G$77</f>
        <v>0.3402</v>
      </c>
    </row>
    <row r="278" spans="1:12" x14ac:dyDescent="0.25">
      <c r="A278" s="172" t="s">
        <v>693</v>
      </c>
      <c r="B278" s="176">
        <v>0</v>
      </c>
      <c r="C278" s="176">
        <v>0</v>
      </c>
      <c r="D278" s="176">
        <v>0</v>
      </c>
      <c r="E278" s="176">
        <v>0</v>
      </c>
      <c r="F278" s="176">
        <v>0</v>
      </c>
      <c r="G278" s="176">
        <f t="shared" si="86"/>
        <v>0</v>
      </c>
      <c r="H278" s="176">
        <f t="shared" si="86"/>
        <v>0</v>
      </c>
      <c r="I278" s="176">
        <f t="shared" si="87"/>
        <v>0</v>
      </c>
      <c r="J278" s="174" t="s">
        <v>658</v>
      </c>
    </row>
    <row r="279" spans="1:12" x14ac:dyDescent="0.25">
      <c r="A279" s="172" t="s">
        <v>283</v>
      </c>
      <c r="B279" s="175">
        <f>SUM(B276:B278)</f>
        <v>-9586122.7400000095</v>
      </c>
      <c r="C279" s="175">
        <f t="shared" ref="C279:I279" si="93">SUM(C276:C278)</f>
        <v>965571.37000000477</v>
      </c>
      <c r="D279" s="175">
        <f t="shared" si="93"/>
        <v>0</v>
      </c>
      <c r="E279" s="175">
        <f t="shared" si="93"/>
        <v>0</v>
      </c>
      <c r="F279" s="175">
        <f t="shared" si="93"/>
        <v>0</v>
      </c>
      <c r="G279" s="175">
        <f t="shared" si="93"/>
        <v>-9586122.7400000095</v>
      </c>
      <c r="H279" s="175">
        <f t="shared" si="93"/>
        <v>965571.37000000477</v>
      </c>
      <c r="I279" s="175">
        <f t="shared" si="93"/>
        <v>-8620551.3700000048</v>
      </c>
      <c r="J279" s="78" t="s">
        <v>591</v>
      </c>
    </row>
    <row r="280" spans="1:12" x14ac:dyDescent="0.25">
      <c r="A280" s="167"/>
      <c r="B280" s="176"/>
      <c r="C280" s="176"/>
      <c r="D280" s="176"/>
      <c r="E280" s="176"/>
      <c r="F280" s="176"/>
      <c r="G280" s="176"/>
      <c r="H280" s="176"/>
      <c r="I280" s="176"/>
      <c r="J280" s="186"/>
    </row>
    <row r="281" spans="1:12" ht="15.75" thickBot="1" x14ac:dyDescent="0.3">
      <c r="A281" s="168" t="s">
        <v>6</v>
      </c>
      <c r="B281" s="181">
        <f t="shared" ref="B281:I281" si="94">B65-B242-B265-B269-B274-B279</f>
        <v>531014977.96000069</v>
      </c>
      <c r="C281" s="181">
        <f t="shared" si="94"/>
        <v>258949402.70999992</v>
      </c>
      <c r="D281" s="181">
        <f t="shared" si="94"/>
        <v>-296895522.25999993</v>
      </c>
      <c r="E281" s="181">
        <f t="shared" si="94"/>
        <v>-194159786.46000001</v>
      </c>
      <c r="F281" s="181">
        <f t="shared" si="94"/>
        <v>-102735735.79999998</v>
      </c>
      <c r="G281" s="181">
        <f t="shared" si="94"/>
        <v>336855191.50000054</v>
      </c>
      <c r="H281" s="181">
        <f t="shared" si="94"/>
        <v>156213666.90999991</v>
      </c>
      <c r="I281" s="181">
        <f t="shared" si="94"/>
        <v>493068858.41000074</v>
      </c>
      <c r="J281" s="78" t="s">
        <v>400</v>
      </c>
    </row>
    <row r="282" spans="1:12" ht="15.75" thickTop="1" x14ac:dyDescent="0.25">
      <c r="A282" s="167"/>
      <c r="B282" s="171"/>
      <c r="C282" s="171"/>
      <c r="D282" s="171"/>
      <c r="E282" s="171"/>
      <c r="F282" s="171"/>
      <c r="G282" s="171"/>
      <c r="H282" s="171"/>
      <c r="I282" s="171"/>
      <c r="J282" s="186"/>
    </row>
    <row r="283" spans="1:12" x14ac:dyDescent="0.25">
      <c r="A283" s="168" t="s">
        <v>5</v>
      </c>
      <c r="B283" s="171"/>
      <c r="C283" s="171"/>
      <c r="D283" s="171"/>
      <c r="E283" s="171"/>
      <c r="F283" s="171"/>
      <c r="G283" s="171"/>
      <c r="H283" s="171"/>
      <c r="I283" s="171"/>
      <c r="J283" s="186"/>
    </row>
    <row r="284" spans="1:12" x14ac:dyDescent="0.25">
      <c r="A284" s="170" t="s">
        <v>684</v>
      </c>
      <c r="B284" s="175"/>
      <c r="C284" s="175"/>
      <c r="D284" s="175"/>
      <c r="E284" s="175"/>
      <c r="F284" s="175"/>
      <c r="G284" s="175"/>
      <c r="H284" s="175"/>
      <c r="I284" s="175"/>
      <c r="J284" s="186"/>
    </row>
    <row r="285" spans="1:12" x14ac:dyDescent="0.25">
      <c r="A285" s="172" t="s">
        <v>694</v>
      </c>
      <c r="B285" s="175">
        <v>-53625400.189999998</v>
      </c>
      <c r="C285" s="175">
        <v>0</v>
      </c>
      <c r="D285" s="175">
        <v>0</v>
      </c>
      <c r="E285" s="175">
        <f t="shared" ref="E285:E286" si="95">ROUND($D285*K285,2)</f>
        <v>0</v>
      </c>
      <c r="F285" s="175">
        <f t="shared" ref="F285:F286" si="96">ROUND($D285*L285,2)</f>
        <v>0</v>
      </c>
      <c r="G285" s="175">
        <f t="shared" ref="G285:G286" si="97">B285+E285</f>
        <v>-53625400.189999998</v>
      </c>
      <c r="H285" s="175">
        <f t="shared" ref="H285:H286" si="98">C285+F285</f>
        <v>0</v>
      </c>
      <c r="I285" s="175">
        <f t="shared" ref="I285:I286" si="99">SUM(G285:H285)</f>
        <v>-53625400.189999998</v>
      </c>
      <c r="J285" s="179" t="s">
        <v>585</v>
      </c>
    </row>
    <row r="286" spans="1:12" x14ac:dyDescent="0.25">
      <c r="A286" s="172" t="s">
        <v>695</v>
      </c>
      <c r="B286" s="176">
        <v>39840457.379999995</v>
      </c>
      <c r="C286" s="176">
        <v>0</v>
      </c>
      <c r="D286" s="176">
        <v>0</v>
      </c>
      <c r="E286" s="176">
        <f t="shared" si="95"/>
        <v>0</v>
      </c>
      <c r="F286" s="176">
        <f t="shared" si="96"/>
        <v>0</v>
      </c>
      <c r="G286" s="176">
        <f t="shared" si="97"/>
        <v>39840457.379999995</v>
      </c>
      <c r="H286" s="176">
        <f t="shared" si="98"/>
        <v>0</v>
      </c>
      <c r="I286" s="176">
        <f t="shared" si="99"/>
        <v>39840457.379999995</v>
      </c>
      <c r="J286" s="179" t="s">
        <v>586</v>
      </c>
    </row>
    <row r="287" spans="1:12" x14ac:dyDescent="0.25">
      <c r="A287" s="172" t="s">
        <v>696</v>
      </c>
      <c r="B287" s="175">
        <f>SUM(B285:B286)</f>
        <v>-13784942.810000002</v>
      </c>
      <c r="C287" s="175">
        <f t="shared" ref="C287:I287" si="100">SUM(C285:C286)</f>
        <v>0</v>
      </c>
      <c r="D287" s="175">
        <f t="shared" si="100"/>
        <v>0</v>
      </c>
      <c r="E287" s="175">
        <f t="shared" si="100"/>
        <v>0</v>
      </c>
      <c r="F287" s="175">
        <f t="shared" si="100"/>
        <v>0</v>
      </c>
      <c r="G287" s="175">
        <f t="shared" si="100"/>
        <v>-13784942.810000002</v>
      </c>
      <c r="H287" s="175">
        <f t="shared" si="100"/>
        <v>0</v>
      </c>
      <c r="I287" s="175">
        <f t="shared" si="100"/>
        <v>-13784942.810000002</v>
      </c>
      <c r="J287" s="78" t="s">
        <v>584</v>
      </c>
    </row>
    <row r="288" spans="1:12" x14ac:dyDescent="0.25">
      <c r="A288" s="170" t="s">
        <v>284</v>
      </c>
      <c r="B288" s="171"/>
      <c r="C288" s="171"/>
      <c r="D288" s="171"/>
      <c r="E288" s="171"/>
      <c r="F288" s="171"/>
      <c r="G288" s="171"/>
      <c r="H288" s="171"/>
      <c r="I288" s="171"/>
      <c r="J288" s="186"/>
    </row>
    <row r="289" spans="1:10" x14ac:dyDescent="0.25">
      <c r="A289" s="172" t="s">
        <v>285</v>
      </c>
      <c r="B289" s="175">
        <v>449469.29</v>
      </c>
      <c r="C289" s="175">
        <v>0</v>
      </c>
      <c r="D289" s="175">
        <v>19450.5</v>
      </c>
      <c r="E289" s="175">
        <v>12885.95</v>
      </c>
      <c r="F289" s="175">
        <v>6564.55</v>
      </c>
      <c r="G289" s="175">
        <f t="shared" ref="G289:H312" si="101">B289+E289</f>
        <v>462355.24</v>
      </c>
      <c r="H289" s="175">
        <f t="shared" si="101"/>
        <v>6564.55</v>
      </c>
      <c r="I289" s="175">
        <f t="shared" ref="I289:I311" si="102">SUM(G289:H289)</f>
        <v>468919.79</v>
      </c>
      <c r="J289" s="187" t="s">
        <v>596</v>
      </c>
    </row>
    <row r="290" spans="1:10" x14ac:dyDescent="0.25">
      <c r="A290" s="172" t="s">
        <v>286</v>
      </c>
      <c r="B290" s="175">
        <v>0</v>
      </c>
      <c r="C290" s="175">
        <v>0</v>
      </c>
      <c r="D290" s="175">
        <v>-26493236.34</v>
      </c>
      <c r="E290" s="175">
        <v>-17551769.07</v>
      </c>
      <c r="F290" s="175">
        <v>-8941467.2699999996</v>
      </c>
      <c r="G290" s="175">
        <f t="shared" si="101"/>
        <v>-17551769.07</v>
      </c>
      <c r="H290" s="175">
        <f t="shared" si="101"/>
        <v>-8941467.2699999996</v>
      </c>
      <c r="I290" s="175">
        <f t="shared" ref="I290:I291" si="103">SUM(G290:H290)</f>
        <v>-26493236.34</v>
      </c>
      <c r="J290" s="187" t="s">
        <v>597</v>
      </c>
    </row>
    <row r="291" spans="1:10" x14ac:dyDescent="0.25">
      <c r="A291" s="172" t="s">
        <v>287</v>
      </c>
      <c r="B291" s="175">
        <v>0</v>
      </c>
      <c r="C291" s="175">
        <v>0</v>
      </c>
      <c r="D291" s="175">
        <v>-406133.06</v>
      </c>
      <c r="E291" s="175">
        <v>-269063.15000000002</v>
      </c>
      <c r="F291" s="175">
        <v>-137069.91</v>
      </c>
      <c r="G291" s="175">
        <f t="shared" si="101"/>
        <v>-269063.15000000002</v>
      </c>
      <c r="H291" s="175">
        <f t="shared" si="101"/>
        <v>-137069.91</v>
      </c>
      <c r="I291" s="175">
        <f t="shared" si="103"/>
        <v>-406133.06000000006</v>
      </c>
      <c r="J291" s="187" t="s">
        <v>598</v>
      </c>
    </row>
    <row r="292" spans="1:10" x14ac:dyDescent="0.25">
      <c r="A292" s="172" t="s">
        <v>288</v>
      </c>
      <c r="B292" s="175">
        <v>0</v>
      </c>
      <c r="C292" s="175">
        <v>0</v>
      </c>
      <c r="D292" s="175">
        <v>0</v>
      </c>
      <c r="E292" s="175">
        <v>0</v>
      </c>
      <c r="F292" s="175">
        <v>0</v>
      </c>
      <c r="G292" s="175">
        <f t="shared" si="101"/>
        <v>0</v>
      </c>
      <c r="H292" s="175">
        <f t="shared" si="101"/>
        <v>0</v>
      </c>
      <c r="I292" s="175">
        <f t="shared" si="102"/>
        <v>0</v>
      </c>
      <c r="J292" s="187" t="s">
        <v>659</v>
      </c>
    </row>
    <row r="293" spans="1:10" x14ac:dyDescent="0.25">
      <c r="A293" s="172" t="s">
        <v>289</v>
      </c>
      <c r="B293" s="175">
        <v>0</v>
      </c>
      <c r="C293" s="175">
        <v>0</v>
      </c>
      <c r="D293" s="175">
        <v>-934329.15</v>
      </c>
      <c r="E293" s="175">
        <v>-618993.06000000006</v>
      </c>
      <c r="F293" s="175">
        <v>-315336.09000000003</v>
      </c>
      <c r="G293" s="175">
        <f t="shared" si="101"/>
        <v>-618993.06000000006</v>
      </c>
      <c r="H293" s="175">
        <f t="shared" si="101"/>
        <v>-315336.09000000003</v>
      </c>
      <c r="I293" s="175">
        <f t="shared" si="102"/>
        <v>-934329.15000000014</v>
      </c>
      <c r="J293" s="187" t="s">
        <v>599</v>
      </c>
    </row>
    <row r="294" spans="1:10" x14ac:dyDescent="0.25">
      <c r="A294" s="172" t="s">
        <v>290</v>
      </c>
      <c r="B294" s="175">
        <v>0</v>
      </c>
      <c r="C294" s="175">
        <v>76614.16</v>
      </c>
      <c r="D294" s="175">
        <v>183110.98</v>
      </c>
      <c r="E294" s="175">
        <v>121311.14</v>
      </c>
      <c r="F294" s="175">
        <v>61799.839999999997</v>
      </c>
      <c r="G294" s="175">
        <f t="shared" si="101"/>
        <v>121311.14</v>
      </c>
      <c r="H294" s="175">
        <f t="shared" si="101"/>
        <v>138414</v>
      </c>
      <c r="I294" s="175">
        <f t="shared" ref="I294" si="104">SUM(G294:H294)</f>
        <v>259725.14</v>
      </c>
      <c r="J294" s="179" t="s">
        <v>683</v>
      </c>
    </row>
    <row r="295" spans="1:10" x14ac:dyDescent="0.25">
      <c r="A295" s="172" t="s">
        <v>291</v>
      </c>
      <c r="B295" s="175">
        <v>0</v>
      </c>
      <c r="C295" s="175">
        <v>-99983.86</v>
      </c>
      <c r="D295" s="175">
        <v>-42369413.829999998</v>
      </c>
      <c r="E295" s="175">
        <v>-28069736.670000002</v>
      </c>
      <c r="F295" s="175">
        <v>-14299677.16</v>
      </c>
      <c r="G295" s="175">
        <f t="shared" si="101"/>
        <v>-28069736.670000002</v>
      </c>
      <c r="H295" s="175">
        <f t="shared" si="101"/>
        <v>-14399661.02</v>
      </c>
      <c r="I295" s="175">
        <f t="shared" si="102"/>
        <v>-42469397.689999998</v>
      </c>
      <c r="J295" s="187" t="s">
        <v>600</v>
      </c>
    </row>
    <row r="296" spans="1:10" x14ac:dyDescent="0.25">
      <c r="A296" s="172" t="s">
        <v>292</v>
      </c>
      <c r="B296" s="175">
        <v>0</v>
      </c>
      <c r="C296" s="175">
        <v>0</v>
      </c>
      <c r="D296" s="175">
        <v>0</v>
      </c>
      <c r="E296" s="175">
        <v>0</v>
      </c>
      <c r="F296" s="175">
        <v>0</v>
      </c>
      <c r="G296" s="175">
        <f t="shared" si="101"/>
        <v>0</v>
      </c>
      <c r="H296" s="175">
        <f t="shared" si="101"/>
        <v>0</v>
      </c>
      <c r="I296" s="175">
        <f t="shared" si="102"/>
        <v>0</v>
      </c>
      <c r="J296" s="187"/>
    </row>
    <row r="297" spans="1:10" x14ac:dyDescent="0.25">
      <c r="A297" s="172" t="s">
        <v>293</v>
      </c>
      <c r="B297" s="175">
        <v>0</v>
      </c>
      <c r="C297" s="175">
        <v>0</v>
      </c>
      <c r="D297" s="175">
        <v>37327478.619999997</v>
      </c>
      <c r="E297" s="175">
        <v>24729454.489999998</v>
      </c>
      <c r="F297" s="175">
        <v>12598024.130000001</v>
      </c>
      <c r="G297" s="175">
        <f t="shared" si="101"/>
        <v>24729454.489999998</v>
      </c>
      <c r="H297" s="175">
        <f t="shared" si="101"/>
        <v>12598024.130000001</v>
      </c>
      <c r="I297" s="175">
        <f t="shared" si="102"/>
        <v>37327478.619999997</v>
      </c>
      <c r="J297" s="187" t="s">
        <v>601</v>
      </c>
    </row>
    <row r="298" spans="1:10" x14ac:dyDescent="0.25">
      <c r="A298" s="172" t="s">
        <v>294</v>
      </c>
      <c r="B298" s="175">
        <v>0</v>
      </c>
      <c r="C298" s="175">
        <v>0</v>
      </c>
      <c r="D298" s="175">
        <v>0</v>
      </c>
      <c r="E298" s="175">
        <v>0</v>
      </c>
      <c r="F298" s="175">
        <v>0</v>
      </c>
      <c r="G298" s="175">
        <f t="shared" si="101"/>
        <v>0</v>
      </c>
      <c r="H298" s="175">
        <f t="shared" si="101"/>
        <v>0</v>
      </c>
      <c r="I298" s="175">
        <f t="shared" si="102"/>
        <v>0</v>
      </c>
      <c r="J298" s="187" t="s">
        <v>602</v>
      </c>
    </row>
    <row r="299" spans="1:10" x14ac:dyDescent="0.25">
      <c r="A299" s="172" t="s">
        <v>295</v>
      </c>
      <c r="B299" s="175">
        <v>0</v>
      </c>
      <c r="C299" s="175">
        <v>0</v>
      </c>
      <c r="D299" s="175">
        <v>-7223762.2400000002</v>
      </c>
      <c r="E299" s="175">
        <v>-4785742.47</v>
      </c>
      <c r="F299" s="175">
        <v>-2438019.77</v>
      </c>
      <c r="G299" s="175">
        <f t="shared" si="101"/>
        <v>-4785742.47</v>
      </c>
      <c r="H299" s="175">
        <f t="shared" si="101"/>
        <v>-2438019.77</v>
      </c>
      <c r="I299" s="175">
        <f t="shared" si="102"/>
        <v>-7223762.2400000002</v>
      </c>
      <c r="J299" s="187" t="s">
        <v>603</v>
      </c>
    </row>
    <row r="300" spans="1:10" x14ac:dyDescent="0.25">
      <c r="A300" s="172" t="s">
        <v>296</v>
      </c>
      <c r="B300" s="175">
        <v>2458723.1800000002</v>
      </c>
      <c r="C300" s="175">
        <v>428291.15</v>
      </c>
      <c r="D300" s="175">
        <v>-8523794.3499999996</v>
      </c>
      <c r="E300" s="175">
        <v>-5647013.75</v>
      </c>
      <c r="F300" s="175">
        <v>-2876780.6</v>
      </c>
      <c r="G300" s="175">
        <f t="shared" si="101"/>
        <v>-3188290.57</v>
      </c>
      <c r="H300" s="175">
        <f t="shared" si="101"/>
        <v>-2448489.4500000002</v>
      </c>
      <c r="I300" s="175">
        <f t="shared" si="102"/>
        <v>-5636780.0199999996</v>
      </c>
      <c r="J300" s="187" t="s">
        <v>604</v>
      </c>
    </row>
    <row r="301" spans="1:10" x14ac:dyDescent="0.25">
      <c r="A301" s="172" t="s">
        <v>297</v>
      </c>
      <c r="B301" s="175">
        <v>-14547023.949999999</v>
      </c>
      <c r="C301" s="175">
        <v>-11336148.65</v>
      </c>
      <c r="D301" s="175">
        <v>-1922445.53</v>
      </c>
      <c r="E301" s="175">
        <v>-1273620.1599999999</v>
      </c>
      <c r="F301" s="175">
        <v>-648825.37</v>
      </c>
      <c r="G301" s="175">
        <f t="shared" si="101"/>
        <v>-15820644.109999999</v>
      </c>
      <c r="H301" s="175">
        <f t="shared" si="101"/>
        <v>-11984974.02</v>
      </c>
      <c r="I301" s="175">
        <f t="shared" si="102"/>
        <v>-27805618.129999999</v>
      </c>
      <c r="J301" s="187" t="s">
        <v>605</v>
      </c>
    </row>
    <row r="302" spans="1:10" x14ac:dyDescent="0.25">
      <c r="A302" s="172" t="s">
        <v>298</v>
      </c>
      <c r="B302" s="175">
        <v>-121142.33</v>
      </c>
      <c r="C302" s="175">
        <v>-400</v>
      </c>
      <c r="D302" s="175">
        <v>-805.96</v>
      </c>
      <c r="E302" s="175">
        <v>-533.95000000000005</v>
      </c>
      <c r="F302" s="175">
        <v>-272.01</v>
      </c>
      <c r="G302" s="175">
        <f t="shared" si="101"/>
        <v>-121676.28</v>
      </c>
      <c r="H302" s="175">
        <f t="shared" si="101"/>
        <v>-672.01</v>
      </c>
      <c r="I302" s="175">
        <f t="shared" si="102"/>
        <v>-122348.29</v>
      </c>
      <c r="J302" s="187" t="s">
        <v>606</v>
      </c>
    </row>
    <row r="303" spans="1:10" x14ac:dyDescent="0.25">
      <c r="A303" s="172" t="s">
        <v>299</v>
      </c>
      <c r="B303" s="175">
        <v>-172334.37</v>
      </c>
      <c r="C303" s="175">
        <v>0</v>
      </c>
      <c r="D303" s="175">
        <v>0</v>
      </c>
      <c r="E303" s="175">
        <v>0</v>
      </c>
      <c r="F303" s="175">
        <v>0</v>
      </c>
      <c r="G303" s="175">
        <f t="shared" si="101"/>
        <v>-172334.37</v>
      </c>
      <c r="H303" s="175">
        <f t="shared" si="101"/>
        <v>0</v>
      </c>
      <c r="I303" s="175">
        <f t="shared" si="102"/>
        <v>-172334.37</v>
      </c>
      <c r="J303" s="187" t="s">
        <v>660</v>
      </c>
    </row>
    <row r="304" spans="1:10" x14ac:dyDescent="0.25">
      <c r="A304" s="172" t="s">
        <v>300</v>
      </c>
      <c r="B304" s="175">
        <v>0</v>
      </c>
      <c r="C304" s="175">
        <v>0</v>
      </c>
      <c r="D304" s="175">
        <v>0</v>
      </c>
      <c r="E304" s="175">
        <v>0</v>
      </c>
      <c r="F304" s="175">
        <v>0</v>
      </c>
      <c r="G304" s="175">
        <f t="shared" si="101"/>
        <v>0</v>
      </c>
      <c r="H304" s="175">
        <f t="shared" si="101"/>
        <v>0</v>
      </c>
      <c r="I304" s="175">
        <f t="shared" si="102"/>
        <v>0</v>
      </c>
      <c r="J304" s="187" t="s">
        <v>661</v>
      </c>
    </row>
    <row r="305" spans="1:10" x14ac:dyDescent="0.25">
      <c r="A305" s="172" t="s">
        <v>301</v>
      </c>
      <c r="B305" s="175">
        <v>-5368499.8</v>
      </c>
      <c r="C305" s="175">
        <v>0</v>
      </c>
      <c r="D305" s="175">
        <v>0</v>
      </c>
      <c r="E305" s="175">
        <v>0</v>
      </c>
      <c r="F305" s="175">
        <v>0</v>
      </c>
      <c r="G305" s="175">
        <f t="shared" si="101"/>
        <v>-5368499.8</v>
      </c>
      <c r="H305" s="175">
        <f t="shared" si="101"/>
        <v>0</v>
      </c>
      <c r="I305" s="175">
        <f t="shared" si="102"/>
        <v>-5368499.8</v>
      </c>
      <c r="J305" s="187" t="s">
        <v>607</v>
      </c>
    </row>
    <row r="306" spans="1:10" x14ac:dyDescent="0.25">
      <c r="A306" s="172" t="s">
        <v>302</v>
      </c>
      <c r="B306" s="175">
        <v>0</v>
      </c>
      <c r="C306" s="175">
        <v>0</v>
      </c>
      <c r="D306" s="175">
        <v>0</v>
      </c>
      <c r="E306" s="175">
        <v>0</v>
      </c>
      <c r="F306" s="175">
        <v>0</v>
      </c>
      <c r="G306" s="175">
        <f t="shared" si="101"/>
        <v>0</v>
      </c>
      <c r="H306" s="175">
        <f t="shared" si="101"/>
        <v>0</v>
      </c>
      <c r="I306" s="175">
        <f t="shared" si="102"/>
        <v>0</v>
      </c>
      <c r="J306" s="187"/>
    </row>
    <row r="307" spans="1:10" x14ac:dyDescent="0.25">
      <c r="A307" s="172" t="s">
        <v>303</v>
      </c>
      <c r="B307" s="175">
        <v>0</v>
      </c>
      <c r="C307" s="175">
        <v>0</v>
      </c>
      <c r="D307" s="175">
        <v>0</v>
      </c>
      <c r="E307" s="175">
        <v>0</v>
      </c>
      <c r="F307" s="175">
        <v>0</v>
      </c>
      <c r="G307" s="175">
        <f t="shared" si="101"/>
        <v>0</v>
      </c>
      <c r="H307" s="175">
        <f t="shared" si="101"/>
        <v>0</v>
      </c>
      <c r="I307" s="175">
        <f t="shared" si="102"/>
        <v>0</v>
      </c>
      <c r="J307" s="187" t="s">
        <v>662</v>
      </c>
    </row>
    <row r="308" spans="1:10" x14ac:dyDescent="0.25">
      <c r="A308" s="172" t="s">
        <v>304</v>
      </c>
      <c r="B308" s="175">
        <v>11000</v>
      </c>
      <c r="C308" s="175">
        <v>0</v>
      </c>
      <c r="D308" s="175">
        <v>38738.449999999997</v>
      </c>
      <c r="E308" s="175">
        <v>25664.31</v>
      </c>
      <c r="F308" s="175">
        <v>13074.14</v>
      </c>
      <c r="G308" s="175">
        <f t="shared" si="101"/>
        <v>36664.31</v>
      </c>
      <c r="H308" s="175">
        <f t="shared" si="101"/>
        <v>13074.14</v>
      </c>
      <c r="I308" s="175">
        <f t="shared" si="102"/>
        <v>49738.45</v>
      </c>
      <c r="J308" s="187" t="s">
        <v>608</v>
      </c>
    </row>
    <row r="309" spans="1:10" x14ac:dyDescent="0.25">
      <c r="A309" s="172" t="s">
        <v>305</v>
      </c>
      <c r="B309" s="175">
        <v>0</v>
      </c>
      <c r="C309" s="175">
        <v>0</v>
      </c>
      <c r="D309" s="175">
        <v>-1905421.26</v>
      </c>
      <c r="E309" s="175">
        <v>-1262341.57</v>
      </c>
      <c r="F309" s="175">
        <v>-643079.68999999994</v>
      </c>
      <c r="G309" s="175">
        <f t="shared" si="101"/>
        <v>-1262341.57</v>
      </c>
      <c r="H309" s="175">
        <f t="shared" si="101"/>
        <v>-643079.68999999994</v>
      </c>
      <c r="I309" s="175">
        <f t="shared" si="102"/>
        <v>-1905421.26</v>
      </c>
      <c r="J309" s="187" t="s">
        <v>609</v>
      </c>
    </row>
    <row r="310" spans="1:10" x14ac:dyDescent="0.25">
      <c r="A310" s="172" t="s">
        <v>306</v>
      </c>
      <c r="B310" s="175">
        <v>977098</v>
      </c>
      <c r="C310" s="175">
        <v>35000</v>
      </c>
      <c r="D310" s="175">
        <v>-30728</v>
      </c>
      <c r="E310" s="175">
        <v>-20357.3</v>
      </c>
      <c r="F310" s="175">
        <v>-10370.700000000001</v>
      </c>
      <c r="G310" s="175">
        <f t="shared" si="101"/>
        <v>956740.7</v>
      </c>
      <c r="H310" s="175">
        <f t="shared" si="101"/>
        <v>24629.3</v>
      </c>
      <c r="I310" s="175">
        <f t="shared" si="102"/>
        <v>981370</v>
      </c>
      <c r="J310" s="187" t="s">
        <v>610</v>
      </c>
    </row>
    <row r="311" spans="1:10" x14ac:dyDescent="0.25">
      <c r="A311" s="172" t="s">
        <v>307</v>
      </c>
      <c r="B311" s="175">
        <v>0</v>
      </c>
      <c r="C311" s="175">
        <v>36407.58</v>
      </c>
      <c r="D311" s="175">
        <v>8205503.2599999998</v>
      </c>
      <c r="E311" s="175">
        <v>5436146.21</v>
      </c>
      <c r="F311" s="175">
        <v>2769357.05</v>
      </c>
      <c r="G311" s="175">
        <f t="shared" si="101"/>
        <v>5436146.21</v>
      </c>
      <c r="H311" s="175">
        <f t="shared" si="101"/>
        <v>2805764.63</v>
      </c>
      <c r="I311" s="175">
        <f t="shared" si="102"/>
        <v>8241910.8399999999</v>
      </c>
      <c r="J311" s="187" t="s">
        <v>611</v>
      </c>
    </row>
    <row r="312" spans="1:10" x14ac:dyDescent="0.25">
      <c r="A312" s="172" t="s">
        <v>308</v>
      </c>
      <c r="B312" s="175">
        <v>0</v>
      </c>
      <c r="C312" s="175">
        <v>0</v>
      </c>
      <c r="D312" s="175">
        <v>10475274</v>
      </c>
      <c r="E312" s="175">
        <v>6939869.2300000004</v>
      </c>
      <c r="F312" s="175">
        <v>3535404.77</v>
      </c>
      <c r="G312" s="175">
        <f t="shared" si="101"/>
        <v>6939869.2300000004</v>
      </c>
      <c r="H312" s="175">
        <f t="shared" si="101"/>
        <v>3535404.77</v>
      </c>
      <c r="I312" s="175">
        <f t="shared" ref="I312" si="105">SUM(G312:H312)</f>
        <v>10475274</v>
      </c>
      <c r="J312" s="187" t="s">
        <v>612</v>
      </c>
    </row>
    <row r="313" spans="1:10" x14ac:dyDescent="0.25">
      <c r="A313" s="172" t="s">
        <v>309</v>
      </c>
      <c r="B313" s="175">
        <f>SUM(B289:B312)</f>
        <v>-16312709.979999997</v>
      </c>
      <c r="C313" s="175">
        <f t="shared" ref="C313:I313" si="106">SUM(C289:C312)</f>
        <v>-10860219.620000001</v>
      </c>
      <c r="D313" s="175">
        <f t="shared" si="106"/>
        <v>-33560513.909999996</v>
      </c>
      <c r="E313" s="175">
        <f t="shared" si="106"/>
        <v>-22233839.819999997</v>
      </c>
      <c r="F313" s="175">
        <f t="shared" si="106"/>
        <v>-11326674.09</v>
      </c>
      <c r="G313" s="175">
        <f t="shared" si="106"/>
        <v>-38546549.799999997</v>
      </c>
      <c r="H313" s="175">
        <f t="shared" si="106"/>
        <v>-22186893.710000001</v>
      </c>
      <c r="I313" s="175">
        <f t="shared" si="106"/>
        <v>-60733443.510000005</v>
      </c>
      <c r="J313" s="78" t="s">
        <v>595</v>
      </c>
    </row>
    <row r="314" spans="1:10" x14ac:dyDescent="0.25">
      <c r="A314" s="170" t="s">
        <v>310</v>
      </c>
      <c r="B314" s="175"/>
      <c r="C314" s="175"/>
      <c r="D314" s="175"/>
      <c r="E314" s="175"/>
      <c r="F314" s="175"/>
      <c r="G314" s="175"/>
      <c r="H314" s="175"/>
      <c r="I314" s="175"/>
      <c r="J314" s="188"/>
    </row>
    <row r="315" spans="1:10" x14ac:dyDescent="0.25">
      <c r="A315" s="172" t="s">
        <v>311</v>
      </c>
      <c r="B315" s="175">
        <v>0</v>
      </c>
      <c r="C315" s="175">
        <v>0</v>
      </c>
      <c r="D315" s="175">
        <v>230981896.5</v>
      </c>
      <c r="E315" s="175">
        <v>153025506.50999999</v>
      </c>
      <c r="F315" s="175">
        <v>77956389.989999995</v>
      </c>
      <c r="G315" s="175">
        <f t="shared" ref="G315:H323" si="107">B315+E315</f>
        <v>153025506.50999999</v>
      </c>
      <c r="H315" s="175">
        <f t="shared" si="107"/>
        <v>77956389.989999995</v>
      </c>
      <c r="I315" s="175">
        <f t="shared" ref="I315:I323" si="108">SUM(G315:H315)</f>
        <v>230981896.5</v>
      </c>
      <c r="J315" s="187" t="s">
        <v>614</v>
      </c>
    </row>
    <row r="316" spans="1:10" x14ac:dyDescent="0.25">
      <c r="A316" s="172" t="s">
        <v>312</v>
      </c>
      <c r="B316" s="175">
        <v>0</v>
      </c>
      <c r="C316" s="175">
        <v>0</v>
      </c>
      <c r="D316" s="175">
        <v>0</v>
      </c>
      <c r="E316" s="175">
        <v>0</v>
      </c>
      <c r="F316" s="175">
        <v>0</v>
      </c>
      <c r="G316" s="175">
        <f t="shared" si="107"/>
        <v>0</v>
      </c>
      <c r="H316" s="175">
        <f t="shared" si="107"/>
        <v>0</v>
      </c>
      <c r="I316" s="175">
        <f t="shared" si="108"/>
        <v>0</v>
      </c>
      <c r="J316" s="188"/>
    </row>
    <row r="317" spans="1:10" x14ac:dyDescent="0.25">
      <c r="A317" s="172" t="s">
        <v>313</v>
      </c>
      <c r="B317" s="175">
        <v>0</v>
      </c>
      <c r="C317" s="175">
        <v>0</v>
      </c>
      <c r="D317" s="175">
        <v>2535825.5</v>
      </c>
      <c r="E317" s="175">
        <v>1680046.8</v>
      </c>
      <c r="F317" s="175">
        <v>855778.7</v>
      </c>
      <c r="G317" s="175">
        <f t="shared" si="107"/>
        <v>1680046.8</v>
      </c>
      <c r="H317" s="175">
        <f t="shared" si="107"/>
        <v>855778.7</v>
      </c>
      <c r="I317" s="175">
        <f t="shared" si="108"/>
        <v>2535825.5</v>
      </c>
      <c r="J317" s="187" t="s">
        <v>615</v>
      </c>
    </row>
    <row r="318" spans="1:10" x14ac:dyDescent="0.25">
      <c r="A318" s="172" t="s">
        <v>314</v>
      </c>
      <c r="B318" s="175">
        <v>6063.6</v>
      </c>
      <c r="C318" s="175">
        <v>3561.24</v>
      </c>
      <c r="D318" s="175">
        <v>2176668.27</v>
      </c>
      <c r="E318" s="175">
        <v>1442042.9</v>
      </c>
      <c r="F318" s="175">
        <v>734625.37</v>
      </c>
      <c r="G318" s="175">
        <f t="shared" si="107"/>
        <v>1448106.5</v>
      </c>
      <c r="H318" s="175">
        <f t="shared" si="107"/>
        <v>738186.61</v>
      </c>
      <c r="I318" s="175">
        <f t="shared" si="108"/>
        <v>2186293.11</v>
      </c>
      <c r="J318" s="187" t="s">
        <v>616</v>
      </c>
    </row>
    <row r="319" spans="1:10" x14ac:dyDescent="0.25">
      <c r="A319" s="172" t="s">
        <v>315</v>
      </c>
      <c r="B319" s="175">
        <v>0</v>
      </c>
      <c r="C319" s="175">
        <v>0</v>
      </c>
      <c r="D319" s="175">
        <v>0</v>
      </c>
      <c r="E319" s="175">
        <v>0</v>
      </c>
      <c r="F319" s="175">
        <v>0</v>
      </c>
      <c r="G319" s="175">
        <f t="shared" si="107"/>
        <v>0</v>
      </c>
      <c r="H319" s="175">
        <f t="shared" si="107"/>
        <v>0</v>
      </c>
      <c r="I319" s="175">
        <f t="shared" si="108"/>
        <v>0</v>
      </c>
      <c r="J319" s="187" t="s">
        <v>663</v>
      </c>
    </row>
    <row r="320" spans="1:10" x14ac:dyDescent="0.25">
      <c r="A320" s="172" t="s">
        <v>316</v>
      </c>
      <c r="B320" s="175">
        <v>0</v>
      </c>
      <c r="C320" s="175">
        <v>0</v>
      </c>
      <c r="D320" s="175">
        <v>0</v>
      </c>
      <c r="E320" s="175">
        <v>0</v>
      </c>
      <c r="F320" s="175">
        <v>0</v>
      </c>
      <c r="G320" s="175">
        <f t="shared" si="107"/>
        <v>0</v>
      </c>
      <c r="H320" s="175">
        <f t="shared" si="107"/>
        <v>0</v>
      </c>
      <c r="I320" s="175">
        <f t="shared" si="108"/>
        <v>0</v>
      </c>
      <c r="J320" s="187" t="s">
        <v>664</v>
      </c>
    </row>
    <row r="321" spans="1:10" x14ac:dyDescent="0.25">
      <c r="A321" s="172" t="s">
        <v>317</v>
      </c>
      <c r="B321" s="175">
        <v>0</v>
      </c>
      <c r="C321" s="175">
        <v>0</v>
      </c>
      <c r="D321" s="175">
        <v>0</v>
      </c>
      <c r="E321" s="175">
        <v>0</v>
      </c>
      <c r="F321" s="175">
        <v>0</v>
      </c>
      <c r="G321" s="175">
        <f t="shared" si="107"/>
        <v>0</v>
      </c>
      <c r="H321" s="175">
        <f t="shared" si="107"/>
        <v>0</v>
      </c>
      <c r="I321" s="175">
        <f t="shared" si="108"/>
        <v>0</v>
      </c>
      <c r="J321" s="187" t="s">
        <v>665</v>
      </c>
    </row>
    <row r="322" spans="1:10" x14ac:dyDescent="0.25">
      <c r="A322" s="172" t="s">
        <v>318</v>
      </c>
      <c r="B322" s="175">
        <v>9381560.3000000007</v>
      </c>
      <c r="C322" s="175">
        <v>141703.26</v>
      </c>
      <c r="D322" s="175">
        <v>3038985.54</v>
      </c>
      <c r="E322" s="175">
        <v>2013327.95</v>
      </c>
      <c r="F322" s="175">
        <v>1025657.59</v>
      </c>
      <c r="G322" s="175">
        <f t="shared" si="107"/>
        <v>11394888.25</v>
      </c>
      <c r="H322" s="175">
        <f t="shared" si="107"/>
        <v>1167360.8500000001</v>
      </c>
      <c r="I322" s="175">
        <f t="shared" si="108"/>
        <v>12562249.1</v>
      </c>
      <c r="J322" s="187" t="s">
        <v>617</v>
      </c>
    </row>
    <row r="323" spans="1:10" x14ac:dyDescent="0.25">
      <c r="A323" s="172" t="s">
        <v>319</v>
      </c>
      <c r="B323" s="176">
        <v>-8676324.2400000002</v>
      </c>
      <c r="C323" s="176">
        <v>-7027295.5599999996</v>
      </c>
      <c r="D323" s="176">
        <v>-1039506.72</v>
      </c>
      <c r="E323" s="176">
        <v>-688673.2</v>
      </c>
      <c r="F323" s="176">
        <v>-350833.52</v>
      </c>
      <c r="G323" s="176">
        <f t="shared" si="107"/>
        <v>-9364997.4399999995</v>
      </c>
      <c r="H323" s="176">
        <f t="shared" si="107"/>
        <v>-7378129.0800000001</v>
      </c>
      <c r="I323" s="176">
        <f t="shared" si="108"/>
        <v>-16743126.52</v>
      </c>
      <c r="J323" s="187" t="s">
        <v>618</v>
      </c>
    </row>
    <row r="324" spans="1:10" x14ac:dyDescent="0.25">
      <c r="A324" s="172" t="s">
        <v>320</v>
      </c>
      <c r="B324" s="175">
        <f>SUM(B315:B323)</f>
        <v>711299.66000000015</v>
      </c>
      <c r="C324" s="175">
        <f t="shared" ref="C324:I324" si="109">SUM(C315:C323)</f>
        <v>-6882031.0599999996</v>
      </c>
      <c r="D324" s="175">
        <f t="shared" si="109"/>
        <v>237693869.09</v>
      </c>
      <c r="E324" s="175">
        <f t="shared" si="109"/>
        <v>157472250.96000001</v>
      </c>
      <c r="F324" s="175">
        <f t="shared" si="109"/>
        <v>80221618.13000001</v>
      </c>
      <c r="G324" s="175">
        <f t="shared" si="109"/>
        <v>158183550.62</v>
      </c>
      <c r="H324" s="175">
        <f t="shared" si="109"/>
        <v>73339587.069999993</v>
      </c>
      <c r="I324" s="175">
        <f t="shared" si="109"/>
        <v>231523137.69</v>
      </c>
      <c r="J324" s="189" t="s">
        <v>613</v>
      </c>
    </row>
    <row r="325" spans="1:10" x14ac:dyDescent="0.25">
      <c r="A325" s="170" t="s">
        <v>321</v>
      </c>
      <c r="B325" s="175"/>
      <c r="C325" s="175"/>
      <c r="D325" s="175"/>
      <c r="E325" s="175"/>
      <c r="F325" s="175"/>
      <c r="G325" s="175"/>
      <c r="H325" s="175"/>
      <c r="I325" s="175"/>
    </row>
    <row r="326" spans="1:10" x14ac:dyDescent="0.25">
      <c r="A326" s="172" t="s">
        <v>322</v>
      </c>
      <c r="B326" s="175">
        <v>0</v>
      </c>
      <c r="C326" s="175">
        <v>0</v>
      </c>
      <c r="D326" s="175">
        <v>0</v>
      </c>
      <c r="E326" s="175">
        <v>0</v>
      </c>
      <c r="F326" s="175">
        <v>0</v>
      </c>
      <c r="G326" s="175">
        <f t="shared" ref="G326:H327" si="110">B326+E326</f>
        <v>0</v>
      </c>
      <c r="H326" s="175">
        <f t="shared" si="110"/>
        <v>0</v>
      </c>
      <c r="I326" s="175">
        <f t="shared" ref="I326:I327" si="111">SUM(G326:H326)</f>
        <v>0</v>
      </c>
      <c r="J326" s="186"/>
    </row>
    <row r="327" spans="1:10" x14ac:dyDescent="0.25">
      <c r="A327" s="172" t="s">
        <v>323</v>
      </c>
      <c r="B327" s="176">
        <v>0</v>
      </c>
      <c r="C327" s="176">
        <v>0</v>
      </c>
      <c r="D327" s="176">
        <v>0</v>
      </c>
      <c r="E327" s="176">
        <v>0</v>
      </c>
      <c r="F327" s="176">
        <v>0</v>
      </c>
      <c r="G327" s="176">
        <f t="shared" si="110"/>
        <v>0</v>
      </c>
      <c r="H327" s="176">
        <f t="shared" si="110"/>
        <v>0</v>
      </c>
      <c r="I327" s="176">
        <f t="shared" si="111"/>
        <v>0</v>
      </c>
      <c r="J327" s="187" t="s">
        <v>666</v>
      </c>
    </row>
    <row r="328" spans="1:10" x14ac:dyDescent="0.25">
      <c r="A328" s="172" t="s">
        <v>324</v>
      </c>
      <c r="B328" s="175">
        <f>SUM(B326:B327)</f>
        <v>0</v>
      </c>
      <c r="C328" s="175">
        <f t="shared" ref="C328:I328" si="112">SUM(C326:C327)</f>
        <v>0</v>
      </c>
      <c r="D328" s="175">
        <f t="shared" si="112"/>
        <v>0</v>
      </c>
      <c r="E328" s="175">
        <f t="shared" si="112"/>
        <v>0</v>
      </c>
      <c r="F328" s="175">
        <f t="shared" si="112"/>
        <v>0</v>
      </c>
      <c r="G328" s="175">
        <f t="shared" si="112"/>
        <v>0</v>
      </c>
      <c r="H328" s="175">
        <f t="shared" si="112"/>
        <v>0</v>
      </c>
      <c r="I328" s="175">
        <f t="shared" si="112"/>
        <v>0</v>
      </c>
      <c r="J328" s="188"/>
    </row>
    <row r="329" spans="1:10" x14ac:dyDescent="0.25">
      <c r="A329" s="167"/>
      <c r="B329" s="175">
        <v>0</v>
      </c>
      <c r="C329" s="175">
        <v>0</v>
      </c>
      <c r="D329" s="175">
        <v>0</v>
      </c>
      <c r="E329" s="175">
        <v>0</v>
      </c>
      <c r="F329" s="175">
        <v>0</v>
      </c>
      <c r="G329" s="175">
        <v>0</v>
      </c>
      <c r="H329" s="175">
        <v>0</v>
      </c>
      <c r="I329" s="175">
        <v>0</v>
      </c>
      <c r="J329" s="172"/>
    </row>
    <row r="330" spans="1:10" x14ac:dyDescent="0.25">
      <c r="A330" s="168" t="s">
        <v>1</v>
      </c>
      <c r="B330" s="175">
        <f>B313+B324+B328+B287</f>
        <v>-29386353.129999999</v>
      </c>
      <c r="C330" s="175">
        <f t="shared" ref="C330:I330" si="113">C313+C324+C328+C287</f>
        <v>-17742250.68</v>
      </c>
      <c r="D330" s="175">
        <f t="shared" si="113"/>
        <v>204133355.18000001</v>
      </c>
      <c r="E330" s="175">
        <f t="shared" si="113"/>
        <v>135238411.14000002</v>
      </c>
      <c r="F330" s="175">
        <f t="shared" si="113"/>
        <v>68894944.040000007</v>
      </c>
      <c r="G330" s="175">
        <f t="shared" si="113"/>
        <v>105852058.01000001</v>
      </c>
      <c r="H330" s="175">
        <f t="shared" si="113"/>
        <v>51152693.359999992</v>
      </c>
      <c r="I330" s="175">
        <f t="shared" si="113"/>
        <v>157004751.37</v>
      </c>
      <c r="J330" s="79" t="s">
        <v>594</v>
      </c>
    </row>
    <row r="331" spans="1:10" x14ac:dyDescent="0.25">
      <c r="A331" s="167"/>
      <c r="B331" s="176"/>
      <c r="C331" s="176"/>
      <c r="D331" s="176"/>
      <c r="E331" s="176"/>
      <c r="F331" s="176"/>
      <c r="G331" s="176"/>
      <c r="H331" s="176"/>
      <c r="I331" s="176"/>
      <c r="J331" s="172"/>
    </row>
    <row r="332" spans="1:10" ht="15.75" thickBot="1" x14ac:dyDescent="0.3">
      <c r="A332" s="168" t="s">
        <v>0</v>
      </c>
      <c r="B332" s="190">
        <f>B281-B330</f>
        <v>560401331.09000075</v>
      </c>
      <c r="C332" s="190">
        <f t="shared" ref="C332:I332" si="114">C281-C330</f>
        <v>276691653.38999993</v>
      </c>
      <c r="D332" s="190">
        <f t="shared" si="114"/>
        <v>-501028877.43999994</v>
      </c>
      <c r="E332" s="190">
        <f t="shared" si="114"/>
        <v>-329398197.60000002</v>
      </c>
      <c r="F332" s="190">
        <f t="shared" si="114"/>
        <v>-171630679.83999997</v>
      </c>
      <c r="G332" s="190">
        <f t="shared" si="114"/>
        <v>231003133.49000055</v>
      </c>
      <c r="H332" s="190">
        <f t="shared" si="114"/>
        <v>105060973.54999992</v>
      </c>
      <c r="I332" s="190">
        <f t="shared" si="114"/>
        <v>336064107.04000074</v>
      </c>
      <c r="J332" s="80" t="s">
        <v>399</v>
      </c>
    </row>
    <row r="333" spans="1:10" ht="15.75" thickTop="1" x14ac:dyDescent="0.25">
      <c r="I333" s="191">
        <v>7.3760747909545898E-7</v>
      </c>
      <c r="J333" s="172"/>
    </row>
    <row r="334" spans="1:10" x14ac:dyDescent="0.25">
      <c r="A334" s="177">
        <v>0</v>
      </c>
      <c r="B334" s="177">
        <v>0</v>
      </c>
      <c r="C334" s="177">
        <v>0</v>
      </c>
      <c r="D334" s="177">
        <v>0</v>
      </c>
      <c r="E334" s="177">
        <v>0</v>
      </c>
      <c r="F334" s="177">
        <v>0</v>
      </c>
      <c r="G334" s="177">
        <v>0</v>
      </c>
      <c r="H334" s="177">
        <v>0</v>
      </c>
      <c r="I334" s="192"/>
      <c r="J334" s="172"/>
    </row>
    <row r="335" spans="1:10" x14ac:dyDescent="0.25">
      <c r="B335" s="177"/>
      <c r="C335" s="177"/>
      <c r="D335" s="177"/>
      <c r="E335" s="177"/>
      <c r="F335" s="177"/>
      <c r="G335" s="177"/>
      <c r="H335" s="177"/>
      <c r="I335" s="177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F32" sqref="F32"/>
      <selection pane="topRight" activeCell="F32" sqref="F32"/>
      <selection pane="bottomLeft" activeCell="F32" sqref="F32"/>
      <selection pane="bottomRight" activeCell="B6" sqref="B6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2021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2356568375.2400002</v>
      </c>
      <c r="C8" s="15">
        <f>'Unallocated Detail (CBR)'!C18</f>
        <v>1055975870.63</v>
      </c>
      <c r="D8" s="15">
        <f>'Unallocated Detail (CBR)'!D18</f>
        <v>0</v>
      </c>
      <c r="E8" s="15">
        <v>0</v>
      </c>
      <c r="F8" s="14">
        <f>SUM(B8:E8)</f>
        <v>3412544245.8700004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349832.19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349832.19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292657325.61000001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292657325.61000001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114610646.5</v>
      </c>
      <c r="C11" s="24">
        <f>'Unallocated Detail (CBR)'!C40</f>
        <v>11441940.649999999</v>
      </c>
      <c r="D11" s="24">
        <f>'Unallocated Detail (CBR)'!D40</f>
        <v>0</v>
      </c>
      <c r="E11" s="24">
        <v>0</v>
      </c>
      <c r="F11" s="23">
        <f>SUM(B11:E11)</f>
        <v>126052587.15000001</v>
      </c>
      <c r="G11" s="37"/>
    </row>
    <row r="12" spans="1:7" s="3" customFormat="1" ht="18" customHeight="1" x14ac:dyDescent="0.25">
      <c r="A12" s="13" t="s">
        <v>27</v>
      </c>
      <c r="B12" s="15">
        <f>SUM(B8:B11)</f>
        <v>2764186179.5400004</v>
      </c>
      <c r="C12" s="15">
        <f>SUM(C8:C11)</f>
        <v>1067417811.28</v>
      </c>
      <c r="D12" s="15">
        <f>SUM(D8:D11)</f>
        <v>0</v>
      </c>
      <c r="E12" s="15">
        <f>SUM(E8:E11)</f>
        <v>0</v>
      </c>
      <c r="F12" s="14">
        <f>SUM(F8:F11)</f>
        <v>3831603990.8200006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282253898.89999998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282253898.89999998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794914421.40999997</v>
      </c>
      <c r="C18" s="45">
        <f>'Unallocated Detail (CBR)'!C56</f>
        <v>398552872.95999998</v>
      </c>
      <c r="D18" s="45">
        <f>'Unallocated Detail (CBR)'!D56</f>
        <v>0</v>
      </c>
      <c r="E18" s="45">
        <v>0</v>
      </c>
      <c r="F18" s="21">
        <f>SUM(B18:E18)</f>
        <v>1193467294.3699999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125928844.08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125928844.08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-82225302.879999995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-82225302.879999995</v>
      </c>
      <c r="G20" s="37"/>
    </row>
    <row r="21" spans="1:7" s="3" customFormat="1" ht="18" customHeight="1" x14ac:dyDescent="0.25">
      <c r="A21" s="13" t="s">
        <v>22</v>
      </c>
      <c r="B21" s="15">
        <f>SUM(B17:B20)</f>
        <v>1120871861.5099998</v>
      </c>
      <c r="C21" s="15">
        <f>SUM(C17:C20)</f>
        <v>398552872.95999998</v>
      </c>
      <c r="D21" s="15">
        <f>SUM(D17:D20)</f>
        <v>0</v>
      </c>
      <c r="E21" s="15">
        <f>SUM(E17:E20)</f>
        <v>0</v>
      </c>
      <c r="F21" s="14">
        <f>SUM(F17:F20)</f>
        <v>1519424734.4699998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(CBR)'!B139</f>
        <v>111933409.34000002</v>
      </c>
      <c r="C23" s="15">
        <f>'Unallocated Detail (CBR)'!C139</f>
        <v>6634940.71</v>
      </c>
      <c r="D23" s="15">
        <f>'Unallocated Detail (CBR)'!D139</f>
        <v>0</v>
      </c>
      <c r="E23" s="15">
        <v>0</v>
      </c>
      <c r="F23" s="14">
        <f t="shared" ref="F23:F36" si="0">SUM(B23:E23)</f>
        <v>118568350.05000001</v>
      </c>
      <c r="G23" s="37"/>
    </row>
    <row r="24" spans="1:7" s="3" customFormat="1" ht="18" customHeight="1" x14ac:dyDescent="0.25">
      <c r="A24" s="13" t="s">
        <v>20</v>
      </c>
      <c r="B24" s="46">
        <f>'Unallocated Detail (CBR)'!B169</f>
        <v>25511167.570000004</v>
      </c>
      <c r="C24" s="45">
        <f>'Unallocated Detail (CBR)'!C169</f>
        <v>0</v>
      </c>
      <c r="D24" s="45">
        <f>'Unallocated Detail (CBR)'!D169</f>
        <v>0</v>
      </c>
      <c r="E24" s="45">
        <v>0</v>
      </c>
      <c r="F24" s="21">
        <f t="shared" si="0"/>
        <v>25511167.570000004</v>
      </c>
      <c r="G24" s="37"/>
    </row>
    <row r="25" spans="1:7" s="3" customFormat="1" ht="18" customHeight="1" x14ac:dyDescent="0.25">
      <c r="A25" s="13" t="s">
        <v>19</v>
      </c>
      <c r="B25" s="46">
        <f>'Unallocated Detail (CBR)'!B207</f>
        <v>93529690.689999983</v>
      </c>
      <c r="C25" s="27">
        <f>'Unallocated Detail (CBR)'!C207</f>
        <v>60694263.320000015</v>
      </c>
      <c r="D25" s="27">
        <f>'Unallocated Detail (CBR)'!D207</f>
        <v>0</v>
      </c>
      <c r="E25" s="45">
        <v>0</v>
      </c>
      <c r="F25" s="21">
        <f t="shared" si="0"/>
        <v>154223954.00999999</v>
      </c>
      <c r="G25" s="37"/>
    </row>
    <row r="26" spans="1:7" s="3" customFormat="1" ht="18" customHeight="1" x14ac:dyDescent="0.25">
      <c r="A26" s="20" t="s">
        <v>18</v>
      </c>
      <c r="B26" s="46">
        <f>'Unallocated Detail (CBR)'!B214</f>
        <v>38943454.420000002</v>
      </c>
      <c r="C26" s="27">
        <f>'Unallocated Detail (CBR)'!C214</f>
        <v>13912509.949999997</v>
      </c>
      <c r="D26" s="27">
        <f>'Unallocated Detail (CBR)'!D214</f>
        <v>26326225.390000001</v>
      </c>
      <c r="E26" s="45">
        <v>0</v>
      </c>
      <c r="F26" s="21">
        <f t="shared" si="0"/>
        <v>79182189.75999999</v>
      </c>
      <c r="G26" s="37"/>
    </row>
    <row r="27" spans="1:7" s="3" customFormat="1" ht="18" customHeight="1" x14ac:dyDescent="0.25">
      <c r="A27" s="13" t="s">
        <v>17</v>
      </c>
      <c r="B27" s="46">
        <f>'Unallocated Detail (CBR)'!B223</f>
        <v>24857209.699999999</v>
      </c>
      <c r="C27" s="27">
        <f>'Unallocated Detail (CBR)'!C223</f>
        <v>5131295.21</v>
      </c>
      <c r="D27" s="27">
        <f>'Unallocated Detail (CBR)'!D223</f>
        <v>5338750.7300000004</v>
      </c>
      <c r="E27" s="45">
        <v>0</v>
      </c>
      <c r="F27" s="21">
        <f t="shared" si="0"/>
        <v>35327255.640000001</v>
      </c>
      <c r="G27" s="37"/>
    </row>
    <row r="28" spans="1:7" s="3" customFormat="1" ht="18" customHeight="1" x14ac:dyDescent="0.25">
      <c r="A28" s="13" t="s">
        <v>16</v>
      </c>
      <c r="B28" s="46">
        <f>'Unallocated Detail (CBR)'!B226</f>
        <v>84287780.5</v>
      </c>
      <c r="C28" s="27">
        <f>'Unallocated Detail (CBR)'!C226</f>
        <v>18859669.43</v>
      </c>
      <c r="D28" s="27">
        <f>'Unallocated Detail (CBR)'!D226</f>
        <v>0</v>
      </c>
      <c r="E28" s="45">
        <v>0</v>
      </c>
      <c r="F28" s="21">
        <f t="shared" si="0"/>
        <v>103147449.93000001</v>
      </c>
      <c r="G28" s="37"/>
    </row>
    <row r="29" spans="1:7" s="3" customFormat="1" ht="18" customHeight="1" x14ac:dyDescent="0.25">
      <c r="A29" s="20" t="s">
        <v>15</v>
      </c>
      <c r="B29" s="46">
        <f>'Unallocated Detail (CBR)'!B241</f>
        <v>58174000.019999996</v>
      </c>
      <c r="C29" s="27">
        <f>'Unallocated Detail (CBR)'!C241</f>
        <v>15348231.139999999</v>
      </c>
      <c r="D29" s="27">
        <f>'Unallocated Detail (CBR)'!D241</f>
        <v>141295637.78999999</v>
      </c>
      <c r="E29" s="45">
        <v>0</v>
      </c>
      <c r="F29" s="21">
        <f t="shared" si="0"/>
        <v>214817868.94999999</v>
      </c>
      <c r="G29" s="37"/>
    </row>
    <row r="30" spans="1:7" s="3" customFormat="1" ht="18" customHeight="1" x14ac:dyDescent="0.25">
      <c r="A30" s="13" t="s">
        <v>14</v>
      </c>
      <c r="B30" s="46">
        <f>'Unallocated Detail (CBR)'!B248</f>
        <v>353215434.97000003</v>
      </c>
      <c r="C30" s="27">
        <f>'Unallocated Detail (CBR)'!C248</f>
        <v>129532224.86</v>
      </c>
      <c r="D30" s="27">
        <f>'Unallocated Detail (CBR)'!D248</f>
        <v>27643604.709999997</v>
      </c>
      <c r="E30" s="45">
        <v>0</v>
      </c>
      <c r="F30" s="21">
        <f t="shared" si="0"/>
        <v>510391264.54000002</v>
      </c>
      <c r="G30" s="37"/>
    </row>
    <row r="31" spans="1:7" s="3" customFormat="1" ht="18" customHeight="1" x14ac:dyDescent="0.25">
      <c r="A31" s="13" t="s">
        <v>13</v>
      </c>
      <c r="B31" s="46">
        <f>'Unallocated Detail (CBR)'!B253</f>
        <v>35485103.939999998</v>
      </c>
      <c r="C31" s="27">
        <f>'Unallocated Detail (CBR)'!C253</f>
        <v>6475029.7300000004</v>
      </c>
      <c r="D31" s="27">
        <f>'Unallocated Detail (CBR)'!D253</f>
        <v>96958154.959999993</v>
      </c>
      <c r="E31" s="45">
        <v>0</v>
      </c>
      <c r="F31" s="21">
        <f t="shared" si="0"/>
        <v>138918288.63</v>
      </c>
      <c r="G31" s="37"/>
    </row>
    <row r="32" spans="1:7" s="3" customFormat="1" ht="18" customHeight="1" x14ac:dyDescent="0.25">
      <c r="A32" s="13" t="s">
        <v>12</v>
      </c>
      <c r="B32" s="46">
        <f>'Unallocated Detail (CBR)'!B256</f>
        <v>21846432</v>
      </c>
      <c r="C32" s="45">
        <f>'Unallocated Detail (CBR)'!C256</f>
        <v>0</v>
      </c>
      <c r="D32" s="45">
        <f>'Unallocated Detail (CBR)'!D256</f>
        <v>0</v>
      </c>
      <c r="E32" s="45">
        <v>0</v>
      </c>
      <c r="F32" s="21">
        <f t="shared" si="0"/>
        <v>21846432</v>
      </c>
      <c r="G32" s="37"/>
    </row>
    <row r="33" spans="1:10" ht="18" customHeight="1" x14ac:dyDescent="0.25">
      <c r="A33" s="20" t="s">
        <v>11</v>
      </c>
      <c r="B33" s="46">
        <f>'Unallocated Detail (CBR)'!B264</f>
        <v>-14902681.960000001</v>
      </c>
      <c r="C33" s="27">
        <f>'Unallocated Detail (CBR)'!C264</f>
        <v>10210842.41</v>
      </c>
      <c r="D33" s="27">
        <f>'Unallocated Detail (CBR)'!D264</f>
        <v>-8642719.4100000001</v>
      </c>
      <c r="E33" s="45">
        <v>0</v>
      </c>
      <c r="F33" s="21">
        <f t="shared" si="0"/>
        <v>-13334558.960000001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(CBR)'!B269</f>
        <v>244856697.81</v>
      </c>
      <c r="C34" s="27">
        <f>'Unallocated Detail (CBR)'!C269</f>
        <v>108758455.48</v>
      </c>
      <c r="D34" s="27">
        <f>'Unallocated Detail (CBR)'!D269</f>
        <v>7975868.0899999999</v>
      </c>
      <c r="E34" s="45">
        <v>0</v>
      </c>
      <c r="F34" s="21">
        <f t="shared" si="0"/>
        <v>361591021.38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(CBR)'!B274</f>
        <v>44147763.810000002</v>
      </c>
      <c r="C35" s="45">
        <f>'Unallocated Detail (CBR)'!C274</f>
        <v>33392502</v>
      </c>
      <c r="D35" s="45">
        <f>'Unallocated Detail (CBR)'!D274</f>
        <v>0</v>
      </c>
      <c r="E35" s="45">
        <v>0</v>
      </c>
      <c r="F35" s="21">
        <f t="shared" si="0"/>
        <v>77540265.810000002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(CBR)'!B279</f>
        <v>-9586122.7400000095</v>
      </c>
      <c r="C36" s="48">
        <f>'Unallocated Detail (CBR)'!C279</f>
        <v>965571.37000000477</v>
      </c>
      <c r="D36" s="48">
        <f>'Unallocated Detail (CBR)'!D279</f>
        <v>0</v>
      </c>
      <c r="E36" s="24">
        <v>0</v>
      </c>
      <c r="F36" s="23">
        <f t="shared" si="0"/>
        <v>-8620551.3700000048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2233171201.5799999</v>
      </c>
      <c r="C37" s="15">
        <f>SUM(C21:C36)</f>
        <v>808468408.56999993</v>
      </c>
      <c r="D37" s="15">
        <f>SUM(D21:D36)</f>
        <v>296895522.25999993</v>
      </c>
      <c r="E37" s="15">
        <f>SUM(E21:E36)</f>
        <v>0</v>
      </c>
      <c r="F37" s="14">
        <f>SUM(F21:F36)</f>
        <v>3338535132.4099998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531014977.96000051</v>
      </c>
      <c r="C39" s="15">
        <f>C12-C37</f>
        <v>258949402.71000004</v>
      </c>
      <c r="D39" s="15">
        <f>D12-D37</f>
        <v>-296895522.25999993</v>
      </c>
      <c r="E39" s="15">
        <f>E12-E37</f>
        <v>0</v>
      </c>
      <c r="F39" s="72">
        <f>F12-F37</f>
        <v>493068858.4100008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H40" s="47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H41" s="47"/>
      <c r="I41" s="3"/>
      <c r="J41" s="3"/>
    </row>
    <row r="42" spans="1:10" ht="18" customHeight="1" x14ac:dyDescent="0.25">
      <c r="A42" s="20" t="s">
        <v>682</v>
      </c>
      <c r="B42" s="15">
        <f>+'Unallocated Detail (CBR)'!B287</f>
        <v>-13784942.810000002</v>
      </c>
      <c r="C42" s="15">
        <f>+'Unallocated Detail (CBR)'!C287</f>
        <v>0</v>
      </c>
      <c r="D42" s="15">
        <f>+'Unallocated Detail (CBR)'!D287</f>
        <v>0</v>
      </c>
      <c r="E42" s="15">
        <f>+'Unallocated Detail (CBR)'!E287</f>
        <v>0</v>
      </c>
      <c r="F42" s="66">
        <f>SUM(B42:E42)</f>
        <v>-13784942.810000002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61">
        <v>0</v>
      </c>
      <c r="D43" s="61">
        <v>0</v>
      </c>
      <c r="E43" s="61">
        <f>'Unallocated Detail (CBR)'!I313</f>
        <v>-60733443.510000005</v>
      </c>
      <c r="F43" s="59">
        <f>SUM(B43:E43)</f>
        <v>-60733443.510000005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(CBR)'!I324</f>
        <v>231523137.69</v>
      </c>
      <c r="F44" s="21">
        <f>SUM(B44:E44)</f>
        <v>231523137.69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(CBR)'!I328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-13784942.810000002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170789694.18000001</v>
      </c>
      <c r="F46" s="15">
        <f t="shared" si="1"/>
        <v>157004751.37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544799920.77000046</v>
      </c>
      <c r="C48" s="42">
        <f>C39-C46</f>
        <v>258949402.71000004</v>
      </c>
      <c r="D48" s="81">
        <f>D39-D46</f>
        <v>-296895522.25999993</v>
      </c>
      <c r="E48" s="42">
        <f>E39-E46</f>
        <v>-170789694.18000001</v>
      </c>
      <c r="F48" s="41">
        <f>F39-F46</f>
        <v>336064107.0400008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148"/>
      <c r="G50" s="37"/>
      <c r="H50" s="3"/>
      <c r="I50" s="3"/>
      <c r="J50" s="3"/>
    </row>
    <row r="51" spans="1:10" ht="18" customHeight="1" x14ac:dyDescent="0.25">
      <c r="F51" s="154"/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pane xSplit="2" ySplit="7" topLeftCell="C8" activePane="bottomRight" state="frozen"/>
      <selection activeCell="F32" sqref="F32"/>
      <selection pane="topRight" activeCell="F32" sqref="F32"/>
      <selection pane="bottomLeft" activeCell="F32" sqref="F32"/>
      <selection pane="bottomRight" activeCell="C8" sqref="C8"/>
    </sheetView>
  </sheetViews>
  <sheetFormatPr defaultColWidth="8.85546875" defaultRowHeight="12.75" x14ac:dyDescent="0.2"/>
  <cols>
    <col min="1" max="1" width="5.42578125" style="86" customWidth="1"/>
    <col min="2" max="2" width="55.5703125" style="86" customWidth="1"/>
    <col min="3" max="3" width="17.42578125" style="86" customWidth="1"/>
    <col min="4" max="4" width="21.5703125" style="86" customWidth="1"/>
    <col min="5" max="5" width="17.140625" style="86" customWidth="1"/>
    <col min="6" max="6" width="13.85546875" style="86" customWidth="1"/>
    <col min="7" max="7" width="13.5703125" style="86" customWidth="1"/>
    <col min="8" max="8" width="16.42578125" style="86" customWidth="1"/>
    <col min="9" max="9" width="8.85546875" style="57" customWidth="1"/>
    <col min="10" max="16384" width="8.85546875" style="57"/>
  </cols>
  <sheetData>
    <row r="1" spans="1:8" ht="15.95" customHeight="1" x14ac:dyDescent="0.2">
      <c r="A1" s="82"/>
      <c r="B1" s="82" t="s">
        <v>335</v>
      </c>
      <c r="C1" s="82"/>
      <c r="D1" s="82"/>
      <c r="E1" s="82"/>
      <c r="F1" s="82"/>
      <c r="G1" s="82"/>
      <c r="H1" s="82"/>
    </row>
    <row r="2" spans="1:8" ht="15.95" customHeight="1" x14ac:dyDescent="0.2">
      <c r="A2" s="77"/>
      <c r="B2" s="77" t="s">
        <v>345</v>
      </c>
      <c r="C2" s="77"/>
      <c r="D2" s="77"/>
      <c r="E2" s="77"/>
      <c r="F2" s="77"/>
      <c r="G2" s="77"/>
      <c r="H2" s="77"/>
    </row>
    <row r="3" spans="1:8" ht="15.95" customHeight="1" x14ac:dyDescent="0.2">
      <c r="A3" s="77"/>
      <c r="B3" s="77" t="str">
        <f>+'Allocated (CBR)'!A3</f>
        <v>FOR THE YEAR ENDED DECEMBER 31, 2021</v>
      </c>
      <c r="C3" s="77"/>
      <c r="D3" s="77"/>
      <c r="E3" s="77"/>
      <c r="F3" s="77"/>
      <c r="G3" s="77"/>
      <c r="H3" s="77"/>
    </row>
    <row r="4" spans="1:8" ht="15" customHeight="1" x14ac:dyDescent="0.2">
      <c r="A4" s="83"/>
      <c r="B4" s="84" t="str">
        <f>'Allocated (CBR)'!A4:A4</f>
        <v>(spread is based on allocation factors developed for the December 2021 CBR)</v>
      </c>
      <c r="C4" s="84"/>
      <c r="D4" s="84"/>
      <c r="E4" s="84"/>
      <c r="F4" s="84"/>
      <c r="G4" s="84"/>
      <c r="H4" s="84"/>
    </row>
    <row r="5" spans="1:8" ht="15.95" customHeight="1" x14ac:dyDescent="0.2">
      <c r="A5" s="83"/>
      <c r="B5" s="85"/>
      <c r="C5" s="85"/>
      <c r="D5" s="85"/>
      <c r="E5" s="85"/>
      <c r="F5" s="85"/>
      <c r="G5" s="85"/>
      <c r="H5" s="85"/>
    </row>
    <row r="6" spans="1:8" ht="10.5" customHeight="1" x14ac:dyDescent="0.2"/>
    <row r="7" spans="1:8" ht="25.5" x14ac:dyDescent="0.2">
      <c r="A7" s="87"/>
      <c r="B7" s="88" t="s">
        <v>346</v>
      </c>
      <c r="C7" s="89" t="s">
        <v>347</v>
      </c>
      <c r="D7" s="89" t="s">
        <v>348</v>
      </c>
      <c r="E7" s="90" t="s">
        <v>349</v>
      </c>
      <c r="F7" s="91" t="s">
        <v>350</v>
      </c>
      <c r="G7" s="92" t="s">
        <v>351</v>
      </c>
      <c r="H7" s="89" t="s">
        <v>35</v>
      </c>
    </row>
    <row r="8" spans="1:8" ht="15.95" customHeight="1" x14ac:dyDescent="0.2">
      <c r="A8" s="93" t="s">
        <v>18</v>
      </c>
      <c r="B8" s="94"/>
      <c r="C8" s="95"/>
      <c r="D8" s="95"/>
      <c r="E8" s="96"/>
      <c r="F8" s="97"/>
      <c r="G8" s="97"/>
      <c r="H8" s="98"/>
    </row>
    <row r="9" spans="1:8" ht="15.95" customHeight="1" x14ac:dyDescent="0.2">
      <c r="A9" s="93"/>
      <c r="B9" s="99" t="s">
        <v>352</v>
      </c>
      <c r="C9" s="100">
        <f>'Unallocated Detail (CBR)'!E209</f>
        <v>125208.12</v>
      </c>
      <c r="D9" s="100">
        <f>'Unallocated Detail (CBR)'!F209</f>
        <v>90000.07</v>
      </c>
      <c r="E9" s="101">
        <v>1</v>
      </c>
      <c r="F9" s="75">
        <f>+C9/H9</f>
        <v>0.58179997703618991</v>
      </c>
      <c r="G9" s="75">
        <f>+D9/H9</f>
        <v>0.41820002296381009</v>
      </c>
      <c r="H9" s="102">
        <f>C9+D9</f>
        <v>215208.19</v>
      </c>
    </row>
    <row r="10" spans="1:8" ht="15.95" customHeight="1" x14ac:dyDescent="0.2">
      <c r="A10" s="93" t="s">
        <v>353</v>
      </c>
      <c r="B10" s="99" t="s">
        <v>354</v>
      </c>
      <c r="C10" s="103">
        <f>'Unallocated Detail (CBR)'!E210</f>
        <v>1305189.46</v>
      </c>
      <c r="D10" s="103">
        <f>'Unallocated Detail (CBR)'!F210</f>
        <v>776784.48</v>
      </c>
      <c r="E10" s="101">
        <v>2</v>
      </c>
      <c r="F10" s="75">
        <f>+C10/H10</f>
        <v>0.62689999856578416</v>
      </c>
      <c r="G10" s="75">
        <f>+D10/H10</f>
        <v>0.37310000143421584</v>
      </c>
      <c r="H10" s="104">
        <f>C10+D10</f>
        <v>2081973.94</v>
      </c>
    </row>
    <row r="11" spans="1:8" ht="15.95" customHeight="1" x14ac:dyDescent="0.2">
      <c r="A11" s="93" t="s">
        <v>353</v>
      </c>
      <c r="B11" s="99" t="s">
        <v>355</v>
      </c>
      <c r="C11" s="103">
        <f>'Unallocated Detail (CBR)'!E211</f>
        <v>13980097.369999999</v>
      </c>
      <c r="D11" s="103">
        <f>'Unallocated Detail (CBR)'!F211</f>
        <v>10048945.890000001</v>
      </c>
      <c r="E11" s="101">
        <v>1</v>
      </c>
      <c r="F11" s="75">
        <f>+C11/H11</f>
        <v>0.58180000005543298</v>
      </c>
      <c r="G11" s="75">
        <f>+D11/H11</f>
        <v>0.41819999994456714</v>
      </c>
      <c r="H11" s="104">
        <f>C11+D11</f>
        <v>24029043.259999998</v>
      </c>
    </row>
    <row r="12" spans="1:8" ht="15.95" customHeight="1" x14ac:dyDescent="0.2">
      <c r="A12" s="93" t="s">
        <v>353</v>
      </c>
      <c r="B12" s="105" t="s">
        <v>669</v>
      </c>
      <c r="C12" s="103">
        <f>'Unallocated Detail (CBR)'!E212</f>
        <v>0</v>
      </c>
      <c r="D12" s="103">
        <f>'Unallocated Detail (CBR)'!F212</f>
        <v>0</v>
      </c>
      <c r="E12" s="101">
        <v>4</v>
      </c>
      <c r="F12" s="75"/>
      <c r="G12" s="75"/>
      <c r="H12" s="104">
        <f>C12+D12</f>
        <v>0</v>
      </c>
    </row>
    <row r="13" spans="1:8" ht="15.95" customHeight="1" x14ac:dyDescent="0.2">
      <c r="A13" s="93" t="s">
        <v>353</v>
      </c>
      <c r="B13" s="99" t="s">
        <v>356</v>
      </c>
      <c r="C13" s="106">
        <f>'Unallocated Detail (CBR)'!E213</f>
        <v>0</v>
      </c>
      <c r="D13" s="106">
        <f>'Unallocated Detail (CBR)'!F213</f>
        <v>0</v>
      </c>
      <c r="E13" s="107">
        <v>1</v>
      </c>
      <c r="F13" s="108"/>
      <c r="G13" s="108"/>
      <c r="H13" s="106">
        <f>C13+D13</f>
        <v>0</v>
      </c>
    </row>
    <row r="14" spans="1:8" ht="15.95" customHeight="1" x14ac:dyDescent="0.2">
      <c r="A14" s="93" t="s">
        <v>353</v>
      </c>
      <c r="B14" s="94" t="s">
        <v>357</v>
      </c>
      <c r="C14" s="103">
        <f>SUM(C9:C13)</f>
        <v>15410494.949999999</v>
      </c>
      <c r="D14" s="103">
        <f>SUM(D9:D13)</f>
        <v>10915730.440000001</v>
      </c>
      <c r="E14" s="101"/>
      <c r="F14" s="109"/>
      <c r="G14" s="110"/>
      <c r="H14" s="104">
        <f>SUM(H9:H13)</f>
        <v>26326225.389999997</v>
      </c>
    </row>
    <row r="15" spans="1:8" ht="15.95" customHeight="1" x14ac:dyDescent="0.2">
      <c r="A15" s="93" t="s">
        <v>17</v>
      </c>
      <c r="B15" s="94"/>
      <c r="C15" s="103"/>
      <c r="D15" s="103"/>
      <c r="E15" s="101"/>
      <c r="F15" s="110"/>
      <c r="G15" s="110"/>
      <c r="H15" s="104"/>
    </row>
    <row r="16" spans="1:8" ht="15.95" customHeight="1" x14ac:dyDescent="0.2">
      <c r="A16" s="93"/>
      <c r="B16" s="99" t="s">
        <v>358</v>
      </c>
      <c r="C16" s="103">
        <f>'Unallocated Detail (CBR)'!E216</f>
        <v>1412934.66</v>
      </c>
      <c r="D16" s="103">
        <f>'Unallocated Detail (CBR)'!F216</f>
        <v>1015622.68</v>
      </c>
      <c r="E16" s="101">
        <v>1</v>
      </c>
      <c r="F16" s="75">
        <f>+C16/H16</f>
        <v>0.58179999983035191</v>
      </c>
      <c r="G16" s="75">
        <f>+D16/H16</f>
        <v>0.41820000016964809</v>
      </c>
      <c r="H16" s="104">
        <f t="shared" ref="H16:H22" si="0">C16+D16</f>
        <v>2428557.34</v>
      </c>
    </row>
    <row r="17" spans="1:8" ht="15.95" customHeight="1" x14ac:dyDescent="0.2">
      <c r="A17" s="93" t="s">
        <v>353</v>
      </c>
      <c r="B17" s="99" t="s">
        <v>359</v>
      </c>
      <c r="C17" s="103">
        <f>'Unallocated Detail (CBR)'!E217</f>
        <v>1803899.39</v>
      </c>
      <c r="D17" s="103">
        <f>'Unallocated Detail (CBR)'!F217</f>
        <v>1296649.58</v>
      </c>
      <c r="E17" s="101">
        <v>1</v>
      </c>
      <c r="F17" s="75">
        <f>+C17/H17</f>
        <v>0.58179999975939745</v>
      </c>
      <c r="G17" s="75">
        <f>+D17/H17</f>
        <v>0.41820000024060261</v>
      </c>
      <c r="H17" s="104">
        <f t="shared" si="0"/>
        <v>3100548.9699999997</v>
      </c>
    </row>
    <row r="18" spans="1:8" ht="15.95" customHeight="1" x14ac:dyDescent="0.2">
      <c r="A18" s="93" t="s">
        <v>353</v>
      </c>
      <c r="B18" s="99" t="s">
        <v>360</v>
      </c>
      <c r="C18" s="103">
        <f>'Unallocated Detail (CBR)'!E218</f>
        <v>176.55</v>
      </c>
      <c r="D18" s="103">
        <f>'Unallocated Detail (CBR)'!F218</f>
        <v>126.9</v>
      </c>
      <c r="E18" s="101">
        <v>1</v>
      </c>
      <c r="F18" s="75">
        <f>+C18/H18</f>
        <v>0.58180919426594158</v>
      </c>
      <c r="G18" s="75">
        <f>+D18/H18</f>
        <v>0.41819080573405831</v>
      </c>
      <c r="H18" s="104">
        <f t="shared" si="0"/>
        <v>303.45000000000005</v>
      </c>
    </row>
    <row r="19" spans="1:8" ht="15.95" customHeight="1" x14ac:dyDescent="0.2">
      <c r="A19" s="93"/>
      <c r="B19" s="99" t="s">
        <v>361</v>
      </c>
      <c r="C19" s="103">
        <f>'Unallocated Detail (CBR)'!E219</f>
        <v>0</v>
      </c>
      <c r="D19" s="103">
        <f>'Unallocated Detail (CBR)'!F219</f>
        <v>0</v>
      </c>
      <c r="E19" s="101">
        <v>1</v>
      </c>
      <c r="F19" s="75"/>
      <c r="G19" s="75"/>
      <c r="H19" s="104">
        <f t="shared" si="0"/>
        <v>0</v>
      </c>
    </row>
    <row r="20" spans="1:8" ht="15.95" customHeight="1" x14ac:dyDescent="0.2">
      <c r="A20" s="93" t="s">
        <v>353</v>
      </c>
      <c r="B20" s="99" t="s">
        <v>362</v>
      </c>
      <c r="C20" s="103">
        <f>'Unallocated Detail (CBR)'!E220</f>
        <v>-110925.42</v>
      </c>
      <c r="D20" s="103">
        <f>'Unallocated Detail (CBR)'!F220</f>
        <v>-79733.61</v>
      </c>
      <c r="E20" s="101">
        <v>1</v>
      </c>
      <c r="F20" s="75">
        <f>+C20/H20</f>
        <v>0.5817999808348967</v>
      </c>
      <c r="G20" s="75">
        <f>+D20/H20</f>
        <v>0.4182000191651033</v>
      </c>
      <c r="H20" s="104">
        <f t="shared" si="0"/>
        <v>-190659.03</v>
      </c>
    </row>
    <row r="21" spans="1:8" ht="15.95" customHeight="1" x14ac:dyDescent="0.2">
      <c r="A21" s="93"/>
      <c r="B21" s="99" t="s">
        <v>363</v>
      </c>
      <c r="C21" s="103">
        <f>'Unallocated Detail (CBR)'!E221</f>
        <v>0</v>
      </c>
      <c r="D21" s="103">
        <f>'Unallocated Detail (CBR)'!F221</f>
        <v>0</v>
      </c>
      <c r="E21" s="101">
        <v>1</v>
      </c>
      <c r="F21" s="75"/>
      <c r="G21" s="75"/>
      <c r="H21" s="104">
        <f t="shared" si="0"/>
        <v>0</v>
      </c>
    </row>
    <row r="22" spans="1:8" ht="15.95" customHeight="1" x14ac:dyDescent="0.2">
      <c r="A22" s="93"/>
      <c r="B22" s="99" t="s">
        <v>364</v>
      </c>
      <c r="C22" s="106">
        <f>'Unallocated Detail (CBR)'!E222</f>
        <v>0</v>
      </c>
      <c r="D22" s="106">
        <f>'Unallocated Detail (CBR)'!F222</f>
        <v>0</v>
      </c>
      <c r="E22" s="107">
        <v>1</v>
      </c>
      <c r="F22" s="108"/>
      <c r="G22" s="108"/>
      <c r="H22" s="106">
        <f t="shared" si="0"/>
        <v>0</v>
      </c>
    </row>
    <row r="23" spans="1:8" ht="15.95" customHeight="1" x14ac:dyDescent="0.2">
      <c r="A23" s="93" t="s">
        <v>353</v>
      </c>
      <c r="B23" s="94" t="s">
        <v>357</v>
      </c>
      <c r="C23" s="103">
        <f>SUM(C16:C21)</f>
        <v>3106085.1799999997</v>
      </c>
      <c r="D23" s="103">
        <f>SUM(D16:D21)</f>
        <v>2232665.5500000003</v>
      </c>
      <c r="E23" s="101"/>
      <c r="F23" s="109"/>
      <c r="G23" s="110"/>
      <c r="H23" s="104">
        <f>SUM(H16:H21)</f>
        <v>5338750.7299999995</v>
      </c>
    </row>
    <row r="24" spans="1:8" ht="15.95" customHeight="1" x14ac:dyDescent="0.2">
      <c r="A24" s="93" t="s">
        <v>15</v>
      </c>
      <c r="B24" s="94"/>
      <c r="C24" s="103"/>
      <c r="D24" s="103"/>
      <c r="E24" s="101"/>
      <c r="F24" s="110"/>
      <c r="G24" s="110"/>
      <c r="H24" s="104"/>
    </row>
    <row r="25" spans="1:8" ht="15.95" customHeight="1" x14ac:dyDescent="0.2">
      <c r="A25" s="93"/>
      <c r="B25" s="99" t="s">
        <v>365</v>
      </c>
      <c r="C25" s="103">
        <f>'Unallocated Detail (CBR)'!E228</f>
        <v>51762272.590000004</v>
      </c>
      <c r="D25" s="103">
        <f>'Unallocated Detail (CBR)'!F228</f>
        <v>26689186.32</v>
      </c>
      <c r="E25" s="101">
        <v>4</v>
      </c>
      <c r="F25" s="75">
        <f t="shared" ref="F25:F30" si="1">+C25/H25</f>
        <v>0.65980000001506667</v>
      </c>
      <c r="G25" s="75">
        <f t="shared" ref="G25:G30" si="2">+D25/H25</f>
        <v>0.34019999998493339</v>
      </c>
      <c r="H25" s="104">
        <f t="shared" ref="H25:H37" si="3">C25+D25</f>
        <v>78451458.909999996</v>
      </c>
    </row>
    <row r="26" spans="1:8" ht="15.95" customHeight="1" x14ac:dyDescent="0.2">
      <c r="A26" s="93"/>
      <c r="B26" s="99" t="s">
        <v>366</v>
      </c>
      <c r="C26" s="103">
        <f>'Unallocated Detail (CBR)'!E229</f>
        <v>8263853.4299999997</v>
      </c>
      <c r="D26" s="103">
        <f>'Unallocated Detail (CBR)'!F229</f>
        <v>4260932</v>
      </c>
      <c r="E26" s="101">
        <v>4</v>
      </c>
      <c r="F26" s="75">
        <f t="shared" si="1"/>
        <v>0.65980000026235974</v>
      </c>
      <c r="G26" s="75">
        <f t="shared" si="2"/>
        <v>0.3401999997376402</v>
      </c>
      <c r="H26" s="104">
        <f t="shared" si="3"/>
        <v>12524785.43</v>
      </c>
    </row>
    <row r="27" spans="1:8" ht="15.95" customHeight="1" x14ac:dyDescent="0.2">
      <c r="A27" s="93" t="s">
        <v>353</v>
      </c>
      <c r="B27" s="99" t="s">
        <v>367</v>
      </c>
      <c r="C27" s="103">
        <f>'Unallocated Detail (CBR)'!E230</f>
        <v>-24608981.440000001</v>
      </c>
      <c r="D27" s="103">
        <f>'Unallocated Detail (CBR)'!F230</f>
        <v>-12688656.390000001</v>
      </c>
      <c r="E27" s="101">
        <v>4</v>
      </c>
      <c r="F27" s="75">
        <f t="shared" si="1"/>
        <v>0.65979999999372618</v>
      </c>
      <c r="G27" s="75">
        <f t="shared" si="2"/>
        <v>0.34020000000627387</v>
      </c>
      <c r="H27" s="104">
        <f t="shared" si="3"/>
        <v>-37297637.829999998</v>
      </c>
    </row>
    <row r="28" spans="1:8" ht="15.95" customHeight="1" x14ac:dyDescent="0.2">
      <c r="A28" s="93" t="s">
        <v>353</v>
      </c>
      <c r="B28" s="99" t="s">
        <v>368</v>
      </c>
      <c r="C28" s="103">
        <f>'Unallocated Detail (CBR)'!E231</f>
        <v>11697009.74</v>
      </c>
      <c r="D28" s="103">
        <f>'Unallocated Detail (CBR)'!F231</f>
        <v>6031104.4400000004</v>
      </c>
      <c r="E28" s="101">
        <v>4</v>
      </c>
      <c r="F28" s="75">
        <f t="shared" si="1"/>
        <v>0.65980000022766105</v>
      </c>
      <c r="G28" s="75">
        <f t="shared" si="2"/>
        <v>0.34019999977233906</v>
      </c>
      <c r="H28" s="104">
        <f t="shared" si="3"/>
        <v>17728114.18</v>
      </c>
    </row>
    <row r="29" spans="1:8" ht="15.95" customHeight="1" x14ac:dyDescent="0.2">
      <c r="A29" s="93" t="s">
        <v>353</v>
      </c>
      <c r="B29" s="99" t="s">
        <v>369</v>
      </c>
      <c r="C29" s="103">
        <f>'Unallocated Detail (CBR)'!E232</f>
        <v>-559999.23</v>
      </c>
      <c r="D29" s="103">
        <f>'Unallocated Detail (CBR)'!F232</f>
        <v>-386105.23</v>
      </c>
      <c r="E29" s="101">
        <v>3</v>
      </c>
      <c r="F29" s="75">
        <f t="shared" si="1"/>
        <v>0.59190000013317767</v>
      </c>
      <c r="G29" s="75">
        <f t="shared" si="2"/>
        <v>0.40809999986682233</v>
      </c>
      <c r="H29" s="104">
        <f t="shared" si="3"/>
        <v>-946104.46</v>
      </c>
    </row>
    <row r="30" spans="1:8" ht="15.95" customHeight="1" x14ac:dyDescent="0.2">
      <c r="A30" s="93" t="s">
        <v>353</v>
      </c>
      <c r="B30" s="99" t="s">
        <v>370</v>
      </c>
      <c r="C30" s="103">
        <f>'Unallocated Detail (CBR)'!E233</f>
        <v>4168335.86</v>
      </c>
      <c r="D30" s="103">
        <f>'Unallocated Detail (CBR)'!F233</f>
        <v>2996215.3</v>
      </c>
      <c r="E30" s="101">
        <v>1</v>
      </c>
      <c r="F30" s="75">
        <f t="shared" si="1"/>
        <v>0.58179999931775206</v>
      </c>
      <c r="G30" s="75">
        <f t="shared" si="2"/>
        <v>0.41820000068224789</v>
      </c>
      <c r="H30" s="104">
        <f t="shared" si="3"/>
        <v>7164551.1600000001</v>
      </c>
    </row>
    <row r="31" spans="1:8" ht="15.95" customHeight="1" x14ac:dyDescent="0.2">
      <c r="A31" s="93" t="s">
        <v>353</v>
      </c>
      <c r="B31" s="99" t="s">
        <v>371</v>
      </c>
      <c r="C31" s="103">
        <f>'Unallocated Detail (CBR)'!E234</f>
        <v>12697230.029999999</v>
      </c>
      <c r="D31" s="103">
        <f>'Unallocated Detail (CBR)'!F234</f>
        <v>4821023.32</v>
      </c>
      <c r="E31" s="101">
        <v>5</v>
      </c>
      <c r="F31" s="75">
        <f t="shared" ref="F31:F32" si="4">+C31/H31</f>
        <v>0.72480000010959988</v>
      </c>
      <c r="G31" s="75">
        <f t="shared" ref="G31:G32" si="5">+D31/H31</f>
        <v>0.2751999998904</v>
      </c>
      <c r="H31" s="104">
        <f t="shared" si="3"/>
        <v>17518253.350000001</v>
      </c>
    </row>
    <row r="32" spans="1:8" ht="15.95" customHeight="1" x14ac:dyDescent="0.2">
      <c r="A32" s="93"/>
      <c r="B32" s="99" t="s">
        <v>372</v>
      </c>
      <c r="C32" s="103">
        <f>'Unallocated Detail (CBR)'!E235</f>
        <v>696890.63</v>
      </c>
      <c r="D32" s="103">
        <f>'Unallocated Detail (CBR)'!F235</f>
        <v>359324.33</v>
      </c>
      <c r="E32" s="101">
        <v>4</v>
      </c>
      <c r="F32" s="75">
        <f t="shared" si="4"/>
        <v>0.65979999942435963</v>
      </c>
      <c r="G32" s="75">
        <f t="shared" si="5"/>
        <v>0.34020000057564043</v>
      </c>
      <c r="H32" s="104">
        <f t="shared" si="3"/>
        <v>1056214.96</v>
      </c>
    </row>
    <row r="33" spans="1:8" ht="15.95" customHeight="1" x14ac:dyDescent="0.2">
      <c r="A33" s="93" t="s">
        <v>353</v>
      </c>
      <c r="B33" s="99" t="s">
        <v>373</v>
      </c>
      <c r="C33" s="103">
        <f>'Unallocated Detail (CBR)'!E236</f>
        <v>327.06</v>
      </c>
      <c r="D33" s="103">
        <f>'Unallocated Detail (CBR)'!F236</f>
        <v>168.63</v>
      </c>
      <c r="E33" s="101">
        <v>4</v>
      </c>
      <c r="F33" s="75">
        <f>IFERROR(+C33/H33,0)</f>
        <v>0.65980754100344974</v>
      </c>
      <c r="G33" s="75">
        <f>IFERROR(+D33/H33,0)</f>
        <v>0.34019245899655026</v>
      </c>
      <c r="H33" s="104">
        <f t="shared" si="3"/>
        <v>495.69</v>
      </c>
    </row>
    <row r="34" spans="1:8" ht="15.95" customHeight="1" x14ac:dyDescent="0.2">
      <c r="A34" s="93" t="s">
        <v>353</v>
      </c>
      <c r="B34" s="99" t="s">
        <v>374</v>
      </c>
      <c r="C34" s="103">
        <f>'Unallocated Detail (CBR)'!E237</f>
        <v>6363277.46</v>
      </c>
      <c r="D34" s="103">
        <f>'Unallocated Detail (CBR)'!F237</f>
        <v>3280974.53</v>
      </c>
      <c r="E34" s="101">
        <v>4</v>
      </c>
      <c r="F34" s="75">
        <f>+C34/H34</f>
        <v>0.65979999968872649</v>
      </c>
      <c r="G34" s="75">
        <f>+D34/H34</f>
        <v>0.34020000031127345</v>
      </c>
      <c r="H34" s="104">
        <f t="shared" si="3"/>
        <v>9644251.9900000002</v>
      </c>
    </row>
    <row r="35" spans="1:8" ht="15.95" customHeight="1" x14ac:dyDescent="0.2">
      <c r="A35" s="93" t="s">
        <v>353</v>
      </c>
      <c r="B35" s="99" t="s">
        <v>375</v>
      </c>
      <c r="C35" s="103">
        <f>'Unallocated Detail (CBR)'!E238</f>
        <v>6710701.3399999999</v>
      </c>
      <c r="D35" s="103">
        <f>'Unallocated Detail (CBR)'!F238</f>
        <v>3460110.02</v>
      </c>
      <c r="E35" s="101">
        <v>4</v>
      </c>
      <c r="F35" s="75">
        <f>+C35/H35</f>
        <v>0.65980000045935372</v>
      </c>
      <c r="G35" s="75">
        <f>+D35/H35</f>
        <v>0.34019999954064628</v>
      </c>
      <c r="H35" s="104">
        <f t="shared" si="3"/>
        <v>10170811.359999999</v>
      </c>
    </row>
    <row r="36" spans="1:8" ht="15.95" customHeight="1" x14ac:dyDescent="0.2">
      <c r="A36" s="93"/>
      <c r="B36" s="99" t="s">
        <v>376</v>
      </c>
      <c r="C36" s="103">
        <f>'Unallocated Detail (CBR)'!E239</f>
        <v>0</v>
      </c>
      <c r="D36" s="103">
        <f>'Unallocated Detail (CBR)'!F239</f>
        <v>0</v>
      </c>
      <c r="E36" s="101">
        <v>4</v>
      </c>
      <c r="F36" s="75"/>
      <c r="G36" s="75"/>
      <c r="H36" s="104">
        <f t="shared" si="3"/>
        <v>0</v>
      </c>
    </row>
    <row r="37" spans="1:8" ht="15.95" customHeight="1" x14ac:dyDescent="0.2">
      <c r="A37" s="93"/>
      <c r="B37" s="99" t="s">
        <v>377</v>
      </c>
      <c r="C37" s="106">
        <f>'Unallocated Detail (CBR)'!E240</f>
        <v>16680036.32</v>
      </c>
      <c r="D37" s="106">
        <f>'Unallocated Detail (CBR)'!F240</f>
        <v>8600406.7300000004</v>
      </c>
      <c r="E37" s="107">
        <v>4</v>
      </c>
      <c r="F37" s="108">
        <f>+C37/H37</f>
        <v>0.65979999982634796</v>
      </c>
      <c r="G37" s="108">
        <f>+D37/H37</f>
        <v>0.34020000017365204</v>
      </c>
      <c r="H37" s="106">
        <f t="shared" si="3"/>
        <v>25280443.050000001</v>
      </c>
    </row>
    <row r="38" spans="1:8" ht="15.95" customHeight="1" x14ac:dyDescent="0.2">
      <c r="A38" s="93" t="s">
        <v>353</v>
      </c>
      <c r="B38" s="94" t="s">
        <v>357</v>
      </c>
      <c r="C38" s="103">
        <f>SUM(C25:C37)</f>
        <v>93870953.790000021</v>
      </c>
      <c r="D38" s="103">
        <f>SUM(D25:D37)</f>
        <v>47424684</v>
      </c>
      <c r="E38" s="101"/>
      <c r="F38" s="109"/>
      <c r="G38" s="110"/>
      <c r="H38" s="104">
        <f>SUM(H25:H37)</f>
        <v>141295637.78999999</v>
      </c>
    </row>
    <row r="39" spans="1:8" ht="15.95" customHeight="1" x14ac:dyDescent="0.2">
      <c r="A39" s="93" t="s">
        <v>378</v>
      </c>
      <c r="B39" s="94"/>
      <c r="C39" s="103"/>
      <c r="D39" s="103"/>
      <c r="E39" s="101"/>
      <c r="F39" s="110"/>
      <c r="G39" s="110"/>
      <c r="H39" s="104"/>
    </row>
    <row r="40" spans="1:8" ht="15.95" customHeight="1" x14ac:dyDescent="0.2">
      <c r="A40" s="93"/>
      <c r="B40" s="99" t="s">
        <v>379</v>
      </c>
      <c r="C40" s="103">
        <f>'Unallocated Detail (CBR)'!E246</f>
        <v>18201121.829999998</v>
      </c>
      <c r="D40" s="103">
        <f>'Unallocated Detail (CBR)'!F246</f>
        <v>9384694.8200000003</v>
      </c>
      <c r="E40" s="101">
        <v>4</v>
      </c>
      <c r="F40" s="75">
        <f>+C40/H40</f>
        <v>0.65980000015696472</v>
      </c>
      <c r="G40" s="75">
        <f>+D40/H40</f>
        <v>0.34019999984303528</v>
      </c>
      <c r="H40" s="104">
        <f>C40+D40</f>
        <v>27585816.649999999</v>
      </c>
    </row>
    <row r="41" spans="1:8" ht="15.95" customHeight="1" x14ac:dyDescent="0.2">
      <c r="A41" s="93"/>
      <c r="B41" s="111" t="s">
        <v>380</v>
      </c>
      <c r="C41" s="106">
        <f>'Unallocated Detail (CBR)'!E247</f>
        <v>38128.559999999998</v>
      </c>
      <c r="D41" s="106">
        <f>'Unallocated Detail (CBR)'!F247</f>
        <v>19659.5</v>
      </c>
      <c r="E41" s="107">
        <v>4</v>
      </c>
      <c r="F41" s="108"/>
      <c r="G41" s="108"/>
      <c r="H41" s="106">
        <f>C41+D41</f>
        <v>57788.06</v>
      </c>
    </row>
    <row r="42" spans="1:8" ht="15.95" customHeight="1" x14ac:dyDescent="0.2">
      <c r="A42" s="93"/>
      <c r="B42" s="94" t="s">
        <v>357</v>
      </c>
      <c r="C42" s="103">
        <f>SUM(C40:C41)</f>
        <v>18239250.389999997</v>
      </c>
      <c r="D42" s="103">
        <f>SUM(D40:D41)</f>
        <v>9404354.3200000003</v>
      </c>
      <c r="E42" s="101"/>
      <c r="F42" s="110"/>
      <c r="G42" s="110"/>
      <c r="H42" s="104">
        <f>SUM(H40:H41)</f>
        <v>27643604.709999997</v>
      </c>
    </row>
    <row r="43" spans="1:8" ht="15.95" customHeight="1" x14ac:dyDescent="0.2">
      <c r="A43" s="93" t="s">
        <v>13</v>
      </c>
      <c r="B43" s="99"/>
      <c r="C43" s="103"/>
      <c r="D43" s="103"/>
      <c r="E43" s="101"/>
      <c r="F43" s="110"/>
      <c r="G43" s="110"/>
      <c r="H43" s="104"/>
    </row>
    <row r="44" spans="1:8" ht="15.95" customHeight="1" x14ac:dyDescent="0.2">
      <c r="A44" s="93"/>
      <c r="B44" s="99" t="s">
        <v>381</v>
      </c>
      <c r="C44" s="103">
        <f>'Unallocated Detail (CBR)'!E250</f>
        <v>63962072.399999999</v>
      </c>
      <c r="D44" s="103">
        <f>'Unallocated Detail (CBR)'!F250</f>
        <v>32979534.75</v>
      </c>
      <c r="E44" s="101">
        <v>4</v>
      </c>
      <c r="F44" s="75">
        <f>+C44/H44</f>
        <v>0.65980000002506656</v>
      </c>
      <c r="G44" s="75">
        <f>+D44/H44</f>
        <v>0.34019999997493333</v>
      </c>
      <c r="H44" s="104">
        <f>C44+D44</f>
        <v>96941607.150000006</v>
      </c>
    </row>
    <row r="45" spans="1:8" ht="15.95" customHeight="1" x14ac:dyDescent="0.2">
      <c r="A45" s="93"/>
      <c r="B45" s="99" t="s">
        <v>382</v>
      </c>
      <c r="C45" s="103">
        <f>'Unallocated Detail (CBR)'!E251</f>
        <v>0</v>
      </c>
      <c r="D45" s="103">
        <f>'Unallocated Detail (CBR)'!F251</f>
        <v>0</v>
      </c>
      <c r="E45" s="101">
        <v>4</v>
      </c>
      <c r="F45" s="75"/>
      <c r="G45" s="75"/>
      <c r="H45" s="104">
        <f>C45+D45</f>
        <v>0</v>
      </c>
    </row>
    <row r="46" spans="1:8" ht="15.95" customHeight="1" x14ac:dyDescent="0.2">
      <c r="A46" s="93"/>
      <c r="B46" s="111" t="s">
        <v>383</v>
      </c>
      <c r="C46" s="106">
        <f>'Unallocated Detail (CBR)'!E252</f>
        <v>10918.25</v>
      </c>
      <c r="D46" s="106">
        <f>'Unallocated Detail (CBR)'!F252</f>
        <v>5629.56</v>
      </c>
      <c r="E46" s="107">
        <v>4</v>
      </c>
      <c r="F46" s="108">
        <f>+C46/H46</f>
        <v>0.65980029985841027</v>
      </c>
      <c r="G46" s="108">
        <f>+D46/H46</f>
        <v>0.34019970014158973</v>
      </c>
      <c r="H46" s="104">
        <f>C46+D46</f>
        <v>16547.810000000001</v>
      </c>
    </row>
    <row r="47" spans="1:8" ht="15.95" customHeight="1" x14ac:dyDescent="0.2">
      <c r="A47" s="93" t="s">
        <v>353</v>
      </c>
      <c r="B47" s="94" t="s">
        <v>357</v>
      </c>
      <c r="C47" s="103">
        <f>SUM(C44:C46)</f>
        <v>63972990.649999999</v>
      </c>
      <c r="D47" s="103">
        <f>SUM(D44:D46)</f>
        <v>32985164.309999999</v>
      </c>
      <c r="E47" s="101"/>
      <c r="F47" s="110"/>
      <c r="G47" s="110"/>
      <c r="H47" s="112">
        <f>SUM(H44:H46)</f>
        <v>96958154.960000008</v>
      </c>
    </row>
    <row r="48" spans="1:8" ht="15.95" customHeight="1" x14ac:dyDescent="0.2">
      <c r="A48" s="113" t="s">
        <v>384</v>
      </c>
      <c r="B48" s="94"/>
      <c r="C48" s="103"/>
      <c r="D48" s="103"/>
      <c r="E48" s="101"/>
      <c r="F48" s="110"/>
      <c r="G48" s="110"/>
      <c r="H48" s="104"/>
    </row>
    <row r="49" spans="1:8" ht="15.95" customHeight="1" x14ac:dyDescent="0.2">
      <c r="A49" s="93" t="s">
        <v>273</v>
      </c>
      <c r="B49" s="94"/>
      <c r="C49" s="103">
        <f>'Unallocated Detail (CBR)'!E258</f>
        <v>0</v>
      </c>
      <c r="D49" s="103">
        <f>'Unallocated Detail (CBR)'!F258</f>
        <v>0</v>
      </c>
      <c r="E49" s="101"/>
      <c r="F49" s="110"/>
      <c r="G49" s="110"/>
      <c r="H49" s="104">
        <f t="shared" ref="H49:H54" si="6">C49+D49</f>
        <v>0</v>
      </c>
    </row>
    <row r="50" spans="1:8" ht="15.95" customHeight="1" x14ac:dyDescent="0.2">
      <c r="A50" s="93" t="s">
        <v>274</v>
      </c>
      <c r="B50" s="94"/>
      <c r="C50" s="103">
        <f>'Unallocated Detail (CBR)'!E259</f>
        <v>-5560469.7800000003</v>
      </c>
      <c r="D50" s="103">
        <f>'Unallocated Detail (CBR)'!F259</f>
        <v>-2867038.22</v>
      </c>
      <c r="E50" s="101">
        <v>4</v>
      </c>
      <c r="F50" s="75">
        <f>+C50/H50</f>
        <v>0.65980000018985452</v>
      </c>
      <c r="G50" s="75">
        <f>+D50/H50</f>
        <v>0.34019999981014554</v>
      </c>
      <c r="H50" s="104">
        <f t="shared" si="6"/>
        <v>-8427508</v>
      </c>
    </row>
    <row r="51" spans="1:8" ht="15.95" customHeight="1" x14ac:dyDescent="0.2">
      <c r="A51" s="93" t="s">
        <v>275</v>
      </c>
      <c r="B51" s="94"/>
      <c r="C51" s="103">
        <f>'Unallocated Detail (CBR)'!E260</f>
        <v>0</v>
      </c>
      <c r="D51" s="103">
        <f>'Unallocated Detail (CBR)'!F260</f>
        <v>0</v>
      </c>
      <c r="E51" s="101">
        <v>4</v>
      </c>
      <c r="F51" s="110"/>
      <c r="G51" s="110"/>
      <c r="H51" s="104">
        <f t="shared" si="6"/>
        <v>0</v>
      </c>
    </row>
    <row r="52" spans="1:8" ht="15.95" customHeight="1" x14ac:dyDescent="0.2">
      <c r="A52" s="93" t="s">
        <v>276</v>
      </c>
      <c r="B52" s="94"/>
      <c r="C52" s="103">
        <f>'Unallocated Detail (CBR)'!E261</f>
        <v>-141996.49</v>
      </c>
      <c r="D52" s="103">
        <f>'Unallocated Detail (CBR)'!F261</f>
        <v>-73214.92</v>
      </c>
      <c r="E52" s="101">
        <v>4</v>
      </c>
      <c r="F52" s="75">
        <f>+C52/H52</f>
        <v>0.6598000078155708</v>
      </c>
      <c r="G52" s="75">
        <f>+D52/H52</f>
        <v>0.34019999218442931</v>
      </c>
      <c r="H52" s="104">
        <f t="shared" si="6"/>
        <v>-215211.40999999997</v>
      </c>
    </row>
    <row r="53" spans="1:8" ht="15.95" customHeight="1" x14ac:dyDescent="0.2">
      <c r="A53" s="93" t="s">
        <v>277</v>
      </c>
      <c r="B53" s="94"/>
      <c r="C53" s="103">
        <f>'Unallocated Detail (CBR)'!E262</f>
        <v>0</v>
      </c>
      <c r="D53" s="103">
        <f>'Unallocated Detail (CBR)'!F262</f>
        <v>0</v>
      </c>
      <c r="E53" s="101"/>
      <c r="F53" s="110"/>
      <c r="G53" s="110"/>
      <c r="H53" s="104">
        <f t="shared" si="6"/>
        <v>0</v>
      </c>
    </row>
    <row r="54" spans="1:8" ht="15.95" customHeight="1" x14ac:dyDescent="0.2">
      <c r="A54" s="93" t="s">
        <v>278</v>
      </c>
      <c r="B54" s="94"/>
      <c r="C54" s="106">
        <f>'Unallocated Detail (CBR)'!E263</f>
        <v>0</v>
      </c>
      <c r="D54" s="106">
        <f>'Unallocated Detail (CBR)'!F263</f>
        <v>0</v>
      </c>
      <c r="E54" s="107"/>
      <c r="F54" s="114"/>
      <c r="G54" s="114"/>
      <c r="H54" s="115">
        <f t="shared" si="6"/>
        <v>0</v>
      </c>
    </row>
    <row r="55" spans="1:8" ht="15.95" customHeight="1" x14ac:dyDescent="0.2">
      <c r="A55" s="93" t="s">
        <v>279</v>
      </c>
      <c r="B55" s="94"/>
      <c r="C55" s="103">
        <f>SUM(C49:C54)</f>
        <v>-5702466.2700000005</v>
      </c>
      <c r="D55" s="103">
        <f>SUM(D49:D54)</f>
        <v>-2940253.14</v>
      </c>
      <c r="E55" s="101"/>
      <c r="F55" s="110"/>
      <c r="G55" s="110"/>
      <c r="H55" s="103">
        <f>SUM(H49:H54)</f>
        <v>-8642719.4100000001</v>
      </c>
    </row>
    <row r="56" spans="1:8" ht="15.95" customHeight="1" x14ac:dyDescent="0.2">
      <c r="A56" s="93" t="s">
        <v>385</v>
      </c>
      <c r="B56" s="116"/>
      <c r="C56" s="103"/>
      <c r="D56" s="103"/>
      <c r="E56" s="101"/>
      <c r="F56" s="110"/>
      <c r="G56" s="110"/>
      <c r="H56" s="104"/>
    </row>
    <row r="57" spans="1:8" ht="15.95" customHeight="1" x14ac:dyDescent="0.2">
      <c r="A57" s="93"/>
      <c r="B57" s="111" t="s">
        <v>326</v>
      </c>
      <c r="C57" s="106">
        <f>'Unallocated Detail (CBR)'!E268</f>
        <v>5262477.7699999996</v>
      </c>
      <c r="D57" s="106">
        <f>'Unallocated Detail (CBR)'!F268</f>
        <v>2713390.32</v>
      </c>
      <c r="E57" s="107">
        <v>4</v>
      </c>
      <c r="F57" s="108">
        <f>+C57/H57</f>
        <v>0.65980000052884524</v>
      </c>
      <c r="G57" s="108">
        <f>+D57/H57</f>
        <v>0.34019999947115476</v>
      </c>
      <c r="H57" s="104">
        <f>C57+D57</f>
        <v>7975868.0899999999</v>
      </c>
    </row>
    <row r="58" spans="1:8" ht="15.95" customHeight="1" x14ac:dyDescent="0.2">
      <c r="A58" s="93" t="s">
        <v>353</v>
      </c>
      <c r="B58" s="94" t="s">
        <v>357</v>
      </c>
      <c r="C58" s="103">
        <f>C57</f>
        <v>5262477.7699999996</v>
      </c>
      <c r="D58" s="103">
        <f>D57</f>
        <v>2713390.32</v>
      </c>
      <c r="E58" s="101"/>
      <c r="F58" s="110"/>
      <c r="G58" s="110"/>
      <c r="H58" s="112">
        <f>SUM(H57)</f>
        <v>7975868.0899999999</v>
      </c>
    </row>
    <row r="59" spans="1:8" ht="15.95" customHeight="1" x14ac:dyDescent="0.2">
      <c r="A59" s="93"/>
      <c r="B59" s="94"/>
      <c r="C59" s="103"/>
      <c r="D59" s="103"/>
      <c r="E59" s="101"/>
      <c r="F59" s="110"/>
      <c r="G59" s="110"/>
      <c r="H59" s="104"/>
    </row>
    <row r="60" spans="1:8" ht="15.95" customHeight="1" x14ac:dyDescent="0.2">
      <c r="A60" s="117" t="s">
        <v>386</v>
      </c>
      <c r="B60" s="116"/>
      <c r="C60" s="103"/>
      <c r="D60" s="103"/>
      <c r="E60" s="118"/>
      <c r="F60" s="118"/>
      <c r="G60" s="118"/>
      <c r="H60" s="104"/>
    </row>
    <row r="61" spans="1:8" ht="15.95" customHeight="1" x14ac:dyDescent="0.2">
      <c r="A61" s="117"/>
      <c r="B61" s="111" t="s">
        <v>387</v>
      </c>
      <c r="C61" s="103">
        <f>'Unallocated Detail (CBR)'!E272</f>
        <v>0</v>
      </c>
      <c r="D61" s="103">
        <f>'Unallocated Detail (CBR)'!F272</f>
        <v>0</v>
      </c>
      <c r="E61" s="101">
        <v>4</v>
      </c>
      <c r="F61" s="75"/>
      <c r="G61" s="75"/>
      <c r="H61" s="104">
        <f t="shared" ref="H61:H62" si="7">C61+D61</f>
        <v>0</v>
      </c>
    </row>
    <row r="62" spans="1:8" ht="15.95" customHeight="1" x14ac:dyDescent="0.2">
      <c r="A62" s="117"/>
      <c r="B62" s="111" t="s">
        <v>387</v>
      </c>
      <c r="C62" s="106">
        <f>'Unallocated Detail (CBR)'!E273</f>
        <v>0</v>
      </c>
      <c r="D62" s="106">
        <f>'Unallocated Detail (CBR)'!F273</f>
        <v>0</v>
      </c>
      <c r="E62" s="107">
        <v>4</v>
      </c>
      <c r="F62" s="108"/>
      <c r="G62" s="108"/>
      <c r="H62" s="115">
        <f t="shared" si="7"/>
        <v>0</v>
      </c>
    </row>
    <row r="63" spans="1:8" ht="15.95" customHeight="1" x14ac:dyDescent="0.2">
      <c r="A63" s="117"/>
      <c r="B63" s="94" t="s">
        <v>357</v>
      </c>
      <c r="C63" s="103">
        <f>SUM(C61:C62)</f>
        <v>0</v>
      </c>
      <c r="D63" s="103">
        <f>SUM(D61:D62)</f>
        <v>0</v>
      </c>
      <c r="E63" s="101"/>
      <c r="F63" s="110"/>
      <c r="G63" s="110"/>
      <c r="H63" s="104">
        <f>SUM(H62)</f>
        <v>0</v>
      </c>
    </row>
    <row r="64" spans="1:8" ht="15.95" customHeight="1" x14ac:dyDescent="0.2">
      <c r="A64" s="117"/>
      <c r="B64" s="116"/>
      <c r="C64" s="103"/>
      <c r="D64" s="103"/>
      <c r="E64" s="101"/>
      <c r="F64" s="110"/>
      <c r="G64" s="110"/>
      <c r="H64" s="104"/>
    </row>
    <row r="65" spans="1:8" ht="15.95" customHeight="1" x14ac:dyDescent="0.2">
      <c r="A65" s="93" t="s">
        <v>388</v>
      </c>
      <c r="B65" s="94"/>
      <c r="C65" s="103"/>
      <c r="D65" s="103"/>
      <c r="E65" s="101"/>
      <c r="F65" s="110"/>
      <c r="G65" s="110"/>
      <c r="H65" s="104"/>
    </row>
    <row r="66" spans="1:8" ht="15.95" customHeight="1" x14ac:dyDescent="0.2">
      <c r="A66" s="93"/>
      <c r="B66" s="111" t="s">
        <v>389</v>
      </c>
      <c r="C66" s="103">
        <f>'Unallocated Detail (CBR)'!E276</f>
        <v>0</v>
      </c>
      <c r="D66" s="103">
        <f>'Unallocated Detail (CBR)'!F276</f>
        <v>0</v>
      </c>
      <c r="E66" s="101">
        <v>4</v>
      </c>
      <c r="F66" s="75">
        <f>IFERROR(0,C66/H66)</f>
        <v>0</v>
      </c>
      <c r="G66" s="75">
        <f>IFERROR(0,D66/H66)</f>
        <v>0</v>
      </c>
      <c r="H66" s="104">
        <f>C66+D66</f>
        <v>0</v>
      </c>
    </row>
    <row r="67" spans="1:8" ht="15.95" customHeight="1" x14ac:dyDescent="0.2">
      <c r="A67" s="93"/>
      <c r="B67" s="111" t="s">
        <v>390</v>
      </c>
      <c r="C67" s="106">
        <f>'Unallocated Detail (CBR)'!E277</f>
        <v>0</v>
      </c>
      <c r="D67" s="106">
        <f>'Unallocated Detail (CBR)'!F277</f>
        <v>0</v>
      </c>
      <c r="E67" s="119">
        <v>4</v>
      </c>
      <c r="F67" s="108"/>
      <c r="G67" s="108"/>
      <c r="H67" s="106">
        <f>C67+D67</f>
        <v>0</v>
      </c>
    </row>
    <row r="68" spans="1:8" ht="15.95" customHeight="1" x14ac:dyDescent="0.2">
      <c r="A68" s="120" t="s">
        <v>353</v>
      </c>
      <c r="B68" s="121" t="s">
        <v>357</v>
      </c>
      <c r="C68" s="106">
        <f>SUM(C66:C67)</f>
        <v>0</v>
      </c>
      <c r="D68" s="106">
        <f>SUM(D66:D67)</f>
        <v>0</v>
      </c>
      <c r="E68" s="107"/>
      <c r="F68" s="114"/>
      <c r="G68" s="114"/>
      <c r="H68" s="106">
        <f>SUM(H66:H67)</f>
        <v>0</v>
      </c>
    </row>
    <row r="69" spans="1:8" ht="12" customHeight="1" x14ac:dyDescent="0.2">
      <c r="A69" s="93"/>
      <c r="B69" s="94"/>
      <c r="C69" s="103"/>
      <c r="D69" s="103"/>
      <c r="E69" s="122"/>
      <c r="F69" s="110"/>
      <c r="G69" s="110"/>
      <c r="H69" s="104"/>
    </row>
    <row r="70" spans="1:8" ht="15.95" customHeight="1" x14ac:dyDescent="0.35">
      <c r="A70" s="120" t="s">
        <v>391</v>
      </c>
      <c r="B70" s="121"/>
      <c r="C70" s="123">
        <f>C68+C63+C58+C47+C42+C38+C23+C14+C55</f>
        <v>194159786.46000001</v>
      </c>
      <c r="D70" s="123">
        <f>D68+D63+D58+D47+D42+D38+D23+D14+D55</f>
        <v>102735735.79999998</v>
      </c>
      <c r="E70" s="124"/>
      <c r="F70" s="124"/>
      <c r="G70" s="125"/>
      <c r="H70" s="123">
        <f>H68+H63+H58+H47+H42+H38+H23+H14+H55</f>
        <v>296895522.25999999</v>
      </c>
    </row>
    <row r="71" spans="1:8" ht="11.25" customHeight="1" x14ac:dyDescent="0.2">
      <c r="C71" s="126"/>
      <c r="D71" s="126"/>
      <c r="E71" s="126"/>
      <c r="F71" s="126"/>
    </row>
    <row r="72" spans="1:8" ht="15.95" customHeight="1" x14ac:dyDescent="0.2">
      <c r="E72" s="127"/>
      <c r="F72" s="128" t="s">
        <v>34</v>
      </c>
      <c r="G72" s="129" t="s">
        <v>33</v>
      </c>
      <c r="H72" s="130"/>
    </row>
    <row r="73" spans="1:8" ht="15.95" customHeight="1" x14ac:dyDescent="0.2">
      <c r="B73" s="131" t="s">
        <v>677</v>
      </c>
      <c r="C73" s="132"/>
      <c r="D73" s="132"/>
      <c r="E73" s="133"/>
      <c r="F73" s="134"/>
      <c r="G73" s="135"/>
      <c r="H73" s="136"/>
    </row>
    <row r="74" spans="1:8" ht="15.95" customHeight="1" x14ac:dyDescent="0.2">
      <c r="B74" s="137">
        <v>1</v>
      </c>
      <c r="C74" s="138" t="s">
        <v>392</v>
      </c>
      <c r="D74" s="139"/>
      <c r="E74" s="140"/>
      <c r="F74" s="67">
        <f>[1]Lead!$E$9</f>
        <v>0.58179999999999998</v>
      </c>
      <c r="G74" s="68">
        <f>[1]Lead!$F$9</f>
        <v>0.41820000000000002</v>
      </c>
      <c r="H74" s="141"/>
    </row>
    <row r="75" spans="1:8" ht="15.95" customHeight="1" x14ac:dyDescent="0.2">
      <c r="B75" s="137">
        <v>2</v>
      </c>
      <c r="C75" s="138" t="s">
        <v>393</v>
      </c>
      <c r="D75" s="139"/>
      <c r="E75" s="140"/>
      <c r="F75" s="62">
        <f>[1]Lead!$E$12</f>
        <v>0.62690000000000001</v>
      </c>
      <c r="G75" s="63">
        <f>[1]Lead!$F$12</f>
        <v>0.37309999999999999</v>
      </c>
      <c r="H75" s="140"/>
    </row>
    <row r="76" spans="1:8" ht="15.95" customHeight="1" x14ac:dyDescent="0.2">
      <c r="B76" s="137">
        <v>3</v>
      </c>
      <c r="C76" s="139" t="s">
        <v>394</v>
      </c>
      <c r="D76" s="139"/>
      <c r="E76" s="140"/>
      <c r="F76" s="62">
        <f>[1]Lead!$E$19</f>
        <v>0.59189999999999998</v>
      </c>
      <c r="G76" s="63">
        <f>[1]Lead!$F$19</f>
        <v>0.40810000000000002</v>
      </c>
      <c r="H76" s="140"/>
    </row>
    <row r="77" spans="1:8" ht="15.95" customHeight="1" x14ac:dyDescent="0.2">
      <c r="B77" s="137">
        <v>4</v>
      </c>
      <c r="C77" s="138" t="s">
        <v>395</v>
      </c>
      <c r="D77" s="139"/>
      <c r="E77" s="140"/>
      <c r="F77" s="62">
        <f>[1]Lead!$E$35</f>
        <v>0.65980000000000005</v>
      </c>
      <c r="G77" s="63">
        <f>[1]Lead!$F$35</f>
        <v>0.3402</v>
      </c>
      <c r="H77" s="140"/>
    </row>
    <row r="78" spans="1:8" ht="15.95" customHeight="1" x14ac:dyDescent="0.2">
      <c r="B78" s="119">
        <v>5</v>
      </c>
      <c r="C78" s="142" t="s">
        <v>396</v>
      </c>
      <c r="D78" s="143"/>
      <c r="E78" s="144"/>
      <c r="F78" s="64">
        <f>[1]Lead!$E$40</f>
        <v>0.7248</v>
      </c>
      <c r="G78" s="65">
        <f>[1]Lead!$F$40</f>
        <v>0.2752</v>
      </c>
      <c r="H78" s="144"/>
    </row>
    <row r="79" spans="1:8" ht="15.95" customHeight="1" x14ac:dyDescent="0.2">
      <c r="A79" s="145"/>
      <c r="C79" s="146"/>
      <c r="D79" s="146"/>
      <c r="E79" s="146"/>
      <c r="F79" s="146"/>
      <c r="G79" s="146"/>
      <c r="H79" s="146"/>
    </row>
    <row r="80" spans="1:8" ht="15.95" customHeight="1" x14ac:dyDescent="0.2">
      <c r="C80" s="146"/>
      <c r="D80" s="146"/>
      <c r="E80" s="146"/>
      <c r="F80" s="146"/>
      <c r="G80" s="146"/>
      <c r="H80" s="14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55E1D99C-7030-400B-B6D2-D4A7889573B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6DBF334-EC0A-4725-9E57-72E049DF640F}"/>
</file>

<file path=customXml/itemProps3.xml><?xml version="1.0" encoding="utf-8"?>
<ds:datastoreItem xmlns:ds="http://schemas.openxmlformats.org/officeDocument/2006/customXml" ds:itemID="{6801335F-7162-4A1E-B013-84AAF0769C09}"/>
</file>

<file path=customXml/itemProps4.xml><?xml version="1.0" encoding="utf-8"?>
<ds:datastoreItem xmlns:ds="http://schemas.openxmlformats.org/officeDocument/2006/customXml" ds:itemID="{CD379B21-B133-4D52-84D0-9C84FDFBBDA5}"/>
</file>

<file path=customXml/itemProps5.xml><?xml version="1.0" encoding="utf-8"?>
<ds:datastoreItem xmlns:ds="http://schemas.openxmlformats.org/officeDocument/2006/customXml" ds:itemID="{E86D7ABA-2499-4F28-B388-472BC579A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Detail (CBR)</vt:lpstr>
      <vt:lpstr>Unallocated Summary (CBR)</vt:lpstr>
      <vt:lpstr>Common by Account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2019-01-31T01:20:07Z</cp:lastPrinted>
  <dcterms:created xsi:type="dcterms:W3CDTF">2017-10-30T16:51:04Z</dcterms:created>
  <dcterms:modified xsi:type="dcterms:W3CDTF">2022-03-25T22:51:42Z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0x0101006E56B4D1795A2E4DB2F0B01679ED314A00E21C1D357C085C49BC7CACB41DBF096E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