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0" yWindow="120" windowWidth="22980" windowHeight="10590"/>
  </bookViews>
  <sheets>
    <sheet name="10-2021 SOE" sheetId="34" r:id="rId1"/>
    <sheet name="11-2021 SOE" sheetId="35" r:id="rId2"/>
    <sheet name="12-2021 SOE" sheetId="37" r:id="rId3"/>
    <sheet name="12ME 12-2021 SOE" sheetId="36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F60" i="36" l="1"/>
  <c r="H60" i="36" s="1"/>
  <c r="F59" i="36"/>
  <c r="H59" i="36" s="1"/>
  <c r="K13" i="36"/>
  <c r="J11" i="36"/>
  <c r="F26" i="36"/>
  <c r="K19" i="36"/>
  <c r="L19" i="36"/>
  <c r="F19" i="36"/>
  <c r="H19" i="36" s="1"/>
  <c r="J18" i="36"/>
  <c r="L14" i="36"/>
  <c r="K14" i="36"/>
  <c r="L13" i="36"/>
  <c r="J13" i="36"/>
  <c r="K12" i="36"/>
  <c r="F58" i="35"/>
  <c r="H58" i="35" s="1"/>
  <c r="F57" i="35"/>
  <c r="H57" i="35" s="1"/>
  <c r="F52" i="35"/>
  <c r="F51" i="35"/>
  <c r="H51" i="35" s="1"/>
  <c r="F25" i="35"/>
  <c r="K18" i="35"/>
  <c r="J18" i="35"/>
  <c r="K17" i="35"/>
  <c r="J17" i="35"/>
  <c r="K12" i="35"/>
  <c r="J12" i="35"/>
  <c r="K11" i="35"/>
  <c r="F11" i="35"/>
  <c r="H11" i="35" s="1"/>
  <c r="K10" i="35"/>
  <c r="J10" i="35"/>
  <c r="F10" i="35"/>
  <c r="F58" i="34"/>
  <c r="K17" i="34"/>
  <c r="F53" i="34"/>
  <c r="H53" i="34" s="1"/>
  <c r="J12" i="34"/>
  <c r="F50" i="34"/>
  <c r="F23" i="34"/>
  <c r="F22" i="34"/>
  <c r="F18" i="34"/>
  <c r="H18" i="34" s="1"/>
  <c r="J17" i="34"/>
  <c r="J13" i="34"/>
  <c r="K13" i="34"/>
  <c r="K12" i="34"/>
  <c r="F11" i="34"/>
  <c r="H11" i="34" s="1"/>
  <c r="J11" i="34"/>
  <c r="F58" i="37"/>
  <c r="H58" i="37" s="1"/>
  <c r="F54" i="37"/>
  <c r="H54" i="37" s="1"/>
  <c r="F53" i="37"/>
  <c r="H53" i="37" s="1"/>
  <c r="F51" i="37"/>
  <c r="H51" i="37" s="1"/>
  <c r="J10" i="37"/>
  <c r="F25" i="37"/>
  <c r="F24" i="37"/>
  <c r="J18" i="37"/>
  <c r="K17" i="37"/>
  <c r="F17" i="37"/>
  <c r="H17" i="37" s="1"/>
  <c r="K14" i="37"/>
  <c r="J13" i="37"/>
  <c r="K12" i="37"/>
  <c r="J12" i="37"/>
  <c r="K11" i="37"/>
  <c r="K10" i="37"/>
  <c r="F10" i="37"/>
  <c r="H10" i="37" s="1"/>
  <c r="F12" i="36" l="1"/>
  <c r="H12" i="36" s="1"/>
  <c r="F56" i="36"/>
  <c r="D27" i="36"/>
  <c r="D58" i="36"/>
  <c r="D61" i="36" s="1"/>
  <c r="J15" i="36"/>
  <c r="F15" i="36"/>
  <c r="H15" i="36" s="1"/>
  <c r="F54" i="36"/>
  <c r="H54" i="36" s="1"/>
  <c r="L15" i="36"/>
  <c r="F13" i="36"/>
  <c r="F25" i="36"/>
  <c r="F55" i="36"/>
  <c r="F14" i="36"/>
  <c r="H14" i="36" s="1"/>
  <c r="J19" i="36"/>
  <c r="L12" i="36"/>
  <c r="H26" i="36"/>
  <c r="H53" i="36"/>
  <c r="B17" i="36"/>
  <c r="B21" i="36" s="1"/>
  <c r="J14" i="36"/>
  <c r="F23" i="36"/>
  <c r="F27" i="36" s="1"/>
  <c r="L11" i="36"/>
  <c r="D17" i="36"/>
  <c r="D21" i="36" s="1"/>
  <c r="F18" i="36"/>
  <c r="H18" i="36" s="1"/>
  <c r="F11" i="36"/>
  <c r="H13" i="36"/>
  <c r="L18" i="36"/>
  <c r="F24" i="36"/>
  <c r="H24" i="36" s="1"/>
  <c r="F53" i="36"/>
  <c r="H55" i="36"/>
  <c r="H25" i="36"/>
  <c r="K17" i="36"/>
  <c r="H56" i="36"/>
  <c r="H23" i="36"/>
  <c r="K11" i="36"/>
  <c r="K15" i="36"/>
  <c r="J12" i="36"/>
  <c r="F57" i="36"/>
  <c r="H57" i="36" s="1"/>
  <c r="B27" i="36"/>
  <c r="B58" i="36"/>
  <c r="K18" i="36"/>
  <c r="F50" i="37"/>
  <c r="H50" i="37" s="1"/>
  <c r="F12" i="37"/>
  <c r="H12" i="37" s="1"/>
  <c r="J14" i="37"/>
  <c r="F22" i="37"/>
  <c r="H25" i="37"/>
  <c r="F14" i="37"/>
  <c r="H14" i="37" s="1"/>
  <c r="H24" i="37"/>
  <c r="D16" i="37"/>
  <c r="D20" i="37" s="1"/>
  <c r="F14" i="35"/>
  <c r="H14" i="35" s="1"/>
  <c r="F22" i="35"/>
  <c r="F26" i="35" s="1"/>
  <c r="H26" i="35" s="1"/>
  <c r="F53" i="35"/>
  <c r="F23" i="35"/>
  <c r="H23" i="35" s="1"/>
  <c r="D56" i="35"/>
  <c r="D60" i="35" s="1"/>
  <c r="K14" i="35"/>
  <c r="D26" i="35"/>
  <c r="K13" i="35"/>
  <c r="F24" i="35"/>
  <c r="H24" i="35" s="1"/>
  <c r="D16" i="35"/>
  <c r="D20" i="35" s="1"/>
  <c r="J14" i="35"/>
  <c r="F13" i="35"/>
  <c r="H13" i="35" s="1"/>
  <c r="H52" i="35"/>
  <c r="J13" i="35"/>
  <c r="F18" i="35"/>
  <c r="H18" i="35" s="1"/>
  <c r="F50" i="35"/>
  <c r="H50" i="35" s="1"/>
  <c r="F14" i="34"/>
  <c r="J18" i="34"/>
  <c r="D16" i="34"/>
  <c r="F13" i="34"/>
  <c r="H13" i="34" s="1"/>
  <c r="F51" i="34"/>
  <c r="H51" i="34" s="1"/>
  <c r="F10" i="34"/>
  <c r="D26" i="34"/>
  <c r="D28" i="34" s="1"/>
  <c r="F52" i="34"/>
  <c r="H52" i="34" s="1"/>
  <c r="H58" i="34"/>
  <c r="K10" i="34"/>
  <c r="H14" i="34"/>
  <c r="H23" i="34"/>
  <c r="D56" i="34"/>
  <c r="D60" i="34" s="1"/>
  <c r="B26" i="34"/>
  <c r="B16" i="34"/>
  <c r="B20" i="34" s="1"/>
  <c r="B28" i="34" s="1"/>
  <c r="K11" i="34"/>
  <c r="H53" i="35"/>
  <c r="H10" i="35"/>
  <c r="H22" i="35"/>
  <c r="F54" i="35"/>
  <c r="H54" i="35" s="1"/>
  <c r="F12" i="35"/>
  <c r="H12" i="35" s="1"/>
  <c r="F17" i="35"/>
  <c r="H17" i="35" s="1"/>
  <c r="B16" i="35"/>
  <c r="B20" i="35" s="1"/>
  <c r="H25" i="35"/>
  <c r="K16" i="35"/>
  <c r="B26" i="35"/>
  <c r="B56" i="35"/>
  <c r="J11" i="35"/>
  <c r="H22" i="34"/>
  <c r="D20" i="34"/>
  <c r="H50" i="34"/>
  <c r="H17" i="34"/>
  <c r="J10" i="34"/>
  <c r="J14" i="34"/>
  <c r="K18" i="34"/>
  <c r="F57" i="34"/>
  <c r="H57" i="34" s="1"/>
  <c r="F12" i="34"/>
  <c r="H12" i="34" s="1"/>
  <c r="K14" i="34"/>
  <c r="F17" i="34"/>
  <c r="F25" i="34"/>
  <c r="H25" i="34" s="1"/>
  <c r="F54" i="34"/>
  <c r="F56" i="34" s="1"/>
  <c r="F24" i="34"/>
  <c r="H24" i="34" s="1"/>
  <c r="B56" i="34"/>
  <c r="H10" i="34"/>
  <c r="H22" i="37"/>
  <c r="B16" i="37"/>
  <c r="B20" i="37" s="1"/>
  <c r="F11" i="37"/>
  <c r="H11" i="37" s="1"/>
  <c r="K13" i="37"/>
  <c r="K18" i="37"/>
  <c r="D26" i="37"/>
  <c r="D56" i="37"/>
  <c r="F57" i="37"/>
  <c r="H57" i="37" s="1"/>
  <c r="J11" i="37"/>
  <c r="F13" i="37"/>
  <c r="H13" i="37" s="1"/>
  <c r="J17" i="37"/>
  <c r="F18" i="37"/>
  <c r="H18" i="37" s="1"/>
  <c r="F23" i="37"/>
  <c r="F26" i="37" s="1"/>
  <c r="B26" i="37"/>
  <c r="F52" i="37"/>
  <c r="H52" i="37" s="1"/>
  <c r="B56" i="37"/>
  <c r="F17" i="36" l="1"/>
  <c r="F21" i="36" s="1"/>
  <c r="H21" i="36" s="1"/>
  <c r="H11" i="36"/>
  <c r="D29" i="36"/>
  <c r="H27" i="36"/>
  <c r="B29" i="36"/>
  <c r="L17" i="36"/>
  <c r="J17" i="36"/>
  <c r="B61" i="36"/>
  <c r="F58" i="36"/>
  <c r="B28" i="37"/>
  <c r="F16" i="35"/>
  <c r="F20" i="35"/>
  <c r="B28" i="35"/>
  <c r="F56" i="35"/>
  <c r="H56" i="35" s="1"/>
  <c r="F16" i="34"/>
  <c r="F20" i="34" s="1"/>
  <c r="K16" i="34"/>
  <c r="H54" i="34"/>
  <c r="F60" i="35"/>
  <c r="H60" i="35" s="1"/>
  <c r="B60" i="35"/>
  <c r="J16" i="35"/>
  <c r="H20" i="35"/>
  <c r="D28" i="35"/>
  <c r="H16" i="35"/>
  <c r="F28" i="35"/>
  <c r="F60" i="34"/>
  <c r="H60" i="34" s="1"/>
  <c r="H56" i="34"/>
  <c r="F26" i="34"/>
  <c r="H16" i="34"/>
  <c r="H20" i="34"/>
  <c r="B60" i="34"/>
  <c r="J16" i="34"/>
  <c r="H23" i="37"/>
  <c r="F16" i="37"/>
  <c r="J16" i="37"/>
  <c r="B60" i="37"/>
  <c r="D60" i="37"/>
  <c r="H60" i="37" s="1"/>
  <c r="K16" i="37"/>
  <c r="D28" i="37"/>
  <c r="H26" i="37"/>
  <c r="F56" i="37"/>
  <c r="F60" i="37" s="1"/>
  <c r="H17" i="36" l="1"/>
  <c r="F29" i="36"/>
  <c r="H29" i="36" s="1"/>
  <c r="F61" i="36"/>
  <c r="H61" i="36" s="1"/>
  <c r="H58" i="36"/>
  <c r="H28" i="35"/>
  <c r="F28" i="34"/>
  <c r="H28" i="34" s="1"/>
  <c r="H26" i="34"/>
  <c r="F20" i="37"/>
  <c r="H16" i="37"/>
  <c r="H56" i="37"/>
  <c r="F28" i="37" l="1"/>
  <c r="H28" i="37" s="1"/>
  <c r="H20" i="37"/>
</calcChain>
</file>

<file path=xl/sharedStrings.xml><?xml version="1.0" encoding="utf-8"?>
<sst xmlns="http://schemas.openxmlformats.org/spreadsheetml/2006/main" count="251" uniqueCount="49">
  <si>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</si>
  <si>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</si>
  <si>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</si>
  <si>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</si>
  <si>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</si>
  <si>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</si>
  <si>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</si>
  <si>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</si>
  <si>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</si>
  <si>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</si>
  <si>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</si>
  <si>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</si>
  <si>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</si>
  <si>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</si>
  <si>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</si>
  <si>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</si>
  <si>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</si>
  <si>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</si>
  <si>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</si>
  <si>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</si>
  <si>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</si>
  <si>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</si>
  <si>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</si>
  <si>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</si>
  <si>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</si>
  <si>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</si>
  <si>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</si>
  <si>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</si>
  <si>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</si>
  <si>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133 (JPUD Gain on Sale Cr) in above</t>
  </si>
  <si>
    <t>SCH. 140 (Prop Tax in BillEngy) in above</t>
  </si>
  <si>
    <t>SCH. 141 (Expedt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</si>
  <si>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</si>
  <si>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</si>
  <si>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</si>
  <si>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SCH. 81 (B&amp;O tax) in above-billed</t>
  </si>
  <si>
    <t>SCH. 95A (Fed Incentive) in above</t>
  </si>
  <si>
    <t>SCH. 137 (REC Proceeds Credit) in above</t>
  </si>
  <si>
    <t>SCH. 141Y (TCJA Overcollection) in above</t>
  </si>
  <si>
    <t>BUDGET</t>
  </si>
  <si>
    <t>VARIANCE FROM 2020</t>
  </si>
  <si>
    <t>SCH. 95 PCA Amortization Recovery</t>
  </si>
  <si>
    <t>SCH. 141X (Protected-Plus EDIT) in above</t>
  </si>
  <si>
    <t>SCH. 141Z (Unprotected EDIT) in above</t>
  </si>
  <si>
    <t>SCH. 95 PCORC Billed + Chng Unbilled</t>
  </si>
  <si>
    <t>MONTH OF OCTOBER 2021</t>
  </si>
  <si>
    <t>MONTH OF NOVEMBER 2021</t>
  </si>
  <si>
    <t>MONTH OF DECEMBER 2021</t>
  </si>
  <si>
    <t>TWELVE MONTHS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</si>
</sst>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</numFmts>
  <fonts count="9" x14ac:knownFonts="1"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7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/>
  </cellStyleXfs>
  <cellXfs count="94">
    <xf numFmtId="0" fontId="0" fillId="0" borderId="0" xfId="0"/>
    <xf numFmtId="39" fontId="1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14" fontId="1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/>
    <xf numFmtId="39" fontId="2" fillId="0" borderId="0" xfId="0" applyNumberFormat="1" applyFont="1" applyFill="1" applyAlignment="1" applyProtection="1"/>
    <xf numFmtId="39" fontId="2" fillId="0" borderId="0" xfId="0" applyNumberFormat="1" applyFont="1" applyFill="1" applyProtection="1"/>
    <xf numFmtId="39" fontId="4" fillId="0" borderId="0" xfId="0" applyNumberFormat="1" applyFont="1" applyFill="1" applyProtection="1"/>
    <xf numFmtId="43" fontId="2" fillId="0" borderId="1" xfId="0" applyNumberFormat="1" applyFont="1" applyFill="1" applyBorder="1" applyAlignment="1" applyProtection="1">
      <alignment horizontal="centerContinuous"/>
    </xf>
    <xf numFmtId="39" fontId="2" fillId="0" borderId="0" xfId="0" applyNumberFormat="1" applyFont="1" applyFill="1" applyBorder="1" applyProtection="1"/>
    <xf numFmtId="39" fontId="2" fillId="0" borderId="1" xfId="0" applyNumberFormat="1" applyFont="1" applyFill="1" applyBorder="1" applyAlignment="1" applyProtection="1">
      <alignment horizontal="centerContinuous"/>
    </xf>
    <xf numFmtId="39" fontId="2" fillId="0" borderId="0" xfId="0" applyNumberFormat="1" applyFont="1" applyFill="1" applyAlignment="1" applyProtection="1">
      <alignment horizontal="left"/>
    </xf>
    <xf numFmtId="39" fontId="2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left"/>
    </xf>
    <xf numFmtId="0" fontId="2" fillId="0" borderId="1" xfId="0" quotePrefix="1" applyNumberFormat="1" applyFont="1" applyFill="1" applyBorder="1" applyAlignment="1" applyProtection="1">
      <alignment horizontal="center"/>
    </xf>
    <xf numFmtId="39" fontId="2" fillId="0" borderId="1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fill"/>
    </xf>
    <xf numFmtId="39" fontId="5" fillId="0" borderId="0" xfId="0" applyNumberFormat="1" applyFont="1" applyFill="1" applyAlignment="1" applyProtection="1">
      <alignment horizontal="left"/>
    </xf>
    <xf numFmtId="44" fontId="5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right"/>
    </xf>
    <xf numFmtId="166" fontId="0" fillId="0" borderId="0" xfId="0" applyNumberFormat="1" applyFill="1" applyProtection="1"/>
    <xf numFmtId="43" fontId="5" fillId="0" borderId="0" xfId="0" applyNumberFormat="1" applyFont="1" applyFill="1" applyAlignment="1" applyProtection="1">
      <alignment horizontal="right"/>
    </xf>
    <xf numFmtId="168" fontId="5" fillId="0" borderId="0" xfId="0" applyNumberFormat="1" applyFont="1" applyFill="1" applyAlignment="1" applyProtection="1">
      <alignment horizontal="right"/>
    </xf>
    <xf numFmtId="168" fontId="5" fillId="0" borderId="0" xfId="0" applyNumberFormat="1" applyFont="1" applyFill="1" applyBorder="1" applyAlignment="1" applyProtection="1">
      <alignment horizontal="right"/>
    </xf>
    <xf numFmtId="9" fontId="0" fillId="0" borderId="0" xfId="0" applyNumberFormat="1" applyFont="1" applyFill="1" applyProtection="1"/>
    <xf numFmtId="43" fontId="5" fillId="0" borderId="0" xfId="0" applyNumberFormat="1" applyFont="1" applyFill="1" applyBorder="1" applyAlignment="1" applyProtection="1">
      <alignment horizontal="right"/>
    </xf>
    <xf numFmtId="10" fontId="5" fillId="0" borderId="0" xfId="0" applyNumberFormat="1" applyFont="1" applyFill="1" applyBorder="1" applyAlignment="1" applyProtection="1">
      <alignment horizontal="right"/>
    </xf>
    <xf numFmtId="43" fontId="5" fillId="0" borderId="2" xfId="0" applyNumberFormat="1" applyFont="1" applyFill="1" applyBorder="1" applyAlignment="1" applyProtection="1">
      <alignment horizontal="right"/>
    </xf>
    <xf numFmtId="39" fontId="5" fillId="0" borderId="2" xfId="0" applyNumberFormat="1" applyFont="1" applyFill="1" applyBorder="1" applyAlignment="1" applyProtection="1">
      <alignment horizontal="right"/>
    </xf>
    <xf numFmtId="169" fontId="5" fillId="0" borderId="2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 indent="1"/>
    </xf>
    <xf numFmtId="43" fontId="5" fillId="0" borderId="1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right"/>
    </xf>
    <xf numFmtId="168" fontId="5" fillId="0" borderId="1" xfId="0" applyNumberFormat="1" applyFont="1" applyFill="1" applyBorder="1" applyAlignment="1" applyProtection="1">
      <alignment horizontal="right"/>
    </xf>
    <xf numFmtId="43" fontId="2" fillId="0" borderId="2" xfId="0" applyNumberFormat="1" applyFont="1" applyFill="1" applyBorder="1" applyAlignment="1" applyProtection="1">
      <alignment horizontal="right"/>
    </xf>
    <xf numFmtId="43" fontId="2" fillId="0" borderId="0" xfId="0" applyNumberFormat="1" applyFont="1" applyFill="1" applyAlignment="1" applyProtection="1">
      <alignment horizontal="right"/>
    </xf>
    <xf numFmtId="39" fontId="2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/>
    </xf>
    <xf numFmtId="39" fontId="5" fillId="0" borderId="0" xfId="0" applyNumberFormat="1" applyFont="1" applyFill="1" applyBorder="1" applyAlignment="1" applyProtection="1">
      <alignment horizontal="right"/>
    </xf>
    <xf numFmtId="44" fontId="5" fillId="0" borderId="0" xfId="0" applyNumberFormat="1" applyFont="1" applyFill="1" applyBorder="1" applyAlignment="1" applyProtection="1">
      <alignment horizontal="right"/>
    </xf>
    <xf numFmtId="44" fontId="5" fillId="0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170" fontId="5" fillId="0" borderId="0" xfId="0" applyNumberFormat="1" applyFont="1" applyFill="1" applyBorder="1" applyAlignment="1" applyProtection="1">
      <alignment horizontal="right"/>
    </xf>
    <xf numFmtId="44" fontId="2" fillId="0" borderId="0" xfId="0" applyNumberFormat="1" applyFont="1" applyFill="1" applyBorder="1" applyAlignment="1" applyProtection="1">
      <alignment horizontal="right"/>
    </xf>
    <xf numFmtId="43" fontId="2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Border="1" applyAlignment="1" applyProtection="1">
      <alignment horizontal="right"/>
    </xf>
    <xf numFmtId="167" fontId="0" fillId="0" borderId="0" xfId="0" applyNumberFormat="1" applyFont="1" applyFill="1" applyProtection="1"/>
    <xf numFmtId="43" fontId="0" fillId="0" borderId="0" xfId="0" applyNumberFormat="1" applyFill="1" applyProtection="1"/>
    <xf numFmtId="44" fontId="6" fillId="0" borderId="0" xfId="0" applyNumberFormat="1" applyFont="1" applyFill="1" applyProtection="1"/>
    <xf numFmtId="44" fontId="2" fillId="0" borderId="0" xfId="0" applyNumberFormat="1" applyFont="1" applyFill="1" applyProtection="1"/>
    <xf numFmtId="43" fontId="2" fillId="0" borderId="0" xfId="0" applyNumberFormat="1" applyFont="1" applyFill="1" applyProtection="1"/>
    <xf numFmtId="44" fontId="2" fillId="0" borderId="1" xfId="0" applyNumberFormat="1" applyFont="1" applyFill="1" applyBorder="1" applyAlignment="1" applyProtection="1">
      <alignment horizontal="centerContinuous"/>
    </xf>
    <xf numFmtId="44" fontId="2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fill"/>
    </xf>
    <xf numFmtId="43" fontId="2" fillId="0" borderId="1" xfId="0" applyNumberFormat="1" applyFont="1" applyFill="1" applyBorder="1" applyAlignment="1" applyProtection="1">
      <alignment horizontal="center"/>
    </xf>
    <xf numFmtId="44" fontId="5" fillId="0" borderId="0" xfId="0" applyNumberFormat="1" applyFont="1" applyFill="1" applyAlignment="1" applyProtection="1">
      <alignment horizontal="fill"/>
    </xf>
    <xf numFmtId="44" fontId="5" fillId="0" borderId="0" xfId="0" applyNumberFormat="1" applyFont="1" applyFill="1" applyProtection="1"/>
    <xf numFmtId="43" fontId="5" fillId="0" borderId="0" xfId="0" applyNumberFormat="1" applyFont="1" applyFill="1" applyProtection="1"/>
    <xf numFmtId="43" fontId="5" fillId="0" borderId="0" xfId="0" applyNumberFormat="1" applyFont="1" applyFill="1" applyAlignment="1" applyProtection="1">
      <alignment horizontal="fill"/>
    </xf>
    <xf numFmtId="171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Protection="1"/>
    <xf numFmtId="165" fontId="5" fillId="0" borderId="0" xfId="0" applyNumberFormat="1" applyFont="1" applyFill="1" applyProtection="1"/>
    <xf numFmtId="171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71" fontId="2" fillId="0" borderId="2" xfId="0" applyNumberFormat="1" applyFont="1" applyFill="1" applyBorder="1" applyAlignment="1" applyProtection="1">
      <alignment horizontal="right"/>
    </xf>
    <xf numFmtId="171" fontId="2" fillId="0" borderId="0" xfId="0" applyNumberFormat="1" applyFont="1" applyFill="1" applyAlignment="1" applyProtection="1">
      <alignment horizontal="right"/>
    </xf>
    <xf numFmtId="41" fontId="2" fillId="0" borderId="0" xfId="0" applyNumberFormat="1" applyFont="1" applyFill="1" applyAlignment="1" applyProtection="1">
      <alignment horizontal="right"/>
    </xf>
    <xf numFmtId="41" fontId="2" fillId="0" borderId="2" xfId="0" applyNumberFormat="1" applyFont="1" applyFill="1" applyBorder="1" applyAlignment="1" applyProtection="1">
      <alignment horizontal="right"/>
    </xf>
    <xf numFmtId="171" fontId="5" fillId="0" borderId="1" xfId="0" applyNumberFormat="1" applyFont="1" applyFill="1" applyBorder="1" applyAlignment="1" applyProtection="1">
      <alignment horizontal="right"/>
    </xf>
    <xf numFmtId="171" fontId="5" fillId="0" borderId="2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171" fontId="5" fillId="0" borderId="3" xfId="0" applyNumberFormat="1" applyFont="1" applyFill="1" applyBorder="1" applyAlignment="1" applyProtection="1">
      <alignment horizontal="right"/>
    </xf>
    <xf numFmtId="41" fontId="2" fillId="0" borderId="0" xfId="0" applyNumberFormat="1" applyFont="1" applyFill="1" applyBorder="1" applyAlignment="1" applyProtection="1">
      <alignment horizontal="fill"/>
    </xf>
    <xf numFmtId="41" fontId="2" fillId="0" borderId="0" xfId="0" applyNumberFormat="1" applyFont="1" applyFill="1" applyProtection="1"/>
    <xf numFmtId="0" fontId="0" fillId="0" borderId="0" xfId="0" applyAlignment="1"/>
    <xf numFmtId="0" fontId="0" fillId="0" borderId="0" xfId="0" applyFill="1" applyAlignment="1" applyProtection="1"/>
    <xf numFmtId="39" fontId="2" fillId="0" borderId="0" xfId="0" applyNumberFormat="1" applyFont="1" applyFill="1" applyBorder="1" applyAlignment="1" applyProtection="1">
      <alignment horizontal="left"/>
    </xf>
    <xf numFmtId="44" fontId="2" fillId="0" borderId="1" xfId="0" applyNumberFormat="1" applyFont="1" applyFill="1" applyBorder="1" applyAlignment="1" applyProtection="1">
      <alignment horizontal="center"/>
    </xf>
    <xf numFmtId="39" fontId="5" fillId="0" borderId="1" xfId="0" applyNumberFormat="1" applyFont="1" applyFill="1" applyBorder="1" applyAlignment="1" applyProtection="1">
      <alignment horizontal="left"/>
    </xf>
    <xf numFmtId="41" fontId="5" fillId="0" borderId="1" xfId="0" applyNumberFormat="1" applyFont="1" applyFill="1" applyBorder="1" applyAlignment="1" applyProtection="1">
      <alignment horizontal="right"/>
    </xf>
    <xf numFmtId="43" fontId="2" fillId="0" borderId="0" xfId="0" applyNumberFormat="1" applyFont="1" applyFill="1" applyBorder="1" applyAlignment="1" applyProtection="1">
      <alignment horizontal="fill"/>
    </xf>
    <xf numFmtId="39" fontId="2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</cellXfs>
  <cellStyles count="5">
    <cellStyle name="Comma 2" xfId="3"/>
    <cellStyle name="Currency 2" xfId="2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H50" sqref="H50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45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40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2021</v>
      </c>
      <c r="C8" s="8"/>
      <c r="D8" s="16">
        <v>2020</v>
      </c>
      <c r="E8" s="8"/>
      <c r="F8" s="17" t="s">
        <v>7</v>
      </c>
      <c r="G8" s="8"/>
      <c r="H8" s="17" t="s">
        <v>8</v>
      </c>
      <c r="I8" s="18"/>
      <c r="J8" s="16">
        <v>2021</v>
      </c>
      <c r="K8" s="16">
        <v>2020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103641603.5</v>
      </c>
      <c r="C10" s="22"/>
      <c r="D10" s="22">
        <v>92772749.010000005</v>
      </c>
      <c r="E10" s="22"/>
      <c r="F10" s="22">
        <f>B10-D10</f>
        <v>10868854.489999995</v>
      </c>
      <c r="G10" s="24"/>
      <c r="H10" s="23">
        <f>IF(D10=0,"n/a",IF(AND(F10/D10&lt;1,F10/D10&gt;-1),F10/D10,"n/a"))</f>
        <v>0.11715567993817276</v>
      </c>
      <c r="I10" s="25"/>
      <c r="J10" s="26">
        <f>IF(B50=0,"n/a",B10/B50)</f>
        <v>0.1163809593995048</v>
      </c>
      <c r="K10" s="27">
        <f>IF(D50=0,"n/a",D10/D50)</f>
        <v>0.1081700162466156</v>
      </c>
      <c r="M10" s="28"/>
    </row>
    <row r="11" spans="1:13" x14ac:dyDescent="0.2">
      <c r="A11" s="21" t="s">
        <v>10</v>
      </c>
      <c r="B11" s="29">
        <v>82600000.579999998</v>
      </c>
      <c r="C11" s="29"/>
      <c r="D11" s="29">
        <v>69382550.849999994</v>
      </c>
      <c r="E11" s="29"/>
      <c r="F11" s="29">
        <f>B11-D11</f>
        <v>13217449.730000004</v>
      </c>
      <c r="G11" s="29"/>
      <c r="H11" s="23">
        <f>IF(D11=0,"n/a",IF(AND(F11/D11&lt;1,F11/D11&gt;-1),F11/D11,"n/a"))</f>
        <v>0.19050106356820412</v>
      </c>
      <c r="I11" s="25"/>
      <c r="J11" s="30">
        <f>IF(B51=0,"n/a",B11/B51)</f>
        <v>0.11609769662886646</v>
      </c>
      <c r="K11" s="31">
        <f>IF(D51=0,"n/a",D11/D51)</f>
        <v>0.10496281584111242</v>
      </c>
    </row>
    <row r="12" spans="1:13" x14ac:dyDescent="0.2">
      <c r="A12" s="21" t="s">
        <v>11</v>
      </c>
      <c r="B12" s="29">
        <v>9494833.0899999999</v>
      </c>
      <c r="C12" s="29"/>
      <c r="D12" s="29">
        <v>9351505.3100000005</v>
      </c>
      <c r="E12" s="29"/>
      <c r="F12" s="29">
        <f>B12-D12</f>
        <v>143327.77999999933</v>
      </c>
      <c r="G12" s="29"/>
      <c r="H12" s="23">
        <f>IF(D12=0,"n/a",IF(AND(F12/D12&lt;1,F12/D12&gt;-1),F12/D12,"n/a"))</f>
        <v>1.532670679732516E-2</v>
      </c>
      <c r="I12" s="25"/>
      <c r="J12" s="30">
        <f>IF(B52=0,"n/a",B12/B52)</f>
        <v>0.10822589026330093</v>
      </c>
      <c r="K12" s="31">
        <f>IF(D52=0,"n/a",D12/D52)</f>
        <v>9.6846460139373564E-2</v>
      </c>
    </row>
    <row r="13" spans="1:13" x14ac:dyDescent="0.2">
      <c r="A13" s="21" t="s">
        <v>12</v>
      </c>
      <c r="B13" s="29">
        <v>2056297.24</v>
      </c>
      <c r="C13" s="29"/>
      <c r="D13" s="29">
        <v>1687789.98</v>
      </c>
      <c r="E13" s="29"/>
      <c r="F13" s="29">
        <f>B13-D13</f>
        <v>368507.26</v>
      </c>
      <c r="G13" s="29"/>
      <c r="H13" s="23">
        <f>IF(D13=0,"n/a",IF(AND(F13/D13&lt;1,F13/D13&gt;-1),F13/D13,"n/a"))</f>
        <v>0.21833715353612895</v>
      </c>
      <c r="I13" s="25"/>
      <c r="J13" s="30">
        <f>IF(B53=0,"n/a",B13/B53)</f>
        <v>0.24041407676991919</v>
      </c>
      <c r="K13" s="31">
        <f>IF(D53=0,"n/a",D13/D53)</f>
        <v>0.23821296366793909</v>
      </c>
      <c r="L13" s="32"/>
    </row>
    <row r="14" spans="1:13" x14ac:dyDescent="0.2">
      <c r="A14" s="21" t="s">
        <v>13</v>
      </c>
      <c r="B14" s="29">
        <v>26003.74</v>
      </c>
      <c r="C14" s="33"/>
      <c r="D14" s="29">
        <v>25548.560000000001</v>
      </c>
      <c r="E14" s="29"/>
      <c r="F14" s="29">
        <f>B14-D14</f>
        <v>455.18000000000029</v>
      </c>
      <c r="G14" s="33"/>
      <c r="H14" s="23">
        <f>IF(D14=0,"n/a",IF(AND(F14/D14&lt;1,F14/D14&gt;-1),F14/D14,"n/a"))</f>
        <v>1.7816268314143742E-2</v>
      </c>
      <c r="I14" s="34"/>
      <c r="J14" s="30">
        <f>IF(B54=0,"n/a",B14/B54)</f>
        <v>4.8860841788801207E-2</v>
      </c>
      <c r="K14" s="31">
        <f>IF(D54=0,"n/a",D14/D54)</f>
        <v>4.9016845094202066E-2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197818738.15000001</v>
      </c>
      <c r="C16" s="29"/>
      <c r="D16" s="39">
        <f>SUM(D10:D15)</f>
        <v>173220143.71000001</v>
      </c>
      <c r="E16" s="29"/>
      <c r="F16" s="39">
        <f>SUM(F10:F15)</f>
        <v>24598594.440000001</v>
      </c>
      <c r="G16" s="40"/>
      <c r="H16" s="41">
        <f>IF(D16=0,"n/a",IF(AND(F16/D16&lt;1,F16/D16&gt;-1),F16/D16,"n/a"))</f>
        <v>0.14200770137439808</v>
      </c>
      <c r="I16" s="25"/>
      <c r="J16" s="42">
        <f>IF(B56=0,"n/a",B16/B56)</f>
        <v>0.11644450280871817</v>
      </c>
      <c r="K16" s="42">
        <f>IF(D56=0,"n/a",D16/D56)</f>
        <v>0.10673865342515129</v>
      </c>
    </row>
    <row r="17" spans="1:13" x14ac:dyDescent="0.2">
      <c r="A17" s="21" t="s">
        <v>16</v>
      </c>
      <c r="B17" s="29">
        <v>1907603.54</v>
      </c>
      <c r="C17" s="29"/>
      <c r="D17" s="29">
        <v>1357772.55</v>
      </c>
      <c r="E17" s="29"/>
      <c r="F17" s="29">
        <f>B17-D17</f>
        <v>549830.99</v>
      </c>
      <c r="G17" s="29"/>
      <c r="H17" s="23">
        <f>IF(D17=0,"n/a",IF(AND(F17/D17&lt;1,F17/D17&gt;-1),F17/D17,"n/a"))</f>
        <v>0.40495073346415789</v>
      </c>
      <c r="I17" s="34"/>
      <c r="J17" s="31">
        <f>IF(B57=0,"n/a",B17/B57)</f>
        <v>9.7291042724910164E-3</v>
      </c>
      <c r="K17" s="31">
        <f>IF(D57=0,"n/a",D17/D57)</f>
        <v>7.2402526645035208E-3</v>
      </c>
    </row>
    <row r="18" spans="1:13" ht="12.75" customHeight="1" x14ac:dyDescent="0.2">
      <c r="A18" s="21" t="s">
        <v>17</v>
      </c>
      <c r="B18" s="29">
        <v>12335373.91</v>
      </c>
      <c r="C18" s="33"/>
      <c r="D18" s="29">
        <v>10184780.16</v>
      </c>
      <c r="E18" s="29"/>
      <c r="F18" s="29">
        <f>B18-D18</f>
        <v>2150593.75</v>
      </c>
      <c r="G18" s="33"/>
      <c r="H18" s="23">
        <f>IF(D18=0,"n/a",IF(AND(F18/D18&lt;1,F18/D18&gt;-1),F18/D18,"n/a"))</f>
        <v>0.21115760146166965</v>
      </c>
      <c r="I18" s="25"/>
      <c r="J18" s="42">
        <f>IF(B58=0,"n/a",B18/B58)</f>
        <v>5.8015039450418436E-2</v>
      </c>
      <c r="K18" s="42">
        <f>IF(D58=0,"n/a",D18/D58)</f>
        <v>2.8805545364507766E-2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212061715.59999999</v>
      </c>
      <c r="C20" s="29"/>
      <c r="D20" s="29">
        <f>SUM(D16:D18)</f>
        <v>184762696.42000002</v>
      </c>
      <c r="E20" s="29"/>
      <c r="F20" s="29">
        <f>SUM(F16:F18)</f>
        <v>27299019.18</v>
      </c>
      <c r="G20" s="29"/>
      <c r="H20" s="47">
        <f>IF(D20=0,"n/a",IF(AND(F20/D20&lt;1,F20/D20&gt;-1),F20/D20,"n/a"))</f>
        <v>0.14775179031780444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7458338.2699999996</v>
      </c>
      <c r="C22" s="29"/>
      <c r="D22" s="29">
        <v>4659329.9800000004</v>
      </c>
      <c r="E22" s="29"/>
      <c r="F22" s="29">
        <f>B22-D22</f>
        <v>2799008.2899999991</v>
      </c>
      <c r="G22" s="29"/>
      <c r="H22" s="23">
        <f>IF(D22=0,"n/a",IF(AND(F22/D22&lt;1,F22/D22&gt;-1),F22/D22,"n/a"))</f>
        <v>0.60073192970118827</v>
      </c>
      <c r="I22" s="34"/>
      <c r="J22" s="49"/>
      <c r="K22" s="49"/>
    </row>
    <row r="23" spans="1:13" x14ac:dyDescent="0.2">
      <c r="A23" s="21" t="s">
        <v>20</v>
      </c>
      <c r="B23" s="29">
        <v>1845521.39</v>
      </c>
      <c r="C23" s="29"/>
      <c r="D23" s="29">
        <v>1487863.77</v>
      </c>
      <c r="E23" s="29"/>
      <c r="F23" s="29">
        <f>B23-D23</f>
        <v>357657.61999999988</v>
      </c>
      <c r="G23" s="29"/>
      <c r="H23" s="23">
        <f>IF(D23=0,"n/a",IF(AND(F23/D23&lt;1,F23/D23&gt;-1),F23/D23,"n/a"))</f>
        <v>0.24038331143717537</v>
      </c>
      <c r="I23" s="34"/>
      <c r="J23" s="49"/>
      <c r="K23" s="49"/>
    </row>
    <row r="24" spans="1:13" x14ac:dyDescent="0.2">
      <c r="A24" s="21" t="s">
        <v>21</v>
      </c>
      <c r="B24" s="29">
        <v>-5228449.7300000004</v>
      </c>
      <c r="C24" s="29"/>
      <c r="D24" s="29">
        <v>-766470.08</v>
      </c>
      <c r="E24" s="29"/>
      <c r="F24" s="29">
        <f>B24-D24</f>
        <v>-4461979.6500000004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1400319.31</v>
      </c>
      <c r="C25" s="33"/>
      <c r="D25" s="39">
        <v>5960335.7800000003</v>
      </c>
      <c r="E25" s="29"/>
      <c r="F25" s="39">
        <f>B25-D25</f>
        <v>-4560016.4700000007</v>
      </c>
      <c r="G25" s="33"/>
      <c r="H25" s="41">
        <f>IF(D25=0,"n/a",IF(AND(F25/D25&lt;1,F25/D25&gt;-1),F25/D25,"n/a"))</f>
        <v>-0.76506033188620126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5475729.2400000002</v>
      </c>
      <c r="C26" s="29"/>
      <c r="D26" s="39">
        <f>SUM(D22:D25)</f>
        <v>11341059.449999999</v>
      </c>
      <c r="E26" s="29"/>
      <c r="F26" s="39">
        <f>SUM(F22:F25)</f>
        <v>-5865330.2100000018</v>
      </c>
      <c r="G26" s="29"/>
      <c r="H26" s="41">
        <f>IF(D26=0,"n/a",IF(AND(F26/D26&lt;1,F26/D26&gt;-1),F26/D26,"n/a"))</f>
        <v>-0.51717656854360305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217537444.84</v>
      </c>
      <c r="C28" s="22"/>
      <c r="D28" s="51">
        <f>+D26+D20</f>
        <v>196103755.87</v>
      </c>
      <c r="E28" s="22"/>
      <c r="F28" s="51">
        <f>+F26+F20</f>
        <v>21433688.969999999</v>
      </c>
      <c r="G28" s="29"/>
      <c r="H28" s="52">
        <f>IF(D28=0,"n/a",IF(AND(F28/D28&lt;1,F28/D28&gt;-1),F28/D28,"n/a"))</f>
        <v>0.10929769740977678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35</v>
      </c>
      <c r="B31" s="22">
        <v>6912261.8700000001</v>
      </c>
      <c r="C31" s="22"/>
      <c r="D31" s="22">
        <v>6238047.3499999996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25</v>
      </c>
      <c r="B32" s="29">
        <v>-6838364.4299999997</v>
      </c>
      <c r="C32" s="29"/>
      <c r="D32" s="29">
        <v>-6590099.0700000003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26</v>
      </c>
      <c r="B33" s="29">
        <v>6810091.1299999999</v>
      </c>
      <c r="C33" s="29"/>
      <c r="D33" s="29">
        <v>7449928.5800000001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36</v>
      </c>
      <c r="B34" s="29">
        <v>-2461572.5</v>
      </c>
      <c r="C34" s="29"/>
      <c r="D34" s="29">
        <v>-2918732.61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41</v>
      </c>
      <c r="B35" s="29">
        <v>3663894.22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44</v>
      </c>
      <c r="B36" s="29">
        <v>5616746.04</v>
      </c>
      <c r="C36" s="29"/>
      <c r="D36" s="29">
        <v>0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27</v>
      </c>
      <c r="B37" s="29">
        <v>2235873.85</v>
      </c>
      <c r="C37" s="29"/>
      <c r="D37" s="29">
        <v>1646094.23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28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37</v>
      </c>
      <c r="B39" s="29">
        <v>-73744.66</v>
      </c>
      <c r="C39" s="29"/>
      <c r="D39" s="29">
        <v>-126338.95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30</v>
      </c>
      <c r="B40" s="29">
        <v>4738935.13</v>
      </c>
      <c r="C40" s="29"/>
      <c r="D40" s="29">
        <v>4623550.37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38</v>
      </c>
      <c r="B41" s="29">
        <v>0</v>
      </c>
      <c r="C41" s="29"/>
      <c r="D41" s="29">
        <v>-87131.13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42</v>
      </c>
      <c r="B42" s="29">
        <v>1805160.93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43</v>
      </c>
      <c r="B43" s="29">
        <v>-1327043.6399999999</v>
      </c>
      <c r="C43" s="29"/>
      <c r="D43" s="29">
        <v>-737250.39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">
      <c r="A45" s="21"/>
      <c r="B45" s="22"/>
      <c r="C45" s="59"/>
      <c r="D45" s="22"/>
      <c r="E45" s="60"/>
      <c r="F45" s="60"/>
      <c r="G45" s="61"/>
      <c r="H45" s="61"/>
      <c r="I45" s="8"/>
      <c r="J45" s="8"/>
      <c r="K45" s="8"/>
    </row>
    <row r="46" spans="1:13" ht="12.75" customHeight="1" x14ac:dyDescent="0.2">
      <c r="A46" s="13"/>
      <c r="B46" s="60"/>
      <c r="C46" s="60"/>
      <c r="D46" s="60"/>
      <c r="E46" s="60"/>
      <c r="F46" s="62" t="s">
        <v>40</v>
      </c>
      <c r="G46" s="10"/>
      <c r="H46" s="10"/>
      <c r="I46" s="8"/>
      <c r="J46" s="8"/>
      <c r="K46" s="8"/>
    </row>
    <row r="47" spans="1:13" x14ac:dyDescent="0.2">
      <c r="A47" s="8"/>
      <c r="B47" s="63" t="s">
        <v>5</v>
      </c>
      <c r="C47" s="60"/>
      <c r="D47" s="63" t="s">
        <v>5</v>
      </c>
      <c r="E47" s="60"/>
      <c r="F47" s="60"/>
      <c r="G47" s="8"/>
      <c r="H47" s="8"/>
      <c r="I47" s="64"/>
      <c r="J47" s="8"/>
      <c r="K47" s="8"/>
    </row>
    <row r="48" spans="1:13" x14ac:dyDescent="0.2">
      <c r="A48" s="15" t="s">
        <v>32</v>
      </c>
      <c r="B48" s="16">
        <v>2021</v>
      </c>
      <c r="C48" s="60"/>
      <c r="D48" s="16">
        <v>2020</v>
      </c>
      <c r="E48" s="61"/>
      <c r="F48" s="65" t="s">
        <v>7</v>
      </c>
      <c r="G48" s="8"/>
      <c r="H48" s="17" t="s">
        <v>8</v>
      </c>
      <c r="I48" s="14"/>
      <c r="J48" s="8"/>
      <c r="K48" s="8"/>
    </row>
    <row r="49" spans="1:11" ht="6" customHeight="1" x14ac:dyDescent="0.2">
      <c r="A49" s="19"/>
      <c r="B49" s="66"/>
      <c r="C49" s="67"/>
      <c r="D49" s="69"/>
      <c r="E49" s="68"/>
      <c r="F49" s="69"/>
      <c r="G49" s="68"/>
      <c r="H49" s="69"/>
      <c r="I49" s="20"/>
      <c r="J49" s="19"/>
      <c r="K49" s="19"/>
    </row>
    <row r="50" spans="1:11" ht="12.75" customHeight="1" x14ac:dyDescent="0.2">
      <c r="A50" s="21" t="s">
        <v>9</v>
      </c>
      <c r="B50" s="70">
        <v>890537455.90999997</v>
      </c>
      <c r="C50" s="70"/>
      <c r="D50" s="70">
        <v>857656790.94000006</v>
      </c>
      <c r="E50" s="70"/>
      <c r="F50" s="70">
        <f>+B50-D50</f>
        <v>32880664.969999909</v>
      </c>
      <c r="G50" s="40"/>
      <c r="H50" s="47">
        <f>IF(D50=0,"n/a",IF(AND(F50/D50&lt;1,F50/D50&gt;-1),F50/D50,"n/a"))</f>
        <v>3.8337788865359983E-2</v>
      </c>
      <c r="I50" s="71"/>
      <c r="J50" s="19"/>
      <c r="K50" s="19"/>
    </row>
    <row r="51" spans="1:11" x14ac:dyDescent="0.2">
      <c r="A51" s="21" t="s">
        <v>10</v>
      </c>
      <c r="B51" s="70">
        <v>711469761.91999996</v>
      </c>
      <c r="C51" s="70"/>
      <c r="D51" s="70">
        <v>661020288.88999999</v>
      </c>
      <c r="E51" s="70"/>
      <c r="F51" s="70">
        <f>+B51-D51</f>
        <v>50449473.029999971</v>
      </c>
      <c r="G51" s="40"/>
      <c r="H51" s="47">
        <f>IF(D51=0,"n/a",IF(AND(F51/D51&lt;1,F51/D51&gt;-1),F51/D51,"n/a"))</f>
        <v>7.6320612056728021E-2</v>
      </c>
      <c r="I51" s="71"/>
      <c r="J51" s="19"/>
      <c r="K51" s="19"/>
    </row>
    <row r="52" spans="1:11" ht="12.75" customHeight="1" x14ac:dyDescent="0.2">
      <c r="A52" s="21" t="s">
        <v>11</v>
      </c>
      <c r="B52" s="70">
        <v>87731623.799999997</v>
      </c>
      <c r="C52" s="70"/>
      <c r="D52" s="70">
        <v>96560114.810000002</v>
      </c>
      <c r="E52" s="70"/>
      <c r="F52" s="70">
        <f>+B52-D52</f>
        <v>-8828491.0100000054</v>
      </c>
      <c r="G52" s="40"/>
      <c r="H52" s="47">
        <f>IF(D52=0,"n/a",IF(AND(F52/D52&lt;1,F52/D52&gt;-1),F52/D52,"n/a"))</f>
        <v>-9.1429997026947457E-2</v>
      </c>
      <c r="I52" s="71"/>
      <c r="J52" s="19"/>
      <c r="K52" s="19"/>
    </row>
    <row r="53" spans="1:11" x14ac:dyDescent="0.2">
      <c r="A53" s="21" t="s">
        <v>12</v>
      </c>
      <c r="B53" s="70">
        <v>8553148.25</v>
      </c>
      <c r="C53" s="70"/>
      <c r="D53" s="70">
        <v>7085214.6500000004</v>
      </c>
      <c r="E53" s="70"/>
      <c r="F53" s="70">
        <f>+B53-D53</f>
        <v>1467933.5999999996</v>
      </c>
      <c r="G53" s="40"/>
      <c r="H53" s="47">
        <f>IF(D53=0,"n/a",IF(AND(F53/D53&lt;1,F53/D53&gt;-1),F53/D53,"n/a"))</f>
        <v>0.20718265747954434</v>
      </c>
      <c r="I53" s="71"/>
      <c r="J53" s="72"/>
      <c r="K53" s="19"/>
    </row>
    <row r="54" spans="1:11" x14ac:dyDescent="0.2">
      <c r="A54" s="21" t="s">
        <v>13</v>
      </c>
      <c r="B54" s="70">
        <v>532200</v>
      </c>
      <c r="C54" s="73"/>
      <c r="D54" s="70">
        <v>521220</v>
      </c>
      <c r="E54" s="73"/>
      <c r="F54" s="70">
        <f>+B54-D54</f>
        <v>10980</v>
      </c>
      <c r="G54" s="74"/>
      <c r="H54" s="47">
        <f>IF(D54=0,"n/a",IF(AND(F54/D54&lt;1,F54/D54&gt;-1),F54/D54,"n/a"))</f>
        <v>2.1065960630827673E-2</v>
      </c>
      <c r="I54" s="71"/>
      <c r="J54" s="19"/>
      <c r="K54" s="19"/>
    </row>
    <row r="55" spans="1:11" ht="6" customHeight="1" x14ac:dyDescent="0.2">
      <c r="A55" s="19"/>
      <c r="B55" s="75"/>
      <c r="C55" s="76"/>
      <c r="D55" s="75"/>
      <c r="E55" s="76"/>
      <c r="F55" s="75"/>
      <c r="G55" s="77"/>
      <c r="H55" s="78"/>
      <c r="I55" s="8"/>
      <c r="J55" s="8"/>
      <c r="K55" s="8"/>
    </row>
    <row r="56" spans="1:11" ht="12.75" customHeight="1" x14ac:dyDescent="0.2">
      <c r="A56" s="38" t="s">
        <v>15</v>
      </c>
      <c r="B56" s="79">
        <f>SUM(B50:B55)</f>
        <v>1698824189.8799999</v>
      </c>
      <c r="C56" s="70"/>
      <c r="D56" s="79">
        <f>SUM(D50:D55)</f>
        <v>1622843629.29</v>
      </c>
      <c r="E56" s="70"/>
      <c r="F56" s="79">
        <f>SUM(F50:F55)</f>
        <v>75980560.589999869</v>
      </c>
      <c r="G56" s="40"/>
      <c r="H56" s="41">
        <f>IF(D56=0,"n/a",IF(AND(F56/D56&lt;1,F56/D56&gt;-1),F56/D56,"n/a"))</f>
        <v>4.6819397271961223E-2</v>
      </c>
      <c r="I56" s="71"/>
      <c r="J56" s="19"/>
      <c r="K56" s="19"/>
    </row>
    <row r="57" spans="1:11" ht="12.75" customHeight="1" x14ac:dyDescent="0.2">
      <c r="A57" s="21" t="s">
        <v>16</v>
      </c>
      <c r="B57" s="70">
        <v>196071856.83000001</v>
      </c>
      <c r="C57" s="73"/>
      <c r="D57" s="70">
        <v>187531100.49000001</v>
      </c>
      <c r="E57" s="73"/>
      <c r="F57" s="70">
        <f>+B57-D57</f>
        <v>8540756.3400000036</v>
      </c>
      <c r="G57" s="74"/>
      <c r="H57" s="47">
        <f>IF(D57=0,"n/a",IF(AND(F57/D57&lt;1,F57/D57&gt;-1),F57/D57,"n/a"))</f>
        <v>4.5543146271119092E-2</v>
      </c>
      <c r="I57" s="71"/>
      <c r="J57" s="19"/>
      <c r="K57" s="19"/>
    </row>
    <row r="58" spans="1:11" x14ac:dyDescent="0.2">
      <c r="A58" s="21" t="s">
        <v>17</v>
      </c>
      <c r="B58" s="70">
        <v>212623727</v>
      </c>
      <c r="C58" s="73"/>
      <c r="D58" s="70">
        <v>353570121</v>
      </c>
      <c r="E58" s="73"/>
      <c r="F58" s="70">
        <f>+B58-D58</f>
        <v>-140946394</v>
      </c>
      <c r="G58" s="74"/>
      <c r="H58" s="47">
        <f>IF(D58=0,"n/a",IF(AND(F58/D58&lt;1,F58/D58&gt;-1),F58/D58,"n/a"))</f>
        <v>-0.39863774009342834</v>
      </c>
      <c r="I58" s="71"/>
      <c r="J58" s="19"/>
      <c r="K58" s="19"/>
    </row>
    <row r="59" spans="1:11" ht="6" customHeight="1" x14ac:dyDescent="0.2">
      <c r="A59" s="8"/>
      <c r="B59" s="80"/>
      <c r="C59" s="70"/>
      <c r="D59" s="80"/>
      <c r="E59" s="70"/>
      <c r="F59" s="80"/>
      <c r="G59" s="40"/>
      <c r="H59" s="81"/>
      <c r="I59" s="8"/>
      <c r="J59" s="8"/>
      <c r="K59" s="8"/>
    </row>
    <row r="60" spans="1:11" ht="13.5" thickBot="1" x14ac:dyDescent="0.25">
      <c r="A60" s="38" t="s">
        <v>33</v>
      </c>
      <c r="B60" s="82">
        <f>SUM(B56:B58)</f>
        <v>2107519773.7099998</v>
      </c>
      <c r="C60" s="70"/>
      <c r="D60" s="82">
        <f>SUM(D56:D58)</f>
        <v>2163944850.7799997</v>
      </c>
      <c r="E60" s="70"/>
      <c r="F60" s="82">
        <f>SUM(F56:F58)</f>
        <v>-56425077.070000127</v>
      </c>
      <c r="G60" s="40"/>
      <c r="H60" s="52">
        <f>IF(D60=0,"n/a",IF(AND(F60/D60&lt;1,F60/D60&gt;-1),F60/D60,"n/a"))</f>
        <v>-2.6075099395283366E-2</v>
      </c>
      <c r="I60" s="71"/>
      <c r="J60" s="19"/>
      <c r="K60" s="19"/>
    </row>
    <row r="61" spans="1:11" ht="12.75" customHeight="1" thickTop="1" x14ac:dyDescent="0.2">
      <c r="A61" s="8"/>
      <c r="B61" s="83"/>
      <c r="C61" s="84"/>
      <c r="D61" s="83"/>
      <c r="E61" s="84"/>
      <c r="F61" s="83"/>
      <c r="G61" s="84"/>
      <c r="H61" s="83"/>
      <c r="I61" s="64"/>
      <c r="J61" s="8"/>
      <c r="K61" s="8"/>
    </row>
    <row r="62" spans="1:11" s="86" customFormat="1" x14ac:dyDescent="0.2">
      <c r="A62" s="7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s="86" customFormat="1" ht="12.75" customHeight="1" x14ac:dyDescent="0.2">
      <c r="A63" s="7" t="s">
        <v>34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T34" sqref="T34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46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40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2021</v>
      </c>
      <c r="C8" s="8"/>
      <c r="D8" s="16">
        <v>2020</v>
      </c>
      <c r="E8" s="8"/>
      <c r="F8" s="17" t="s">
        <v>7</v>
      </c>
      <c r="G8" s="8"/>
      <c r="H8" s="17" t="s">
        <v>8</v>
      </c>
      <c r="I8" s="18"/>
      <c r="J8" s="16">
        <v>2021</v>
      </c>
      <c r="K8" s="16">
        <v>2020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118987813.94</v>
      </c>
      <c r="C10" s="22"/>
      <c r="D10" s="22">
        <v>120943857.16</v>
      </c>
      <c r="E10" s="22"/>
      <c r="F10" s="22">
        <f>B10-D10</f>
        <v>-1956043.2199999988</v>
      </c>
      <c r="G10" s="24"/>
      <c r="H10" s="23">
        <f>IF(D10=0,"n/a",IF(AND(F10/D10&lt;1,F10/D10&gt;-1),F10/D10,"n/a"))</f>
        <v>-1.6173150633126368E-2</v>
      </c>
      <c r="I10" s="25"/>
      <c r="J10" s="26">
        <f>IF(B50=0,"n/a",B10/B50)</f>
        <v>0.11766204577778983</v>
      </c>
      <c r="K10" s="27">
        <f>IF(D50=0,"n/a",D10/D50)</f>
        <v>0.11049163424736844</v>
      </c>
      <c r="M10" s="28"/>
    </row>
    <row r="11" spans="1:13" x14ac:dyDescent="0.2">
      <c r="A11" s="21" t="s">
        <v>10</v>
      </c>
      <c r="B11" s="29">
        <v>80108218.370000005</v>
      </c>
      <c r="C11" s="29"/>
      <c r="D11" s="29">
        <v>75000930.280000001</v>
      </c>
      <c r="E11" s="29"/>
      <c r="F11" s="29">
        <f>B11-D11</f>
        <v>5107288.0900000036</v>
      </c>
      <c r="G11" s="29"/>
      <c r="H11" s="23">
        <f>IF(D11=0,"n/a",IF(AND(F11/D11&lt;1,F11/D11&gt;-1),F11/D11,"n/a"))</f>
        <v>6.8096329884616516E-2</v>
      </c>
      <c r="I11" s="25"/>
      <c r="J11" s="30">
        <f>IF(B51=0,"n/a",B11/B51)</f>
        <v>0.11510072416540765</v>
      </c>
      <c r="K11" s="31">
        <f>IF(D51=0,"n/a",D11/D51)</f>
        <v>0.1063537448857189</v>
      </c>
    </row>
    <row r="12" spans="1:13" x14ac:dyDescent="0.2">
      <c r="A12" s="21" t="s">
        <v>11</v>
      </c>
      <c r="B12" s="29">
        <v>11533999.9</v>
      </c>
      <c r="C12" s="29"/>
      <c r="D12" s="29">
        <v>10255743.789999999</v>
      </c>
      <c r="E12" s="29"/>
      <c r="F12" s="29">
        <f>B12-D12</f>
        <v>1278256.1100000013</v>
      </c>
      <c r="G12" s="29"/>
      <c r="H12" s="23">
        <f>IF(D12=0,"n/a",IF(AND(F12/D12&lt;1,F12/D12&gt;-1),F12/D12,"n/a"))</f>
        <v>0.12463806976597661</v>
      </c>
      <c r="I12" s="25"/>
      <c r="J12" s="30">
        <f>IF(B52=0,"n/a",B12/B52)</f>
        <v>0.1062386463058675</v>
      </c>
      <c r="K12" s="31">
        <f>IF(D52=0,"n/a",D12/D52)</f>
        <v>9.8605458226843218E-2</v>
      </c>
    </row>
    <row r="13" spans="1:13" x14ac:dyDescent="0.2">
      <c r="A13" s="21" t="s">
        <v>12</v>
      </c>
      <c r="B13" s="29">
        <v>596853.52</v>
      </c>
      <c r="C13" s="29"/>
      <c r="D13" s="29">
        <v>1357815.24</v>
      </c>
      <c r="E13" s="29"/>
      <c r="F13" s="29">
        <f>B13-D13</f>
        <v>-760961.72</v>
      </c>
      <c r="G13" s="29"/>
      <c r="H13" s="23">
        <f>IF(D13=0,"n/a",IF(AND(F13/D13&lt;1,F13/D13&gt;-1),F13/D13,"n/a"))</f>
        <v>-0.56043097586679025</v>
      </c>
      <c r="I13" s="25"/>
      <c r="J13" s="30">
        <f>IF(B53=0,"n/a",B13/B53)</f>
        <v>0.15683437845218029</v>
      </c>
      <c r="K13" s="31">
        <f>IF(D53=0,"n/a",D13/D53)</f>
        <v>0.24216776044127986</v>
      </c>
      <c r="L13" s="32"/>
    </row>
    <row r="14" spans="1:13" x14ac:dyDescent="0.2">
      <c r="A14" s="21" t="s">
        <v>13</v>
      </c>
      <c r="B14" s="29">
        <v>31996.52</v>
      </c>
      <c r="C14" s="33"/>
      <c r="D14" s="29">
        <v>35693.81</v>
      </c>
      <c r="E14" s="29"/>
      <c r="F14" s="29">
        <f>B14-D14</f>
        <v>-3697.2899999999972</v>
      </c>
      <c r="G14" s="33"/>
      <c r="H14" s="23">
        <f>IF(D14=0,"n/a",IF(AND(F14/D14&lt;1,F14/D14&gt;-1),F14/D14,"n/a"))</f>
        <v>-0.10358350649594418</v>
      </c>
      <c r="I14" s="34"/>
      <c r="J14" s="30">
        <f>IF(B54=0,"n/a",B14/B54)</f>
        <v>4.6336847593118229E-2</v>
      </c>
      <c r="K14" s="31">
        <f>IF(D54=0,"n/a",D14/D54)</f>
        <v>4.6157778352515194E-2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211258882.25000003</v>
      </c>
      <c r="C16" s="29"/>
      <c r="D16" s="39">
        <f>SUM(D10:D15)</f>
        <v>207594040.28</v>
      </c>
      <c r="E16" s="29"/>
      <c r="F16" s="39">
        <f>SUM(F10:F15)</f>
        <v>3664841.9700000063</v>
      </c>
      <c r="G16" s="40"/>
      <c r="H16" s="41">
        <f>IF(D16=0,"n/a",IF(AND(F16/D16&lt;1,F16/D16&gt;-1),F16/D16,"n/a"))</f>
        <v>1.7653888161032548E-2</v>
      </c>
      <c r="I16" s="25"/>
      <c r="J16" s="42">
        <f>IF(B56=0,"n/a",B16/B56)</f>
        <v>0.11605626975710628</v>
      </c>
      <c r="K16" s="42">
        <f>IF(D56=0,"n/a",D16/D56)</f>
        <v>0.10867727999083836</v>
      </c>
    </row>
    <row r="17" spans="1:13" x14ac:dyDescent="0.2">
      <c r="A17" s="21" t="s">
        <v>16</v>
      </c>
      <c r="B17" s="29">
        <v>1754986.32</v>
      </c>
      <c r="C17" s="29"/>
      <c r="D17" s="29">
        <v>1584839.65</v>
      </c>
      <c r="E17" s="29"/>
      <c r="F17" s="29">
        <f>B17-D17</f>
        <v>170146.67000000016</v>
      </c>
      <c r="G17" s="29"/>
      <c r="H17" s="23">
        <f>IF(D17=0,"n/a",IF(AND(F17/D17&lt;1,F17/D17&gt;-1),F17/D17,"n/a"))</f>
        <v>0.10735891798264902</v>
      </c>
      <c r="I17" s="34"/>
      <c r="J17" s="31">
        <f>IF(B57=0,"n/a",B17/B57)</f>
        <v>9.4852511166603377E-3</v>
      </c>
      <c r="K17" s="31">
        <f>IF(D57=0,"n/a",D17/D57)</f>
        <v>8.831050976260163E-3</v>
      </c>
    </row>
    <row r="18" spans="1:13" ht="12.75" customHeight="1" x14ac:dyDescent="0.2">
      <c r="A18" s="21" t="s">
        <v>17</v>
      </c>
      <c r="B18" s="29">
        <v>16160153.35</v>
      </c>
      <c r="C18" s="33"/>
      <c r="D18" s="29">
        <v>3833025.13</v>
      </c>
      <c r="E18" s="29"/>
      <c r="F18" s="29">
        <f>B18-D18</f>
        <v>12327128.219999999</v>
      </c>
      <c r="G18" s="33"/>
      <c r="H18" s="23" t="str">
        <f>IF(D18=0,"n/a",IF(AND(F18/D18&lt;1,F18/D18&gt;-1),F18/D18,"n/a"))</f>
        <v>n/a</v>
      </c>
      <c r="I18" s="25"/>
      <c r="J18" s="42">
        <f>IF(B58=0,"n/a",B18/B58)</f>
        <v>4.3928540332881121E-2</v>
      </c>
      <c r="K18" s="42">
        <f>IF(D58=0,"n/a",D18/D58)</f>
        <v>2.5485452160851976E-2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229174021.92000002</v>
      </c>
      <c r="C20" s="29"/>
      <c r="D20" s="29">
        <f>SUM(D16:D18)</f>
        <v>213011905.06</v>
      </c>
      <c r="E20" s="29"/>
      <c r="F20" s="29">
        <f>SUM(F16:F18)</f>
        <v>16162116.860000005</v>
      </c>
      <c r="G20" s="29"/>
      <c r="H20" s="47">
        <f>IF(D20=0,"n/a",IF(AND(F20/D20&lt;1,F20/D20&gt;-1),F20/D20,"n/a"))</f>
        <v>7.5874242124859409E-2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4667673.8600000003</v>
      </c>
      <c r="C22" s="29"/>
      <c r="D22" s="29">
        <v>3230298.38</v>
      </c>
      <c r="E22" s="29"/>
      <c r="F22" s="29">
        <f>B22-D22</f>
        <v>1437375.4800000004</v>
      </c>
      <c r="G22" s="29"/>
      <c r="H22" s="23">
        <f>IF(D22=0,"n/a",IF(AND(F22/D22&lt;1,F22/D22&gt;-1),F22/D22,"n/a"))</f>
        <v>0.44496678353285757</v>
      </c>
      <c r="I22" s="34"/>
      <c r="J22" s="49"/>
      <c r="K22" s="49"/>
    </row>
    <row r="23" spans="1:13" x14ac:dyDescent="0.2">
      <c r="A23" s="21" t="s">
        <v>20</v>
      </c>
      <c r="B23" s="29">
        <v>1864313.18</v>
      </c>
      <c r="C23" s="29"/>
      <c r="D23" s="29">
        <v>1668702.59</v>
      </c>
      <c r="E23" s="29"/>
      <c r="F23" s="29">
        <f>B23-D23</f>
        <v>195610.58999999985</v>
      </c>
      <c r="G23" s="29"/>
      <c r="H23" s="23">
        <f>IF(D23=0,"n/a",IF(AND(F23/D23&lt;1,F23/D23&gt;-1),F23/D23,"n/a"))</f>
        <v>0.11722315958052168</v>
      </c>
      <c r="I23" s="34"/>
      <c r="J23" s="49"/>
      <c r="K23" s="49"/>
    </row>
    <row r="24" spans="1:13" x14ac:dyDescent="0.2">
      <c r="A24" s="21" t="s">
        <v>21</v>
      </c>
      <c r="B24" s="29">
        <v>1407578.04</v>
      </c>
      <c r="C24" s="29"/>
      <c r="D24" s="29">
        <v>-90011.17</v>
      </c>
      <c r="E24" s="29"/>
      <c r="F24" s="29">
        <f>B24-D24</f>
        <v>1497589.21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1900134.69</v>
      </c>
      <c r="C25" s="33"/>
      <c r="D25" s="39">
        <v>15482287.75</v>
      </c>
      <c r="E25" s="29"/>
      <c r="F25" s="39">
        <f>B25-D25</f>
        <v>-13582153.060000001</v>
      </c>
      <c r="G25" s="33"/>
      <c r="H25" s="41">
        <f>IF(D25=0,"n/a",IF(AND(F25/D25&lt;1,F25/D25&gt;-1),F25/D25,"n/a"))</f>
        <v>-0.87727041890175439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9839699.7699999996</v>
      </c>
      <c r="C26" s="29"/>
      <c r="D26" s="39">
        <f>SUM(D22:D25)</f>
        <v>20291277.550000001</v>
      </c>
      <c r="E26" s="29"/>
      <c r="F26" s="39">
        <f>SUM(F22:F25)</f>
        <v>-10451577.780000001</v>
      </c>
      <c r="G26" s="29"/>
      <c r="H26" s="41">
        <f>IF(D26=0,"n/a",IF(AND(F26/D26&lt;1,F26/D26&gt;-1),F26/D26,"n/a"))</f>
        <v>-0.51507736534804827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239013721.69000003</v>
      </c>
      <c r="C28" s="22"/>
      <c r="D28" s="51">
        <f>+D26+D20</f>
        <v>233303182.61000001</v>
      </c>
      <c r="E28" s="22"/>
      <c r="F28" s="51">
        <f>+F26+F20</f>
        <v>5710539.0800000038</v>
      </c>
      <c r="G28" s="29"/>
      <c r="H28" s="52">
        <f>IF(D28=0,"n/a",IF(AND(F28/D28&lt;1,F28/D28&gt;-1),F28/D28,"n/a"))</f>
        <v>2.4476901755540965E-2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35</v>
      </c>
      <c r="B31" s="22">
        <v>8036319.54</v>
      </c>
      <c r="C31" s="22"/>
      <c r="D31" s="22">
        <v>7168046.0700000003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25</v>
      </c>
      <c r="B32" s="29">
        <v>-6951447.3300000001</v>
      </c>
      <c r="C32" s="29"/>
      <c r="D32" s="29">
        <v>-8373316.0899999999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26</v>
      </c>
      <c r="B33" s="29">
        <v>7247222.3700000001</v>
      </c>
      <c r="C33" s="29"/>
      <c r="D33" s="29">
        <v>8751120.1400000006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36</v>
      </c>
      <c r="B34" s="29">
        <v>-2632206.5099999998</v>
      </c>
      <c r="C34" s="29"/>
      <c r="D34" s="29">
        <v>-3445789.47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41</v>
      </c>
      <c r="B35" s="29">
        <v>3914646.75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44</v>
      </c>
      <c r="B36" s="29">
        <v>5986863.3700000001</v>
      </c>
      <c r="C36" s="29"/>
      <c r="D36" s="29">
        <v>0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27</v>
      </c>
      <c r="B37" s="29">
        <v>2306913.08</v>
      </c>
      <c r="C37" s="29"/>
      <c r="D37" s="29">
        <v>1937351.11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28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37</v>
      </c>
      <c r="B39" s="29">
        <v>-78836.990000000005</v>
      </c>
      <c r="C39" s="29"/>
      <c r="D39" s="29">
        <v>-149165.10999999999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30</v>
      </c>
      <c r="B40" s="29">
        <v>5046506.37</v>
      </c>
      <c r="C40" s="29"/>
      <c r="D40" s="29">
        <v>5429294.6200000001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38</v>
      </c>
      <c r="B41" s="29">
        <v>0</v>
      </c>
      <c r="C41" s="29"/>
      <c r="D41" s="29">
        <v>-105896.13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42</v>
      </c>
      <c r="B42" s="29">
        <v>1156906.1599999999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43</v>
      </c>
      <c r="B43" s="29">
        <v>-1414847.15</v>
      </c>
      <c r="C43" s="29"/>
      <c r="D43" s="29">
        <v>-1479905.01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">
      <c r="A45" s="21"/>
      <c r="B45" s="22"/>
      <c r="C45" s="59"/>
      <c r="D45" s="22"/>
      <c r="E45" s="60"/>
      <c r="F45" s="60"/>
      <c r="G45" s="61"/>
      <c r="H45" s="61"/>
      <c r="I45" s="8"/>
      <c r="J45" s="8"/>
      <c r="K45" s="8"/>
    </row>
    <row r="46" spans="1:13" ht="12.75" customHeight="1" x14ac:dyDescent="0.2">
      <c r="A46" s="13"/>
      <c r="B46" s="60"/>
      <c r="C46" s="60"/>
      <c r="D46" s="60"/>
      <c r="E46" s="60"/>
      <c r="F46" s="62" t="s">
        <v>40</v>
      </c>
      <c r="G46" s="10"/>
      <c r="H46" s="10"/>
      <c r="I46" s="8"/>
      <c r="J46" s="8"/>
      <c r="K46" s="8"/>
    </row>
    <row r="47" spans="1:13" x14ac:dyDescent="0.2">
      <c r="A47" s="8"/>
      <c r="B47" s="63" t="s">
        <v>5</v>
      </c>
      <c r="C47" s="60"/>
      <c r="D47" s="63" t="s">
        <v>5</v>
      </c>
      <c r="E47" s="60"/>
      <c r="F47" s="60"/>
      <c r="G47" s="8"/>
      <c r="H47" s="8"/>
      <c r="I47" s="64"/>
      <c r="J47" s="8"/>
      <c r="K47" s="8"/>
    </row>
    <row r="48" spans="1:13" x14ac:dyDescent="0.2">
      <c r="A48" s="15" t="s">
        <v>32</v>
      </c>
      <c r="B48" s="16">
        <v>2021</v>
      </c>
      <c r="C48" s="60"/>
      <c r="D48" s="16">
        <v>2020</v>
      </c>
      <c r="E48" s="61"/>
      <c r="F48" s="65" t="s">
        <v>7</v>
      </c>
      <c r="G48" s="8"/>
      <c r="H48" s="17" t="s">
        <v>8</v>
      </c>
      <c r="I48" s="14"/>
      <c r="J48" s="8"/>
      <c r="K48" s="8"/>
    </row>
    <row r="49" spans="1:11" ht="6" customHeight="1" x14ac:dyDescent="0.2">
      <c r="A49" s="19"/>
      <c r="B49" s="66"/>
      <c r="C49" s="67"/>
      <c r="D49" s="69"/>
      <c r="E49" s="68"/>
      <c r="F49" s="69"/>
      <c r="G49" s="68"/>
      <c r="H49" s="69"/>
      <c r="I49" s="20"/>
      <c r="J49" s="19"/>
      <c r="K49" s="19"/>
    </row>
    <row r="50" spans="1:11" ht="12.75" customHeight="1" x14ac:dyDescent="0.2">
      <c r="A50" s="21" t="s">
        <v>9</v>
      </c>
      <c r="B50" s="70">
        <v>1011267594.01</v>
      </c>
      <c r="C50" s="70"/>
      <c r="D50" s="70">
        <v>1094597414.4000001</v>
      </c>
      <c r="E50" s="70"/>
      <c r="F50" s="70">
        <f>+B50-D50</f>
        <v>-83329820.390000105</v>
      </c>
      <c r="G50" s="40"/>
      <c r="H50" s="47">
        <f>IF(D50=0,"n/a",IF(AND(F50/D50&lt;1,F50/D50&gt;-1),F50/D50,"n/a"))</f>
        <v>-7.6128281771684125E-2</v>
      </c>
      <c r="I50" s="71"/>
      <c r="J50" s="19"/>
      <c r="K50" s="19"/>
    </row>
    <row r="51" spans="1:11" x14ac:dyDescent="0.2">
      <c r="A51" s="21" t="s">
        <v>10</v>
      </c>
      <c r="B51" s="70">
        <v>695983617.39999998</v>
      </c>
      <c r="C51" s="70"/>
      <c r="D51" s="70">
        <v>705202532.92999995</v>
      </c>
      <c r="E51" s="70"/>
      <c r="F51" s="70">
        <f>+B51-D51</f>
        <v>-9218915.5299999714</v>
      </c>
      <c r="G51" s="40"/>
      <c r="H51" s="47">
        <f>IF(D51=0,"n/a",IF(AND(F51/D51&lt;1,F51/D51&gt;-1),F51/D51,"n/a"))</f>
        <v>-1.3072720388137152E-2</v>
      </c>
      <c r="I51" s="71"/>
      <c r="J51" s="19"/>
      <c r="K51" s="19"/>
    </row>
    <row r="52" spans="1:11" ht="12.75" customHeight="1" x14ac:dyDescent="0.2">
      <c r="A52" s="21" t="s">
        <v>11</v>
      </c>
      <c r="B52" s="70">
        <v>108566894.45</v>
      </c>
      <c r="C52" s="70"/>
      <c r="D52" s="70">
        <v>104007871.11</v>
      </c>
      <c r="E52" s="70"/>
      <c r="F52" s="70">
        <f>+B52-D52</f>
        <v>4559023.3400000036</v>
      </c>
      <c r="G52" s="40"/>
      <c r="H52" s="47">
        <f>IF(D52=0,"n/a",IF(AND(F52/D52&lt;1,F52/D52&gt;-1),F52/D52,"n/a"))</f>
        <v>4.3833445405091744E-2</v>
      </c>
      <c r="I52" s="71"/>
      <c r="J52" s="19"/>
      <c r="K52" s="19"/>
    </row>
    <row r="53" spans="1:11" x14ac:dyDescent="0.2">
      <c r="A53" s="21" t="s">
        <v>12</v>
      </c>
      <c r="B53" s="70">
        <v>3805629.39</v>
      </c>
      <c r="C53" s="70"/>
      <c r="D53" s="70">
        <v>5606919.9199999999</v>
      </c>
      <c r="E53" s="70"/>
      <c r="F53" s="70">
        <f>+B53-D53</f>
        <v>-1801290.5299999998</v>
      </c>
      <c r="G53" s="40"/>
      <c r="H53" s="47">
        <f>IF(D53=0,"n/a",IF(AND(F53/D53&lt;1,F53/D53&gt;-1),F53/D53,"n/a"))</f>
        <v>-0.32126203971181377</v>
      </c>
      <c r="I53" s="71"/>
      <c r="J53" s="72"/>
      <c r="K53" s="19"/>
    </row>
    <row r="54" spans="1:11" x14ac:dyDescent="0.2">
      <c r="A54" s="21" t="s">
        <v>13</v>
      </c>
      <c r="B54" s="70">
        <v>690520</v>
      </c>
      <c r="C54" s="73"/>
      <c r="D54" s="70">
        <v>773300</v>
      </c>
      <c r="E54" s="73"/>
      <c r="F54" s="70">
        <f>+B54-D54</f>
        <v>-82780</v>
      </c>
      <c r="G54" s="74"/>
      <c r="H54" s="47">
        <f>IF(D54=0,"n/a",IF(AND(F54/D54&lt;1,F54/D54&gt;-1),F54/D54,"n/a"))</f>
        <v>-0.10704771757403336</v>
      </c>
      <c r="I54" s="71"/>
      <c r="J54" s="19"/>
      <c r="K54" s="19"/>
    </row>
    <row r="55" spans="1:11" ht="6" customHeight="1" x14ac:dyDescent="0.2">
      <c r="A55" s="19"/>
      <c r="B55" s="75"/>
      <c r="C55" s="76"/>
      <c r="D55" s="75"/>
      <c r="E55" s="76"/>
      <c r="F55" s="75"/>
      <c r="G55" s="77"/>
      <c r="H55" s="78"/>
      <c r="I55" s="8"/>
      <c r="J55" s="8"/>
      <c r="K55" s="8"/>
    </row>
    <row r="56" spans="1:11" ht="12.75" customHeight="1" x14ac:dyDescent="0.2">
      <c r="A56" s="38" t="s">
        <v>15</v>
      </c>
      <c r="B56" s="79">
        <f>SUM(B50:B55)</f>
        <v>1820314255.25</v>
      </c>
      <c r="C56" s="70"/>
      <c r="D56" s="79">
        <f>SUM(D50:D55)</f>
        <v>1910188038.3599999</v>
      </c>
      <c r="E56" s="70"/>
      <c r="F56" s="79">
        <f>SUM(F50:F55)</f>
        <v>-89873783.110000074</v>
      </c>
      <c r="G56" s="40"/>
      <c r="H56" s="41">
        <f>IF(D56=0,"n/a",IF(AND(F56/D56&lt;1,F56/D56&gt;-1),F56/D56,"n/a"))</f>
        <v>-4.7049704691461469E-2</v>
      </c>
      <c r="I56" s="71"/>
      <c r="J56" s="19"/>
      <c r="K56" s="19"/>
    </row>
    <row r="57" spans="1:11" ht="12.75" customHeight="1" x14ac:dyDescent="0.2">
      <c r="A57" s="21" t="s">
        <v>16</v>
      </c>
      <c r="B57" s="70">
        <v>185022652.37</v>
      </c>
      <c r="C57" s="73"/>
      <c r="D57" s="70">
        <v>179462178.88</v>
      </c>
      <c r="E57" s="73"/>
      <c r="F57" s="70">
        <f>+B57-D57</f>
        <v>5560473.4900000095</v>
      </c>
      <c r="G57" s="74"/>
      <c r="H57" s="47">
        <f>IF(D57=0,"n/a",IF(AND(F57/D57&lt;1,F57/D57&gt;-1),F57/D57,"n/a"))</f>
        <v>3.0984096619701144E-2</v>
      </c>
      <c r="I57" s="71"/>
      <c r="J57" s="19"/>
      <c r="K57" s="19"/>
    </row>
    <row r="58" spans="1:11" x14ac:dyDescent="0.2">
      <c r="A58" s="21" t="s">
        <v>17</v>
      </c>
      <c r="B58" s="70">
        <v>367873670</v>
      </c>
      <c r="C58" s="73"/>
      <c r="D58" s="70">
        <v>150400515</v>
      </c>
      <c r="E58" s="73"/>
      <c r="F58" s="70">
        <f>+B58-D58</f>
        <v>217473155</v>
      </c>
      <c r="G58" s="74"/>
      <c r="H58" s="47" t="str">
        <f>IF(D58=0,"n/a",IF(AND(F58/D58&lt;1,F58/D58&gt;-1),F58/D58,"n/a"))</f>
        <v>n/a</v>
      </c>
      <c r="I58" s="71"/>
      <c r="J58" s="19"/>
      <c r="K58" s="19"/>
    </row>
    <row r="59" spans="1:11" ht="6" customHeight="1" x14ac:dyDescent="0.2">
      <c r="A59" s="8"/>
      <c r="B59" s="80"/>
      <c r="C59" s="70"/>
      <c r="D59" s="80"/>
      <c r="E59" s="70"/>
      <c r="F59" s="80"/>
      <c r="G59" s="40"/>
      <c r="H59" s="81"/>
      <c r="I59" s="8"/>
      <c r="J59" s="8"/>
      <c r="K59" s="8"/>
    </row>
    <row r="60" spans="1:11" ht="13.5" thickBot="1" x14ac:dyDescent="0.25">
      <c r="A60" s="38" t="s">
        <v>33</v>
      </c>
      <c r="B60" s="82">
        <f>SUM(B56:B58)</f>
        <v>2373210577.6199999</v>
      </c>
      <c r="C60" s="70"/>
      <c r="D60" s="82">
        <f>SUM(D56:D58)</f>
        <v>2240050732.2399998</v>
      </c>
      <c r="E60" s="70"/>
      <c r="F60" s="82">
        <f>SUM(F56:F58)</f>
        <v>133159845.37999994</v>
      </c>
      <c r="G60" s="40"/>
      <c r="H60" s="52">
        <f>IF(D60=0,"n/a",IF(AND(F60/D60&lt;1,F60/D60&gt;-1),F60/D60,"n/a"))</f>
        <v>5.9445013214876219E-2</v>
      </c>
      <c r="I60" s="71"/>
      <c r="J60" s="19"/>
      <c r="K60" s="19"/>
    </row>
    <row r="61" spans="1:11" ht="12.75" customHeight="1" thickTop="1" x14ac:dyDescent="0.2">
      <c r="A61" s="8"/>
      <c r="B61" s="83"/>
      <c r="C61" s="84"/>
      <c r="D61" s="83"/>
      <c r="E61" s="84"/>
      <c r="F61" s="83"/>
      <c r="G61" s="84"/>
      <c r="H61" s="83"/>
      <c r="I61" s="64"/>
      <c r="J61" s="8"/>
      <c r="K61" s="8"/>
    </row>
    <row r="62" spans="1:11" s="86" customFormat="1" x14ac:dyDescent="0.2">
      <c r="A62" s="7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s="86" customFormat="1" ht="12.75" customHeight="1" x14ac:dyDescent="0.2">
      <c r="A63" s="7" t="s">
        <v>34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F41" sqref="F41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7.42578125" style="2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47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40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2021</v>
      </c>
      <c r="C8" s="8"/>
      <c r="D8" s="16">
        <v>2020</v>
      </c>
      <c r="E8" s="8"/>
      <c r="F8" s="17" t="s">
        <v>7</v>
      </c>
      <c r="G8" s="8"/>
      <c r="H8" s="17" t="s">
        <v>8</v>
      </c>
      <c r="I8" s="18"/>
      <c r="J8" s="16">
        <v>2021</v>
      </c>
      <c r="K8" s="16">
        <v>2020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164014572.44</v>
      </c>
      <c r="C10" s="22"/>
      <c r="D10" s="22">
        <v>141489463.66</v>
      </c>
      <c r="E10" s="22"/>
      <c r="F10" s="22">
        <f>B10-D10</f>
        <v>22525108.780000001</v>
      </c>
      <c r="G10" s="24"/>
      <c r="H10" s="23">
        <f>IF(D10=0,"n/a",IF(AND(F10/D10&lt;1,F10/D10&gt;-1),F10/D10,"n/a"))</f>
        <v>0.15919990222118566</v>
      </c>
      <c r="I10" s="25"/>
      <c r="J10" s="26">
        <f>IF(B50=0,"n/a",B10/B50)</f>
        <v>0.11733240854987391</v>
      </c>
      <c r="K10" s="27">
        <f>IF(D50=0,"n/a",D10/D50)</f>
        <v>0.11306954765071926</v>
      </c>
      <c r="M10" s="28"/>
    </row>
    <row r="11" spans="1:13" x14ac:dyDescent="0.2">
      <c r="A11" s="21" t="s">
        <v>10</v>
      </c>
      <c r="B11" s="29">
        <v>86420213.829999998</v>
      </c>
      <c r="C11" s="29"/>
      <c r="D11" s="29">
        <v>74625444.519999996</v>
      </c>
      <c r="E11" s="29"/>
      <c r="F11" s="29">
        <f>B11-D11</f>
        <v>11794769.310000002</v>
      </c>
      <c r="G11" s="29"/>
      <c r="H11" s="23">
        <f>IF(D11=0,"n/a",IF(AND(F11/D11&lt;1,F11/D11&gt;-1),F11/D11,"n/a"))</f>
        <v>0.15805291862400825</v>
      </c>
      <c r="I11" s="25"/>
      <c r="J11" s="30">
        <f>IF(B51=0,"n/a",B11/B51)</f>
        <v>0.1151314420110546</v>
      </c>
      <c r="K11" s="31">
        <f>IF(D51=0,"n/a",D11/D51)</f>
        <v>0.10729393026271918</v>
      </c>
    </row>
    <row r="12" spans="1:13" x14ac:dyDescent="0.2">
      <c r="A12" s="21" t="s">
        <v>11</v>
      </c>
      <c r="B12" s="29">
        <v>7083663.1600000001</v>
      </c>
      <c r="C12" s="29"/>
      <c r="D12" s="29">
        <v>7682238.7400000002</v>
      </c>
      <c r="E12" s="29"/>
      <c r="F12" s="29">
        <f>B12-D12</f>
        <v>-598575.58000000007</v>
      </c>
      <c r="G12" s="29"/>
      <c r="H12" s="23">
        <f>IF(D12=0,"n/a",IF(AND(F12/D12&lt;1,F12/D12&gt;-1),F12/D12,"n/a"))</f>
        <v>-7.7916815691150998E-2</v>
      </c>
      <c r="I12" s="25"/>
      <c r="J12" s="30">
        <f>IF(B52=0,"n/a",B12/B52)</f>
        <v>0.11234932697404763</v>
      </c>
      <c r="K12" s="31">
        <f>IF(D52=0,"n/a",D12/D52)</f>
        <v>0.11050906512444023</v>
      </c>
    </row>
    <row r="13" spans="1:13" x14ac:dyDescent="0.2">
      <c r="A13" s="21" t="s">
        <v>12</v>
      </c>
      <c r="B13" s="29">
        <v>1420993.96</v>
      </c>
      <c r="C13" s="29"/>
      <c r="D13" s="29">
        <v>1782073.67</v>
      </c>
      <c r="E13" s="29"/>
      <c r="F13" s="29">
        <f>B13-D13</f>
        <v>-361079.70999999996</v>
      </c>
      <c r="G13" s="29"/>
      <c r="H13" s="23">
        <f>IF(D13=0,"n/a",IF(AND(F13/D13&lt;1,F13/D13&gt;-1),F13/D13,"n/a"))</f>
        <v>-0.20261772343003079</v>
      </c>
      <c r="I13" s="25"/>
      <c r="J13" s="30">
        <f>IF(B53=0,"n/a",B13/B53)</f>
        <v>0.27693718874154533</v>
      </c>
      <c r="K13" s="31">
        <f>IF(D53=0,"n/a",D13/D53)</f>
        <v>0.23489649225602996</v>
      </c>
      <c r="L13" s="32"/>
    </row>
    <row r="14" spans="1:13" x14ac:dyDescent="0.2">
      <c r="A14" s="21" t="s">
        <v>13</v>
      </c>
      <c r="B14" s="29">
        <v>46383.519999999997</v>
      </c>
      <c r="C14" s="33"/>
      <c r="D14" s="29">
        <v>43546.05</v>
      </c>
      <c r="E14" s="29"/>
      <c r="F14" s="29">
        <f>B14-D14</f>
        <v>2837.4699999999939</v>
      </c>
      <c r="G14" s="33"/>
      <c r="H14" s="23">
        <f>IF(D14=0,"n/a",IF(AND(F14/D14&lt;1,F14/D14&gt;-1),F14/D14,"n/a"))</f>
        <v>6.5160215450080855E-2</v>
      </c>
      <c r="I14" s="34"/>
      <c r="J14" s="30">
        <f>IF(B54=0,"n/a",B14/B54)</f>
        <v>4.8135657949356578E-2</v>
      </c>
      <c r="K14" s="31">
        <f>IF(D54=0,"n/a",D14/D54)</f>
        <v>4.6794525994541043E-2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258985826.91</v>
      </c>
      <c r="C16" s="29"/>
      <c r="D16" s="39">
        <f>SUM(D10:D15)</f>
        <v>225622766.64000002</v>
      </c>
      <c r="E16" s="29"/>
      <c r="F16" s="39">
        <f>SUM(F10:F15)</f>
        <v>33363060.270000003</v>
      </c>
      <c r="G16" s="40"/>
      <c r="H16" s="41">
        <f>IF(D16=0,"n/a",IF(AND(F16/D16&lt;1,F16/D16&gt;-1),F16/D16,"n/a"))</f>
        <v>0.14787098291030867</v>
      </c>
      <c r="I16" s="25"/>
      <c r="J16" s="42">
        <f>IF(B56=0,"n/a",B16/B56)</f>
        <v>0.11678497347397403</v>
      </c>
      <c r="K16" s="42">
        <f>IF(D56=0,"n/a",D16/D56)</f>
        <v>0.11142379670974781</v>
      </c>
    </row>
    <row r="17" spans="1:13" x14ac:dyDescent="0.2">
      <c r="A17" s="21" t="s">
        <v>16</v>
      </c>
      <c r="B17" s="29">
        <v>1614715.76</v>
      </c>
      <c r="C17" s="29"/>
      <c r="D17" s="29">
        <v>1725640.35</v>
      </c>
      <c r="E17" s="29"/>
      <c r="F17" s="29">
        <f>B17-D17</f>
        <v>-110924.59000000008</v>
      </c>
      <c r="G17" s="29"/>
      <c r="H17" s="23">
        <f>IF(D17=0,"n/a",IF(AND(F17/D17&lt;1,F17/D17&gt;-1),F17/D17,"n/a"))</f>
        <v>-6.42802481988788E-2</v>
      </c>
      <c r="I17" s="34"/>
      <c r="J17" s="31">
        <f>IF(B57=0,"n/a",B17/B57)</f>
        <v>8.5159792385032622E-3</v>
      </c>
      <c r="K17" s="31">
        <f>IF(D57=0,"n/a",D17/D57)</f>
        <v>8.1431780124865336E-3</v>
      </c>
    </row>
    <row r="18" spans="1:13" ht="12.75" customHeight="1" x14ac:dyDescent="0.2">
      <c r="A18" s="21" t="s">
        <v>17</v>
      </c>
      <c r="B18" s="29">
        <v>8275334.3799999999</v>
      </c>
      <c r="C18" s="33"/>
      <c r="D18" s="29">
        <v>6866246.0800000001</v>
      </c>
      <c r="E18" s="29"/>
      <c r="F18" s="29">
        <f>B18-D18</f>
        <v>1409088.2999999998</v>
      </c>
      <c r="G18" s="33"/>
      <c r="H18" s="23">
        <f>IF(D18=0,"n/a",IF(AND(F18/D18&lt;1,F18/D18&gt;-1),F18/D18,"n/a"))</f>
        <v>0.20521960378093523</v>
      </c>
      <c r="I18" s="25"/>
      <c r="J18" s="42">
        <f>IF(B58=0,"n/a",B18/B58)</f>
        <v>4.286795103493609E-2</v>
      </c>
      <c r="K18" s="42">
        <f>IF(D58=0,"n/a",D18/D58)</f>
        <v>2.8906456821001517E-2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268875877.05000001</v>
      </c>
      <c r="C20" s="29"/>
      <c r="D20" s="29">
        <f>SUM(D16:D18)</f>
        <v>234214653.07000002</v>
      </c>
      <c r="E20" s="29"/>
      <c r="F20" s="29">
        <f>SUM(F16:F18)</f>
        <v>34661223.980000004</v>
      </c>
      <c r="G20" s="29"/>
      <c r="H20" s="47">
        <f>IF(D20=0,"n/a",IF(AND(F20/D20&lt;1,F20/D20&gt;-1),F20/D20,"n/a"))</f>
        <v>0.14798913528967278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9433397.3300000001</v>
      </c>
      <c r="C22" s="29"/>
      <c r="D22" s="29">
        <v>2946291.89</v>
      </c>
      <c r="E22" s="29"/>
      <c r="F22" s="29">
        <f>B22-D22</f>
        <v>6487105.4399999995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">
      <c r="A23" s="21" t="s">
        <v>20</v>
      </c>
      <c r="B23" s="29">
        <v>2287823.92</v>
      </c>
      <c r="C23" s="29"/>
      <c r="D23" s="29">
        <v>1938696.63</v>
      </c>
      <c r="E23" s="29"/>
      <c r="F23" s="29">
        <f>B23-D23</f>
        <v>349127.29000000004</v>
      </c>
      <c r="G23" s="29"/>
      <c r="H23" s="23">
        <f>IF(D23=0,"n/a",IF(AND(F23/D23&lt;1,F23/D23&gt;-1),F23/D23,"n/a"))</f>
        <v>0.18008350795967498</v>
      </c>
      <c r="I23" s="34"/>
      <c r="J23" s="49"/>
      <c r="K23" s="49"/>
    </row>
    <row r="24" spans="1:13" x14ac:dyDescent="0.2">
      <c r="A24" s="21" t="s">
        <v>21</v>
      </c>
      <c r="B24" s="29">
        <v>-4514402.32</v>
      </c>
      <c r="C24" s="29"/>
      <c r="D24" s="29">
        <v>2185110.75</v>
      </c>
      <c r="E24" s="29"/>
      <c r="F24" s="29">
        <f>B24-D24</f>
        <v>-6699513.0700000003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3188719.83</v>
      </c>
      <c r="C25" s="33"/>
      <c r="D25" s="39">
        <v>10292463.869999999</v>
      </c>
      <c r="E25" s="29"/>
      <c r="F25" s="39">
        <f>B25-D25</f>
        <v>-7103744.0399999991</v>
      </c>
      <c r="G25" s="33"/>
      <c r="H25" s="41">
        <f>IF(D25=0,"n/a",IF(AND(F25/D25&lt;1,F25/D25&gt;-1),F25/D25,"n/a"))</f>
        <v>-0.69018887311381927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10395538.76</v>
      </c>
      <c r="C26" s="29"/>
      <c r="D26" s="39">
        <f>SUM(D22:D25)</f>
        <v>17362563.140000001</v>
      </c>
      <c r="E26" s="29"/>
      <c r="F26" s="39">
        <f>SUM(F22:F25)</f>
        <v>-6967024.3799999999</v>
      </c>
      <c r="G26" s="29"/>
      <c r="H26" s="41">
        <f>IF(D26=0,"n/a",IF(AND(F26/D26&lt;1,F26/D26&gt;-1),F26/D26,"n/a"))</f>
        <v>-0.40126704357084914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279271415.81</v>
      </c>
      <c r="C28" s="22"/>
      <c r="D28" s="51">
        <f>+D26+D20</f>
        <v>251577216.21000004</v>
      </c>
      <c r="E28" s="22"/>
      <c r="F28" s="51">
        <f>+F26+F20</f>
        <v>27694199.600000005</v>
      </c>
      <c r="G28" s="29"/>
      <c r="H28" s="52">
        <f>IF(D28=0,"n/a",IF(AND(F28/D28&lt;1,F28/D28&gt;-1),F28/D28,"n/a"))</f>
        <v>0.11008230402264535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35</v>
      </c>
      <c r="B31" s="22">
        <v>9072205.2400000002</v>
      </c>
      <c r="C31" s="22"/>
      <c r="D31" s="22">
        <v>8249643.9699999997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25</v>
      </c>
      <c r="B32" s="29">
        <v>-9696353.25</v>
      </c>
      <c r="C32" s="29"/>
      <c r="D32" s="29">
        <v>-9576331.6500000004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26</v>
      </c>
      <c r="B33" s="29">
        <v>8809529.6999999993</v>
      </c>
      <c r="C33" s="29"/>
      <c r="D33" s="29">
        <v>9450098.8499999996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36</v>
      </c>
      <c r="B34" s="29">
        <v>-3216544.88</v>
      </c>
      <c r="C34" s="29"/>
      <c r="D34" s="29">
        <v>-3686780.73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41</v>
      </c>
      <c r="B35" s="29">
        <v>4783023.28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44</v>
      </c>
      <c r="B36" s="29">
        <v>7366255.79</v>
      </c>
      <c r="C36" s="29"/>
      <c r="D36" s="29">
        <v>0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27</v>
      </c>
      <c r="B37" s="29">
        <v>2905029.23</v>
      </c>
      <c r="C37" s="29"/>
      <c r="D37" s="29">
        <v>2050553.69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28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37</v>
      </c>
      <c r="B39" s="29">
        <v>-96314</v>
      </c>
      <c r="C39" s="29"/>
      <c r="D39" s="29">
        <v>-159623.99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30</v>
      </c>
      <c r="B40" s="29">
        <v>6343708.5999999996</v>
      </c>
      <c r="C40" s="29"/>
      <c r="D40" s="29">
        <v>6019825.5599999996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38</v>
      </c>
      <c r="B41" s="29">
        <v>0</v>
      </c>
      <c r="C41" s="29"/>
      <c r="D41" s="29">
        <v>-114624.86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42</v>
      </c>
      <c r="B42" s="29">
        <v>1747719.98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43</v>
      </c>
      <c r="B43" s="29">
        <v>-1788588.05</v>
      </c>
      <c r="C43" s="29"/>
      <c r="D43" s="29">
        <v>-1620805.55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">
      <c r="A45" s="21"/>
      <c r="B45" s="22"/>
      <c r="C45" s="59"/>
      <c r="D45" s="22"/>
      <c r="E45" s="60"/>
      <c r="F45" s="60"/>
      <c r="G45" s="61"/>
      <c r="H45" s="61"/>
      <c r="I45" s="8"/>
      <c r="J45" s="8"/>
      <c r="K45" s="8"/>
    </row>
    <row r="46" spans="1:13" ht="12.75" customHeight="1" x14ac:dyDescent="0.2">
      <c r="A46" s="13"/>
      <c r="B46" s="60"/>
      <c r="C46" s="60"/>
      <c r="D46" s="60"/>
      <c r="E46" s="60"/>
      <c r="F46" s="62" t="s">
        <v>40</v>
      </c>
      <c r="G46" s="10"/>
      <c r="H46" s="10"/>
      <c r="I46" s="8"/>
      <c r="J46" s="8"/>
      <c r="K46" s="8"/>
    </row>
    <row r="47" spans="1:13" x14ac:dyDescent="0.2">
      <c r="A47" s="8"/>
      <c r="B47" s="63" t="s">
        <v>5</v>
      </c>
      <c r="C47" s="60"/>
      <c r="D47" s="63" t="s">
        <v>5</v>
      </c>
      <c r="E47" s="60"/>
      <c r="F47" s="60"/>
      <c r="G47" s="8"/>
      <c r="H47" s="8"/>
      <c r="I47" s="64"/>
      <c r="J47" s="8"/>
      <c r="K47" s="8"/>
    </row>
    <row r="48" spans="1:13" x14ac:dyDescent="0.2">
      <c r="A48" s="15" t="s">
        <v>32</v>
      </c>
      <c r="B48" s="16">
        <v>2021</v>
      </c>
      <c r="C48" s="60"/>
      <c r="D48" s="16">
        <v>2020</v>
      </c>
      <c r="E48" s="61"/>
      <c r="F48" s="65" t="s">
        <v>7</v>
      </c>
      <c r="G48" s="8"/>
      <c r="H48" s="17" t="s">
        <v>8</v>
      </c>
      <c r="I48" s="14"/>
      <c r="J48" s="8"/>
      <c r="K48" s="8"/>
    </row>
    <row r="49" spans="1:11" ht="6" customHeight="1" x14ac:dyDescent="0.2">
      <c r="A49" s="19"/>
      <c r="B49" s="66"/>
      <c r="C49" s="67"/>
      <c r="D49" s="69"/>
      <c r="E49" s="68"/>
      <c r="F49" s="69"/>
      <c r="G49" s="68"/>
      <c r="H49" s="69"/>
      <c r="I49" s="20"/>
      <c r="J49" s="19"/>
      <c r="K49" s="19"/>
    </row>
    <row r="50" spans="1:11" ht="12.75" customHeight="1" x14ac:dyDescent="0.2">
      <c r="A50" s="21" t="s">
        <v>9</v>
      </c>
      <c r="B50" s="70">
        <v>1397862487.1600001</v>
      </c>
      <c r="C50" s="70"/>
      <c r="D50" s="70">
        <v>1251348984.76</v>
      </c>
      <c r="E50" s="70"/>
      <c r="F50" s="70">
        <f>+B50-D50</f>
        <v>146513502.4000001</v>
      </c>
      <c r="G50" s="40"/>
      <c r="H50" s="47">
        <f>IF(D50=0,"n/a",IF(AND(F50/D50&lt;1,F50/D50&gt;-1),F50/D50,"n/a"))</f>
        <v>0.11708444581357164</v>
      </c>
      <c r="I50" s="71"/>
      <c r="J50" s="19"/>
      <c r="K50" s="19"/>
    </row>
    <row r="51" spans="1:11" x14ac:dyDescent="0.2">
      <c r="A51" s="21" t="s">
        <v>10</v>
      </c>
      <c r="B51" s="70">
        <v>750622178.62</v>
      </c>
      <c r="C51" s="70"/>
      <c r="D51" s="70">
        <v>695523449.80999994</v>
      </c>
      <c r="E51" s="70"/>
      <c r="F51" s="70">
        <f>+B51-D51</f>
        <v>55098728.810000062</v>
      </c>
      <c r="G51" s="40"/>
      <c r="H51" s="47">
        <f>IF(D51=0,"n/a",IF(AND(F51/D51&lt;1,F51/D51&gt;-1),F51/D51,"n/a"))</f>
        <v>7.9219081434352343E-2</v>
      </c>
      <c r="I51" s="71"/>
      <c r="J51" s="19"/>
      <c r="K51" s="19"/>
    </row>
    <row r="52" spans="1:11" ht="12.75" customHeight="1" x14ac:dyDescent="0.2">
      <c r="A52" s="21" t="s">
        <v>11</v>
      </c>
      <c r="B52" s="70">
        <v>63050339.07</v>
      </c>
      <c r="C52" s="70"/>
      <c r="D52" s="70">
        <v>69516819.560000002</v>
      </c>
      <c r="E52" s="70"/>
      <c r="F52" s="70">
        <f>+B52-D52</f>
        <v>-6466480.4900000021</v>
      </c>
      <c r="G52" s="40"/>
      <c r="H52" s="47">
        <f>IF(D52=0,"n/a",IF(AND(F52/D52&lt;1,F52/D52&gt;-1),F52/D52,"n/a"))</f>
        <v>-9.3020373068402232E-2</v>
      </c>
      <c r="I52" s="71"/>
      <c r="J52" s="19"/>
      <c r="K52" s="19"/>
    </row>
    <row r="53" spans="1:11" x14ac:dyDescent="0.2">
      <c r="A53" s="21" t="s">
        <v>12</v>
      </c>
      <c r="B53" s="70">
        <v>5131105.5999999996</v>
      </c>
      <c r="C53" s="70"/>
      <c r="D53" s="70">
        <v>7586633.8099999996</v>
      </c>
      <c r="E53" s="70"/>
      <c r="F53" s="70">
        <f>+B53-D53</f>
        <v>-2455528.21</v>
      </c>
      <c r="G53" s="40"/>
      <c r="H53" s="47">
        <f>IF(D53=0,"n/a",IF(AND(F53/D53&lt;1,F53/D53&gt;-1),F53/D53,"n/a"))</f>
        <v>-0.32366504980948857</v>
      </c>
      <c r="I53" s="71"/>
      <c r="J53" s="72"/>
      <c r="K53" s="19"/>
    </row>
    <row r="54" spans="1:11" x14ac:dyDescent="0.2">
      <c r="A54" s="21" t="s">
        <v>13</v>
      </c>
      <c r="B54" s="70">
        <v>963600</v>
      </c>
      <c r="C54" s="73"/>
      <c r="D54" s="70">
        <v>930580</v>
      </c>
      <c r="E54" s="73"/>
      <c r="F54" s="70">
        <f>+B54-D54</f>
        <v>33020</v>
      </c>
      <c r="G54" s="74"/>
      <c r="H54" s="47">
        <f>IF(D54=0,"n/a",IF(AND(F54/D54&lt;1,F54/D54&gt;-1),F54/D54,"n/a"))</f>
        <v>3.5483247007242792E-2</v>
      </c>
      <c r="I54" s="71"/>
      <c r="J54" s="19"/>
      <c r="K54" s="19"/>
    </row>
    <row r="55" spans="1:11" ht="6" customHeight="1" x14ac:dyDescent="0.2">
      <c r="A55" s="19"/>
      <c r="B55" s="75"/>
      <c r="C55" s="76"/>
      <c r="D55" s="75"/>
      <c r="E55" s="76"/>
      <c r="F55" s="75"/>
      <c r="G55" s="77"/>
      <c r="H55" s="78"/>
      <c r="I55" s="8"/>
      <c r="J55" s="8"/>
      <c r="K55" s="8"/>
    </row>
    <row r="56" spans="1:11" ht="12.75" customHeight="1" x14ac:dyDescent="0.2">
      <c r="A56" s="38" t="s">
        <v>15</v>
      </c>
      <c r="B56" s="79">
        <f>SUM(B50:B55)</f>
        <v>2217629710.4500003</v>
      </c>
      <c r="C56" s="70"/>
      <c r="D56" s="79">
        <f>SUM(D50:D55)</f>
        <v>2024906467.9399998</v>
      </c>
      <c r="E56" s="70"/>
      <c r="F56" s="79">
        <f>SUM(F50:F55)</f>
        <v>192723242.51000014</v>
      </c>
      <c r="G56" s="40"/>
      <c r="H56" s="41">
        <f>IF(D56=0,"n/a",IF(AND(F56/D56&lt;1,F56/D56&gt;-1),F56/D56,"n/a"))</f>
        <v>9.5176367679867938E-2</v>
      </c>
      <c r="I56" s="71"/>
      <c r="J56" s="19"/>
      <c r="K56" s="19"/>
    </row>
    <row r="57" spans="1:11" ht="12.75" customHeight="1" x14ac:dyDescent="0.2">
      <c r="A57" s="21" t="s">
        <v>16</v>
      </c>
      <c r="B57" s="70">
        <v>189610109.97999999</v>
      </c>
      <c r="C57" s="73"/>
      <c r="D57" s="70">
        <v>211912394.31999999</v>
      </c>
      <c r="E57" s="73"/>
      <c r="F57" s="70">
        <f>+B57-D57</f>
        <v>-22302284.340000004</v>
      </c>
      <c r="G57" s="74"/>
      <c r="H57" s="47">
        <f>IF(D57=0,"n/a",IF(AND(F57/D57&lt;1,F57/D57&gt;-1),F57/D57,"n/a"))</f>
        <v>-0.10524294443260483</v>
      </c>
      <c r="I57" s="71"/>
      <c r="J57" s="19"/>
      <c r="K57" s="19"/>
    </row>
    <row r="58" spans="1:11" x14ac:dyDescent="0.2">
      <c r="A58" s="21" t="s">
        <v>17</v>
      </c>
      <c r="B58" s="70">
        <v>193042452</v>
      </c>
      <c r="C58" s="73"/>
      <c r="D58" s="70">
        <v>237533300</v>
      </c>
      <c r="E58" s="73"/>
      <c r="F58" s="70">
        <f>+B58-D58</f>
        <v>-44490848</v>
      </c>
      <c r="G58" s="74"/>
      <c r="H58" s="47">
        <f>IF(D58=0,"n/a",IF(AND(F58/D58&lt;1,F58/D58&gt;-1),F58/D58,"n/a"))</f>
        <v>-0.18730362437603484</v>
      </c>
      <c r="I58" s="71"/>
      <c r="J58" s="19"/>
      <c r="K58" s="19"/>
    </row>
    <row r="59" spans="1:11" ht="6" customHeight="1" x14ac:dyDescent="0.2">
      <c r="A59" s="8"/>
      <c r="B59" s="80"/>
      <c r="C59" s="70"/>
      <c r="D59" s="80"/>
      <c r="E59" s="70"/>
      <c r="F59" s="80"/>
      <c r="G59" s="40"/>
      <c r="H59" s="81"/>
      <c r="I59" s="8"/>
      <c r="J59" s="8"/>
      <c r="K59" s="8"/>
    </row>
    <row r="60" spans="1:11" ht="13.5" thickBot="1" x14ac:dyDescent="0.25">
      <c r="A60" s="38" t="s">
        <v>33</v>
      </c>
      <c r="B60" s="82">
        <f>SUM(B56:B58)</f>
        <v>2600282272.4300003</v>
      </c>
      <c r="C60" s="70"/>
      <c r="D60" s="82">
        <f>SUM(D56:D58)</f>
        <v>2474352162.2599998</v>
      </c>
      <c r="E60" s="70"/>
      <c r="F60" s="82">
        <f>SUM(F56:F58)</f>
        <v>125930110.17000014</v>
      </c>
      <c r="G60" s="40"/>
      <c r="H60" s="52">
        <f>IF(D60=0,"n/a",IF(AND(F60/D60&lt;1,F60/D60&gt;-1),F60/D60,"n/a"))</f>
        <v>5.089417427751243E-2</v>
      </c>
      <c r="I60" s="71"/>
      <c r="J60" s="19"/>
      <c r="K60" s="19"/>
    </row>
    <row r="61" spans="1:11" ht="12.75" customHeight="1" thickTop="1" x14ac:dyDescent="0.2">
      <c r="A61" s="8"/>
      <c r="B61" s="83"/>
      <c r="C61" s="84"/>
      <c r="D61" s="83"/>
      <c r="E61" s="84"/>
      <c r="F61" s="83"/>
      <c r="G61" s="84"/>
      <c r="H61" s="83"/>
      <c r="I61" s="64"/>
      <c r="J61" s="8"/>
      <c r="K61" s="8"/>
    </row>
    <row r="62" spans="1:11" s="86" customFormat="1" x14ac:dyDescent="0.2">
      <c r="A62" s="7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s="86" customFormat="1" ht="12.75" customHeight="1" x14ac:dyDescent="0.2">
      <c r="A63" s="7" t="s">
        <v>34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Z34" sqref="Z34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bestFit="1" customWidth="1"/>
    <col min="9" max="9" width="0.7109375" style="2" customWidth="1"/>
    <col min="10" max="10" width="7.7109375" style="2" customWidth="1"/>
    <col min="11" max="11" width="9.140625" style="2" hidden="1" customWidth="1"/>
    <col min="12" max="12" width="7.85546875" style="2" customWidth="1"/>
    <col min="13" max="16384" width="9.140625" style="2"/>
  </cols>
  <sheetData>
    <row r="1" spans="1:12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25">
      <c r="A3" s="1" t="s">
        <v>48</v>
      </c>
      <c r="B3" s="1"/>
      <c r="C3" s="1"/>
      <c r="D3" s="1"/>
      <c r="E3" s="1"/>
      <c r="F3" s="1"/>
      <c r="G3" s="1"/>
      <c r="H3" s="1"/>
      <c r="I3" s="1"/>
      <c r="J3" s="3"/>
      <c r="K3" s="1"/>
      <c r="L3" s="1"/>
    </row>
    <row r="4" spans="1:12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spans="1:12" x14ac:dyDescent="0.2">
      <c r="A6" s="9" t="s">
        <v>3</v>
      </c>
      <c r="B6" s="8"/>
      <c r="C6" s="8"/>
      <c r="D6" s="8"/>
      <c r="E6" s="8"/>
      <c r="F6" s="10" t="s">
        <v>40</v>
      </c>
      <c r="G6" s="10"/>
      <c r="H6" s="10"/>
      <c r="I6" s="11"/>
      <c r="J6" s="12" t="s">
        <v>4</v>
      </c>
      <c r="K6" s="12"/>
      <c r="L6" s="12"/>
    </row>
    <row r="7" spans="1:12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14"/>
      <c r="L7" s="8"/>
    </row>
    <row r="8" spans="1:12" ht="13.15" hidden="1" customHeight="1" x14ac:dyDescent="0.2">
      <c r="A8" s="13"/>
      <c r="B8" s="13"/>
      <c r="C8" s="8"/>
      <c r="D8" s="13"/>
      <c r="E8" s="11"/>
      <c r="F8" s="87"/>
      <c r="G8" s="11"/>
      <c r="H8" s="11"/>
      <c r="I8" s="11"/>
      <c r="J8" s="87"/>
      <c r="K8" s="18"/>
      <c r="L8" s="11"/>
    </row>
    <row r="9" spans="1:12" ht="12.75" customHeight="1" x14ac:dyDescent="0.2">
      <c r="A9" s="15" t="s">
        <v>6</v>
      </c>
      <c r="B9" s="16">
        <v>2021</v>
      </c>
      <c r="C9" s="8"/>
      <c r="D9" s="16">
        <v>2020</v>
      </c>
      <c r="E9" s="8"/>
      <c r="F9" s="17" t="s">
        <v>7</v>
      </c>
      <c r="G9" s="8"/>
      <c r="H9" s="17" t="s">
        <v>8</v>
      </c>
      <c r="I9" s="18"/>
      <c r="J9" s="16">
        <v>2021</v>
      </c>
      <c r="K9" s="17" t="s">
        <v>39</v>
      </c>
      <c r="L9" s="16">
        <v>2020</v>
      </c>
    </row>
    <row r="10" spans="1:12" ht="6.6" customHeight="1" x14ac:dyDescent="0.2">
      <c r="A10" s="19"/>
      <c r="B10" s="20"/>
      <c r="C10" s="19"/>
      <c r="D10" s="20"/>
      <c r="E10" s="19"/>
      <c r="F10" s="20"/>
      <c r="G10" s="19"/>
      <c r="H10" s="20"/>
      <c r="I10" s="20"/>
      <c r="J10" s="20"/>
      <c r="K10" s="20"/>
      <c r="L10" s="20"/>
    </row>
    <row r="11" spans="1:12" x14ac:dyDescent="0.2">
      <c r="A11" s="21" t="s">
        <v>9</v>
      </c>
      <c r="B11" s="22">
        <v>1318319153.48</v>
      </c>
      <c r="C11" s="22"/>
      <c r="D11" s="22">
        <v>1186013490.5599999</v>
      </c>
      <c r="E11" s="22"/>
      <c r="F11" s="22">
        <f>B11-D11</f>
        <v>132305662.92000008</v>
      </c>
      <c r="G11" s="24"/>
      <c r="H11" s="23">
        <f>IF(D11=0,"n/a",IF(AND(F11/D11&lt;1,F11/D11&gt;-1),F11/D11,"n/a"))</f>
        <v>0.11155493927605269</v>
      </c>
      <c r="I11" s="25"/>
      <c r="J11" s="26">
        <f>IF(B53=0,"n/a",B11/B53)</f>
        <v>0.11484571115432264</v>
      </c>
      <c r="K11" s="27" t="e">
        <f>IF(#REF!=0,"n/a",#REF!/#REF!)</f>
        <v>#REF!</v>
      </c>
      <c r="L11" s="27">
        <f>IF(D53=0,"n/a",D11/D53)</f>
        <v>0.10805450147918341</v>
      </c>
    </row>
    <row r="12" spans="1:12" x14ac:dyDescent="0.2">
      <c r="A12" s="21" t="s">
        <v>10</v>
      </c>
      <c r="B12" s="29">
        <v>902928368.40999997</v>
      </c>
      <c r="C12" s="29"/>
      <c r="D12" s="29">
        <v>791897961.33000004</v>
      </c>
      <c r="E12" s="29"/>
      <c r="F12" s="29">
        <f>B12-D12</f>
        <v>111030407.07999992</v>
      </c>
      <c r="G12" s="29"/>
      <c r="H12" s="23">
        <f>IF(D12=0,"n/a",IF(AND(F12/D12&lt;1,F12/D12&gt;-1),F12/D12,"n/a"))</f>
        <v>0.14020797186233858</v>
      </c>
      <c r="I12" s="25"/>
      <c r="J12" s="30">
        <f>IF(B54=0,"n/a",B12/B54)</f>
        <v>0.1074651582703347</v>
      </c>
      <c r="K12" s="31" t="e">
        <f>IF(#REF!=0,"n/a",#REF!/#REF!)</f>
        <v>#REF!</v>
      </c>
      <c r="L12" s="31">
        <f>IF(D54=0,"n/a",D12/D54)</f>
        <v>9.9706472260721393E-2</v>
      </c>
    </row>
    <row r="13" spans="1:12" x14ac:dyDescent="0.2">
      <c r="A13" s="21" t="s">
        <v>11</v>
      </c>
      <c r="B13" s="29">
        <v>108267289.56</v>
      </c>
      <c r="C13" s="29"/>
      <c r="D13" s="29">
        <v>101566661.3</v>
      </c>
      <c r="E13" s="29"/>
      <c r="F13" s="29">
        <f>B13-D13</f>
        <v>6700628.2600000054</v>
      </c>
      <c r="G13" s="29"/>
      <c r="H13" s="23">
        <f>IF(D13=0,"n/a",IF(AND(F13/D13&lt;1,F13/D13&gt;-1),F13/D13,"n/a"))</f>
        <v>6.5972713627045307E-2</v>
      </c>
      <c r="I13" s="25"/>
      <c r="J13" s="30">
        <f>IF(B55=0,"n/a",B13/B55)</f>
        <v>9.9995864323534731E-2</v>
      </c>
      <c r="K13" s="31" t="e">
        <f>IF(#REF!=0,"n/a",#REF!/#REF!)</f>
        <v>#REF!</v>
      </c>
      <c r="L13" s="31">
        <f>IF(D55=0,"n/a",D13/D55)</f>
        <v>9.2677451502593294E-2</v>
      </c>
    </row>
    <row r="14" spans="1:12" x14ac:dyDescent="0.2">
      <c r="A14" s="21" t="s">
        <v>12</v>
      </c>
      <c r="B14" s="29">
        <v>17717233.809999999</v>
      </c>
      <c r="C14" s="29"/>
      <c r="D14" s="29">
        <v>17831939.300000001</v>
      </c>
      <c r="E14" s="29"/>
      <c r="F14" s="29">
        <f>B14-D14</f>
        <v>-114705.49000000209</v>
      </c>
      <c r="G14" s="29"/>
      <c r="H14" s="23">
        <f>IF(D14=0,"n/a",IF(AND(F14/D14&lt;1,F14/D14&gt;-1),F14/D14,"n/a"))</f>
        <v>-6.4325863872810559E-3</v>
      </c>
      <c r="I14" s="25"/>
      <c r="J14" s="30">
        <f>IF(B56=0,"n/a",B14/B56)</f>
        <v>0.24338835922538307</v>
      </c>
      <c r="K14" s="31" t="e">
        <f>IF(#REF!=0,"n/a",#REF!/#REF!)</f>
        <v>#REF!</v>
      </c>
      <c r="L14" s="31">
        <f>IF(D56=0,"n/a",D14/D56)</f>
        <v>0.24114606480058892</v>
      </c>
    </row>
    <row r="15" spans="1:12" x14ac:dyDescent="0.2">
      <c r="A15" s="21" t="s">
        <v>13</v>
      </c>
      <c r="B15" s="29">
        <v>349832.19</v>
      </c>
      <c r="C15" s="33"/>
      <c r="D15" s="29">
        <v>349696.35</v>
      </c>
      <c r="E15" s="29"/>
      <c r="F15" s="29">
        <f>B15-D15</f>
        <v>135.84000000002561</v>
      </c>
      <c r="G15" s="33"/>
      <c r="H15" s="23">
        <f>IF(D15=0,"n/a",IF(AND(F15/D15&lt;1,F15/D15&gt;-1),F15/D15,"n/a"))</f>
        <v>3.8845129495925716E-4</v>
      </c>
      <c r="I15" s="34"/>
      <c r="J15" s="30">
        <f>IF(B57=0,"n/a",B15/B57)</f>
        <v>4.8560556298965579E-2</v>
      </c>
      <c r="K15" s="31" t="e">
        <f>IF(#REF!=0,"n/a",#REF!/#REF!)</f>
        <v>#REF!</v>
      </c>
      <c r="L15" s="31">
        <f>IF(D57=0,"n/a",D15/D57)</f>
        <v>4.7812307730170055E-2</v>
      </c>
    </row>
    <row r="16" spans="1:12" ht="8.4499999999999993" customHeight="1" x14ac:dyDescent="0.2">
      <c r="A16" s="19"/>
      <c r="B16" s="35"/>
      <c r="C16" s="29"/>
      <c r="D16" s="35"/>
      <c r="E16" s="29"/>
      <c r="F16" s="35"/>
      <c r="G16" s="29"/>
      <c r="H16" s="36" t="s">
        <v>3</v>
      </c>
      <c r="I16" s="25"/>
      <c r="J16" s="37"/>
      <c r="K16" s="37" t="s">
        <v>14</v>
      </c>
      <c r="L16" s="37" t="s">
        <v>14</v>
      </c>
    </row>
    <row r="17" spans="1:12" x14ac:dyDescent="0.2">
      <c r="A17" s="38" t="s">
        <v>15</v>
      </c>
      <c r="B17" s="39">
        <f>SUM(B11:B16)</f>
        <v>2347581877.4499998</v>
      </c>
      <c r="C17" s="29"/>
      <c r="D17" s="39">
        <f>SUM(D11:D16)</f>
        <v>2097659748.8399997</v>
      </c>
      <c r="E17" s="29"/>
      <c r="F17" s="39">
        <f>SUM(F11:F16)</f>
        <v>249922128.60999998</v>
      </c>
      <c r="G17" s="29"/>
      <c r="H17" s="41">
        <f>IF(D17=0,"n/a",IF(AND(F17/D17&lt;1,F17/D17&gt;-1),F17/D17,"n/a"))</f>
        <v>0.11914331137268866</v>
      </c>
      <c r="I17" s="25"/>
      <c r="J17" s="42">
        <f>IF(B58=0,"n/a",B17/B58)</f>
        <v>0.11155684067935259</v>
      </c>
      <c r="K17" s="31" t="e">
        <f>IF(#REF!=0,"n/a",#REF!/#REF!)</f>
        <v>#REF!</v>
      </c>
      <c r="L17" s="42">
        <f>IF(D58=0,"n/a",D17/D58)</f>
        <v>0.10438436435071427</v>
      </c>
    </row>
    <row r="18" spans="1:12" x14ac:dyDescent="0.2">
      <c r="A18" s="21" t="s">
        <v>16</v>
      </c>
      <c r="B18" s="29">
        <v>19987157.07</v>
      </c>
      <c r="C18" s="29"/>
      <c r="D18" s="29">
        <v>19682433.73</v>
      </c>
      <c r="E18" s="29"/>
      <c r="F18" s="29">
        <f>B18-D18</f>
        <v>304723.33999999985</v>
      </c>
      <c r="G18" s="29"/>
      <c r="H18" s="47">
        <f>IF(D18=0,"n/a",IF(AND(F18/D18&lt;1,F18/D18&gt;-1),F18/D18,"n/a"))</f>
        <v>1.5481994969734866E-2</v>
      </c>
      <c r="I18" s="34"/>
      <c r="J18" s="31">
        <f>IF(B59=0,"n/a",B18/B59)</f>
        <v>8.8980350498157907E-3</v>
      </c>
      <c r="K18" s="31" t="e">
        <f>IF(#REF!=0,"n/a",#REF!/#REF!)</f>
        <v>#REF!</v>
      </c>
      <c r="L18" s="31">
        <f>IF(D59=0,"n/a",D18/D59)</f>
        <v>8.8644745691710339E-3</v>
      </c>
    </row>
    <row r="19" spans="1:12" x14ac:dyDescent="0.2">
      <c r="A19" s="21" t="s">
        <v>17</v>
      </c>
      <c r="B19" s="29">
        <v>154532416.34</v>
      </c>
      <c r="C19" s="29"/>
      <c r="D19" s="29">
        <v>68198498.829999998</v>
      </c>
      <c r="E19" s="29"/>
      <c r="F19" s="29">
        <f>B19-D19</f>
        <v>86333917.510000005</v>
      </c>
      <c r="G19" s="29"/>
      <c r="H19" s="47" t="str">
        <f>IF(D19=0,"n/a",IF(AND(F19/D19&lt;1,F19/D19&gt;-1),F19/D19,"n/a"))</f>
        <v>n/a</v>
      </c>
      <c r="I19" s="25"/>
      <c r="J19" s="42">
        <f>IF(B60=0,"n/a",B19/B60)</f>
        <v>4.3649392217576799E-2</v>
      </c>
      <c r="K19" s="42" t="e">
        <f>IF(#REF!=0,"n/a",#REF!/#REF!)</f>
        <v>#REF!</v>
      </c>
      <c r="L19" s="42">
        <f>IF(D60=0,"n/a",D19/D60)</f>
        <v>2.1664255169155509E-2</v>
      </c>
    </row>
    <row r="20" spans="1:12" ht="6" customHeight="1" x14ac:dyDescent="0.2">
      <c r="A20" s="19"/>
      <c r="B20" s="43"/>
      <c r="C20" s="44"/>
      <c r="D20" s="43"/>
      <c r="E20" s="44"/>
      <c r="F20" s="43"/>
      <c r="G20" s="44"/>
      <c r="H20" s="43" t="s">
        <v>3</v>
      </c>
      <c r="I20" s="45"/>
      <c r="J20" s="45"/>
      <c r="K20" s="45"/>
      <c r="L20" s="45"/>
    </row>
    <row r="21" spans="1:12" x14ac:dyDescent="0.2">
      <c r="A21" s="46" t="s">
        <v>18</v>
      </c>
      <c r="B21" s="29">
        <f>SUM(B17:B19)</f>
        <v>2522101450.8600001</v>
      </c>
      <c r="C21" s="29"/>
      <c r="D21" s="29">
        <f>SUM(D17:D19)</f>
        <v>2185540681.3999996</v>
      </c>
      <c r="E21" s="29"/>
      <c r="F21" s="29">
        <f>SUM(F17:F19)</f>
        <v>336560769.45999998</v>
      </c>
      <c r="G21" s="29"/>
      <c r="H21" s="47">
        <f>IF(D21=0,"n/a",IF(AND(F21/D21&lt;1,F21/D21&gt;-1),F21/D21,"n/a"))</f>
        <v>0.15399428266162862</v>
      </c>
      <c r="I21" s="25"/>
      <c r="J21" s="24"/>
      <c r="K21" s="24"/>
      <c r="L21" s="24"/>
    </row>
    <row r="22" spans="1:12" ht="6.6" customHeight="1" x14ac:dyDescent="0.2">
      <c r="A22" s="48"/>
      <c r="B22" s="33"/>
      <c r="C22" s="33"/>
      <c r="D22" s="33"/>
      <c r="E22" s="33"/>
      <c r="F22" s="33"/>
      <c r="G22" s="33"/>
      <c r="H22" s="49" t="s">
        <v>3</v>
      </c>
      <c r="I22" s="34"/>
      <c r="J22" s="49"/>
      <c r="K22" s="49"/>
      <c r="L22" s="49"/>
    </row>
    <row r="23" spans="1:12" x14ac:dyDescent="0.2">
      <c r="A23" s="21" t="s">
        <v>19</v>
      </c>
      <c r="B23" s="29">
        <v>48961486.399999999</v>
      </c>
      <c r="C23" s="33"/>
      <c r="D23" s="29">
        <v>8661803.3200000003</v>
      </c>
      <c r="E23" s="33"/>
      <c r="F23" s="29">
        <f>B23-D23</f>
        <v>40299683.079999998</v>
      </c>
      <c r="G23" s="33"/>
      <c r="H23" s="47" t="str">
        <f>IF(D23=0,"n/a",IF(AND(F23/D23&lt;1,F23/D23&gt;-1),F23/D23,"n/a"))</f>
        <v>n/a</v>
      </c>
      <c r="I23" s="34"/>
      <c r="J23" s="49"/>
      <c r="K23" s="49"/>
      <c r="L23" s="49"/>
    </row>
    <row r="24" spans="1:12" x14ac:dyDescent="0.2">
      <c r="A24" s="21" t="s">
        <v>20</v>
      </c>
      <c r="B24" s="29">
        <v>23765986.219999999</v>
      </c>
      <c r="C24" s="33"/>
      <c r="D24" s="29">
        <v>18390079.300000001</v>
      </c>
      <c r="E24" s="33"/>
      <c r="F24" s="29">
        <f>B24-D24</f>
        <v>5375906.9199999981</v>
      </c>
      <c r="G24" s="33"/>
      <c r="H24" s="47">
        <f>IF(D24=0,"n/a",IF(AND(F24/D24&lt;1,F24/D24&gt;-1),F24/D24,"n/a"))</f>
        <v>0.29232646756449809</v>
      </c>
      <c r="I24" s="34"/>
      <c r="J24" s="49"/>
      <c r="K24" s="49"/>
      <c r="L24" s="49"/>
    </row>
    <row r="25" spans="1:12" x14ac:dyDescent="0.2">
      <c r="A25" s="21" t="s">
        <v>21</v>
      </c>
      <c r="B25" s="29">
        <v>-29957796.489999998</v>
      </c>
      <c r="C25" s="33"/>
      <c r="D25" s="29">
        <v>22579210.489999998</v>
      </c>
      <c r="E25" s="33"/>
      <c r="F25" s="29">
        <f>B25-D25</f>
        <v>-52537006.979999997</v>
      </c>
      <c r="G25" s="33"/>
      <c r="H25" s="47" t="str">
        <f>IF(D25=0,"n/a",IF(AND(F25/D25&lt;1,F25/D25&gt;-1),F25/D25,"n/a"))</f>
        <v>n/a</v>
      </c>
      <c r="I25" s="34"/>
      <c r="J25" s="49"/>
      <c r="K25" s="49"/>
      <c r="L25" s="49"/>
    </row>
    <row r="26" spans="1:12" x14ac:dyDescent="0.2">
      <c r="A26" s="21" t="s">
        <v>22</v>
      </c>
      <c r="B26" s="39">
        <v>106751829.39</v>
      </c>
      <c r="C26" s="33"/>
      <c r="D26" s="39">
        <v>84244571.260000005</v>
      </c>
      <c r="E26" s="33"/>
      <c r="F26" s="39">
        <f>B26-D26</f>
        <v>22507258.129999995</v>
      </c>
      <c r="G26" s="33"/>
      <c r="H26" s="41">
        <f>IF(D26=0,"n/a",IF(AND(F26/D26&lt;1,F26/D26&gt;-1),F26/D26,"n/a"))</f>
        <v>0.26716567956096443</v>
      </c>
      <c r="I26" s="34"/>
      <c r="J26" s="49"/>
      <c r="K26" s="49"/>
      <c r="L26" s="49"/>
    </row>
    <row r="27" spans="1:12" x14ac:dyDescent="0.2">
      <c r="A27" s="21" t="s">
        <v>23</v>
      </c>
      <c r="B27" s="39">
        <f>SUM(B23:B26)</f>
        <v>149521505.52000001</v>
      </c>
      <c r="C27" s="29"/>
      <c r="D27" s="39">
        <f>SUM(D23:D26)</f>
        <v>133875664.37</v>
      </c>
      <c r="E27" s="29"/>
      <c r="F27" s="39">
        <f>SUM(F23:F26)</f>
        <v>15645841.149999999</v>
      </c>
      <c r="G27" s="29"/>
      <c r="H27" s="41">
        <f>IF(D27=0,"n/a",IF(AND(F27/D27&lt;1,F27/D27&gt;-1),F27/D27,"n/a"))</f>
        <v>0.11686844822490421</v>
      </c>
      <c r="I27" s="25"/>
      <c r="J27" s="24"/>
      <c r="K27" s="24"/>
      <c r="L27" s="24"/>
    </row>
    <row r="28" spans="1:12" ht="6.6" customHeight="1" x14ac:dyDescent="0.2">
      <c r="A28" s="48"/>
      <c r="B28" s="50"/>
      <c r="C28" s="50"/>
      <c r="D28" s="50"/>
      <c r="E28" s="50"/>
      <c r="F28" s="50"/>
      <c r="G28" s="33"/>
      <c r="H28" s="49" t="s">
        <v>3</v>
      </c>
      <c r="I28" s="34"/>
      <c r="J28" s="49"/>
      <c r="K28" s="49"/>
      <c r="L28" s="49"/>
    </row>
    <row r="29" spans="1:12" ht="13.5" thickBot="1" x14ac:dyDescent="0.25">
      <c r="A29" s="38" t="s">
        <v>24</v>
      </c>
      <c r="B29" s="51">
        <f>+B27+B21</f>
        <v>2671622956.3800001</v>
      </c>
      <c r="C29" s="22"/>
      <c r="D29" s="51">
        <f>+D27+D21</f>
        <v>2319416345.7699995</v>
      </c>
      <c r="E29" s="22"/>
      <c r="F29" s="51">
        <f>+F27+F21</f>
        <v>352206610.60999995</v>
      </c>
      <c r="G29" s="29"/>
      <c r="H29" s="52">
        <f>IF(D29=0,"n/a",IF(AND(F29/D29&lt;1,F29/D29&gt;-1),F29/D29,"n/a"))</f>
        <v>0.15185139625851626</v>
      </c>
      <c r="I29" s="25"/>
      <c r="J29" s="24"/>
      <c r="K29" s="24"/>
      <c r="L29" s="24"/>
    </row>
    <row r="30" spans="1:12" ht="4.1500000000000004" customHeight="1" thickTop="1" x14ac:dyDescent="0.2">
      <c r="A30" s="21"/>
      <c r="B30" s="50"/>
      <c r="C30" s="22"/>
      <c r="D30" s="50"/>
      <c r="E30" s="22"/>
      <c r="F30" s="50"/>
      <c r="G30" s="29"/>
      <c r="H30" s="53"/>
      <c r="I30" s="25"/>
      <c r="J30" s="24"/>
      <c r="K30" s="24"/>
      <c r="L30" s="24"/>
    </row>
    <row r="31" spans="1:12" ht="13.15" customHeight="1" x14ac:dyDescent="0.2">
      <c r="A31" s="19"/>
      <c r="B31" s="54"/>
      <c r="C31" s="54"/>
      <c r="D31" s="54"/>
      <c r="E31" s="54"/>
      <c r="F31" s="54"/>
      <c r="G31" s="55"/>
      <c r="H31" s="29"/>
      <c r="I31" s="56"/>
      <c r="J31" s="45"/>
      <c r="K31" s="45"/>
      <c r="L31" s="45"/>
    </row>
    <row r="32" spans="1:12" x14ac:dyDescent="0.2">
      <c r="A32" s="21" t="s">
        <v>35</v>
      </c>
      <c r="B32" s="22">
        <v>91051925.780000001</v>
      </c>
      <c r="C32" s="22"/>
      <c r="D32" s="22">
        <v>82444802.920000002</v>
      </c>
      <c r="E32" s="22"/>
      <c r="F32" s="22"/>
      <c r="G32" s="29"/>
      <c r="H32" s="29"/>
      <c r="I32" s="24"/>
      <c r="J32" s="24"/>
      <c r="K32" s="24"/>
      <c r="L32" s="24"/>
    </row>
    <row r="33" spans="1:12" x14ac:dyDescent="0.2">
      <c r="A33" s="21" t="s">
        <v>25</v>
      </c>
      <c r="B33" s="29">
        <v>-86364793.819999993</v>
      </c>
      <c r="C33" s="29"/>
      <c r="D33" s="29">
        <v>-84307882.609999999</v>
      </c>
      <c r="E33" s="22"/>
      <c r="F33" s="22"/>
      <c r="G33" s="29"/>
      <c r="H33" s="29"/>
      <c r="I33" s="25"/>
      <c r="J33" s="24"/>
      <c r="K33" s="24"/>
      <c r="L33" s="24"/>
    </row>
    <row r="34" spans="1:12" ht="12" customHeight="1" x14ac:dyDescent="0.2">
      <c r="A34" s="21" t="s">
        <v>26</v>
      </c>
      <c r="B34" s="29">
        <v>88580221.879999995</v>
      </c>
      <c r="C34" s="68"/>
      <c r="D34" s="29">
        <v>86458984.569999993</v>
      </c>
      <c r="E34" s="67"/>
      <c r="F34" s="67"/>
      <c r="G34" s="68"/>
      <c r="H34" s="68"/>
      <c r="I34" s="19"/>
      <c r="J34" s="19"/>
      <c r="K34" s="19"/>
      <c r="L34" s="19"/>
    </row>
    <row r="35" spans="1:12" x14ac:dyDescent="0.2">
      <c r="A35" s="21" t="s">
        <v>36</v>
      </c>
      <c r="B35" s="29">
        <v>-30487579.359999999</v>
      </c>
      <c r="C35" s="29"/>
      <c r="D35" s="29">
        <v>-36286798.649999999</v>
      </c>
      <c r="E35" s="22"/>
      <c r="F35" s="22"/>
      <c r="G35" s="29"/>
      <c r="H35" s="29"/>
      <c r="I35" s="24"/>
      <c r="J35" s="24"/>
      <c r="K35" s="24"/>
      <c r="L35" s="24"/>
    </row>
    <row r="36" spans="1:12" x14ac:dyDescent="0.2">
      <c r="A36" s="21" t="s">
        <v>41</v>
      </c>
      <c r="B36" s="29">
        <v>45152635.75</v>
      </c>
      <c r="C36" s="29"/>
      <c r="D36" s="29">
        <v>0</v>
      </c>
      <c r="E36" s="22"/>
      <c r="F36" s="22"/>
      <c r="G36" s="29"/>
      <c r="H36" s="29"/>
      <c r="I36" s="24"/>
      <c r="J36" s="24"/>
      <c r="K36" s="24"/>
      <c r="L36" s="24"/>
    </row>
    <row r="37" spans="1:12" x14ac:dyDescent="0.2">
      <c r="A37" s="21" t="s">
        <v>44</v>
      </c>
      <c r="B37" s="29">
        <v>34588380.763999999</v>
      </c>
      <c r="C37" s="29"/>
      <c r="D37" s="29">
        <v>0</v>
      </c>
      <c r="E37" s="22"/>
      <c r="F37" s="22"/>
      <c r="G37" s="29"/>
      <c r="H37" s="29"/>
      <c r="I37" s="24"/>
      <c r="J37" s="24"/>
      <c r="K37" s="24"/>
      <c r="L37" s="24"/>
    </row>
    <row r="38" spans="1:12" x14ac:dyDescent="0.2">
      <c r="A38" s="21" t="s">
        <v>27</v>
      </c>
      <c r="B38" s="29">
        <v>22806764.140000001</v>
      </c>
      <c r="C38" s="29"/>
      <c r="D38" s="29">
        <v>20247843.850000001</v>
      </c>
      <c r="E38" s="22"/>
      <c r="F38" s="22"/>
      <c r="G38" s="29"/>
      <c r="H38" s="29"/>
      <c r="I38" s="24"/>
      <c r="J38" s="24"/>
      <c r="K38" s="24"/>
      <c r="L38" s="24"/>
    </row>
    <row r="39" spans="1:12" x14ac:dyDescent="0.2">
      <c r="A39" s="21" t="s">
        <v>28</v>
      </c>
      <c r="B39" s="29">
        <v>0</v>
      </c>
      <c r="C39" s="29"/>
      <c r="D39" s="29">
        <v>-103.47</v>
      </c>
      <c r="E39" s="22"/>
      <c r="F39" s="22"/>
      <c r="G39" s="29"/>
      <c r="H39" s="29"/>
      <c r="I39" s="24"/>
      <c r="J39" s="24"/>
      <c r="K39" s="24"/>
      <c r="L39" s="24"/>
    </row>
    <row r="40" spans="1:12" x14ac:dyDescent="0.2">
      <c r="A40" s="21" t="s">
        <v>29</v>
      </c>
      <c r="B40" s="29">
        <v>0</v>
      </c>
      <c r="C40" s="29"/>
      <c r="D40" s="29">
        <v>-12.52</v>
      </c>
      <c r="E40" s="22"/>
      <c r="F40" s="22"/>
      <c r="G40" s="29"/>
      <c r="H40" s="29"/>
      <c r="I40" s="24"/>
      <c r="J40" s="24"/>
      <c r="K40" s="24"/>
      <c r="L40" s="24"/>
    </row>
    <row r="41" spans="1:12" x14ac:dyDescent="0.2">
      <c r="A41" s="21" t="s">
        <v>37</v>
      </c>
      <c r="B41" s="29">
        <v>-912021.73</v>
      </c>
      <c r="C41" s="29"/>
      <c r="D41" s="29">
        <v>-1572753.89</v>
      </c>
      <c r="E41" s="22"/>
      <c r="F41" s="22"/>
      <c r="G41" s="29"/>
      <c r="H41" s="29"/>
      <c r="I41" s="24"/>
      <c r="J41" s="24"/>
      <c r="K41" s="24"/>
      <c r="L41" s="24"/>
    </row>
    <row r="42" spans="1:12" x14ac:dyDescent="0.2">
      <c r="A42" s="21" t="s">
        <v>30</v>
      </c>
      <c r="B42" s="29">
        <v>59160938.899999999</v>
      </c>
      <c r="C42" s="29"/>
      <c r="D42" s="29">
        <v>57031767.670000002</v>
      </c>
      <c r="E42" s="22"/>
      <c r="F42" s="22"/>
      <c r="G42" s="29"/>
      <c r="H42" s="29"/>
      <c r="I42" s="24"/>
      <c r="J42" s="24"/>
      <c r="K42" s="24"/>
      <c r="L42" s="24"/>
    </row>
    <row r="43" spans="1:12" x14ac:dyDescent="0.2">
      <c r="A43" s="21" t="s">
        <v>31</v>
      </c>
      <c r="B43" s="29">
        <v>0</v>
      </c>
      <c r="C43" s="29"/>
      <c r="D43" s="29">
        <v>57.03</v>
      </c>
      <c r="E43" s="22"/>
      <c r="F43" s="22"/>
      <c r="G43" s="29"/>
      <c r="H43" s="29"/>
      <c r="I43" s="24"/>
      <c r="J43" s="24"/>
      <c r="K43" s="24"/>
      <c r="L43" s="24"/>
    </row>
    <row r="44" spans="1:12" x14ac:dyDescent="0.2">
      <c r="A44" s="21" t="s">
        <v>38</v>
      </c>
      <c r="B44" s="29">
        <v>-766934.4</v>
      </c>
      <c r="C44" s="29"/>
      <c r="D44" s="29">
        <v>-8462661.9800000004</v>
      </c>
      <c r="E44" s="22"/>
      <c r="F44" s="22"/>
      <c r="G44" s="29"/>
      <c r="H44" s="29"/>
      <c r="I44" s="24"/>
      <c r="J44" s="24"/>
      <c r="K44" s="24"/>
      <c r="L44" s="24"/>
    </row>
    <row r="45" spans="1:12" x14ac:dyDescent="0.2">
      <c r="A45" s="21" t="s">
        <v>42</v>
      </c>
      <c r="B45" s="29">
        <v>-35880391.619999997</v>
      </c>
      <c r="C45" s="29"/>
      <c r="D45" s="29">
        <v>0</v>
      </c>
      <c r="E45" s="22"/>
      <c r="F45" s="22"/>
      <c r="G45" s="29"/>
      <c r="H45" s="29"/>
      <c r="I45" s="24"/>
      <c r="J45" s="24"/>
      <c r="K45" s="24"/>
      <c r="L45" s="24"/>
    </row>
    <row r="46" spans="1:12" x14ac:dyDescent="0.2">
      <c r="A46" s="21" t="s">
        <v>43</v>
      </c>
      <c r="B46" s="29">
        <v>-16462474.08</v>
      </c>
      <c r="C46" s="29"/>
      <c r="D46" s="29">
        <v>-3837960.95</v>
      </c>
      <c r="E46" s="22"/>
      <c r="F46" s="22"/>
      <c r="G46" s="29"/>
      <c r="H46" s="29"/>
      <c r="I46" s="24"/>
      <c r="J46" s="24"/>
      <c r="K46" s="24"/>
      <c r="L46" s="24"/>
    </row>
    <row r="47" spans="1:12" ht="12.75" customHeight="1" x14ac:dyDescent="0.2">
      <c r="A47" s="21"/>
      <c r="B47" s="29"/>
      <c r="C47" s="59"/>
      <c r="D47" s="29"/>
      <c r="E47" s="60"/>
      <c r="F47" s="60"/>
      <c r="G47" s="61"/>
      <c r="H47" s="61"/>
      <c r="I47" s="8"/>
      <c r="J47" s="8"/>
      <c r="K47" s="8"/>
      <c r="L47" s="8"/>
    </row>
    <row r="48" spans="1:12" ht="12.75" customHeight="1" x14ac:dyDescent="0.2">
      <c r="A48" s="21"/>
      <c r="B48" s="29"/>
      <c r="C48" s="59"/>
      <c r="D48" s="29"/>
      <c r="E48" s="60"/>
      <c r="F48" s="60"/>
      <c r="G48" s="61"/>
      <c r="H48" s="61"/>
      <c r="I48" s="8"/>
      <c r="J48" s="8"/>
      <c r="K48" s="8"/>
      <c r="L48" s="8"/>
    </row>
    <row r="49" spans="1:12" ht="13.15" customHeight="1" x14ac:dyDescent="0.2">
      <c r="A49" s="13"/>
      <c r="B49" s="60"/>
      <c r="C49" s="60"/>
      <c r="D49" s="60"/>
      <c r="E49" s="60"/>
      <c r="F49" s="62" t="s">
        <v>40</v>
      </c>
      <c r="G49" s="10"/>
      <c r="H49" s="10"/>
      <c r="I49" s="8"/>
      <c r="J49" s="8"/>
      <c r="K49" s="8"/>
      <c r="L49" s="8"/>
    </row>
    <row r="50" spans="1:12" x14ac:dyDescent="0.2">
      <c r="A50" s="8"/>
      <c r="B50" s="63" t="s">
        <v>5</v>
      </c>
      <c r="C50" s="60"/>
      <c r="D50" s="63" t="s">
        <v>5</v>
      </c>
      <c r="E50" s="60"/>
      <c r="F50" s="60"/>
      <c r="G50" s="8"/>
      <c r="H50" s="8"/>
      <c r="I50" s="64"/>
      <c r="J50" s="8"/>
      <c r="K50" s="8"/>
      <c r="L50" s="8"/>
    </row>
    <row r="51" spans="1:12" ht="13.15" customHeight="1" x14ac:dyDescent="0.2">
      <c r="A51" s="15" t="s">
        <v>32</v>
      </c>
      <c r="B51" s="16">
        <v>2021</v>
      </c>
      <c r="C51" s="60"/>
      <c r="D51" s="16">
        <v>2020</v>
      </c>
      <c r="E51" s="60"/>
      <c r="F51" s="88" t="s">
        <v>7</v>
      </c>
      <c r="G51" s="8"/>
      <c r="H51" s="17" t="s">
        <v>8</v>
      </c>
      <c r="I51" s="14"/>
      <c r="J51" s="8"/>
      <c r="K51" s="8"/>
      <c r="L51" s="8"/>
    </row>
    <row r="52" spans="1:12" ht="6" customHeight="1" x14ac:dyDescent="0.2">
      <c r="A52" s="19"/>
      <c r="B52" s="66"/>
      <c r="C52" s="67"/>
      <c r="D52" s="66"/>
      <c r="E52" s="67"/>
      <c r="F52" s="66"/>
      <c r="G52" s="68"/>
      <c r="H52" s="69"/>
      <c r="I52" s="20"/>
      <c r="J52" s="19"/>
      <c r="K52" s="19"/>
      <c r="L52" s="19"/>
    </row>
    <row r="53" spans="1:12" x14ac:dyDescent="0.2">
      <c r="A53" s="21" t="s">
        <v>9</v>
      </c>
      <c r="B53" s="70">
        <v>11479045584.110001</v>
      </c>
      <c r="C53" s="70"/>
      <c r="D53" s="70">
        <v>10976067394.92</v>
      </c>
      <c r="E53" s="70"/>
      <c r="F53" s="70">
        <f>+B53-D53</f>
        <v>502978189.19000053</v>
      </c>
      <c r="G53" s="40"/>
      <c r="H53" s="47">
        <f t="shared" ref="H53:H61" si="0">IF(D53=0,"n/a",IF(AND(F53/D53&lt;1,F53/D53&gt;-1),F53/D53,"n/a"))</f>
        <v>4.5824990963775555E-2</v>
      </c>
      <c r="I53" s="71"/>
      <c r="J53" s="19"/>
      <c r="K53" s="19"/>
      <c r="L53" s="19"/>
    </row>
    <row r="54" spans="1:12" ht="12.75" customHeight="1" x14ac:dyDescent="0.2">
      <c r="A54" s="21" t="s">
        <v>10</v>
      </c>
      <c r="B54" s="70">
        <v>8402056842.8199997</v>
      </c>
      <c r="C54" s="70"/>
      <c r="D54" s="70">
        <v>7942292444.7600002</v>
      </c>
      <c r="E54" s="70"/>
      <c r="F54" s="70">
        <f>+B54-D54</f>
        <v>459764398.05999947</v>
      </c>
      <c r="G54" s="40"/>
      <c r="H54" s="47">
        <f t="shared" si="0"/>
        <v>5.7888122510942441E-2</v>
      </c>
      <c r="I54" s="71"/>
      <c r="J54" s="19"/>
      <c r="K54" s="19"/>
      <c r="L54" s="19"/>
    </row>
    <row r="55" spans="1:12" x14ac:dyDescent="0.2">
      <c r="A55" s="21" t="s">
        <v>11</v>
      </c>
      <c r="B55" s="70">
        <v>1082717673.3</v>
      </c>
      <c r="C55" s="70"/>
      <c r="D55" s="70">
        <v>1095915561.48</v>
      </c>
      <c r="E55" s="70"/>
      <c r="F55" s="70">
        <f>+B55-D55</f>
        <v>-13197888.180000067</v>
      </c>
      <c r="G55" s="40"/>
      <c r="H55" s="47">
        <f t="shared" si="0"/>
        <v>-1.2042796583868859E-2</v>
      </c>
      <c r="I55" s="71"/>
      <c r="J55" s="19"/>
      <c r="K55" s="19"/>
      <c r="L55" s="19"/>
    </row>
    <row r="56" spans="1:12" x14ac:dyDescent="0.2">
      <c r="A56" s="21" t="s">
        <v>12</v>
      </c>
      <c r="B56" s="70">
        <v>72794088.700000003</v>
      </c>
      <c r="C56" s="70"/>
      <c r="D56" s="70">
        <v>73946631.950000003</v>
      </c>
      <c r="E56" s="70"/>
      <c r="F56" s="70">
        <f>+B56-D56</f>
        <v>-1152543.25</v>
      </c>
      <c r="G56" s="40"/>
      <c r="H56" s="47">
        <f t="shared" si="0"/>
        <v>-1.5586149356732129E-2</v>
      </c>
      <c r="I56" s="71"/>
      <c r="J56" s="72"/>
      <c r="K56" s="19"/>
      <c r="L56" s="19"/>
    </row>
    <row r="57" spans="1:12" ht="12.75" customHeight="1" x14ac:dyDescent="0.2">
      <c r="A57" s="89" t="s">
        <v>13</v>
      </c>
      <c r="B57" s="79">
        <v>7204040</v>
      </c>
      <c r="C57" s="79"/>
      <c r="D57" s="79">
        <v>7313940</v>
      </c>
      <c r="E57" s="79"/>
      <c r="F57" s="79">
        <f>+B57-D57</f>
        <v>-109900</v>
      </c>
      <c r="G57" s="90"/>
      <c r="H57" s="41">
        <f t="shared" si="0"/>
        <v>-1.502610084304766E-2</v>
      </c>
      <c r="I57" s="71"/>
      <c r="J57" s="19"/>
      <c r="K57" s="19"/>
      <c r="L57" s="19"/>
    </row>
    <row r="58" spans="1:12" ht="12.75" customHeight="1" x14ac:dyDescent="0.2">
      <c r="A58" s="46" t="s">
        <v>15</v>
      </c>
      <c r="B58" s="73">
        <f>SUM(B53:B57)</f>
        <v>21043818228.93</v>
      </c>
      <c r="C58" s="73"/>
      <c r="D58" s="73">
        <f>SUM(D53:D57)</f>
        <v>20095535973.110001</v>
      </c>
      <c r="E58" s="73"/>
      <c r="F58" s="73">
        <f>SUM(F53:F57)</f>
        <v>948282255.81999993</v>
      </c>
      <c r="G58" s="74"/>
      <c r="H58" s="47">
        <f t="shared" si="0"/>
        <v>4.718870186338419E-2</v>
      </c>
      <c r="I58" s="71"/>
      <c r="J58" s="19"/>
      <c r="K58" s="19"/>
      <c r="L58" s="19"/>
    </row>
    <row r="59" spans="1:12" x14ac:dyDescent="0.2">
      <c r="A59" s="21" t="s">
        <v>16</v>
      </c>
      <c r="B59" s="70">
        <v>2246243913.1900001</v>
      </c>
      <c r="C59" s="70"/>
      <c r="D59" s="70">
        <v>2220372293.52</v>
      </c>
      <c r="E59" s="73"/>
      <c r="F59" s="70">
        <f>+B59-D59</f>
        <v>25871619.670000076</v>
      </c>
      <c r="G59" s="74"/>
      <c r="H59" s="47">
        <f t="shared" si="0"/>
        <v>1.1651928708309221E-2</v>
      </c>
      <c r="I59" s="71"/>
      <c r="J59" s="19"/>
      <c r="K59" s="19"/>
      <c r="L59" s="19"/>
    </row>
    <row r="60" spans="1:12" x14ac:dyDescent="0.2">
      <c r="A60" s="89" t="s">
        <v>17</v>
      </c>
      <c r="B60" s="79">
        <v>3540310838</v>
      </c>
      <c r="C60" s="79"/>
      <c r="D60" s="79">
        <v>3147973392</v>
      </c>
      <c r="E60" s="79"/>
      <c r="F60" s="79">
        <f>+B60-D60</f>
        <v>392337446</v>
      </c>
      <c r="G60" s="90"/>
      <c r="H60" s="41">
        <f t="shared" si="0"/>
        <v>0.12463175419368348</v>
      </c>
      <c r="I60" s="71"/>
      <c r="J60" s="19"/>
      <c r="K60" s="19"/>
      <c r="L60" s="19"/>
    </row>
    <row r="61" spans="1:12" ht="13.5" thickBot="1" x14ac:dyDescent="0.25">
      <c r="A61" s="38" t="s">
        <v>33</v>
      </c>
      <c r="B61" s="82">
        <f>SUM(B58:B60)</f>
        <v>26830372980.119999</v>
      </c>
      <c r="C61" s="70"/>
      <c r="D61" s="82">
        <f>SUM(D58:D60)</f>
        <v>25463881658.630001</v>
      </c>
      <c r="E61" s="70"/>
      <c r="F61" s="82">
        <f>SUM(F58:F60)</f>
        <v>1366491321.49</v>
      </c>
      <c r="G61" s="40"/>
      <c r="H61" s="52">
        <f t="shared" si="0"/>
        <v>5.3663904812677313E-2</v>
      </c>
      <c r="I61" s="71"/>
      <c r="J61" s="19"/>
      <c r="K61" s="19"/>
      <c r="L61" s="19"/>
    </row>
    <row r="62" spans="1:12" ht="13.5" thickTop="1" x14ac:dyDescent="0.2">
      <c r="A62" s="8"/>
      <c r="B62" s="91"/>
      <c r="C62" s="61"/>
      <c r="D62" s="91"/>
      <c r="E62" s="61"/>
      <c r="F62" s="91"/>
      <c r="G62" s="84"/>
      <c r="H62" s="83"/>
      <c r="I62" s="64"/>
      <c r="J62" s="8"/>
      <c r="K62" s="8"/>
      <c r="L62" s="8"/>
    </row>
    <row r="63" spans="1:12" x14ac:dyDescent="0.2">
      <c r="B63" s="58"/>
      <c r="C63" s="58"/>
      <c r="D63" s="58"/>
      <c r="E63" s="58"/>
      <c r="F63" s="58"/>
    </row>
    <row r="64" spans="1:12" x14ac:dyDescent="0.2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BC38B2DC38974FA80EA0610F2FDB58" ma:contentTypeVersion="28" ma:contentTypeDescription="" ma:contentTypeScope="" ma:versionID="b98c35cf087568cefbf2e01f28e1b00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3155B9-F511-4A8F-A0DF-D0E5A4519561}"/>
</file>

<file path=customXml/itemProps2.xml><?xml version="1.0" encoding="utf-8"?>
<ds:datastoreItem xmlns:ds="http://schemas.openxmlformats.org/officeDocument/2006/customXml" ds:itemID="{A7D481F6-E42B-4ADE-977A-4A2ACA86344B}"/>
</file>

<file path=customXml/itemProps3.xml><?xml version="1.0" encoding="utf-8"?>
<ds:datastoreItem xmlns:ds="http://schemas.openxmlformats.org/officeDocument/2006/customXml" ds:itemID="{170D640B-0DCF-4EAB-A897-82D516162F7B}"/>
</file>

<file path=customXml/itemProps4.xml><?xml version="1.0" encoding="utf-8"?>
<ds:datastoreItem xmlns:ds="http://schemas.openxmlformats.org/officeDocument/2006/customXml" ds:itemID="{B09D0752-2CCD-4138-A1A1-EF77535783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10-2021 SOE</vt:lpstr>
      <vt:lpstr>11-2021 SOE</vt:lpstr>
      <vt:lpstr>12-2021 SOE</vt:lpstr>
      <vt:lpstr>12ME 12-2021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DiMasso, James</cp:lastModifiedBy>
  <cp:lastPrinted>2020-02-04T00:22:18Z</cp:lastPrinted>
  <dcterms:created xsi:type="dcterms:W3CDTF">2019-04-22T17:29:29Z</dcterms:created>
  <dcterms:modified xsi:type="dcterms:W3CDTF">2022-02-17T00:27:19Z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0x0101006E56B4D1795A2E4DB2F0B01679ED314A0044BC38B2DC38974FA80EA0610F2FDB58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