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PGA - WASHINGTON\2021\2_September Filing\1_Advice Filing\21-06_Low_Income\"/>
    </mc:Choice>
  </mc:AlternateContent>
  <xr:revisionPtr revIDLastSave="0" documentId="13_ncr:1_{B1F18BD3-8A2F-4166-9DC5-434FCC3004A6}" xr6:coauthVersionLast="46" xr6:coauthVersionMax="46" xr10:uidLastSave="{00000000-0000-0000-0000-000000000000}"/>
  <bookViews>
    <workbookView xWindow="-108" yWindow="-108" windowWidth="23256" windowHeight="12576" tabRatio="933" firstSheet="2" activeTab="3" xr2:uid="{00000000-000D-0000-FFFF-FFFF00000000}"/>
  </bookViews>
  <sheets>
    <sheet name="Index &amp; Documentation" sheetId="9" state="hidden" r:id="rId1"/>
    <sheet name="Sheet1" sheetId="52" state="hidden" r:id="rId2"/>
    <sheet name="Calc of Increments " sheetId="59" r:id="rId3"/>
    <sheet name="Effects of Avg. Bill " sheetId="60" r:id="rId4"/>
    <sheet name="Summary of Def. Accts." sheetId="53" r:id="rId5"/>
    <sheet name="186314" sheetId="56" r:id="rId6"/>
    <sheet name="186315" sheetId="57" r:id="rId7"/>
    <sheet name="186234" sheetId="54" r:id="rId8"/>
    <sheet name="186235" sheetId="55" r:id="rId9"/>
    <sheet name="Effects on Revenue" sheetId="58" r:id="rId10"/>
    <sheet name="Amortization" sheetId="44" state="hidden" r:id="rId11"/>
    <sheet name="RS 21 BR History" sheetId="30" state="hidden" r:id="rId12"/>
    <sheet name="RS 54 BR History" sheetId="47" state="hidden" r:id="rId13"/>
    <sheet name="wacog purch history 1988-2007" sheetId="43" state="hidden" r:id="rId14"/>
    <sheet name="Chgs in Rates by RS 1995-2004" sheetId="18" state="hidden" r:id="rId15"/>
    <sheet name="RS 3T BR History" sheetId="35" state="hidden" r:id="rId16"/>
  </sheets>
  <externalReferences>
    <externalReference r:id="rId17"/>
    <externalReference r:id="rId18"/>
    <externalReference r:id="rId1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alcsheet1" localSheetId="12">#N/A</definedName>
    <definedName name="calcsheet1">#N/A</definedName>
    <definedName name="calcsheet2" localSheetId="12">#N/A</definedName>
    <definedName name="calcsheet2">#N/A</definedName>
    <definedName name="calcsheet3" localSheetId="12">#N/A</definedName>
    <definedName name="calcsheet3">#N/A</definedName>
    <definedName name="CMonth" localSheetId="2">#REF!</definedName>
    <definedName name="CMonth" localSheetId="3">#REF!</definedName>
    <definedName name="CMonth">#REF!</definedName>
    <definedName name="CYTD" localSheetId="2">#REF!</definedName>
    <definedName name="CYTD" localSheetId="3">#REF!</definedName>
    <definedName name="CYTD">#REF!</definedName>
    <definedName name="Differences" localSheetId="2">#REF!</definedName>
    <definedName name="Differences" localSheetId="3">#REF!</definedName>
    <definedName name="Differences">#REF!</definedName>
    <definedName name="DivM">#REF!</definedName>
    <definedName name="DivY">#REF!</definedName>
    <definedName name="EFFDATE" localSheetId="2">[1]Inputs!$B$64</definedName>
    <definedName name="EFFDATE" localSheetId="3">[1]Inputs!$B$64</definedName>
    <definedName name="EFFDATE">#REF!</definedName>
    <definedName name="EMonth" localSheetId="2">[2]Data!$G$4:$G$4,[2]Data!#REF!</definedName>
    <definedName name="EMonth" localSheetId="3">[2]Data!$G$4:$G$4,[2]Data!#REF!</definedName>
    <definedName name="EMonth">[2]Data!$G$4:$G$4,[2]Data!#REF!</definedName>
    <definedName name="ExpM" localSheetId="2">#REF!</definedName>
    <definedName name="ExpM" localSheetId="3">#REF!</definedName>
    <definedName name="ExpM">#REF!</definedName>
    <definedName name="ExpY" localSheetId="2">#REF!</definedName>
    <definedName name="ExpY" localSheetId="3">#REF!</definedName>
    <definedName name="ExpY">#REF!</definedName>
    <definedName name="EYTD" localSheetId="2">[2]Data!#REF!,[2]Data!#REF!</definedName>
    <definedName name="EYTD" localSheetId="3">[2]Data!#REF!,[2]Data!#REF!</definedName>
    <definedName name="EYTD">[2]Data!#REF!,[2]Data!#REF!</definedName>
    <definedName name="Month" localSheetId="2">#REF!</definedName>
    <definedName name="Month" localSheetId="3">#REF!</definedName>
    <definedName name="Month">#REF!</definedName>
    <definedName name="Pal_Workbook_GUID" hidden="1">"VX3CWJGNQX2CCGI81U4N2V76"</definedName>
    <definedName name="_xlnm.Print_Area" localSheetId="8">'186235'!$A$1:$I$31</definedName>
    <definedName name="_xlnm.Print_Area" localSheetId="10">Amortization!$A$1:$P$71</definedName>
    <definedName name="_xlnm.Print_Area" localSheetId="2">'Calc of Increments '!$A$1:$S$82</definedName>
    <definedName name="_xlnm.Print_Area" localSheetId="14">'Chgs in Rates by RS 1995-2004'!$A$1:$G$44</definedName>
    <definedName name="_xlnm.Print_Area" localSheetId="11">'RS 21 BR History'!$A$1:$E$36</definedName>
    <definedName name="_xlnm.Print_Area" localSheetId="15">'RS 3T BR History'!$A$1:$H$15</definedName>
    <definedName name="_xlnm.Print_Area" localSheetId="12">'RS 54 BR History'!$A$1:$F$17</definedName>
    <definedName name="_xlnm.Print_Area" localSheetId="4">'Summary of Def. Accts.'!$A$1:$K$23</definedName>
    <definedName name="_xlnm.Print_Area" localSheetId="13">'wacog purch history 1988-2007'!$A$1:$E$82</definedName>
    <definedName name="_xlnm.Print_Titles" localSheetId="10">Amortization!$A:$C,Amortization!$1:$12</definedName>
    <definedName name="_xlnm.Print_Titles" localSheetId="2">'Calc of Increments '!$A:$M</definedName>
    <definedName name="_xlnm.Print_Titles" localSheetId="3">'Effects of Avg. Bill '!$A:$I</definedName>
    <definedName name="print55" localSheetId="2">#REF!</definedName>
    <definedName name="print55" localSheetId="3">#REF!</definedName>
    <definedName name="print55">#REF!</definedName>
    <definedName name="RevM" localSheetId="2">#REF!</definedName>
    <definedName name="RevM" localSheetId="3">#REF!</definedName>
    <definedName name="RevM">#REF!</definedName>
    <definedName name="revsens" localSheetId="2">[1]Inputs!$B$30</definedName>
    <definedName name="revsens" localSheetId="3">[1]Inputs!$B$30</definedName>
    <definedName name="revsens">#REF!</definedName>
    <definedName name="RevY" localSheetId="2">#REF!</definedName>
    <definedName name="RevY" localSheetId="3">#REF!</definedName>
    <definedName name="Rev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tDate" localSheetId="2">#REF!</definedName>
    <definedName name="RptDate" localSheetId="3">#REF!</definedName>
    <definedName name="RptDate">#REF!</definedName>
    <definedName name="shitodear">#N/A</definedName>
    <definedName name="shitodear2">#N/A</definedName>
    <definedName name="shitodear3">#N/A</definedName>
    <definedName name="Version" localSheetId="2">#REF!</definedName>
    <definedName name="Version" localSheetId="3">#REF!</definedName>
    <definedName name="Version">#REF!</definedName>
    <definedName name="wa_revsens">'[3]General Inputs'!$E$10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60" l="1"/>
  <c r="A90" i="60" s="1"/>
  <c r="A91" i="60" s="1"/>
  <c r="A92" i="60" s="1"/>
  <c r="A88" i="60"/>
  <c r="A9" i="58"/>
  <c r="A10" i="58"/>
  <c r="A11" i="58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8" i="58"/>
  <c r="A10" i="55"/>
  <c r="A11" i="55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9" i="55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9" i="54"/>
  <c r="A10" i="57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9" i="57"/>
  <c r="A10" i="56"/>
  <c r="A11" i="56"/>
  <c r="A12" i="56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0" i="56" s="1"/>
  <c r="A41" i="56" s="1"/>
  <c r="A9" i="56"/>
  <c r="D29" i="56"/>
  <c r="D21" i="56"/>
  <c r="D20" i="56"/>
  <c r="D19" i="56"/>
  <c r="D18" i="56"/>
  <c r="A14" i="53"/>
  <c r="A15" i="53" s="1"/>
  <c r="A16" i="53" s="1"/>
  <c r="A17" i="53" s="1"/>
  <c r="A18" i="53" s="1"/>
  <c r="A19" i="53" s="1"/>
  <c r="A20" i="53" s="1"/>
  <c r="A21" i="53" s="1"/>
  <c r="A22" i="53" s="1"/>
  <c r="A23" i="53" s="1"/>
  <c r="A13" i="53"/>
  <c r="H67" i="44"/>
  <c r="C75" i="43"/>
  <c r="J67" i="44" l="1"/>
  <c r="I67" i="44"/>
  <c r="G67" i="44"/>
  <c r="F67" i="44"/>
  <c r="E67" i="44"/>
  <c r="K67" i="44" l="1"/>
  <c r="D67" i="44" l="1"/>
  <c r="A21" i="30" l="1"/>
  <c r="B7" i="44"/>
  <c r="A1" i="44"/>
  <c r="A2" i="44"/>
  <c r="A3" i="44"/>
  <c r="A8" i="44"/>
  <c r="A9" i="44" s="1"/>
  <c r="A10" i="44" s="1"/>
  <c r="A11" i="44" s="1"/>
  <c r="A12" i="44" s="1"/>
  <c r="A13" i="44" s="1"/>
  <c r="A14" i="44" s="1"/>
  <c r="A15" i="44" s="1"/>
  <c r="A16" i="44" s="1"/>
  <c r="A17" i="44" s="1"/>
  <c r="A1" i="9"/>
  <c r="A2" i="9"/>
  <c r="A3" i="9"/>
  <c r="A18" i="44" l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P67" i="44"/>
  <c r="R67" i="44" s="1"/>
  <c r="F21" i="44" l="1"/>
  <c r="F42" i="44"/>
  <c r="F23" i="44"/>
  <c r="F22" i="44"/>
  <c r="F18" i="44"/>
  <c r="F13" i="44"/>
  <c r="F20" i="44"/>
  <c r="F16" i="44"/>
  <c r="F34" i="44"/>
  <c r="F35" i="44"/>
  <c r="F66" i="44"/>
  <c r="F61" i="44"/>
  <c r="F65" i="44"/>
  <c r="F41" i="44"/>
  <c r="F37" i="44"/>
  <c r="F19" i="44"/>
  <c r="F17" i="44"/>
  <c r="F32" i="44"/>
  <c r="F59" i="44"/>
  <c r="F45" i="44"/>
  <c r="F31" i="44"/>
  <c r="F15" i="44"/>
  <c r="F64" i="44"/>
  <c r="F24" i="44"/>
  <c r="F29" i="44"/>
  <c r="F43" i="44"/>
  <c r="F63" i="44"/>
  <c r="F36" i="44"/>
  <c r="F33" i="44"/>
  <c r="F40" i="44"/>
  <c r="F30" i="44"/>
  <c r="F46" i="44"/>
  <c r="F62" i="44"/>
  <c r="F44" i="44"/>
  <c r="F14" i="44"/>
  <c r="F38" i="44"/>
  <c r="F39" i="44"/>
  <c r="F60" i="44"/>
  <c r="F54" i="44" l="1"/>
  <c r="F26" i="44"/>
  <c r="F57" i="44"/>
  <c r="F58" i="44"/>
  <c r="F27" i="44"/>
  <c r="F28" i="44"/>
  <c r="E24" i="44"/>
  <c r="F56" i="44"/>
  <c r="F25" i="44"/>
  <c r="F55" i="44"/>
  <c r="F53" i="44"/>
  <c r="H66" i="44"/>
  <c r="H62" i="44"/>
  <c r="H64" i="44"/>
  <c r="H35" i="44"/>
  <c r="H17" i="44"/>
  <c r="H42" i="44"/>
  <c r="H27" i="44"/>
  <c r="H58" i="44"/>
  <c r="D66" i="44"/>
  <c r="E54" i="44"/>
  <c r="E51" i="44"/>
  <c r="E57" i="44"/>
  <c r="E25" i="44"/>
  <c r="E53" i="44"/>
  <c r="E66" i="44"/>
  <c r="E26" i="44"/>
  <c r="E28" i="44"/>
  <c r="E55" i="44"/>
  <c r="E58" i="44"/>
  <c r="H21" i="44"/>
  <c r="H22" i="44"/>
  <c r="H63" i="44"/>
  <c r="H61" i="44"/>
  <c r="H60" i="44"/>
  <c r="H59" i="44"/>
  <c r="E27" i="44"/>
  <c r="E56" i="44"/>
  <c r="D59" i="44"/>
  <c r="E22" i="44" l="1"/>
  <c r="F50" i="44"/>
  <c r="E35" i="44"/>
  <c r="E17" i="44"/>
  <c r="E20" i="44"/>
  <c r="E29" i="44"/>
  <c r="F49" i="44"/>
  <c r="D46" i="44"/>
  <c r="D64" i="44"/>
  <c r="E60" i="44"/>
  <c r="E34" i="44"/>
  <c r="D23" i="44"/>
  <c r="E62" i="44"/>
  <c r="E23" i="44"/>
  <c r="E64" i="44"/>
  <c r="E21" i="44"/>
  <c r="F48" i="44"/>
  <c r="E63" i="44"/>
  <c r="D35" i="44"/>
  <c r="E16" i="44"/>
  <c r="D31" i="44"/>
  <c r="D34" i="44"/>
  <c r="E42" i="44"/>
  <c r="E33" i="44"/>
  <c r="E46" i="44"/>
  <c r="E19" i="44"/>
  <c r="E39" i="44"/>
  <c r="F51" i="44"/>
  <c r="D29" i="44"/>
  <c r="D33" i="44"/>
  <c r="E38" i="44"/>
  <c r="E31" i="44"/>
  <c r="D42" i="44"/>
  <c r="E18" i="44"/>
  <c r="E32" i="44"/>
  <c r="E14" i="44"/>
  <c r="E45" i="44"/>
  <c r="E44" i="44"/>
  <c r="D30" i="44"/>
  <c r="D60" i="44"/>
  <c r="E59" i="44"/>
  <c r="E43" i="44"/>
  <c r="F47" i="44"/>
  <c r="D50" i="44"/>
  <c r="D61" i="44"/>
  <c r="E30" i="44"/>
  <c r="D16" i="44"/>
  <c r="E61" i="44"/>
  <c r="F52" i="44"/>
  <c r="E37" i="44"/>
  <c r="D53" i="44"/>
  <c r="D62" i="44"/>
  <c r="D65" i="44"/>
  <c r="D45" i="44"/>
  <c r="D25" i="44"/>
  <c r="E65" i="44"/>
  <c r="E40" i="44"/>
  <c r="E36" i="44"/>
  <c r="E41" i="44"/>
  <c r="D48" i="44"/>
  <c r="D36" i="44"/>
  <c r="D19" i="44"/>
  <c r="H15" i="44"/>
  <c r="H26" i="44"/>
  <c r="H14" i="44"/>
  <c r="H19" i="44"/>
  <c r="H13" i="44"/>
  <c r="H20" i="44"/>
  <c r="H18" i="44"/>
  <c r="H34" i="44"/>
  <c r="H16" i="44"/>
  <c r="H23" i="44"/>
  <c r="D44" i="44"/>
  <c r="D63" i="44"/>
  <c r="D58" i="44"/>
  <c r="D57" i="44"/>
  <c r="D40" i="44"/>
  <c r="D41" i="44"/>
  <c r="D17" i="44"/>
  <c r="D28" i="44"/>
  <c r="D56" i="44"/>
  <c r="H28" i="44"/>
  <c r="H36" i="44"/>
  <c r="H53" i="44"/>
  <c r="H55" i="44"/>
  <c r="H37" i="44"/>
  <c r="H57" i="44"/>
  <c r="H38" i="44"/>
  <c r="H54" i="44"/>
  <c r="H39" i="44"/>
  <c r="H44" i="44"/>
  <c r="H56" i="44"/>
  <c r="H40" i="44"/>
  <c r="D37" i="44"/>
  <c r="D26" i="44"/>
  <c r="D27" i="44"/>
  <c r="D54" i="44"/>
  <c r="H43" i="44"/>
  <c r="H41" i="44"/>
  <c r="H46" i="44"/>
  <c r="H45" i="44"/>
  <c r="I66" i="44"/>
  <c r="I16" i="44"/>
  <c r="D15" i="44"/>
  <c r="D21" i="44"/>
  <c r="D20" i="44"/>
  <c r="D55" i="44"/>
  <c r="E13" i="44"/>
  <c r="E47" i="44"/>
  <c r="E49" i="44"/>
  <c r="D24" i="44"/>
  <c r="D38" i="44"/>
  <c r="D14" i="44"/>
  <c r="D39" i="44"/>
  <c r="D43" i="44"/>
  <c r="D32" i="44"/>
  <c r="E15" i="44"/>
  <c r="D18" i="44"/>
  <c r="D22" i="44"/>
  <c r="G66" i="44"/>
  <c r="G65" i="44"/>
  <c r="G21" i="44"/>
  <c r="G22" i="44"/>
  <c r="G13" i="44"/>
  <c r="G15" i="44"/>
  <c r="G25" i="44"/>
  <c r="G16" i="44"/>
  <c r="G26" i="44" l="1"/>
  <c r="H24" i="44"/>
  <c r="D47" i="44"/>
  <c r="H49" i="44"/>
  <c r="H30" i="44"/>
  <c r="H32" i="44"/>
  <c r="H47" i="44"/>
  <c r="H50" i="44"/>
  <c r="H51" i="44"/>
  <c r="H33" i="44"/>
  <c r="H29" i="44"/>
  <c r="H48" i="44"/>
  <c r="H31" i="44"/>
  <c r="H65" i="44"/>
  <c r="D13" i="44"/>
  <c r="G48" i="44"/>
  <c r="G47" i="44"/>
  <c r="I15" i="44"/>
  <c r="I50" i="44"/>
  <c r="I48" i="44"/>
  <c r="I65" i="44"/>
  <c r="D49" i="44"/>
  <c r="D51" i="44"/>
  <c r="H52" i="44"/>
  <c r="G52" i="44"/>
  <c r="G51" i="44"/>
  <c r="G49" i="44"/>
  <c r="E48" i="44"/>
  <c r="E50" i="44"/>
  <c r="D52" i="44"/>
  <c r="E52" i="44"/>
  <c r="G50" i="44"/>
  <c r="G43" i="44"/>
  <c r="G23" i="44"/>
  <c r="G54" i="44"/>
  <c r="G33" i="44"/>
  <c r="G20" i="44"/>
  <c r="G36" i="44"/>
  <c r="G56" i="44"/>
  <c r="G34" i="44"/>
  <c r="G62" i="44"/>
  <c r="G45" i="44"/>
  <c r="G37" i="44"/>
  <c r="G55" i="44"/>
  <c r="G31" i="44"/>
  <c r="G60" i="44"/>
  <c r="G44" i="44"/>
  <c r="G28" i="44"/>
  <c r="G58" i="44"/>
  <c r="G32" i="44"/>
  <c r="G63" i="44"/>
  <c r="G46" i="44"/>
  <c r="G38" i="44"/>
  <c r="G35" i="44"/>
  <c r="G57" i="44"/>
  <c r="G30" i="44"/>
  <c r="G61" i="44"/>
  <c r="G42" i="44"/>
  <c r="G53" i="44"/>
  <c r="G17" i="44"/>
  <c r="G27" i="44"/>
  <c r="G18" i="44"/>
  <c r="G24" i="44"/>
  <c r="G64" i="44"/>
  <c r="G39" i="44"/>
  <c r="G29" i="44"/>
  <c r="G19" i="44"/>
  <c r="G59" i="44"/>
  <c r="G41" i="44"/>
  <c r="G40" i="44"/>
  <c r="G14" i="44"/>
  <c r="H25" i="44" l="1"/>
  <c r="I19" i="44"/>
  <c r="I27" i="44"/>
  <c r="I61" i="44"/>
  <c r="I21" i="44"/>
  <c r="I34" i="44"/>
  <c r="I51" i="44"/>
  <c r="I60" i="44"/>
  <c r="I49" i="44"/>
  <c r="I52" i="44"/>
  <c r="I36" i="44"/>
  <c r="I55" i="44"/>
  <c r="I20" i="44"/>
  <c r="I47" i="44"/>
  <c r="I29" i="44"/>
  <c r="I46" i="44"/>
  <c r="I64" i="44"/>
  <c r="I38" i="44"/>
  <c r="I22" i="44"/>
  <c r="I57" i="44"/>
  <c r="I33" i="44"/>
  <c r="I41" i="44"/>
  <c r="I62" i="44"/>
  <c r="I54" i="44"/>
  <c r="I14" i="44"/>
  <c r="I31" i="44"/>
  <c r="I59" i="44"/>
  <c r="I37" i="44"/>
  <c r="I56" i="44"/>
  <c r="I35" i="44"/>
  <c r="I30" i="44"/>
  <c r="I45" i="44"/>
  <c r="I40" i="44"/>
  <c r="I58" i="44"/>
  <c r="I13" i="44"/>
  <c r="I42" i="44"/>
  <c r="I39" i="44"/>
  <c r="I18" i="44"/>
  <c r="I28" i="44"/>
  <c r="I44" i="44"/>
  <c r="I23" i="44"/>
  <c r="I32" i="44"/>
  <c r="I25" i="44"/>
  <c r="I63" i="44"/>
  <c r="I24" i="44"/>
  <c r="I53" i="44"/>
  <c r="I17" i="44" l="1"/>
  <c r="I43" i="44"/>
  <c r="I26" i="44"/>
  <c r="J15" i="44"/>
  <c r="J65" i="44"/>
  <c r="J66" i="44"/>
  <c r="J16" i="44" l="1"/>
  <c r="J53" i="44"/>
  <c r="J62" i="44"/>
  <c r="J57" i="44"/>
  <c r="J35" i="44"/>
  <c r="J58" i="44"/>
  <c r="J29" i="44"/>
  <c r="J59" i="44"/>
  <c r="J42" i="44"/>
  <c r="J46" i="44"/>
  <c r="J49" i="44"/>
  <c r="J44" i="44"/>
  <c r="J55" i="44"/>
  <c r="J41" i="44"/>
  <c r="J52" i="44"/>
  <c r="J33" i="44"/>
  <c r="J64" i="44"/>
  <c r="J40" i="44"/>
  <c r="J54" i="44"/>
  <c r="J18" i="44"/>
  <c r="J50" i="44"/>
  <c r="J45" i="44"/>
  <c r="J25" i="44"/>
  <c r="J17" i="44"/>
  <c r="J48" i="44"/>
  <c r="J26" i="44"/>
  <c r="J22" i="44"/>
  <c r="J20" i="44"/>
  <c r="J19" i="44"/>
  <c r="J32" i="44"/>
  <c r="J37" i="44"/>
  <c r="J23" i="44"/>
  <c r="J21" i="44"/>
  <c r="J14" i="44"/>
  <c r="J47" i="44"/>
  <c r="J34" i="44"/>
  <c r="J36" i="44"/>
  <c r="J61" i="44"/>
  <c r="J43" i="44"/>
  <c r="J28" i="44"/>
  <c r="J51" i="44"/>
  <c r="J31" i="44"/>
  <c r="J27" i="44"/>
  <c r="J60" i="44"/>
  <c r="J38" i="44"/>
  <c r="J30" i="44" l="1"/>
  <c r="J39" i="44"/>
  <c r="J13" i="44"/>
  <c r="J56" i="44"/>
  <c r="J63" i="44"/>
  <c r="J24" i="44"/>
  <c r="K66" i="44"/>
  <c r="P66" i="44" s="1"/>
  <c r="K16" i="44"/>
  <c r="P16" i="44" s="1"/>
  <c r="K15" i="44" l="1"/>
  <c r="P15" i="44" s="1"/>
  <c r="R15" i="44" s="1"/>
  <c r="K24" i="44"/>
  <c r="P24" i="44" s="1"/>
  <c r="K33" i="44"/>
  <c r="P33" i="44" s="1"/>
  <c r="K38" i="44"/>
  <c r="P38" i="44" s="1"/>
  <c r="K65" i="44"/>
  <c r="P65" i="44" s="1"/>
  <c r="R66" i="44"/>
  <c r="K57" i="44"/>
  <c r="P57" i="44" s="1"/>
  <c r="K32" i="44"/>
  <c r="P32" i="44" s="1"/>
  <c r="R16" i="44"/>
  <c r="K22" i="44"/>
  <c r="P22" i="44" s="1"/>
  <c r="K50" i="44"/>
  <c r="P50" i="44" s="1"/>
  <c r="K64" i="44"/>
  <c r="P64" i="44" s="1"/>
  <c r="K56" i="44"/>
  <c r="P56" i="44" s="1"/>
  <c r="K20" i="44"/>
  <c r="P20" i="44" s="1"/>
  <c r="K26" i="44"/>
  <c r="P26" i="44" s="1"/>
  <c r="K49" i="44"/>
  <c r="P49" i="44" s="1"/>
  <c r="K30" i="44"/>
  <c r="P30" i="44" s="1"/>
  <c r="K62" i="44"/>
  <c r="P62" i="44" s="1"/>
  <c r="K35" i="44"/>
  <c r="P35" i="44" s="1"/>
  <c r="K27" i="44"/>
  <c r="P27" i="44" s="1"/>
  <c r="K47" i="44"/>
  <c r="P47" i="44" s="1"/>
  <c r="K54" i="44"/>
  <c r="P54" i="44" s="1"/>
  <c r="K60" i="44"/>
  <c r="P60" i="44" s="1"/>
  <c r="K36" i="44"/>
  <c r="P36" i="44" s="1"/>
  <c r="K29" i="44"/>
  <c r="P29" i="44" s="1"/>
  <c r="K43" i="44" l="1"/>
  <c r="P43" i="44" s="1"/>
  <c r="R43" i="44" s="1"/>
  <c r="K28" i="44"/>
  <c r="P28" i="44" s="1"/>
  <c r="R28" i="44" s="1"/>
  <c r="K41" i="44"/>
  <c r="P41" i="44" s="1"/>
  <c r="R41" i="44" s="1"/>
  <c r="K14" i="44"/>
  <c r="P14" i="44" s="1"/>
  <c r="R14" i="44" s="1"/>
  <c r="K25" i="44"/>
  <c r="P25" i="44" s="1"/>
  <c r="R25" i="44" s="1"/>
  <c r="K21" i="44"/>
  <c r="P21" i="44" s="1"/>
  <c r="R21" i="44" s="1"/>
  <c r="K45" i="44"/>
  <c r="P45" i="44" s="1"/>
  <c r="R45" i="44" s="1"/>
  <c r="K17" i="44"/>
  <c r="P17" i="44" s="1"/>
  <c r="K37" i="44"/>
  <c r="P37" i="44" s="1"/>
  <c r="R37" i="44" s="1"/>
  <c r="K40" i="44"/>
  <c r="P40" i="44" s="1"/>
  <c r="R40" i="44" s="1"/>
  <c r="K51" i="44"/>
  <c r="P51" i="44" s="1"/>
  <c r="R51" i="44" s="1"/>
  <c r="K19" i="44"/>
  <c r="P19" i="44" s="1"/>
  <c r="K23" i="44"/>
  <c r="P23" i="44" s="1"/>
  <c r="K39" i="44"/>
  <c r="P39" i="44" s="1"/>
  <c r="R39" i="44" s="1"/>
  <c r="K59" i="44"/>
  <c r="P59" i="44" s="1"/>
  <c r="K52" i="44"/>
  <c r="P52" i="44" s="1"/>
  <c r="R52" i="44" s="1"/>
  <c r="K44" i="44"/>
  <c r="P44" i="44" s="1"/>
  <c r="K34" i="44"/>
  <c r="P34" i="44" s="1"/>
  <c r="R34" i="44" s="1"/>
  <c r="K55" i="44"/>
  <c r="P55" i="44" s="1"/>
  <c r="K13" i="44"/>
  <c r="P13" i="44" s="1"/>
  <c r="K58" i="44"/>
  <c r="P58" i="44" s="1"/>
  <c r="K63" i="44"/>
  <c r="P63" i="44" s="1"/>
  <c r="K61" i="44"/>
  <c r="P61" i="44" s="1"/>
  <c r="K42" i="44"/>
  <c r="P42" i="44" s="1"/>
  <c r="R42" i="44" s="1"/>
  <c r="K46" i="44"/>
  <c r="P46" i="44" s="1"/>
  <c r="R46" i="44" s="1"/>
  <c r="K53" i="44"/>
  <c r="P53" i="44" s="1"/>
  <c r="R53" i="44" s="1"/>
  <c r="K31" i="44"/>
  <c r="P31" i="44" s="1"/>
  <c r="R31" i="44" s="1"/>
  <c r="K48" i="44"/>
  <c r="P48" i="44" s="1"/>
  <c r="R48" i="44" s="1"/>
  <c r="K18" i="44"/>
  <c r="P18" i="44" s="1"/>
  <c r="R18" i="44" s="1"/>
  <c r="R65" i="44"/>
  <c r="R35" i="44"/>
  <c r="R26" i="44"/>
  <c r="R57" i="44"/>
  <c r="R33" i="44"/>
  <c r="R32" i="44"/>
  <c r="R47" i="44"/>
  <c r="R62" i="44"/>
  <c r="R30" i="44"/>
  <c r="R22" i="44"/>
  <c r="R20" i="44"/>
  <c r="R38" i="44"/>
  <c r="R50" i="44"/>
  <c r="R60" i="44"/>
  <c r="R54" i="44"/>
  <c r="R24" i="44"/>
  <c r="R49" i="44"/>
  <c r="R56" i="44"/>
  <c r="R36" i="44"/>
  <c r="R27" i="44"/>
  <c r="R23" i="44" l="1"/>
  <c r="R64" i="44"/>
  <c r="R61" i="44"/>
  <c r="R63" i="44"/>
  <c r="R58" i="44"/>
  <c r="R59" i="44"/>
  <c r="R19" i="44"/>
  <c r="R17" i="44"/>
  <c r="R29" i="44"/>
  <c r="R55" i="44"/>
  <c r="R44" i="44"/>
  <c r="R13" i="44" l="1"/>
</calcChain>
</file>

<file path=xl/sharedStrings.xml><?xml version="1.0" encoding="utf-8"?>
<sst xmlns="http://schemas.openxmlformats.org/spreadsheetml/2006/main" count="779" uniqueCount="330">
  <si>
    <t>NW Natural</t>
  </si>
  <si>
    <t>Rates &amp; Regulatory Affairs</t>
  </si>
  <si>
    <t>Schedule</t>
  </si>
  <si>
    <t>Block</t>
  </si>
  <si>
    <t>1R</t>
  </si>
  <si>
    <t>1C</t>
  </si>
  <si>
    <t>Block 1</t>
  </si>
  <si>
    <t>Block 2</t>
  </si>
  <si>
    <t>Block 3</t>
  </si>
  <si>
    <t>Block 4</t>
  </si>
  <si>
    <t>Block 5</t>
  </si>
  <si>
    <t>Block 6</t>
  </si>
  <si>
    <t>3 CFS</t>
  </si>
  <si>
    <t>3 IFS</t>
  </si>
  <si>
    <t>2R</t>
  </si>
  <si>
    <t>C</t>
  </si>
  <si>
    <t>Inputs</t>
  </si>
  <si>
    <t>Amount</t>
  </si>
  <si>
    <t>Temporary Increments</t>
  </si>
  <si>
    <t>WACOG Deferral</t>
  </si>
  <si>
    <t>Billing</t>
  </si>
  <si>
    <t>Rates</t>
  </si>
  <si>
    <t>Current</t>
  </si>
  <si>
    <t>Proposed</t>
  </si>
  <si>
    <t>Multiplier</t>
  </si>
  <si>
    <t>Increment</t>
  </si>
  <si>
    <t>Revenue Sensitive Multiplier:</t>
  </si>
  <si>
    <t>Amount to Amortize:</t>
  </si>
  <si>
    <t>Residential</t>
  </si>
  <si>
    <t>Commercial</t>
  </si>
  <si>
    <t>MARGIN</t>
  </si>
  <si>
    <t>Rate</t>
  </si>
  <si>
    <t>Proposed Amount:</t>
  </si>
  <si>
    <t>WACOG &amp;</t>
  </si>
  <si>
    <t>Temporary</t>
  </si>
  <si>
    <t>Margin</t>
  </si>
  <si>
    <t>add revenue sensitive factor</t>
  </si>
  <si>
    <t>Total</t>
  </si>
  <si>
    <t>Demand Deferral FIRM</t>
  </si>
  <si>
    <t>Demand Deferral INTERR</t>
  </si>
  <si>
    <t>Calculation of Increments Allocated on the EQUAL PERCENTAGE OF MARGIN BASIS</t>
  </si>
  <si>
    <t>Column D</t>
  </si>
  <si>
    <t>Column A</t>
  </si>
  <si>
    <t>N/A</t>
  </si>
  <si>
    <t>Volumes page,</t>
  </si>
  <si>
    <t>Rate from</t>
  </si>
  <si>
    <t>Rates page,</t>
  </si>
  <si>
    <t>Demand from</t>
  </si>
  <si>
    <t>Increment  page,</t>
  </si>
  <si>
    <t>Temps from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</si>
  <si>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</si>
  <si>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</si>
  <si>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</si>
  <si>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</si>
  <si>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</si>
  <si>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</si>
  <si>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</si>
  <si>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</si>
  <si>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</si>
  <si>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</si>
  <si>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</si>
  <si>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</si>
  <si>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</si>
  <si>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</si>
  <si>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E=B-C-D</t>
  </si>
  <si>
    <t>Column B+C+D</t>
  </si>
  <si>
    <t>Index &amp; Documentation</t>
  </si>
  <si>
    <t>File Overview:</t>
  </si>
  <si>
    <t>Worksheet Name</t>
  </si>
  <si>
    <t>Description</t>
  </si>
  <si>
    <t>Index and Documentation</t>
  </si>
  <si>
    <t>Provides overview of the file and worksheets</t>
  </si>
  <si>
    <t>Ultimate rate summary - calculates the proposed billing rate</t>
  </si>
  <si>
    <t>Temporaries</t>
  </si>
  <si>
    <t>Summarizes the effect of temporary increments</t>
  </si>
  <si>
    <t>Allocation equal ¢ per therm</t>
  </si>
  <si>
    <t>Details the calculation of each increment by rate schedule for each</t>
  </si>
  <si>
    <t>item allocated on an equal ¢ per therm basis</t>
  </si>
  <si>
    <t>Allocation equal % of margin</t>
  </si>
  <si>
    <t>item allocated on an equal percentage of margin basis</t>
  </si>
  <si>
    <t>Summarizes actual TME May volumes, details the allocation of</t>
  </si>
  <si>
    <t xml:space="preserve">normalized residential and commercial volumes as well as the </t>
  </si>
  <si>
    <t>allocation of elasticity residential and commercial volumes</t>
  </si>
  <si>
    <t>Worksheet Overview:</t>
  </si>
  <si>
    <t>Each sheet provides column and line references.</t>
  </si>
  <si>
    <t>Towards the bottom of each sheet, a cross reference to other sheets is provided</t>
  </si>
  <si>
    <t>Washington Volumes</t>
  </si>
  <si>
    <t>41 Firm Trans</t>
  </si>
  <si>
    <t>42C Firm Sales</t>
  </si>
  <si>
    <t>42I Firm Sales</t>
  </si>
  <si>
    <t>42 Firm Trans</t>
  </si>
  <si>
    <t>42 Inter Trans</t>
  </si>
  <si>
    <t>43 Firm Trans</t>
  </si>
  <si>
    <t>43 Interr Trans</t>
  </si>
  <si>
    <t>PGA</t>
  </si>
  <si>
    <t>Sources:</t>
  </si>
  <si>
    <t>Direct Inputs</t>
  </si>
  <si>
    <t>Totals</t>
  </si>
  <si>
    <t>Column G</t>
  </si>
  <si>
    <t>Total Current Temporaries</t>
  </si>
  <si>
    <t>Washington</t>
  </si>
  <si>
    <t>P</t>
  </si>
  <si>
    <t>Rates in detail</t>
  </si>
  <si>
    <t>Rates in summary</t>
  </si>
  <si>
    <t>Rate summary - calculates the proposed billing rate, shows</t>
  </si>
  <si>
    <t>Condensed summary, showing net effects of gas costs and temporary</t>
  </si>
  <si>
    <t>increments</t>
  </si>
  <si>
    <t>the removal of old and then addition of new gas costs and temporary</t>
  </si>
  <si>
    <t>Summarizes all inputs coming from other files</t>
  </si>
  <si>
    <t>PGA Effects</t>
  </si>
  <si>
    <t>Therms in</t>
  </si>
  <si>
    <t>Therms</t>
  </si>
  <si>
    <t>Average use</t>
  </si>
  <si>
    <t>Minimum</t>
  </si>
  <si>
    <t>Monthly</t>
  </si>
  <si>
    <t>Charge</t>
  </si>
  <si>
    <t>Average Bill</t>
  </si>
  <si>
    <t>% Bill Change</t>
  </si>
  <si>
    <t>all additional</t>
  </si>
  <si>
    <t>Customers</t>
  </si>
  <si>
    <t>per Tariff</t>
  </si>
  <si>
    <t>TOTAL</t>
  </si>
  <si>
    <t>F=D+(C * E)</t>
  </si>
  <si>
    <t>Comparison summary - calculates average bills on current versus</t>
  </si>
  <si>
    <t>proposed rates for PGA only, Temps only and Total bill effects.</t>
  </si>
  <si>
    <t>Rate schedules are listed on each sheet on the same lines in the same order on each page, with the</t>
  </si>
  <si>
    <t>exception of the PGA Effects page due to the insertion of subtotals for blocked rate schedules</t>
  </si>
  <si>
    <t>Sources for line 2 above:</t>
  </si>
  <si>
    <t>Inputs page</t>
  </si>
  <si>
    <t>PGA Normalized</t>
  </si>
  <si>
    <t>This file currently contains 9 worksheets:</t>
  </si>
  <si>
    <t>Normal</t>
  </si>
  <si>
    <t>Calculation of Effect on Customer Average Bill by Rate Schedule [1]</t>
  </si>
  <si>
    <t>Intentionally blank</t>
  </si>
  <si>
    <t>WASHINGTON</t>
  </si>
  <si>
    <t>Schedule 2</t>
  </si>
  <si>
    <t>Schedule 3</t>
  </si>
  <si>
    <t>Average</t>
  </si>
  <si>
    <t>Transportation</t>
  </si>
  <si>
    <t>HISTORY OF AVERAGE RATES BY RATE SCHEDULE</t>
  </si>
  <si>
    <t>HISTORY OF AVERAGE CLASS PRICES:  1995 - 2003</t>
  </si>
  <si>
    <t>Effective</t>
  </si>
  <si>
    <t>Date</t>
  </si>
  <si>
    <t>Industrial</t>
  </si>
  <si>
    <t>Interruptible</t>
  </si>
  <si>
    <t>Large</t>
  </si>
  <si>
    <t>Industrial Firm</t>
  </si>
  <si>
    <t>Sales Schedule</t>
  </si>
  <si>
    <t>Interruptible Sales</t>
  </si>
  <si>
    <t>Schedule 41FS</t>
  </si>
  <si>
    <t>42FS</t>
  </si>
  <si>
    <t>Schedule 42IS</t>
  </si>
  <si>
    <t>SCHEDULE 3</t>
  </si>
  <si>
    <t>FROZEN</t>
  </si>
  <si>
    <t>[1]</t>
  </si>
  <si>
    <t>[2]</t>
  </si>
  <si>
    <t>[3]</t>
  </si>
  <si>
    <t>Revised</t>
  </si>
  <si>
    <t>Page 6</t>
  </si>
  <si>
    <t>WEIGHTED AVERAGE COST OF GAS</t>
  </si>
  <si>
    <t>Effective Date</t>
  </si>
  <si>
    <t>Rate/therm</t>
  </si>
  <si>
    <t>[1]     Represents ODL-1 Commodity Rate</t>
  </si>
  <si>
    <t>*  Adjusted for revenue-sensitive effects</t>
  </si>
  <si>
    <t xml:space="preserve">  Date   </t>
  </si>
  <si>
    <t>Additional</t>
  </si>
  <si>
    <t xml:space="preserve">SCHEDULE 21  FIRM SALES SERVICE HIGH-LOAD FACTOR </t>
  </si>
  <si>
    <t>First</t>
  </si>
  <si>
    <t>Next</t>
  </si>
  <si>
    <t xml:space="preserve"> All</t>
  </si>
  <si>
    <t xml:space="preserve"> 500</t>
  </si>
  <si>
    <t>1,500</t>
  </si>
  <si>
    <t>98,000</t>
  </si>
  <si>
    <t xml:space="preserve">  Therms  </t>
  </si>
  <si>
    <t>Surcharge History</t>
  </si>
  <si>
    <t xml:space="preserve">     </t>
  </si>
  <si>
    <t xml:space="preserve">BASIC FIRM TRANSPORTATION SERVICE: </t>
  </si>
  <si>
    <t>(Monthly Billing Rates)</t>
  </si>
  <si>
    <t>Customer</t>
  </si>
  <si>
    <t>All</t>
  </si>
  <si>
    <t>[1] Rate Schedule 41 and 42 customers may choose demand charges at a volumetric rate or based on MDDV.  For convenience of presentation, demand charges are not included in the calculations for those schedules.</t>
  </si>
  <si>
    <t>Note: Allocation to rate schedules or blocks with zero volumes is calculated on an overall margin percentage change basis.</t>
  </si>
  <si>
    <t>PGA Effects on Average Bill by Rate Schedule</t>
  </si>
  <si>
    <t>WACOG Per Therm Sold</t>
  </si>
  <si>
    <t>WACOG Per Therm Purchased</t>
  </si>
  <si>
    <t>WACOG Per Therm Sold *</t>
  </si>
  <si>
    <t>WACOG Per Therm Purchased *</t>
  </si>
  <si>
    <t>[3]     WACOG Per Therm Sold represents the Commodity Component in rates</t>
  </si>
  <si>
    <t>Summary of Amortization Rates</t>
  </si>
  <si>
    <t>Workpaper Only - not included in filing</t>
  </si>
  <si>
    <t>and taking the opposite sign</t>
  </si>
  <si>
    <t>[2]     Company's Weighted Average Cost of Gas (WACOG) filed under Tariff WN U-5, Schedule P.</t>
  </si>
  <si>
    <t>SCHEDULE 54:  EMERGENCY SALES SERVICE</t>
  </si>
  <si>
    <t>Per Therm</t>
  </si>
  <si>
    <t>Usage</t>
  </si>
  <si>
    <t xml:space="preserve">   Date  </t>
  </si>
  <si>
    <t>Volumetric</t>
  </si>
  <si>
    <t>Allocation to RS</t>
  </si>
  <si>
    <t>F = E * A</t>
  </si>
  <si>
    <t>Column F</t>
  </si>
  <si>
    <t>R</t>
  </si>
  <si>
    <t>TERMINATED</t>
  </si>
  <si>
    <t>CANCELLED</t>
  </si>
  <si>
    <t>I = (G*H*12)+F</t>
  </si>
  <si>
    <r>
      <t xml:space="preserve">** RS 3T service discontinued effective 8/18/06; </t>
    </r>
    <r>
      <rPr>
        <i/>
        <sz val="10"/>
        <rFont val="Tahoma"/>
        <family val="2"/>
      </rPr>
      <t>see,</t>
    </r>
    <r>
      <rPr>
        <sz val="10"/>
        <rFont val="Tahoma"/>
        <family val="2"/>
      </rPr>
      <t xml:space="preserve"> NWN Advice No. WUTC 06-4. **</t>
    </r>
  </si>
  <si>
    <t>Low Income Bill Pay Assistance (GREAT)</t>
  </si>
  <si>
    <t>Q</t>
  </si>
  <si>
    <t>Low Income Bill Pay Assist (GREAT)</t>
  </si>
  <si>
    <t>WA-LIEE</t>
  </si>
  <si>
    <t>41C Firm Sales</t>
  </si>
  <si>
    <t>41C Interr Sales</t>
  </si>
  <si>
    <t>41I Firm Sales</t>
  </si>
  <si>
    <t>41I Interr Sales</t>
  </si>
  <si>
    <t>42C Interr Sales</t>
  </si>
  <si>
    <t>42I Interr Sales</t>
  </si>
  <si>
    <t>R&amp;C Energy Efficiency</t>
  </si>
  <si>
    <t>G=sum A thru F</t>
  </si>
  <si>
    <t>Line 39</t>
  </si>
  <si>
    <t>Temporaries Tab</t>
  </si>
  <si>
    <t>Column B</t>
  </si>
  <si>
    <t>Tariff Schedules:</t>
  </si>
  <si>
    <t>Schedule #</t>
  </si>
  <si>
    <t>Sched 230, Prg J</t>
  </si>
  <si>
    <t>Sched 230, Prg I</t>
  </si>
  <si>
    <t>1995 - 2004</t>
  </si>
  <si>
    <t>1988 - 2007</t>
  </si>
  <si>
    <t>(Monthly Billing Rates, 2004 to 2009)</t>
  </si>
  <si>
    <t>(Monthly Billing Rates, 2002 to 2009)</t>
  </si>
  <si>
    <t>All sales</t>
  </si>
  <si>
    <t>Column N</t>
  </si>
  <si>
    <t>GREAT &amp; LIEE</t>
  </si>
  <si>
    <t>K= D+(C*J)</t>
  </si>
  <si>
    <t>HoldCo Credit</t>
  </si>
  <si>
    <t>Line 41</t>
  </si>
  <si>
    <t>Column H</t>
  </si>
  <si>
    <t>Column K</t>
  </si>
  <si>
    <t>42C Firm Trans</t>
  </si>
  <si>
    <t>42I Firm Trans</t>
  </si>
  <si>
    <t>Historical</t>
  </si>
  <si>
    <t>Column L</t>
  </si>
  <si>
    <t>Column M</t>
  </si>
  <si>
    <t>Column O</t>
  </si>
  <si>
    <t>Demand Deferral - Firm</t>
  </si>
  <si>
    <t>Demand Deferral - Interruptible</t>
  </si>
  <si>
    <t>EE Program - Forecast</t>
  </si>
  <si>
    <t>EE Program - Historical</t>
  </si>
  <si>
    <t>Low Income (GREAT)</t>
  </si>
  <si>
    <t>WA - LIEE</t>
  </si>
  <si>
    <t>Hold Co Credit</t>
  </si>
  <si>
    <t>Block 24 Sales</t>
  </si>
  <si>
    <t>Total Temporaries</t>
  </si>
  <si>
    <t>Amount w/ Rev Sens</t>
  </si>
  <si>
    <t>Interim Tax Deferred Amort</t>
  </si>
  <si>
    <t>ECRM (Hard coded from July filing)</t>
  </si>
  <si>
    <t>Summary of Deferred Accounts</t>
  </si>
  <si>
    <t>Estimated</t>
  </si>
  <si>
    <t>Sep-Oct</t>
  </si>
  <si>
    <t>Interest</t>
  </si>
  <si>
    <t>Amount for</t>
  </si>
  <si>
    <t>Amounts</t>
  </si>
  <si>
    <t>Balance</t>
  </si>
  <si>
    <t>During</t>
  </si>
  <si>
    <t>(Refund) or</t>
  </si>
  <si>
    <t>Excluded from</t>
  </si>
  <si>
    <t>Included in</t>
  </si>
  <si>
    <t>Account</t>
  </si>
  <si>
    <t>Activity</t>
  </si>
  <si>
    <t>Amortization</t>
  </si>
  <si>
    <t>Collection</t>
  </si>
  <si>
    <t>PGA Filing</t>
  </si>
  <si>
    <t>E = sum B thru D</t>
  </si>
  <si>
    <t>G = E + F</t>
  </si>
  <si>
    <t>Excl. Rev Sens</t>
  </si>
  <si>
    <t>DSM &amp; LOW INCOME PROGRAMS</t>
  </si>
  <si>
    <t>186234  WA LOW INCOME BILL PAY ASSIST (GREAT)</t>
  </si>
  <si>
    <t>186235 WA GREAT AMORTIZATION</t>
  </si>
  <si>
    <t>186315 AMORT WA-LIEE PROGRAM</t>
  </si>
  <si>
    <t>Notes</t>
  </si>
  <si>
    <t>Please refer to NWN workpapers or electronic file "NWN 2020-21 Washington PGA rate development file September filing.xls" for application of revenue sensitive effect and calculation of rate increments.</t>
  </si>
  <si>
    <t>Company:</t>
  </si>
  <si>
    <t>Northwest Natural Gas Company</t>
  </si>
  <si>
    <t>State:</t>
  </si>
  <si>
    <t>Description:</t>
  </si>
  <si>
    <t>Washington Low Income Bill Pay Assistance (GREAT)</t>
  </si>
  <si>
    <t>Account Number:</t>
  </si>
  <si>
    <t>Program under Schedule J</t>
  </si>
  <si>
    <t>Temp Increment under Schedule 230</t>
  </si>
  <si>
    <t>Debit    (Credit)</t>
  </si>
  <si>
    <t xml:space="preserve">Month/Year </t>
  </si>
  <si>
    <t>Note</t>
  </si>
  <si>
    <t>Deferral</t>
  </si>
  <si>
    <t>Transfers</t>
  </si>
  <si>
    <t>(a)</t>
  </si>
  <si>
    <t>(b)</t>
  </si>
  <si>
    <t>(c)</t>
  </si>
  <si>
    <t>(d)</t>
  </si>
  <si>
    <t>(e1)</t>
  </si>
  <si>
    <t>(e2)</t>
  </si>
  <si>
    <t>(f)</t>
  </si>
  <si>
    <t>(g)</t>
  </si>
  <si>
    <t>Beginning Balance</t>
  </si>
  <si>
    <t>History truncated for ease of viewing</t>
  </si>
  <si>
    <t>1 - Transferred authorized balance to account 186235 for amortization.</t>
  </si>
  <si>
    <t>Amortize Washington Low Income Bill Pay Assistance (GREAT)</t>
  </si>
  <si>
    <t>Interest Rate</t>
  </si>
  <si>
    <t>forecast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</si>
  <si>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 186234 approved for amortization.</t>
    </r>
  </si>
  <si>
    <t>Washington WA-LIEE</t>
  </si>
  <si>
    <t>Program under Schedule I</t>
  </si>
  <si>
    <t>Calendar</t>
  </si>
  <si>
    <t>Accumulation</t>
  </si>
  <si>
    <t>(g1)</t>
  </si>
  <si>
    <t>(g6)</t>
  </si>
  <si>
    <t>1</t>
  </si>
  <si>
    <r>
      <rPr>
        <b/>
        <sz val="10"/>
        <rFont val="Tahoma"/>
        <family val="2"/>
      </rPr>
      <t xml:space="preserve">1 - </t>
    </r>
    <r>
      <rPr>
        <sz val="10"/>
        <rFont val="Tahoma"/>
        <family val="2"/>
      </rPr>
      <t>Transferred Dec 2017 deferral balance plus 2018 interest on the balance to account 186315 for amortization.</t>
    </r>
  </si>
  <si>
    <t>Washington WA-LIEE Amortization</t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</si>
  <si>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 186314 approved for amortization.</t>
    </r>
  </si>
  <si>
    <t>Removal of Current Temporary Increments</t>
  </si>
  <si>
    <t>Amortization of WA Low Income Programs</t>
  </si>
  <si>
    <t>Addition of Proposed Temporary Increments</t>
  </si>
  <si>
    <t>TOTAL OF ALL COMPONENTS OF RATE CHANGES</t>
  </si>
  <si>
    <t xml:space="preserve">Effect of this filing, as a percentage change </t>
  </si>
  <si>
    <t>2021-2022 PGA Filing - Washington: September Filing</t>
  </si>
  <si>
    <t xml:space="preserve">2021-22 Washington: September Filing </t>
  </si>
  <si>
    <t>2020 Washington CBR Normalized Total Revenues</t>
  </si>
  <si>
    <t>Tariff Advice 21-06: Schedule 230 Effects on Revenue</t>
  </si>
  <si>
    <t>186314 WA WA-LIEE PROGRAM (2020 program year only)</t>
  </si>
  <si>
    <t>(g7)</t>
  </si>
  <si>
    <t>NEW (1)</t>
  </si>
  <si>
    <t>new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</si>
</sst>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0.0%"/>
    <numFmt numFmtId="166" formatCode="&quot;$&quot;#,##0.00000_);\(&quot;$&quot;#,##0.00000\)"/>
    <numFmt numFmtId="167" formatCode="0.000%"/>
    <numFmt numFmtId="168" formatCode="#,##0.0_);\(#,##0.0\)"/>
    <numFmt numFmtId="169" formatCode="#,##0.00000_);\(#,##0.00000\)"/>
    <numFmt numFmtId="170" formatCode="&quot;$&quot;#,##0.00000"/>
    <numFmt numFmtId="171" formatCode="&quot;$&quot;#,##0.00"/>
    <numFmt numFmtId="172" formatCode="dd\-mmm\-yy"/>
    <numFmt numFmtId="173" formatCode="&quot;$&quot;#,##0.0000"/>
    <numFmt numFmtId="174" formatCode="mm/dd/yy"/>
    <numFmt numFmtId="175" formatCode="#,##0.0"/>
    <numFmt numFmtId="176" formatCode="mm/dd/yy;@"/>
    <numFmt numFmtId="177" formatCode="_-* #,##0.00\ _D_M_-;\-* #,##0.00\ _D_M_-;_-* &quot;-&quot;??\ _D_M_-;_-@_-"/>
    <numFmt numFmtId="178" formatCode="&quot;$&quot;#,##0"/>
    <numFmt numFmtId="179" formatCode="[$-409]mmmm\ d\,\ yyyy;@"/>
    <numFmt numFmtId="180" formatCode="_-* #,##0.00\ &quot;DM&quot;_-;\-* #,##0.00\ &quot;DM&quot;_-;_-* &quot;-&quot;??\ &quot;DM&quot;_-;_-@_-"/>
    <numFmt numFmtId="181" formatCode="#.00"/>
    <numFmt numFmtId="182" formatCode="#,##0_);\-#,##0_);\-_)"/>
    <numFmt numFmtId="183" formatCode="#,##0.00_);\-#,##0.00_);\-_)"/>
    <numFmt numFmtId="184" formatCode="#,##0.0_);\-#,##0.0_);\-_)"/>
    <numFmt numFmtId="185" formatCode="_(&quot;$&quot;* #,##0_);_(&quot;$&quot;* \(#,##0\);_(&quot;$&quot;* &quot;-&quot;??_);_(@_)"/>
    <numFmt numFmtId="186" formatCode="[$-409]mmm\-yy;@"/>
    <numFmt numFmtId="187" formatCode="0_);\(0\)"/>
  </numFmts>
  <fonts count="72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sz val="11"/>
      <name val="Arial"/>
      <family val="2"/>
    </font>
    <font>
      <i/>
      <sz val="18"/>
      <name val="Arial"/>
      <family val="2"/>
    </font>
    <font>
      <b/>
      <sz val="11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sz val="12"/>
      <name val="Tahoma"/>
      <family val="2"/>
    </font>
    <font>
      <i/>
      <sz val="18"/>
      <name val="Tahoma"/>
      <family val="2"/>
    </font>
    <font>
      <i/>
      <sz val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Tahoma"/>
      <family val="2"/>
    </font>
    <font>
      <sz val="10"/>
      <color rgb="FF0000FF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9"/>
      <color indexed="18"/>
      <name val="Arial"/>
      <family val="2"/>
    </font>
    <font>
      <sz val="10"/>
      <name val="MS Sans Serif"/>
      <family val="2"/>
    </font>
    <font>
      <b/>
      <sz val="14"/>
      <color indexed="8"/>
      <name val="Arial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u/>
      <sz val="10"/>
      <name val="Tahoma"/>
      <family val="2"/>
    </font>
    <font>
      <sz val="10"/>
      <color indexed="12"/>
      <name val="Tahoma"/>
      <family val="2"/>
    </font>
    <font>
      <sz val="10"/>
      <color rgb="FFFF0000"/>
      <name val="Tahoma"/>
      <family val="2"/>
    </font>
    <font>
      <i/>
      <sz val="10"/>
      <color indexed="12"/>
      <name val="Tahoma"/>
      <family val="2"/>
    </font>
    <font>
      <sz val="11"/>
      <color indexed="12"/>
      <name val="Calibri"/>
      <family val="2"/>
      <scheme val="minor"/>
    </font>
    <font>
      <b/>
      <sz val="11"/>
      <color indexed="4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>
      <alignment vertical="top"/>
    </xf>
    <xf numFmtId="0" fontId="8" fillId="0" borderId="0">
      <alignment vertical="top"/>
    </xf>
    <xf numFmtId="9" fontId="2" fillId="0" borderId="0" applyFont="0" applyFill="0" applyBorder="0" applyAlignment="0" applyProtection="0"/>
    <xf numFmtId="0" fontId="4" fillId="0" borderId="0"/>
    <xf numFmtId="17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6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1" fillId="15" borderId="0" applyNumberFormat="0" applyBorder="0" applyAlignment="0" applyProtection="0"/>
    <xf numFmtId="1" fontId="42" fillId="0" borderId="27">
      <alignment vertical="top"/>
    </xf>
    <xf numFmtId="43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179" fontId="4" fillId="0" borderId="0" applyFont="0" applyFill="0" applyBorder="0" applyAlignment="0" applyProtection="0">
      <alignment vertical="top"/>
    </xf>
    <xf numFmtId="175" fontId="44" fillId="0" borderId="0"/>
    <xf numFmtId="5" fontId="4" fillId="0" borderId="0">
      <alignment vertical="top"/>
    </xf>
    <xf numFmtId="44" fontId="43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5" fontId="4" fillId="0" borderId="0" applyFont="0" applyFill="0" applyBorder="0" applyAlignment="0" applyProtection="0">
      <alignment vertical="top"/>
    </xf>
    <xf numFmtId="179" fontId="4" fillId="0" borderId="0">
      <alignment vertical="top"/>
    </xf>
    <xf numFmtId="15" fontId="4" fillId="0" borderId="0" applyFont="0" applyFill="0" applyBorder="0" applyAlignment="0" applyProtection="0">
      <alignment vertical="top"/>
    </xf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181" fontId="46" fillId="0" borderId="0">
      <protection locked="0"/>
    </xf>
    <xf numFmtId="175" fontId="9" fillId="0" borderId="0"/>
    <xf numFmtId="0" fontId="47" fillId="0" borderId="0">
      <protection locked="0"/>
    </xf>
    <xf numFmtId="0" fontId="47" fillId="0" borderId="0">
      <protection locked="0"/>
    </xf>
    <xf numFmtId="182" fontId="9" fillId="0" borderId="0"/>
    <xf numFmtId="183" fontId="9" fillId="0" borderId="0"/>
    <xf numFmtId="0" fontId="43" fillId="0" borderId="0"/>
    <xf numFmtId="10" fontId="4" fillId="0" borderId="0" applyFont="0" applyFill="0" applyBorder="0" applyAlignment="0" applyProtection="0">
      <alignment vertical="top"/>
    </xf>
    <xf numFmtId="184" fontId="48" fillId="0" borderId="0"/>
    <xf numFmtId="4" fontId="49" fillId="19" borderId="48" applyNumberFormat="0" applyProtection="0">
      <alignment vertical="center"/>
    </xf>
    <xf numFmtId="4" fontId="50" fillId="19" borderId="48" applyNumberFormat="0" applyProtection="0">
      <alignment vertical="center"/>
    </xf>
    <xf numFmtId="4" fontId="49" fillId="19" borderId="48" applyNumberFormat="0" applyProtection="0">
      <alignment horizontal="left" vertical="center" indent="1"/>
    </xf>
    <xf numFmtId="0" fontId="49" fillId="19" borderId="48" applyNumberFormat="0" applyProtection="0">
      <alignment horizontal="left" vertical="top" indent="1"/>
    </xf>
    <xf numFmtId="4" fontId="49" fillId="20" borderId="0" applyNumberFormat="0" applyProtection="0">
      <alignment horizontal="left" vertical="center" indent="1"/>
    </xf>
    <xf numFmtId="4" fontId="51" fillId="21" borderId="48" applyNumberFormat="0" applyProtection="0">
      <alignment horizontal="right" vertical="center"/>
    </xf>
    <xf numFmtId="4" fontId="51" fillId="22" borderId="48" applyNumberFormat="0" applyProtection="0">
      <alignment horizontal="right" vertical="center"/>
    </xf>
    <xf numFmtId="4" fontId="51" fillId="23" borderId="48" applyNumberFormat="0" applyProtection="0">
      <alignment horizontal="right" vertical="center"/>
    </xf>
    <xf numFmtId="4" fontId="51" fillId="24" borderId="48" applyNumberFormat="0" applyProtection="0">
      <alignment horizontal="right" vertical="center"/>
    </xf>
    <xf numFmtId="4" fontId="51" fillId="25" borderId="48" applyNumberFormat="0" applyProtection="0">
      <alignment horizontal="right" vertical="center"/>
    </xf>
    <xf numFmtId="4" fontId="51" fillId="26" borderId="48" applyNumberFormat="0" applyProtection="0">
      <alignment horizontal="right" vertical="center"/>
    </xf>
    <xf numFmtId="4" fontId="51" fillId="27" borderId="48" applyNumberFormat="0" applyProtection="0">
      <alignment horizontal="right" vertical="center"/>
    </xf>
    <xf numFmtId="4" fontId="51" fillId="28" borderId="48" applyNumberFormat="0" applyProtection="0">
      <alignment horizontal="right" vertical="center"/>
    </xf>
    <xf numFmtId="4" fontId="51" fillId="29" borderId="48" applyNumberFormat="0" applyProtection="0">
      <alignment horizontal="right" vertical="center"/>
    </xf>
    <xf numFmtId="4" fontId="49" fillId="30" borderId="49" applyNumberFormat="0" applyProtection="0">
      <alignment horizontal="left" vertical="center" indent="1"/>
    </xf>
    <xf numFmtId="4" fontId="51" fillId="31" borderId="0" applyNumberFormat="0" applyProtection="0">
      <alignment horizontal="left" vertical="center" indent="1"/>
    </xf>
    <xf numFmtId="4" fontId="52" fillId="32" borderId="0" applyNumberFormat="0" applyProtection="0">
      <alignment horizontal="left" vertical="center" indent="1"/>
    </xf>
    <xf numFmtId="4" fontId="51" fillId="20" borderId="48" applyNumberFormat="0" applyProtection="0">
      <alignment horizontal="right" vertical="center"/>
    </xf>
    <xf numFmtId="4" fontId="51" fillId="31" borderId="0" applyNumberFormat="0" applyProtection="0">
      <alignment horizontal="left" vertical="center" indent="1"/>
    </xf>
    <xf numFmtId="4" fontId="51" fillId="20" borderId="0" applyNumberFormat="0" applyProtection="0">
      <alignment horizontal="left" vertical="center" indent="1"/>
    </xf>
    <xf numFmtId="0" fontId="4" fillId="32" borderId="48" applyNumberFormat="0" applyProtection="0">
      <alignment horizontal="left" vertical="center" indent="1"/>
    </xf>
    <xf numFmtId="0" fontId="4" fillId="32" borderId="48" applyNumberFormat="0" applyProtection="0">
      <alignment horizontal="left" vertical="top" indent="1"/>
    </xf>
    <xf numFmtId="0" fontId="4" fillId="20" borderId="48" applyNumberFormat="0" applyProtection="0">
      <alignment horizontal="left" vertical="center" indent="1"/>
    </xf>
    <xf numFmtId="0" fontId="4" fillId="20" borderId="48" applyNumberFormat="0" applyProtection="0">
      <alignment horizontal="left" vertical="top" indent="1"/>
    </xf>
    <xf numFmtId="0" fontId="4" fillId="33" borderId="48" applyNumberFormat="0" applyProtection="0">
      <alignment horizontal="left" vertical="center" indent="1"/>
    </xf>
    <xf numFmtId="0" fontId="4" fillId="33" borderId="48" applyNumberFormat="0" applyProtection="0">
      <alignment horizontal="left" vertical="top" indent="1"/>
    </xf>
    <xf numFmtId="0" fontId="4" fillId="31" borderId="48" applyNumberFormat="0" applyProtection="0">
      <alignment horizontal="left" vertical="center" indent="1"/>
    </xf>
    <xf numFmtId="0" fontId="4" fillId="31" borderId="48" applyNumberFormat="0" applyProtection="0">
      <alignment horizontal="left" vertical="top" indent="1"/>
    </xf>
    <xf numFmtId="179" fontId="4" fillId="34" borderId="42" applyNumberFormat="0">
      <protection locked="0"/>
    </xf>
    <xf numFmtId="4" fontId="51" fillId="35" borderId="48" applyNumberFormat="0" applyProtection="0">
      <alignment vertical="center"/>
    </xf>
    <xf numFmtId="4" fontId="53" fillId="35" borderId="48" applyNumberFormat="0" applyProtection="0">
      <alignment vertical="center"/>
    </xf>
    <xf numFmtId="4" fontId="51" fillId="35" borderId="48" applyNumberFormat="0" applyProtection="0">
      <alignment horizontal="left" vertical="center" indent="1"/>
    </xf>
    <xf numFmtId="0" fontId="51" fillId="35" borderId="48" applyNumberFormat="0" applyProtection="0">
      <alignment horizontal="left" vertical="top" indent="1"/>
    </xf>
    <xf numFmtId="4" fontId="51" fillId="31" borderId="48" applyNumberFormat="0" applyProtection="0">
      <alignment horizontal="right" vertical="center"/>
    </xf>
    <xf numFmtId="4" fontId="53" fillId="31" borderId="48" applyNumberFormat="0" applyProtection="0">
      <alignment horizontal="right" vertical="center"/>
    </xf>
    <xf numFmtId="4" fontId="51" fillId="20" borderId="48" applyNumberFormat="0" applyProtection="0">
      <alignment horizontal="left" vertical="center" indent="1"/>
    </xf>
    <xf numFmtId="0" fontId="51" fillId="20" borderId="48" applyNumberFormat="0" applyProtection="0">
      <alignment horizontal="left" vertical="top" indent="1"/>
    </xf>
    <xf numFmtId="4" fontId="54" fillId="36" borderId="0" applyNumberFormat="0" applyProtection="0">
      <alignment horizontal="left" vertical="center" indent="1"/>
    </xf>
    <xf numFmtId="4" fontId="55" fillId="31" borderId="48" applyNumberFormat="0" applyProtection="0">
      <alignment horizontal="right" vertical="center"/>
    </xf>
    <xf numFmtId="0" fontId="56" fillId="0" borderId="0" applyNumberFormat="0" applyFill="0" applyBorder="0" applyAlignment="0" applyProtection="0"/>
    <xf numFmtId="184" fontId="57" fillId="0" borderId="0"/>
    <xf numFmtId="175" fontId="7" fillId="0" borderId="0"/>
    <xf numFmtId="184" fontId="58" fillId="37" borderId="0" applyFont="0" applyBorder="0" applyAlignment="0">
      <alignment vertical="top" wrapText="1"/>
    </xf>
    <xf numFmtId="184" fontId="59" fillId="37" borderId="50" applyBorder="0">
      <alignment horizontal="right" vertical="top" wrapText="1"/>
    </xf>
    <xf numFmtId="184" fontId="42" fillId="0" borderId="38" applyAlignment="0">
      <alignment horizontal="right"/>
    </xf>
    <xf numFmtId="182" fontId="42" fillId="0" borderId="38" applyAlignment="0"/>
    <xf numFmtId="183" fontId="42" fillId="0" borderId="38" applyAlignment="0"/>
    <xf numFmtId="0" fontId="6" fillId="0" borderId="38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186" fontId="4" fillId="0" borderId="0"/>
    <xf numFmtId="186" fontId="4" fillId="0" borderId="0">
      <alignment vertical="top"/>
    </xf>
    <xf numFmtId="186" fontId="43" fillId="0" borderId="0"/>
    <xf numFmtId="0" fontId="43" fillId="0" borderId="0"/>
    <xf numFmtId="0" fontId="43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</cellStyleXfs>
  <cellXfs count="431">
    <xf numFmtId="0" fontId="0" fillId="0" borderId="0" xfId="0"/>
    <xf numFmtId="7" fontId="8" fillId="0" borderId="0" xfId="4" applyNumberFormat="1">
      <alignment vertical="top"/>
    </xf>
    <xf numFmtId="7" fontId="8" fillId="0" borderId="0" xfId="4" applyNumberFormat="1" applyBorder="1">
      <alignment vertical="top"/>
    </xf>
    <xf numFmtId="7" fontId="8" fillId="0" borderId="1" xfId="4" applyNumberFormat="1" applyBorder="1" applyAlignment="1">
      <alignment horizontal="center" vertical="top"/>
    </xf>
    <xf numFmtId="7" fontId="13" fillId="0" borderId="0" xfId="4" applyNumberFormat="1" applyFont="1">
      <alignment vertical="top"/>
    </xf>
    <xf numFmtId="7" fontId="8" fillId="0" borderId="1" xfId="4" applyNumberFormat="1" applyBorder="1">
      <alignment vertical="top"/>
    </xf>
    <xf numFmtId="166" fontId="8" fillId="0" borderId="0" xfId="4" applyNumberFormat="1">
      <alignment vertical="top"/>
    </xf>
    <xf numFmtId="7" fontId="8" fillId="0" borderId="0" xfId="4" applyNumberFormat="1" applyAlignment="1">
      <alignment horizontal="center" vertical="top"/>
    </xf>
    <xf numFmtId="166" fontId="8" fillId="0" borderId="0" xfId="4" applyNumberFormat="1" applyBorder="1">
      <alignment vertical="top"/>
    </xf>
    <xf numFmtId="7" fontId="14" fillId="0" borderId="1" xfId="4" applyNumberFormat="1" applyFont="1" applyBorder="1">
      <alignment vertical="top"/>
    </xf>
    <xf numFmtId="0" fontId="14" fillId="0" borderId="1" xfId="4" applyFont="1" applyBorder="1" applyAlignment="1">
      <alignment horizontal="center" vertical="top"/>
    </xf>
    <xf numFmtId="0" fontId="14" fillId="0" borderId="0" xfId="4" applyFont="1" applyBorder="1">
      <alignment vertical="top"/>
    </xf>
    <xf numFmtId="0" fontId="14" fillId="0" borderId="0" xfId="4" applyFont="1">
      <alignment vertical="top"/>
    </xf>
    <xf numFmtId="7" fontId="14" fillId="0" borderId="0" xfId="4" applyNumberFormat="1" applyFont="1">
      <alignment vertical="top"/>
    </xf>
    <xf numFmtId="7" fontId="11" fillId="0" borderId="0" xfId="4" applyNumberFormat="1" applyFont="1" applyAlignment="1"/>
    <xf numFmtId="7" fontId="10" fillId="0" borderId="0" xfId="4" applyNumberFormat="1" applyFont="1">
      <alignment vertical="top"/>
    </xf>
    <xf numFmtId="0" fontId="8" fillId="0" borderId="7" xfId="4" applyBorder="1">
      <alignment vertical="top"/>
    </xf>
    <xf numFmtId="172" fontId="8" fillId="0" borderId="7" xfId="4" applyNumberFormat="1" applyBorder="1" applyAlignment="1">
      <alignment horizontal="center" vertical="top"/>
    </xf>
    <xf numFmtId="170" fontId="8" fillId="0" borderId="0" xfId="4" applyNumberFormat="1" applyBorder="1">
      <alignment vertical="top"/>
    </xf>
    <xf numFmtId="170" fontId="8" fillId="0" borderId="1" xfId="4" applyNumberFormat="1" applyBorder="1">
      <alignment vertical="top"/>
    </xf>
    <xf numFmtId="166" fontId="8" fillId="0" borderId="1" xfId="4" applyNumberFormat="1" applyBorder="1">
      <alignment vertical="top"/>
    </xf>
    <xf numFmtId="172" fontId="8" fillId="0" borderId="6" xfId="4" applyNumberFormat="1" applyBorder="1" applyAlignment="1">
      <alignment horizontal="center" vertical="top"/>
    </xf>
    <xf numFmtId="166" fontId="8" fillId="0" borderId="13" xfId="4" applyNumberFormat="1" applyBorder="1">
      <alignment vertical="top"/>
    </xf>
    <xf numFmtId="166" fontId="8" fillId="0" borderId="15" xfId="4" applyNumberFormat="1" applyBorder="1">
      <alignment vertical="top"/>
    </xf>
    <xf numFmtId="172" fontId="8" fillId="0" borderId="0" xfId="4" applyNumberFormat="1" applyAlignment="1">
      <alignment horizontal="center" vertical="top"/>
    </xf>
    <xf numFmtId="172" fontId="8" fillId="0" borderId="0" xfId="4" applyNumberFormat="1" applyBorder="1" applyAlignment="1">
      <alignment horizontal="center" vertical="top"/>
    </xf>
    <xf numFmtId="172" fontId="4" fillId="0" borderId="0" xfId="4" applyNumberFormat="1" applyFont="1" applyAlignment="1">
      <alignment horizontal="center" vertical="top"/>
    </xf>
    <xf numFmtId="172" fontId="4" fillId="0" borderId="14" xfId="4" applyNumberFormat="1" applyFont="1" applyBorder="1" applyAlignment="1">
      <alignment horizontal="center" vertical="top"/>
    </xf>
    <xf numFmtId="172" fontId="4" fillId="0" borderId="14" xfId="4" applyNumberFormat="1" applyFont="1" applyFill="1" applyBorder="1" applyAlignment="1">
      <alignment horizontal="center" vertical="top"/>
    </xf>
    <xf numFmtId="172" fontId="4" fillId="0" borderId="0" xfId="4" applyNumberFormat="1" applyFont="1" applyBorder="1" applyAlignment="1">
      <alignment horizontal="center" vertical="top"/>
    </xf>
    <xf numFmtId="15" fontId="8" fillId="0" borderId="0" xfId="4" applyNumberFormat="1" applyAlignment="1">
      <alignment horizontal="center" vertical="top"/>
    </xf>
    <xf numFmtId="0" fontId="14" fillId="0" borderId="0" xfId="4" applyFont="1" applyAlignment="1">
      <alignment horizontal="centerContinuous" vertical="top"/>
    </xf>
    <xf numFmtId="0" fontId="15" fillId="0" borderId="0" xfId="4" applyFont="1">
      <alignment vertical="top"/>
    </xf>
    <xf numFmtId="0" fontId="14" fillId="0" borderId="8" xfId="4" applyFont="1" applyBorder="1">
      <alignment vertical="top"/>
    </xf>
    <xf numFmtId="7" fontId="8" fillId="0" borderId="0" xfId="4" applyNumberFormat="1" applyBorder="1" applyAlignment="1">
      <alignment horizontal="center" vertical="top"/>
    </xf>
    <xf numFmtId="170" fontId="14" fillId="0" borderId="0" xfId="4" applyNumberFormat="1" applyFont="1" applyBorder="1" applyAlignment="1">
      <alignment horizontal="center" vertical="top"/>
    </xf>
    <xf numFmtId="0" fontId="14" fillId="0" borderId="0" xfId="4" applyFont="1" applyAlignment="1">
      <alignment horizontal="center" vertical="top"/>
    </xf>
    <xf numFmtId="0" fontId="14" fillId="0" borderId="17" xfId="4" applyFont="1" applyBorder="1" applyAlignment="1">
      <alignment horizontal="center" vertical="top"/>
    </xf>
    <xf numFmtId="0" fontId="14" fillId="0" borderId="0" xfId="4" applyNumberFormat="1" applyFont="1" applyAlignment="1">
      <alignment horizontal="center" vertical="top"/>
    </xf>
    <xf numFmtId="7" fontId="14" fillId="0" borderId="3" xfId="4" applyNumberFormat="1" applyFont="1" applyBorder="1">
      <alignment vertical="top"/>
    </xf>
    <xf numFmtId="0" fontId="20" fillId="0" borderId="0" xfId="4" applyFont="1" applyAlignment="1">
      <alignment horizontal="centerContinuous" vertical="top"/>
    </xf>
    <xf numFmtId="0" fontId="15" fillId="0" borderId="0" xfId="4" applyFont="1" applyAlignment="1">
      <alignment horizontal="centerContinuous" vertical="top"/>
    </xf>
    <xf numFmtId="0" fontId="8" fillId="0" borderId="0" xfId="4">
      <alignment vertical="top"/>
    </xf>
    <xf numFmtId="0" fontId="18" fillId="0" borderId="0" xfId="4" applyFont="1" applyAlignment="1">
      <alignment horizontal="centerContinuous" vertical="top"/>
    </xf>
    <xf numFmtId="0" fontId="14" fillId="0" borderId="32" xfId="4" applyFont="1" applyBorder="1" applyAlignment="1">
      <alignment horizontal="center" vertical="top"/>
    </xf>
    <xf numFmtId="0" fontId="14" fillId="0" borderId="34" xfId="4" applyFont="1" applyBorder="1" applyAlignment="1">
      <alignment horizontal="center" vertical="top"/>
    </xf>
    <xf numFmtId="0" fontId="14" fillId="0" borderId="16" xfId="4" applyFont="1" applyBorder="1">
      <alignment vertical="top"/>
    </xf>
    <xf numFmtId="14" fontId="14" fillId="0" borderId="16" xfId="4" applyNumberFormat="1" applyFont="1" applyBorder="1" applyAlignment="1">
      <alignment horizontal="center" vertical="top"/>
    </xf>
    <xf numFmtId="170" fontId="14" fillId="0" borderId="1" xfId="4" applyNumberFormat="1" applyFont="1" applyBorder="1" applyAlignment="1">
      <alignment horizontal="center" vertical="top"/>
    </xf>
    <xf numFmtId="0" fontId="14" fillId="0" borderId="20" xfId="4" applyFont="1" applyBorder="1">
      <alignment vertical="top"/>
    </xf>
    <xf numFmtId="0" fontId="14" fillId="0" borderId="15" xfId="4" applyFont="1" applyBorder="1">
      <alignment vertical="top"/>
    </xf>
    <xf numFmtId="7" fontId="14" fillId="0" borderId="16" xfId="4" applyNumberFormat="1" applyFont="1" applyBorder="1">
      <alignment vertical="top"/>
    </xf>
    <xf numFmtId="15" fontId="14" fillId="0" borderId="16" xfId="4" applyNumberFormat="1" applyFont="1" applyBorder="1" applyAlignment="1">
      <alignment horizontal="center" vertical="top"/>
    </xf>
    <xf numFmtId="15" fontId="14" fillId="0" borderId="0" xfId="4" applyNumberFormat="1" applyFont="1" applyBorder="1" applyAlignment="1">
      <alignment horizontal="center" vertical="top"/>
    </xf>
    <xf numFmtId="7" fontId="14" fillId="0" borderId="0" xfId="4" applyNumberFormat="1" applyFont="1" applyAlignment="1">
      <alignment horizontal="right" vertical="top"/>
    </xf>
    <xf numFmtId="15" fontId="14" fillId="0" borderId="0" xfId="4" applyNumberFormat="1" applyFont="1">
      <alignment vertical="top"/>
    </xf>
    <xf numFmtId="0" fontId="22" fillId="0" borderId="0" xfId="4" applyFont="1" applyAlignment="1">
      <alignment horizontal="centerContinuous" vertical="top"/>
    </xf>
    <xf numFmtId="0" fontId="15" fillId="0" borderId="0" xfId="4" applyFont="1" applyAlignment="1">
      <alignment horizontal="left" vertical="top"/>
    </xf>
    <xf numFmtId="174" fontId="8" fillId="0" borderId="0" xfId="4" applyNumberFormat="1" applyAlignment="1">
      <alignment horizontal="center" vertical="top"/>
    </xf>
    <xf numFmtId="171" fontId="14" fillId="0" borderId="0" xfId="4" applyNumberFormat="1" applyFont="1" applyAlignment="1">
      <alignment horizontal="center" vertical="top"/>
    </xf>
    <xf numFmtId="170" fontId="14" fillId="0" borderId="0" xfId="4" applyNumberFormat="1" applyFont="1" applyAlignment="1">
      <alignment horizontal="center" vertical="top"/>
    </xf>
    <xf numFmtId="166" fontId="8" fillId="0" borderId="0" xfId="4" applyNumberFormat="1" applyAlignment="1">
      <alignment horizontal="center" vertical="top"/>
    </xf>
    <xf numFmtId="0" fontId="12" fillId="0" borderId="0" xfId="4" applyFont="1" applyAlignment="1">
      <alignment horizontal="left" vertical="top"/>
    </xf>
    <xf numFmtId="0" fontId="10" fillId="0" borderId="0" xfId="4" applyFont="1" applyAlignment="1"/>
    <xf numFmtId="0" fontId="13" fillId="0" borderId="0" xfId="4" applyFont="1">
      <alignment vertical="top"/>
    </xf>
    <xf numFmtId="0" fontId="16" fillId="0" borderId="0" xfId="4" applyFont="1" applyAlignment="1">
      <alignment horizontal="left"/>
    </xf>
    <xf numFmtId="0" fontId="14" fillId="0" borderId="0" xfId="4" applyNumberFormat="1" applyFont="1">
      <alignment vertical="top"/>
    </xf>
    <xf numFmtId="14" fontId="8" fillId="0" borderId="0" xfId="4" applyNumberFormat="1" applyAlignment="1">
      <alignment horizontal="center" vertical="top"/>
    </xf>
    <xf numFmtId="0" fontId="19" fillId="0" borderId="0" xfId="4" applyFont="1" applyAlignment="1">
      <alignment horizontal="centerContinuous" vertical="top"/>
    </xf>
    <xf numFmtId="0" fontId="14" fillId="0" borderId="35" xfId="4" applyFont="1" applyBorder="1">
      <alignment vertical="top"/>
    </xf>
    <xf numFmtId="0" fontId="14" fillId="0" borderId="3" xfId="4" applyFont="1" applyBorder="1">
      <alignment vertical="top"/>
    </xf>
    <xf numFmtId="0" fontId="14" fillId="0" borderId="9" xfId="4" applyFont="1" applyBorder="1">
      <alignment vertical="top"/>
    </xf>
    <xf numFmtId="0" fontId="14" fillId="0" borderId="1" xfId="4" applyNumberFormat="1" applyFont="1" applyBorder="1" applyAlignment="1">
      <alignment horizontal="center" vertical="top"/>
    </xf>
    <xf numFmtId="173" fontId="14" fillId="0" borderId="1" xfId="4" applyNumberFormat="1" applyFont="1" applyBorder="1" applyAlignment="1">
      <alignment horizontal="center" vertical="top"/>
    </xf>
    <xf numFmtId="0" fontId="23" fillId="0" borderId="0" xfId="0" applyFont="1" applyBorder="1"/>
    <xf numFmtId="0" fontId="24" fillId="0" borderId="0" xfId="0" applyFont="1"/>
    <xf numFmtId="0" fontId="24" fillId="0" borderId="0" xfId="0" applyFont="1" applyBorder="1"/>
    <xf numFmtId="0" fontId="25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169" fontId="24" fillId="0" borderId="17" xfId="0" applyNumberFormat="1" applyFont="1" applyBorder="1"/>
    <xf numFmtId="0" fontId="25" fillId="0" borderId="3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9" fontId="24" fillId="0" borderId="0" xfId="0" applyNumberFormat="1" applyFont="1" applyBorder="1"/>
    <xf numFmtId="0" fontId="27" fillId="0" borderId="17" xfId="0" applyFont="1" applyFill="1" applyBorder="1" applyAlignment="1">
      <alignment horizontal="center"/>
    </xf>
    <xf numFmtId="164" fontId="27" fillId="0" borderId="17" xfId="0" applyNumberFormat="1" applyFont="1" applyFill="1" applyBorder="1" applyAlignment="1">
      <alignment horizontal="center"/>
    </xf>
    <xf numFmtId="169" fontId="24" fillId="0" borderId="30" xfId="0" applyNumberFormat="1" applyFont="1" applyFill="1" applyBorder="1" applyAlignment="1"/>
    <xf numFmtId="169" fontId="24" fillId="0" borderId="17" xfId="0" applyNumberFormat="1" applyFont="1" applyFill="1" applyBorder="1" applyAlignment="1"/>
    <xf numFmtId="169" fontId="24" fillId="0" borderId="17" xfId="0" applyNumberFormat="1" applyFont="1" applyBorder="1" applyAlignment="1"/>
    <xf numFmtId="0" fontId="28" fillId="0" borderId="0" xfId="0" applyFont="1"/>
    <xf numFmtId="0" fontId="26" fillId="0" borderId="36" xfId="0" applyFont="1" applyBorder="1"/>
    <xf numFmtId="0" fontId="24" fillId="0" borderId="33" xfId="0" applyFont="1" applyBorder="1"/>
    <xf numFmtId="0" fontId="24" fillId="0" borderId="33" xfId="0" applyFont="1" applyFill="1" applyBorder="1" applyAlignment="1">
      <alignment horizontal="center"/>
    </xf>
    <xf numFmtId="0" fontId="25" fillId="0" borderId="0" xfId="0" applyFont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6" fillId="0" borderId="0" xfId="0" applyFont="1"/>
    <xf numFmtId="0" fontId="24" fillId="0" borderId="1" xfId="0" applyFont="1" applyBorder="1"/>
    <xf numFmtId="0" fontId="26" fillId="3" borderId="30" xfId="0" applyFont="1" applyFill="1" applyBorder="1"/>
    <xf numFmtId="0" fontId="24" fillId="3" borderId="30" xfId="0" applyFont="1" applyFill="1" applyBorder="1"/>
    <xf numFmtId="0" fontId="26" fillId="0" borderId="21" xfId="0" applyFont="1" applyBorder="1"/>
    <xf numFmtId="0" fontId="24" fillId="0" borderId="22" xfId="0" applyFont="1" applyBorder="1"/>
    <xf numFmtId="0" fontId="24" fillId="0" borderId="25" xfId="0" applyFont="1" applyBorder="1"/>
    <xf numFmtId="0" fontId="26" fillId="0" borderId="6" xfId="0" applyFont="1" applyBorder="1"/>
    <xf numFmtId="0" fontId="24" fillId="0" borderId="13" xfId="0" applyFont="1" applyBorder="1"/>
    <xf numFmtId="0" fontId="24" fillId="0" borderId="15" xfId="0" applyFont="1" applyBorder="1"/>
    <xf numFmtId="0" fontId="26" fillId="0" borderId="7" xfId="0" applyFont="1" applyBorder="1"/>
    <xf numFmtId="0" fontId="24" fillId="0" borderId="6" xfId="0" applyFont="1" applyBorder="1"/>
    <xf numFmtId="0" fontId="26" fillId="4" borderId="30" xfId="0" applyFont="1" applyFill="1" applyBorder="1"/>
    <xf numFmtId="0" fontId="24" fillId="4" borderId="30" xfId="0" applyFont="1" applyFill="1" applyBorder="1"/>
    <xf numFmtId="0" fontId="29" fillId="0" borderId="0" xfId="0" applyFont="1"/>
    <xf numFmtId="0" fontId="24" fillId="0" borderId="13" xfId="0" applyFont="1" applyBorder="1" applyAlignment="1">
      <alignment horizontal="center" wrapText="1"/>
    </xf>
    <xf numFmtId="170" fontId="8" fillId="0" borderId="0" xfId="4" applyNumberFormat="1" applyAlignment="1">
      <alignment horizontal="center" vertical="top"/>
    </xf>
    <xf numFmtId="15" fontId="14" fillId="0" borderId="0" xfId="4" applyNumberFormat="1" applyFont="1" applyBorder="1" applyAlignment="1">
      <alignment horizontal="left" vertical="top"/>
    </xf>
    <xf numFmtId="15" fontId="14" fillId="0" borderId="20" xfId="4" applyNumberFormat="1" applyFont="1" applyBorder="1" applyAlignment="1">
      <alignment horizontal="center" vertical="top"/>
    </xf>
    <xf numFmtId="170" fontId="14" fillId="0" borderId="15" xfId="4" applyNumberFormat="1" applyFont="1" applyBorder="1" applyAlignment="1">
      <alignment horizontal="center" vertical="top"/>
    </xf>
    <xf numFmtId="0" fontId="8" fillId="0" borderId="0" xfId="3">
      <alignment vertical="top"/>
    </xf>
    <xf numFmtId="7" fontId="8" fillId="0" borderId="0" xfId="3" applyNumberFormat="1">
      <alignment vertical="top"/>
    </xf>
    <xf numFmtId="0" fontId="22" fillId="0" borderId="0" xfId="3" applyFont="1" applyAlignment="1">
      <alignment horizontal="centerContinuous" vertical="top"/>
    </xf>
    <xf numFmtId="0" fontId="15" fillId="0" borderId="0" xfId="3" applyFont="1" applyAlignment="1">
      <alignment horizontal="centerContinuous" vertical="top"/>
    </xf>
    <xf numFmtId="7" fontId="7" fillId="0" borderId="0" xfId="3" applyNumberFormat="1" applyFont="1">
      <alignment vertical="top"/>
    </xf>
    <xf numFmtId="0" fontId="10" fillId="0" borderId="0" xfId="3" applyFont="1" applyAlignment="1">
      <alignment horizontal="center" vertical="top"/>
    </xf>
    <xf numFmtId="0" fontId="11" fillId="0" borderId="0" xfId="3" applyFont="1" applyAlignment="1">
      <alignment horizontal="left" vertical="top"/>
    </xf>
    <xf numFmtId="0" fontId="15" fillId="0" borderId="0" xfId="3" applyFont="1" applyAlignment="1">
      <alignment horizontal="left" vertical="top"/>
    </xf>
    <xf numFmtId="0" fontId="21" fillId="0" borderId="0" xfId="3" applyFont="1" applyAlignment="1">
      <alignment horizontal="center" vertical="top"/>
    </xf>
    <xf numFmtId="0" fontId="21" fillId="0" borderId="0" xfId="3" applyFont="1">
      <alignment vertical="top"/>
    </xf>
    <xf numFmtId="0" fontId="21" fillId="0" borderId="17" xfId="3" applyFont="1" applyBorder="1" applyAlignment="1">
      <alignment horizontal="center" vertical="top"/>
    </xf>
    <xf numFmtId="174" fontId="21" fillId="0" borderId="0" xfId="3" applyNumberFormat="1" applyFont="1" applyAlignment="1">
      <alignment horizontal="center" vertical="top"/>
    </xf>
    <xf numFmtId="166" fontId="21" fillId="0" borderId="0" xfId="3" applyNumberFormat="1" applyFont="1" applyAlignment="1">
      <alignment horizontal="center" vertical="top"/>
    </xf>
    <xf numFmtId="7" fontId="30" fillId="0" borderId="0" xfId="4" applyNumberFormat="1" applyFont="1">
      <alignment vertical="top"/>
    </xf>
    <xf numFmtId="0" fontId="30" fillId="0" borderId="0" xfId="4" applyFont="1">
      <alignment vertical="top"/>
    </xf>
    <xf numFmtId="166" fontId="30" fillId="0" borderId="0" xfId="4" applyNumberFormat="1" applyFont="1" applyAlignment="1">
      <alignment horizontal="center" vertical="top"/>
    </xf>
    <xf numFmtId="0" fontId="30" fillId="0" borderId="0" xfId="4" applyFont="1" applyBorder="1" applyAlignment="1">
      <alignment horizontal="center" vertical="top"/>
    </xf>
    <xf numFmtId="0" fontId="30" fillId="0" borderId="17" xfId="4" applyFont="1" applyBorder="1" applyAlignment="1">
      <alignment horizontal="center" vertical="top"/>
    </xf>
    <xf numFmtId="14" fontId="24" fillId="0" borderId="0" xfId="0" applyNumberFormat="1" applyFont="1"/>
    <xf numFmtId="0" fontId="34" fillId="0" borderId="0" xfId="4" applyFont="1" applyAlignment="1">
      <alignment horizontal="centerContinuous" vertical="top"/>
    </xf>
    <xf numFmtId="0" fontId="32" fillId="0" borderId="0" xfId="4" applyFont="1" applyAlignment="1">
      <alignment horizontal="centerContinuous" vertical="top"/>
    </xf>
    <xf numFmtId="14" fontId="33" fillId="0" borderId="0" xfId="4" applyNumberFormat="1" applyFont="1">
      <alignment vertical="top"/>
    </xf>
    <xf numFmtId="0" fontId="30" fillId="0" borderId="0" xfId="4" applyFont="1" applyAlignment="1">
      <alignment horizontal="centerContinuous" vertical="top"/>
    </xf>
    <xf numFmtId="7" fontId="31" fillId="0" borderId="0" xfId="4" applyNumberFormat="1" applyFont="1">
      <alignment vertical="top"/>
    </xf>
    <xf numFmtId="0" fontId="32" fillId="0" borderId="0" xfId="4" applyFont="1" applyAlignment="1">
      <alignment horizontal="left" vertical="top"/>
    </xf>
    <xf numFmtId="7" fontId="32" fillId="0" borderId="0" xfId="4" applyNumberFormat="1" applyFont="1">
      <alignment vertical="top"/>
    </xf>
    <xf numFmtId="0" fontId="31" fillId="0" borderId="0" xfId="4" applyFont="1" applyAlignment="1">
      <alignment horizontal="left"/>
    </xf>
    <xf numFmtId="0" fontId="30" fillId="0" borderId="0" xfId="4" applyFont="1" applyAlignment="1">
      <alignment horizontal="center" vertical="top"/>
    </xf>
    <xf numFmtId="0" fontId="30" fillId="0" borderId="0" xfId="4" applyNumberFormat="1" applyFont="1" applyAlignment="1">
      <alignment horizontal="center" vertical="top"/>
    </xf>
    <xf numFmtId="0" fontId="30" fillId="0" borderId="17" xfId="4" applyNumberFormat="1" applyFont="1" applyFill="1" applyBorder="1" applyAlignment="1">
      <alignment horizontal="center" vertical="top"/>
    </xf>
    <xf numFmtId="172" fontId="30" fillId="0" borderId="0" xfId="4" applyNumberFormat="1" applyFont="1" applyAlignment="1">
      <alignment horizontal="center" vertical="top"/>
    </xf>
    <xf numFmtId="7" fontId="30" fillId="0" borderId="0" xfId="4" applyNumberFormat="1" applyFont="1" applyAlignment="1">
      <alignment horizontal="center" vertical="top"/>
    </xf>
    <xf numFmtId="166" fontId="30" fillId="0" borderId="0" xfId="4" applyNumberFormat="1" applyFont="1" applyBorder="1" applyAlignment="1">
      <alignment horizontal="center" vertical="top"/>
    </xf>
    <xf numFmtId="7" fontId="36" fillId="0" borderId="0" xfId="3" applyNumberFormat="1" applyFont="1" applyAlignment="1">
      <alignment horizontal="center" vertical="top"/>
    </xf>
    <xf numFmtId="176" fontId="36" fillId="0" borderId="0" xfId="3" applyNumberFormat="1" applyFont="1" applyAlignment="1">
      <alignment horizontal="center" vertical="top"/>
    </xf>
    <xf numFmtId="166" fontId="37" fillId="0" borderId="0" xfId="3" applyNumberFormat="1" applyFont="1" applyAlignment="1">
      <alignment horizontal="center" vertical="top"/>
    </xf>
    <xf numFmtId="0" fontId="25" fillId="0" borderId="0" xfId="0" applyFont="1" applyAlignment="1">
      <alignment horizontal="center"/>
    </xf>
    <xf numFmtId="0" fontId="38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 wrapText="1"/>
    </xf>
    <xf numFmtId="0" fontId="24" fillId="38" borderId="33" xfId="0" applyFont="1" applyFill="1" applyBorder="1" applyAlignment="1">
      <alignment horizontal="center"/>
    </xf>
    <xf numFmtId="7" fontId="4" fillId="0" borderId="0" xfId="4" applyNumberFormat="1" applyFont="1" applyFill="1" applyBorder="1" applyAlignment="1">
      <alignment horizontal="center" vertical="top"/>
    </xf>
    <xf numFmtId="166" fontId="4" fillId="0" borderId="0" xfId="4" applyNumberFormat="1" applyFont="1" applyFill="1" applyBorder="1" applyAlignment="1">
      <alignment horizontal="center" vertical="top"/>
    </xf>
    <xf numFmtId="174" fontId="4" fillId="0" borderId="0" xfId="4" applyNumberFormat="1" applyFont="1" applyFill="1" applyBorder="1" applyAlignment="1">
      <alignment horizontal="center" vertical="top"/>
    </xf>
    <xf numFmtId="0" fontId="39" fillId="0" borderId="0" xfId="0" applyFont="1" applyAlignment="1">
      <alignment horizontal="center"/>
    </xf>
    <xf numFmtId="167" fontId="60" fillId="0" borderId="40" xfId="5" applyNumberFormat="1" applyFont="1" applyBorder="1" applyAlignment="1">
      <alignment horizontal="right"/>
    </xf>
    <xf numFmtId="166" fontId="60" fillId="0" borderId="8" xfId="2" applyNumberFormat="1" applyFont="1" applyBorder="1"/>
    <xf numFmtId="166" fontId="60" fillId="0" borderId="8" xfId="2" quotePrefix="1" applyNumberFormat="1" applyFont="1" applyBorder="1"/>
    <xf numFmtId="165" fontId="60" fillId="0" borderId="46" xfId="5" applyNumberFormat="1" applyFont="1" applyBorder="1"/>
    <xf numFmtId="165" fontId="60" fillId="0" borderId="44" xfId="5" applyNumberFormat="1" applyFont="1" applyBorder="1"/>
    <xf numFmtId="165" fontId="61" fillId="0" borderId="46" xfId="5" applyNumberFormat="1" applyFont="1" applyFill="1" applyBorder="1"/>
    <xf numFmtId="165" fontId="61" fillId="0" borderId="46" xfId="5" applyNumberFormat="1" applyFont="1" applyBorder="1"/>
    <xf numFmtId="165" fontId="61" fillId="0" borderId="44" xfId="5" applyNumberFormat="1" applyFont="1" applyBorder="1"/>
    <xf numFmtId="165" fontId="60" fillId="0" borderId="44" xfId="5" applyNumberFormat="1" applyFont="1" applyFill="1" applyBorder="1"/>
    <xf numFmtId="165" fontId="60" fillId="0" borderId="47" xfId="5" applyNumberFormat="1" applyFont="1" applyBorder="1"/>
    <xf numFmtId="0" fontId="64" fillId="0" borderId="0" xfId="0" applyFont="1"/>
    <xf numFmtId="185" fontId="64" fillId="0" borderId="0" xfId="1" applyNumberFormat="1" applyFont="1"/>
    <xf numFmtId="0" fontId="63" fillId="0" borderId="51" xfId="0" applyFont="1" applyBorder="1"/>
    <xf numFmtId="185" fontId="63" fillId="0" borderId="51" xfId="1" applyNumberFormat="1" applyFont="1" applyBorder="1"/>
    <xf numFmtId="0" fontId="64" fillId="0" borderId="17" xfId="0" applyFont="1" applyBorder="1" applyAlignment="1">
      <alignment horizontal="center"/>
    </xf>
    <xf numFmtId="0" fontId="64" fillId="0" borderId="17" xfId="0" applyFont="1" applyBorder="1" applyAlignment="1">
      <alignment horizontal="center" wrapText="1"/>
    </xf>
    <xf numFmtId="186" fontId="26" fillId="0" borderId="0" xfId="109" applyFont="1" applyFill="1"/>
    <xf numFmtId="186" fontId="24" fillId="0" borderId="0" xfId="109" applyFont="1" applyFill="1"/>
    <xf numFmtId="186" fontId="24" fillId="0" borderId="0" xfId="109" applyFont="1" applyFill="1" applyBorder="1"/>
    <xf numFmtId="37" fontId="24" fillId="0" borderId="0" xfId="109" applyNumberFormat="1" applyFont="1" applyFill="1" applyBorder="1"/>
    <xf numFmtId="37" fontId="25" fillId="0" borderId="0" xfId="109" applyNumberFormat="1" applyFont="1" applyFill="1" applyBorder="1" applyAlignment="1">
      <alignment horizontal="center"/>
    </xf>
    <xf numFmtId="186" fontId="23" fillId="0" borderId="0" xfId="109" applyFont="1" applyFill="1" applyBorder="1"/>
    <xf numFmtId="0" fontId="2" fillId="0" borderId="0" xfId="0" applyFont="1" applyFill="1"/>
    <xf numFmtId="37" fontId="25" fillId="0" borderId="0" xfId="111" applyNumberFormat="1" applyFont="1"/>
    <xf numFmtId="186" fontId="24" fillId="0" borderId="0" xfId="111" applyFont="1"/>
    <xf numFmtId="39" fontId="24" fillId="0" borderId="0" xfId="111" applyNumberFormat="1" applyFont="1"/>
    <xf numFmtId="39" fontId="24" fillId="0" borderId="0" xfId="111" applyNumberFormat="1" applyFont="1" applyAlignment="1">
      <alignment horizontal="left"/>
    </xf>
    <xf numFmtId="0" fontId="24" fillId="0" borderId="0" xfId="111" applyNumberFormat="1" applyFont="1" applyFill="1" applyAlignment="1">
      <alignment horizontal="left"/>
    </xf>
    <xf numFmtId="186" fontId="24" fillId="0" borderId="0" xfId="111" applyFont="1" applyFill="1"/>
    <xf numFmtId="37" fontId="25" fillId="0" borderId="0" xfId="111" applyNumberFormat="1" applyFont="1" applyAlignment="1">
      <alignment horizontal="center"/>
    </xf>
    <xf numFmtId="39" fontId="24" fillId="0" borderId="0" xfId="111" applyNumberFormat="1" applyFont="1" applyAlignment="1">
      <alignment horizontal="center"/>
    </xf>
    <xf numFmtId="186" fontId="24" fillId="0" borderId="0" xfId="111" applyFont="1" applyAlignment="1">
      <alignment horizontal="center"/>
    </xf>
    <xf numFmtId="186" fontId="24" fillId="0" borderId="17" xfId="111" applyFont="1" applyBorder="1" applyAlignment="1">
      <alignment horizontal="center"/>
    </xf>
    <xf numFmtId="39" fontId="24" fillId="0" borderId="17" xfId="111" applyNumberFormat="1" applyFont="1" applyBorder="1" applyAlignment="1">
      <alignment horizontal="center"/>
    </xf>
    <xf numFmtId="186" fontId="24" fillId="0" borderId="0" xfId="111" applyFont="1" applyAlignment="1">
      <alignment horizontal="left"/>
    </xf>
    <xf numFmtId="39" fontId="24" fillId="0" borderId="0" xfId="108" applyNumberFormat="1" applyFont="1"/>
    <xf numFmtId="39" fontId="24" fillId="0" borderId="0" xfId="0" applyNumberFormat="1" applyFont="1"/>
    <xf numFmtId="3" fontId="26" fillId="0" borderId="0" xfId="111" applyNumberFormat="1" applyFont="1" applyAlignment="1">
      <alignment horizontal="center"/>
    </xf>
    <xf numFmtId="39" fontId="24" fillId="0" borderId="0" xfId="108" applyNumberFormat="1" applyFont="1" applyFill="1"/>
    <xf numFmtId="10" fontId="24" fillId="0" borderId="0" xfId="108" applyNumberFormat="1" applyFont="1" applyBorder="1"/>
    <xf numFmtId="39" fontId="24" fillId="0" borderId="0" xfId="0" applyNumberFormat="1" applyFont="1" applyFill="1"/>
    <xf numFmtId="10" fontId="24" fillId="0" borderId="0" xfId="108" applyNumberFormat="1" applyFont="1" applyFill="1" applyBorder="1"/>
    <xf numFmtId="39" fontId="24" fillId="0" borderId="0" xfId="111" applyNumberFormat="1" applyFont="1" applyFill="1" applyBorder="1"/>
    <xf numFmtId="186" fontId="24" fillId="0" borderId="0" xfId="113" applyNumberFormat="1" applyFont="1" applyFill="1"/>
    <xf numFmtId="39" fontId="24" fillId="0" borderId="0" xfId="113" applyNumberFormat="1" applyFont="1" applyFill="1" applyBorder="1"/>
    <xf numFmtId="0" fontId="24" fillId="0" borderId="0" xfId="113" applyFont="1" applyFill="1"/>
    <xf numFmtId="10" fontId="24" fillId="0" borderId="0" xfId="104" applyNumberFormat="1" applyFont="1" applyFill="1" applyBorder="1"/>
    <xf numFmtId="39" fontId="24" fillId="0" borderId="0" xfId="114" applyNumberFormat="1" applyFont="1" applyFill="1" applyBorder="1"/>
    <xf numFmtId="39" fontId="24" fillId="0" borderId="0" xfId="114" applyNumberFormat="1" applyFont="1" applyFill="1"/>
    <xf numFmtId="186" fontId="26" fillId="0" borderId="0" xfId="111" applyNumberFormat="1" applyFont="1"/>
    <xf numFmtId="39" fontId="68" fillId="0" borderId="0" xfId="0" applyNumberFormat="1" applyFont="1"/>
    <xf numFmtId="186" fontId="28" fillId="0" borderId="0" xfId="111" applyFont="1"/>
    <xf numFmtId="10" fontId="24" fillId="0" borderId="0" xfId="5" applyNumberFormat="1" applyFont="1" applyFill="1" applyBorder="1"/>
    <xf numFmtId="0" fontId="24" fillId="0" borderId="0" xfId="111" applyNumberFormat="1" applyFont="1" applyAlignment="1">
      <alignment horizontal="left"/>
    </xf>
    <xf numFmtId="39" fontId="24" fillId="0" borderId="0" xfId="111" applyNumberFormat="1" applyFont="1" applyFill="1"/>
    <xf numFmtId="0" fontId="35" fillId="0" borderId="0" xfId="113" applyFont="1" applyFill="1"/>
    <xf numFmtId="0" fontId="2" fillId="0" borderId="0" xfId="0" applyFont="1"/>
    <xf numFmtId="39" fontId="35" fillId="0" borderId="0" xfId="0" applyNumberFormat="1" applyFont="1"/>
    <xf numFmtId="186" fontId="24" fillId="0" borderId="0" xfId="111" applyFont="1" applyFill="1" applyAlignment="1">
      <alignment horizontal="left"/>
    </xf>
    <xf numFmtId="187" fontId="24" fillId="0" borderId="0" xfId="111" applyNumberFormat="1" applyFont="1" applyAlignment="1">
      <alignment horizontal="center"/>
    </xf>
    <xf numFmtId="39" fontId="67" fillId="0" borderId="0" xfId="112" applyNumberFormat="1" applyFont="1" applyFill="1"/>
    <xf numFmtId="39" fontId="24" fillId="0" borderId="0" xfId="108" applyNumberFormat="1" applyFont="1" applyFill="1" applyBorder="1"/>
    <xf numFmtId="39" fontId="24" fillId="0" borderId="17" xfId="108" applyNumberFormat="1" applyFont="1" applyFill="1" applyBorder="1"/>
    <xf numFmtId="4" fontId="24" fillId="0" borderId="0" xfId="111" applyNumberFormat="1" applyFont="1"/>
    <xf numFmtId="186" fontId="24" fillId="0" borderId="0" xfId="111" quotePrefix="1" applyFont="1"/>
    <xf numFmtId="10" fontId="67" fillId="0" borderId="0" xfId="5" applyNumberFormat="1" applyFont="1"/>
    <xf numFmtId="43" fontId="24" fillId="0" borderId="0" xfId="113" applyNumberFormat="1" applyFont="1" applyFill="1"/>
    <xf numFmtId="39" fontId="24" fillId="0" borderId="0" xfId="113" applyNumberFormat="1" applyFont="1" applyFill="1"/>
    <xf numFmtId="10" fontId="24" fillId="0" borderId="0" xfId="113" applyNumberFormat="1" applyFont="1" applyFill="1"/>
    <xf numFmtId="39" fontId="69" fillId="0" borderId="0" xfId="112" applyNumberFormat="1" applyFont="1" applyFill="1"/>
    <xf numFmtId="0" fontId="24" fillId="0" borderId="0" xfId="0" applyFont="1" applyFill="1"/>
    <xf numFmtId="0" fontId="28" fillId="0" borderId="0" xfId="0" applyFont="1" applyAlignment="1">
      <alignment horizontal="center"/>
    </xf>
    <xf numFmtId="37" fontId="24" fillId="0" borderId="0" xfId="0" applyNumberFormat="1" applyFont="1"/>
    <xf numFmtId="0" fontId="25" fillId="0" borderId="0" xfId="0" applyFont="1"/>
    <xf numFmtId="0" fontId="66" fillId="0" borderId="0" xfId="0" applyFont="1"/>
    <xf numFmtId="37" fontId="24" fillId="0" borderId="17" xfId="0" applyNumberFormat="1" applyFont="1" applyFill="1" applyBorder="1"/>
    <xf numFmtId="0" fontId="25" fillId="0" borderId="0" xfId="0" applyFont="1" applyFill="1"/>
    <xf numFmtId="5" fontId="26" fillId="0" borderId="14" xfId="0" applyNumberFormat="1" applyFont="1" applyBorder="1"/>
    <xf numFmtId="0" fontId="26" fillId="0" borderId="0" xfId="0" quotePrefix="1" applyFont="1"/>
    <xf numFmtId="0" fontId="24" fillId="0" borderId="0" xfId="0" quotePrefix="1" applyFont="1"/>
    <xf numFmtId="5" fontId="26" fillId="0" borderId="0" xfId="1" applyNumberFormat="1" applyFont="1"/>
    <xf numFmtId="37" fontId="26" fillId="0" borderId="0" xfId="0" applyNumberFormat="1" applyFont="1"/>
    <xf numFmtId="10" fontId="26" fillId="0" borderId="0" xfId="5" applyNumberFormat="1" applyFont="1"/>
    <xf numFmtId="0" fontId="23" fillId="0" borderId="0" xfId="0" applyFont="1" applyFill="1" applyBorder="1"/>
    <xf numFmtId="37" fontId="24" fillId="0" borderId="0" xfId="0" applyNumberFormat="1" applyFont="1" applyFill="1"/>
    <xf numFmtId="0" fontId="61" fillId="0" borderId="0" xfId="116" applyFont="1"/>
    <xf numFmtId="0" fontId="60" fillId="0" borderId="0" xfId="116" applyFont="1"/>
    <xf numFmtId="0" fontId="70" fillId="0" borderId="0" xfId="116" applyFont="1"/>
    <xf numFmtId="171" fontId="70" fillId="0" borderId="0" xfId="116" applyNumberFormat="1" applyFont="1"/>
    <xf numFmtId="169" fontId="60" fillId="0" borderId="0" xfId="116" applyNumberFormat="1" applyFont="1"/>
    <xf numFmtId="37" fontId="70" fillId="0" borderId="0" xfId="116" applyNumberFormat="1" applyFont="1"/>
    <xf numFmtId="0" fontId="61" fillId="0" borderId="0" xfId="116" applyFont="1" applyAlignment="1">
      <alignment horizontal="right"/>
    </xf>
    <xf numFmtId="0" fontId="71" fillId="0" borderId="0" xfId="116" applyFont="1"/>
    <xf numFmtId="0" fontId="61" fillId="0" borderId="0" xfId="116" quotePrefix="1" applyFont="1" applyAlignment="1">
      <alignment horizontal="center"/>
    </xf>
    <xf numFmtId="0" fontId="70" fillId="0" borderId="0" xfId="116" applyFont="1" applyAlignment="1">
      <alignment horizontal="center"/>
    </xf>
    <xf numFmtId="0" fontId="60" fillId="0" borderId="0" xfId="116" applyFont="1" applyAlignment="1">
      <alignment horizontal="center"/>
    </xf>
    <xf numFmtId="0" fontId="61" fillId="0" borderId="0" xfId="116" applyFont="1" applyAlignment="1">
      <alignment horizontal="center"/>
    </xf>
    <xf numFmtId="37" fontId="61" fillId="0" borderId="37" xfId="116" applyNumberFormat="1" applyFont="1" applyBorder="1" applyAlignment="1">
      <alignment horizontal="centerContinuous"/>
    </xf>
    <xf numFmtId="0" fontId="61" fillId="0" borderId="38" xfId="116" applyFont="1" applyBorder="1" applyAlignment="1">
      <alignment horizontal="centerContinuous"/>
    </xf>
    <xf numFmtId="169" fontId="61" fillId="0" borderId="38" xfId="116" applyNumberFormat="1" applyFont="1" applyBorder="1" applyAlignment="1">
      <alignment horizontal="centerContinuous"/>
    </xf>
    <xf numFmtId="0" fontId="60" fillId="0" borderId="35" xfId="116" applyFont="1" applyBorder="1"/>
    <xf numFmtId="37" fontId="60" fillId="0" borderId="40" xfId="116" applyNumberFormat="1" applyFont="1" applyBorder="1"/>
    <xf numFmtId="0" fontId="60" fillId="0" borderId="33" xfId="116" applyFont="1" applyBorder="1"/>
    <xf numFmtId="169" fontId="60" fillId="0" borderId="41" xfId="116" applyNumberFormat="1" applyFont="1" applyBorder="1"/>
    <xf numFmtId="169" fontId="60" fillId="0" borderId="33" xfId="116" applyNumberFormat="1" applyFont="1" applyBorder="1"/>
    <xf numFmtId="0" fontId="60" fillId="0" borderId="33" xfId="116" applyFont="1" applyBorder="1" applyAlignment="1">
      <alignment horizontal="left"/>
    </xf>
    <xf numFmtId="169" fontId="60" fillId="0" borderId="41" xfId="116" applyNumberFormat="1" applyFont="1" applyBorder="1" applyAlignment="1">
      <alignment horizontal="left"/>
    </xf>
    <xf numFmtId="169" fontId="60" fillId="0" borderId="33" xfId="116" applyNumberFormat="1" applyFont="1" applyBorder="1" applyAlignment="1">
      <alignment horizontal="left"/>
    </xf>
    <xf numFmtId="0" fontId="60" fillId="0" borderId="13" xfId="116" applyFont="1" applyBorder="1" applyAlignment="1">
      <alignment horizontal="center"/>
    </xf>
    <xf numFmtId="0" fontId="61" fillId="0" borderId="13" xfId="116" applyFont="1" applyBorder="1" applyAlignment="1">
      <alignment horizontal="center"/>
    </xf>
    <xf numFmtId="0" fontId="60" fillId="0" borderId="24" xfId="116" applyFont="1" applyBorder="1"/>
    <xf numFmtId="37" fontId="61" fillId="0" borderId="26" xfId="116" applyNumberFormat="1" applyFont="1" applyBorder="1"/>
    <xf numFmtId="37" fontId="60" fillId="0" borderId="27" xfId="116" applyNumberFormat="1" applyFont="1" applyBorder="1"/>
    <xf numFmtId="169" fontId="60" fillId="0" borderId="28" xfId="116" applyNumberFormat="1" applyFont="1" applyBorder="1"/>
    <xf numFmtId="169" fontId="60" fillId="0" borderId="27" xfId="116" applyNumberFormat="1" applyFont="1" applyBorder="1"/>
    <xf numFmtId="0" fontId="61" fillId="2" borderId="2" xfId="116" applyFont="1" applyFill="1" applyBorder="1" applyAlignment="1">
      <alignment horizontal="right"/>
    </xf>
    <xf numFmtId="0" fontId="61" fillId="0" borderId="4" xfId="116" applyFont="1" applyBorder="1" applyAlignment="1">
      <alignment horizontal="center"/>
    </xf>
    <xf numFmtId="169" fontId="60" fillId="0" borderId="0" xfId="116" applyNumberFormat="1" applyFont="1" applyAlignment="1">
      <alignment horizontal="center"/>
    </xf>
    <xf numFmtId="0" fontId="61" fillId="0" borderId="11" xfId="116" applyFont="1" applyBorder="1" applyAlignment="1">
      <alignment horizontal="center"/>
    </xf>
    <xf numFmtId="0" fontId="60" fillId="0" borderId="10" xfId="116" applyFont="1" applyBorder="1" applyAlignment="1">
      <alignment horizontal="center"/>
    </xf>
    <xf numFmtId="169" fontId="60" fillId="0" borderId="18" xfId="116" applyNumberFormat="1" applyFont="1" applyBorder="1" applyAlignment="1">
      <alignment horizontal="center"/>
    </xf>
    <xf numFmtId="0" fontId="61" fillId="0" borderId="17" xfId="116" applyFont="1" applyBorder="1" applyAlignment="1">
      <alignment horizontal="center"/>
    </xf>
    <xf numFmtId="0" fontId="61" fillId="2" borderId="19" xfId="116" applyFont="1" applyFill="1" applyBorder="1" applyAlignment="1">
      <alignment horizontal="center"/>
    </xf>
    <xf numFmtId="0" fontId="61" fillId="0" borderId="5" xfId="116" applyFont="1" applyBorder="1" applyAlignment="1">
      <alignment horizontal="center"/>
    </xf>
    <xf numFmtId="169" fontId="61" fillId="0" borderId="12" xfId="116" applyNumberFormat="1" applyFont="1" applyBorder="1" applyAlignment="1">
      <alignment horizontal="center"/>
    </xf>
    <xf numFmtId="169" fontId="61" fillId="0" borderId="17" xfId="116" applyNumberFormat="1" applyFont="1" applyBorder="1" applyAlignment="1">
      <alignment horizontal="center"/>
    </xf>
    <xf numFmtId="0" fontId="60" fillId="0" borderId="30" xfId="116" applyFont="1" applyBorder="1" applyAlignment="1">
      <alignment horizontal="center"/>
    </xf>
    <xf numFmtId="37" fontId="60" fillId="0" borderId="17" xfId="116" applyNumberFormat="1" applyFont="1" applyBorder="1"/>
    <xf numFmtId="170" fontId="60" fillId="0" borderId="17" xfId="116" applyNumberFormat="1" applyFont="1" applyBorder="1"/>
    <xf numFmtId="5" fontId="60" fillId="0" borderId="17" xfId="116" applyNumberFormat="1" applyFont="1" applyBorder="1"/>
    <xf numFmtId="7" fontId="60" fillId="0" borderId="17" xfId="116" applyNumberFormat="1" applyFont="1" applyBorder="1"/>
    <xf numFmtId="178" fontId="60" fillId="0" borderId="17" xfId="116" applyNumberFormat="1" applyFont="1" applyBorder="1"/>
    <xf numFmtId="169" fontId="60" fillId="2" borderId="19" xfId="116" applyNumberFormat="1" applyFont="1" applyFill="1" applyBorder="1"/>
    <xf numFmtId="168" fontId="70" fillId="0" borderId="5" xfId="116" applyNumberFormat="1" applyFont="1" applyBorder="1" applyAlignment="1">
      <alignment horizontal="center"/>
    </xf>
    <xf numFmtId="166" fontId="60" fillId="0" borderId="12" xfId="116" applyNumberFormat="1" applyFont="1" applyBorder="1"/>
    <xf numFmtId="166" fontId="60" fillId="0" borderId="17" xfId="116" applyNumberFormat="1" applyFont="1" applyBorder="1"/>
    <xf numFmtId="7" fontId="60" fillId="0" borderId="0" xfId="116" applyNumberFormat="1" applyFont="1"/>
    <xf numFmtId="0" fontId="60" fillId="0" borderId="17" xfId="116" applyFont="1" applyBorder="1" applyAlignment="1">
      <alignment horizontal="center"/>
    </xf>
    <xf numFmtId="164" fontId="60" fillId="0" borderId="0" xfId="116" applyNumberFormat="1" applyFont="1" applyAlignment="1">
      <alignment horizontal="center"/>
    </xf>
    <xf numFmtId="37" fontId="60" fillId="0" borderId="0" xfId="116" applyNumberFormat="1" applyFont="1"/>
    <xf numFmtId="170" fontId="60" fillId="0" borderId="0" xfId="116" applyNumberFormat="1" applyFont="1"/>
    <xf numFmtId="5" fontId="60" fillId="0" borderId="0" xfId="116" applyNumberFormat="1" applyFont="1"/>
    <xf numFmtId="178" fontId="60" fillId="0" borderId="0" xfId="2" quotePrefix="1" applyNumberFormat="1" applyFont="1"/>
    <xf numFmtId="169" fontId="60" fillId="2" borderId="3" xfId="116" applyNumberFormat="1" applyFont="1" applyFill="1" applyBorder="1"/>
    <xf numFmtId="168" fontId="70" fillId="0" borderId="4" xfId="116" applyNumberFormat="1" applyFont="1" applyBorder="1" applyAlignment="1">
      <alignment horizontal="center"/>
    </xf>
    <xf numFmtId="5" fontId="60" fillId="0" borderId="0" xfId="2" applyNumberFormat="1" applyFont="1"/>
    <xf numFmtId="166" fontId="60" fillId="0" borderId="0" xfId="2" applyNumberFormat="1" applyFont="1"/>
    <xf numFmtId="168" fontId="70" fillId="0" borderId="0" xfId="116" applyNumberFormat="1" applyFont="1" applyAlignment="1">
      <alignment horizontal="center"/>
    </xf>
    <xf numFmtId="164" fontId="60" fillId="0" borderId="17" xfId="116" applyNumberFormat="1" applyFont="1" applyBorder="1" applyAlignment="1">
      <alignment horizontal="center"/>
    </xf>
    <xf numFmtId="5" fontId="60" fillId="0" borderId="0" xfId="2" quotePrefix="1" applyNumberFormat="1" applyFont="1"/>
    <xf numFmtId="166" fontId="60" fillId="0" borderId="0" xfId="2" quotePrefix="1" applyNumberFormat="1" applyFont="1"/>
    <xf numFmtId="178" fontId="60" fillId="0" borderId="0" xfId="116" applyNumberFormat="1" applyFont="1"/>
    <xf numFmtId="166" fontId="60" fillId="0" borderId="8" xfId="116" applyNumberFormat="1" applyFont="1" applyBorder="1"/>
    <xf numFmtId="166" fontId="60" fillId="0" borderId="0" xfId="116" applyNumberFormat="1" applyFont="1"/>
    <xf numFmtId="37" fontId="60" fillId="0" borderId="10" xfId="116" applyNumberFormat="1" applyFont="1" applyBorder="1"/>
    <xf numFmtId="170" fontId="60" fillId="0" borderId="30" xfId="116" applyNumberFormat="1" applyFont="1" applyBorder="1"/>
    <xf numFmtId="5" fontId="60" fillId="0" borderId="30" xfId="116" applyNumberFormat="1" applyFont="1" applyBorder="1"/>
    <xf numFmtId="7" fontId="60" fillId="0" borderId="30" xfId="116" applyNumberFormat="1" applyFont="1" applyBorder="1"/>
    <xf numFmtId="169" fontId="60" fillId="2" borderId="42" xfId="116" applyNumberFormat="1" applyFont="1" applyFill="1" applyBorder="1"/>
    <xf numFmtId="168" fontId="70" fillId="0" borderId="29" xfId="116" applyNumberFormat="1" applyFont="1" applyBorder="1" applyAlignment="1">
      <alignment horizontal="center"/>
    </xf>
    <xf numFmtId="166" fontId="60" fillId="0" borderId="31" xfId="116" applyNumberFormat="1" applyFont="1" applyBorder="1"/>
    <xf numFmtId="171" fontId="60" fillId="0" borderId="17" xfId="116" applyNumberFormat="1" applyFont="1" applyBorder="1"/>
    <xf numFmtId="170" fontId="70" fillId="0" borderId="0" xfId="116" applyNumberFormat="1" applyFont="1"/>
    <xf numFmtId="5" fontId="60" fillId="0" borderId="0" xfId="116" applyNumberFormat="1" applyFont="1" applyAlignment="1">
      <alignment horizontal="center"/>
    </xf>
    <xf numFmtId="10" fontId="70" fillId="0" borderId="0" xfId="5" applyNumberFormat="1" applyFont="1" applyAlignment="1">
      <alignment horizontal="center"/>
    </xf>
    <xf numFmtId="0" fontId="62" fillId="0" borderId="0" xfId="116" applyFont="1"/>
    <xf numFmtId="0" fontId="61" fillId="0" borderId="36" xfId="116" applyFont="1" applyBorder="1"/>
    <xf numFmtId="0" fontId="60" fillId="2" borderId="33" xfId="116" applyFont="1" applyFill="1" applyBorder="1"/>
    <xf numFmtId="0" fontId="60" fillId="0" borderId="33" xfId="116" applyFont="1" applyBorder="1" applyAlignment="1">
      <alignment horizontal="center"/>
    </xf>
    <xf numFmtId="169" fontId="60" fillId="2" borderId="33" xfId="116" applyNumberFormat="1" applyFont="1" applyFill="1" applyBorder="1"/>
    <xf numFmtId="168" fontId="60" fillId="0" borderId="0" xfId="116" applyNumberFormat="1" applyFont="1"/>
    <xf numFmtId="43" fontId="60" fillId="0" borderId="0" xfId="117" applyFont="1" applyBorder="1"/>
    <xf numFmtId="39" fontId="60" fillId="0" borderId="0" xfId="116" applyNumberFormat="1" applyFont="1"/>
    <xf numFmtId="0" fontId="61" fillId="0" borderId="0" xfId="116" applyFont="1" applyAlignment="1">
      <alignment horizontal="left"/>
    </xf>
    <xf numFmtId="0" fontId="61" fillId="0" borderId="0" xfId="116" applyFont="1" applyAlignment="1">
      <alignment horizontal="centerContinuous"/>
    </xf>
    <xf numFmtId="7" fontId="61" fillId="0" borderId="0" xfId="116" applyNumberFormat="1" applyFont="1" applyAlignment="1">
      <alignment horizontal="center"/>
    </xf>
    <xf numFmtId="14" fontId="60" fillId="0" borderId="0" xfId="116" applyNumberFormat="1" applyFont="1" applyAlignment="1">
      <alignment horizontal="center"/>
    </xf>
    <xf numFmtId="14" fontId="60" fillId="0" borderId="43" xfId="116" applyNumberFormat="1" applyFont="1" applyBorder="1" applyAlignment="1">
      <alignment horizontal="center"/>
    </xf>
    <xf numFmtId="14" fontId="60" fillId="0" borderId="44" xfId="116" applyNumberFormat="1" applyFont="1" applyBorder="1" applyAlignment="1">
      <alignment horizontal="center"/>
    </xf>
    <xf numFmtId="0" fontId="61" fillId="0" borderId="44" xfId="116" applyFont="1" applyBorder="1" applyAlignment="1">
      <alignment horizontal="center"/>
    </xf>
    <xf numFmtId="0" fontId="61" fillId="0" borderId="45" xfId="116" applyFont="1" applyBorder="1" applyAlignment="1">
      <alignment horizontal="center"/>
    </xf>
    <xf numFmtId="0" fontId="61" fillId="0" borderId="43" xfId="116" applyFont="1" applyBorder="1" applyAlignment="1">
      <alignment horizontal="center"/>
    </xf>
    <xf numFmtId="0" fontId="61" fillId="0" borderId="46" xfId="116" applyFont="1" applyBorder="1" applyAlignment="1">
      <alignment horizontal="center"/>
    </xf>
    <xf numFmtId="169" fontId="60" fillId="0" borderId="17" xfId="116" applyNumberFormat="1" applyFont="1" applyBorder="1" applyAlignment="1">
      <alignment horizontal="center"/>
    </xf>
    <xf numFmtId="168" fontId="60" fillId="0" borderId="17" xfId="116" applyNumberFormat="1" applyFont="1" applyBorder="1"/>
    <xf numFmtId="169" fontId="60" fillId="0" borderId="17" xfId="116" applyNumberFormat="1" applyFont="1" applyBorder="1"/>
    <xf numFmtId="39" fontId="60" fillId="0" borderId="17" xfId="116" applyNumberFormat="1" applyFont="1" applyBorder="1"/>
    <xf numFmtId="37" fontId="60" fillId="0" borderId="0" xfId="116" applyNumberFormat="1" applyFont="1" applyAlignment="1">
      <alignment horizontal="center"/>
    </xf>
    <xf numFmtId="164" fontId="61" fillId="0" borderId="17" xfId="116" applyNumberFormat="1" applyFont="1" applyBorder="1" applyAlignment="1">
      <alignment horizontal="center"/>
    </xf>
    <xf numFmtId="37" fontId="61" fillId="0" borderId="17" xfId="116" applyNumberFormat="1" applyFont="1" applyBorder="1"/>
    <xf numFmtId="37" fontId="61" fillId="0" borderId="17" xfId="116" applyNumberFormat="1" applyFont="1" applyBorder="1" applyAlignment="1">
      <alignment horizontal="center"/>
    </xf>
    <xf numFmtId="168" fontId="61" fillId="0" borderId="17" xfId="116" applyNumberFormat="1" applyFont="1" applyBorder="1"/>
    <xf numFmtId="166" fontId="61" fillId="0" borderId="17" xfId="116" applyNumberFormat="1" applyFont="1" applyBorder="1"/>
    <xf numFmtId="7" fontId="61" fillId="0" borderId="17" xfId="116" applyNumberFormat="1" applyFont="1" applyBorder="1"/>
    <xf numFmtId="168" fontId="61" fillId="0" borderId="0" xfId="116" applyNumberFormat="1" applyFont="1"/>
    <xf numFmtId="166" fontId="61" fillId="0" borderId="0" xfId="116" applyNumberFormat="1" applyFont="1"/>
    <xf numFmtId="37" fontId="60" fillId="0" borderId="30" xfId="116" applyNumberFormat="1" applyFont="1" applyBorder="1"/>
    <xf numFmtId="169" fontId="60" fillId="0" borderId="30" xfId="116" applyNumberFormat="1" applyFont="1" applyBorder="1" applyAlignment="1">
      <alignment horizontal="center"/>
    </xf>
    <xf numFmtId="168" fontId="60" fillId="0" borderId="30" xfId="116" applyNumberFormat="1" applyFont="1" applyBorder="1"/>
    <xf numFmtId="166" fontId="60" fillId="0" borderId="30" xfId="116" applyNumberFormat="1" applyFont="1" applyBorder="1"/>
    <xf numFmtId="39" fontId="60" fillId="0" borderId="45" xfId="116" applyNumberFormat="1" applyFont="1" applyBorder="1"/>
    <xf numFmtId="0" fontId="60" fillId="0" borderId="36" xfId="116" applyFont="1" applyBorder="1"/>
    <xf numFmtId="0" fontId="60" fillId="2" borderId="33" xfId="116" applyFont="1" applyFill="1" applyBorder="1" applyAlignment="1">
      <alignment horizontal="center"/>
    </xf>
    <xf numFmtId="7" fontId="61" fillId="0" borderId="0" xfId="116" applyNumberFormat="1" applyFont="1"/>
    <xf numFmtId="15" fontId="26" fillId="39" borderId="0" xfId="109" applyNumberFormat="1" applyFont="1" applyFill="1"/>
    <xf numFmtId="186" fontId="26" fillId="39" borderId="0" xfId="109" applyFont="1" applyFill="1"/>
    <xf numFmtId="186" fontId="24" fillId="39" borderId="0" xfId="109" applyFont="1" applyFill="1"/>
    <xf numFmtId="10" fontId="24" fillId="39" borderId="0" xfId="109" applyNumberFormat="1" applyFont="1" applyFill="1" applyAlignment="1">
      <alignment horizontal="center"/>
    </xf>
    <xf numFmtId="186" fontId="26" fillId="39" borderId="0" xfId="109" applyFont="1" applyFill="1" applyAlignment="1">
      <alignment horizontal="center"/>
    </xf>
    <xf numFmtId="15" fontId="26" fillId="39" borderId="0" xfId="109" quotePrefix="1" applyNumberFormat="1" applyFont="1" applyFill="1"/>
    <xf numFmtId="186" fontId="26" fillId="39" borderId="0" xfId="109" quotePrefix="1" applyFont="1" applyFill="1" applyAlignment="1">
      <alignment horizontal="center"/>
    </xf>
    <xf numFmtId="186" fontId="26" fillId="39" borderId="17" xfId="109" applyFont="1" applyFill="1" applyBorder="1" applyAlignment="1">
      <alignment horizontal="center"/>
    </xf>
    <xf numFmtId="14" fontId="26" fillId="39" borderId="17" xfId="109" quotePrefix="1" applyNumberFormat="1" applyFont="1" applyFill="1" applyBorder="1" applyAlignment="1">
      <alignment horizontal="center"/>
    </xf>
    <xf numFmtId="14" fontId="26" fillId="39" borderId="17" xfId="109" applyNumberFormat="1" applyFont="1" applyFill="1" applyBorder="1" applyAlignment="1">
      <alignment horizontal="center"/>
    </xf>
    <xf numFmtId="14" fontId="26" fillId="39" borderId="0" xfId="109" applyNumberFormat="1" applyFont="1" applyFill="1" applyAlignment="1">
      <alignment horizontal="center"/>
    </xf>
    <xf numFmtId="186" fontId="25" fillId="39" borderId="0" xfId="109" applyFont="1" applyFill="1" applyAlignment="1">
      <alignment horizontal="center"/>
    </xf>
    <xf numFmtId="10" fontId="38" fillId="39" borderId="42" xfId="5" applyNumberFormat="1" applyFont="1" applyFill="1" applyBorder="1" applyAlignment="1">
      <alignment horizontal="center"/>
    </xf>
    <xf numFmtId="37" fontId="24" fillId="39" borderId="0" xfId="109" applyNumberFormat="1" applyFont="1" applyFill="1"/>
    <xf numFmtId="186" fontId="26" fillId="39" borderId="30" xfId="109" applyFont="1" applyFill="1" applyBorder="1" applyAlignment="1">
      <alignment horizontal="left" indent="1"/>
    </xf>
    <xf numFmtId="37" fontId="24" fillId="39" borderId="0" xfId="109" quotePrefix="1" applyNumberFormat="1" applyFont="1" applyFill="1"/>
    <xf numFmtId="37" fontId="24" fillId="39" borderId="0" xfId="110" applyNumberFormat="1" applyFont="1" applyFill="1">
      <alignment vertical="top"/>
    </xf>
    <xf numFmtId="37" fontId="24" fillId="39" borderId="17" xfId="109" applyNumberFormat="1" applyFont="1" applyFill="1" applyBorder="1"/>
    <xf numFmtId="37" fontId="24" fillId="39" borderId="17" xfId="110" applyNumberFormat="1" applyFont="1" applyFill="1" applyBorder="1">
      <alignment vertical="top"/>
    </xf>
    <xf numFmtId="37" fontId="26" fillId="39" borderId="0" xfId="109" applyNumberFormat="1" applyFont="1" applyFill="1"/>
    <xf numFmtId="186" fontId="66" fillId="39" borderId="0" xfId="109" applyFont="1" applyFill="1"/>
    <xf numFmtId="39" fontId="24" fillId="39" borderId="0" xfId="109" applyNumberFormat="1" applyFont="1" applyFill="1"/>
    <xf numFmtId="186" fontId="25" fillId="39" borderId="0" xfId="109" applyFont="1" applyFill="1"/>
    <xf numFmtId="186" fontId="24" fillId="0" borderId="0" xfId="113" applyNumberFormat="1" applyFont="1"/>
    <xf numFmtId="39" fontId="67" fillId="0" borderId="0" xfId="111" applyNumberFormat="1" applyFont="1"/>
    <xf numFmtId="10" fontId="24" fillId="0" borderId="0" xfId="117" applyNumberFormat="1" applyFont="1" applyFill="1" applyBorder="1"/>
    <xf numFmtId="39" fontId="24" fillId="0" borderId="0" xfId="117" applyNumberFormat="1" applyFont="1" applyBorder="1"/>
    <xf numFmtId="186" fontId="26" fillId="0" borderId="0" xfId="111" quotePrefix="1" applyFont="1" applyAlignment="1">
      <alignment horizontal="center"/>
    </xf>
    <xf numFmtId="43" fontId="39" fillId="0" borderId="0" xfId="114" applyFont="1" applyFill="1"/>
    <xf numFmtId="43" fontId="24" fillId="0" borderId="0" xfId="114" applyFont="1" applyFill="1"/>
    <xf numFmtId="186" fontId="24" fillId="0" borderId="17" xfId="113" applyNumberFormat="1" applyFont="1" applyBorder="1"/>
    <xf numFmtId="0" fontId="24" fillId="0" borderId="17" xfId="113" applyFont="1" applyBorder="1"/>
    <xf numFmtId="43" fontId="39" fillId="0" borderId="17" xfId="114" applyFont="1" applyFill="1" applyBorder="1"/>
    <xf numFmtId="43" fontId="24" fillId="0" borderId="17" xfId="114" applyFont="1" applyFill="1" applyBorder="1"/>
    <xf numFmtId="10" fontId="24" fillId="0" borderId="17" xfId="104" applyNumberFormat="1" applyFont="1" applyFill="1" applyBorder="1"/>
    <xf numFmtId="39" fontId="24" fillId="0" borderId="17" xfId="117" applyNumberFormat="1" applyFont="1" applyBorder="1"/>
    <xf numFmtId="0" fontId="24" fillId="0" borderId="0" xfId="113" applyFont="1"/>
    <xf numFmtId="10" fontId="24" fillId="0" borderId="0" xfId="117" applyNumberFormat="1" applyFont="1" applyBorder="1"/>
    <xf numFmtId="186" fontId="26" fillId="0" borderId="0" xfId="111" applyFont="1"/>
    <xf numFmtId="39" fontId="24" fillId="0" borderId="0" xfId="117" applyNumberFormat="1" applyFont="1" applyFill="1"/>
    <xf numFmtId="39" fontId="24" fillId="0" borderId="17" xfId="117" applyNumberFormat="1" applyFont="1" applyFill="1" applyBorder="1"/>
    <xf numFmtId="0" fontId="61" fillId="0" borderId="0" xfId="116" applyFont="1" applyAlignment="1">
      <alignment wrapText="1"/>
    </xf>
    <xf numFmtId="0" fontId="61" fillId="0" borderId="23" xfId="116" applyFont="1" applyBorder="1" applyAlignment="1">
      <alignment horizontal="center" wrapText="1"/>
    </xf>
    <xf numFmtId="0" fontId="60" fillId="0" borderId="12" xfId="116" applyFont="1" applyBorder="1" applyAlignment="1">
      <alignment horizontal="center" wrapText="1"/>
    </xf>
    <xf numFmtId="37" fontId="61" fillId="0" borderId="37" xfId="116" applyNumberFormat="1" applyFont="1" applyBorder="1" applyAlignment="1">
      <alignment horizontal="center"/>
    </xf>
    <xf numFmtId="37" fontId="61" fillId="0" borderId="38" xfId="116" applyNumberFormat="1" applyFont="1" applyBorder="1" applyAlignment="1">
      <alignment horizontal="center"/>
    </xf>
    <xf numFmtId="37" fontId="61" fillId="0" borderId="39" xfId="116" applyNumberFormat="1" applyFont="1" applyBorder="1" applyAlignment="1">
      <alignment horizontal="center"/>
    </xf>
    <xf numFmtId="37" fontId="61" fillId="0" borderId="0" xfId="116" applyNumberFormat="1" applyFont="1" applyAlignment="1">
      <alignment horizontal="left" wrapText="1"/>
    </xf>
    <xf numFmtId="0" fontId="60" fillId="0" borderId="0" xfId="116" applyFont="1" applyAlignment="1">
      <alignment wrapText="1"/>
    </xf>
    <xf numFmtId="0" fontId="14" fillId="0" borderId="17" xfId="4" applyFont="1" applyBorder="1" applyAlignment="1">
      <alignment horizontal="center" vertical="top"/>
    </xf>
    <xf numFmtId="7" fontId="5" fillId="0" borderId="0" xfId="4" applyNumberFormat="1" applyFont="1" applyAlignment="1">
      <alignment horizontal="center" vertical="top"/>
    </xf>
    <xf numFmtId="0" fontId="17" fillId="0" borderId="0" xfId="3" applyFont="1" applyAlignment="1">
      <alignment horizontal="left" vertical="top" wrapText="1"/>
    </xf>
    <xf numFmtId="0" fontId="21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4" fillId="0" borderId="0" xfId="4" applyNumberFormat="1" applyFont="1" applyAlignment="1">
      <alignment horizontal="center" vertical="top"/>
    </xf>
    <xf numFmtId="7" fontId="5" fillId="0" borderId="21" xfId="4" applyNumberFormat="1" applyFont="1" applyBorder="1" applyAlignment="1">
      <alignment horizontal="center" vertical="top"/>
    </xf>
    <xf numFmtId="7" fontId="5" fillId="0" borderId="22" xfId="4" applyNumberFormat="1" applyFont="1" applyBorder="1" applyAlignment="1">
      <alignment horizontal="center" vertical="top"/>
    </xf>
    <xf numFmtId="7" fontId="5" fillId="0" borderId="25" xfId="4" applyNumberFormat="1" applyFont="1" applyBorder="1" applyAlignment="1">
      <alignment horizontal="center" vertical="top"/>
    </xf>
    <xf numFmtId="172" fontId="5" fillId="0" borderId="36" xfId="4" applyNumberFormat="1" applyFont="1" applyBorder="1" applyAlignment="1">
      <alignment horizontal="center" vertical="top"/>
    </xf>
    <xf numFmtId="172" fontId="5" fillId="0" borderId="33" xfId="4" applyNumberFormat="1" applyFont="1" applyBorder="1" applyAlignment="1">
      <alignment horizontal="center" vertical="top"/>
    </xf>
    <xf numFmtId="172" fontId="5" fillId="0" borderId="34" xfId="4" applyNumberFormat="1" applyFont="1" applyBorder="1" applyAlignment="1">
      <alignment horizontal="center" vertical="top"/>
    </xf>
  </cellXfs>
  <cellStyles count="118">
    <cellStyle name="Accent1 - 20%" xfId="9" xr:uid="{00000000-0005-0000-0000-000000000000}"/>
    <cellStyle name="Accent1 - 40%" xfId="10" xr:uid="{00000000-0005-0000-0000-000001000000}"/>
    <cellStyle name="Accent1 - 60%" xfId="11" xr:uid="{00000000-0005-0000-0000-000002000000}"/>
    <cellStyle name="Accent2 - 20%" xfId="12" xr:uid="{00000000-0005-0000-0000-000003000000}"/>
    <cellStyle name="Accent2 - 40%" xfId="13" xr:uid="{00000000-0005-0000-0000-000004000000}"/>
    <cellStyle name="Accent2 - 60%" xfId="14" xr:uid="{00000000-0005-0000-0000-000005000000}"/>
    <cellStyle name="Accent3 - 20%" xfId="15" xr:uid="{00000000-0005-0000-0000-000006000000}"/>
    <cellStyle name="Accent3 - 40%" xfId="16" xr:uid="{00000000-0005-0000-0000-000007000000}"/>
    <cellStyle name="Accent3 - 60%" xfId="17" xr:uid="{00000000-0005-0000-0000-000008000000}"/>
    <cellStyle name="Accent4 - 20%" xfId="18" xr:uid="{00000000-0005-0000-0000-000009000000}"/>
    <cellStyle name="Accent4 - 40%" xfId="19" xr:uid="{00000000-0005-0000-0000-00000A000000}"/>
    <cellStyle name="Accent4 - 60%" xfId="20" xr:uid="{00000000-0005-0000-0000-00000B000000}"/>
    <cellStyle name="Accent5 - 20%" xfId="21" xr:uid="{00000000-0005-0000-0000-00000C000000}"/>
    <cellStyle name="Accent5 - 40%" xfId="22" xr:uid="{00000000-0005-0000-0000-00000D000000}"/>
    <cellStyle name="Accent5 - 60%" xfId="23" xr:uid="{00000000-0005-0000-0000-00000E000000}"/>
    <cellStyle name="Accent6 - 20%" xfId="24" xr:uid="{00000000-0005-0000-0000-00000F000000}"/>
    <cellStyle name="Accent6 - 40%" xfId="25" xr:uid="{00000000-0005-0000-0000-000010000000}"/>
    <cellStyle name="Accent6 - 60%" xfId="26" xr:uid="{00000000-0005-0000-0000-000011000000}"/>
    <cellStyle name="ColumnHeading" xfId="27" xr:uid="{00000000-0005-0000-0000-000012000000}"/>
    <cellStyle name="Comma" xfId="108" builtinId="3"/>
    <cellStyle name="Comma 10 2" xfId="114" xr:uid="{2743F244-044D-45A7-81B5-4B64B50E60CC}"/>
    <cellStyle name="Comma 2" xfId="7" xr:uid="{00000000-0005-0000-0000-000014000000}"/>
    <cellStyle name="Comma 3" xfId="28" xr:uid="{00000000-0005-0000-0000-000015000000}"/>
    <cellStyle name="Comma 4" xfId="29" xr:uid="{00000000-0005-0000-0000-000016000000}"/>
    <cellStyle name="Comma 5" xfId="117" xr:uid="{BE77C7EE-97FE-4D32-A9AD-7BC834342053}"/>
    <cellStyle name="Comma0" xfId="30" xr:uid="{00000000-0005-0000-0000-000017000000}"/>
    <cellStyle name="Comma4" xfId="31" xr:uid="{00000000-0005-0000-0000-000018000000}"/>
    <cellStyle name="CountryTitle" xfId="32" xr:uid="{00000000-0005-0000-0000-000019000000}"/>
    <cellStyle name="Currency" xfId="1" builtinId="4"/>
    <cellStyle name="currency 0" xfId="33" xr:uid="{00000000-0005-0000-0000-00001B000000}"/>
    <cellStyle name="Currency 2" xfId="34" xr:uid="{00000000-0005-0000-0000-00001C000000}"/>
    <cellStyle name="Currency 3" xfId="35" xr:uid="{00000000-0005-0000-0000-00001D000000}"/>
    <cellStyle name="Currency 4" xfId="36" xr:uid="{00000000-0005-0000-0000-00001E000000}"/>
    <cellStyle name="Currency 5" xfId="107" xr:uid="{5F66348A-1640-450C-A23D-5324FD413D67}"/>
    <cellStyle name="Currency0" xfId="37" xr:uid="{00000000-0005-0000-0000-00001F000000}"/>
    <cellStyle name="Currency4" xfId="38" xr:uid="{00000000-0005-0000-0000-000020000000}"/>
    <cellStyle name="Date" xfId="39" xr:uid="{00000000-0005-0000-0000-000021000000}"/>
    <cellStyle name="Emphasis 1" xfId="40" xr:uid="{00000000-0005-0000-0000-000022000000}"/>
    <cellStyle name="Emphasis 2" xfId="41" xr:uid="{00000000-0005-0000-0000-000023000000}"/>
    <cellStyle name="Emphasis 3" xfId="42" xr:uid="{00000000-0005-0000-0000-000024000000}"/>
    <cellStyle name="Fixed" xfId="43" xr:uid="{00000000-0005-0000-0000-000025000000}"/>
    <cellStyle name="Footnote" xfId="44" xr:uid="{00000000-0005-0000-0000-000026000000}"/>
    <cellStyle name="Heading1" xfId="45" xr:uid="{00000000-0005-0000-0000-000027000000}"/>
    <cellStyle name="Heading2" xfId="46" xr:uid="{00000000-0005-0000-0000-000028000000}"/>
    <cellStyle name="Normal" xfId="0" builtinId="0"/>
    <cellStyle name="Normal [0]" xfId="47" xr:uid="{00000000-0005-0000-0000-00002A000000}"/>
    <cellStyle name="Normal [2]" xfId="48" xr:uid="{00000000-0005-0000-0000-00002B000000}"/>
    <cellStyle name="Normal 127" xfId="101" xr:uid="{24223513-4F5D-4DB3-B0D3-0B0D892F82DE}"/>
    <cellStyle name="Normal 128" xfId="102" xr:uid="{9BD7840E-7C5C-4735-8FC6-7F95A5195616}"/>
    <cellStyle name="Normal 135" xfId="103" xr:uid="{CD245476-EA9E-42C6-8F75-D0B03E4DEBD5}"/>
    <cellStyle name="Normal 137" xfId="105" xr:uid="{BF7368FD-DBDD-4F4A-932A-39C654F6196C}"/>
    <cellStyle name="Normal 138" xfId="106" xr:uid="{AC5AA607-F619-4901-A6C7-6EF7DDC44F60}"/>
    <cellStyle name="Normal 2" xfId="6" xr:uid="{00000000-0005-0000-0000-00002C000000}"/>
    <cellStyle name="Normal 3" xfId="49" xr:uid="{00000000-0005-0000-0000-00002D000000}"/>
    <cellStyle name="Normal 4" xfId="100" xr:uid="{A96D9015-B177-41E5-907E-80AF33A46D8A}"/>
    <cellStyle name="Normal 48" xfId="115" xr:uid="{1CDF020E-A402-4920-A0CC-222F04139D17}"/>
    <cellStyle name="Normal 5" xfId="116" xr:uid="{082501AA-93AC-4433-8ACF-E04405733D04}"/>
    <cellStyle name="Normal_4th quarter corrections with staff expanded" xfId="111" xr:uid="{0095BAEA-E72E-48CE-A3EA-3394C839B84E}"/>
    <cellStyle name="Normal_4th quarter corrections with staff expanded 2 3" xfId="113" xr:uid="{ECD26DBA-A12C-47F9-9E27-DB194CE54D01}"/>
    <cellStyle name="Normal_4th quarter corrections with staff expanded 3" xfId="112" xr:uid="{E68D6032-F807-475E-BAD8-692CB9CD869A}"/>
    <cellStyle name="Normal_Book3" xfId="2" xr:uid="{00000000-0005-0000-0000-00002E000000}"/>
    <cellStyle name="Normal_Deferred Accounts Summary 02qtr06" xfId="109" xr:uid="{BE70E00E-89F8-4C5F-90C4-59ADD05F9B75}"/>
    <cellStyle name="Normal_OR Sch 54 history" xfId="3" xr:uid="{00000000-0005-0000-0000-000032000000}"/>
    <cellStyle name="Normal_oregon technical incr for August 2002 filing" xfId="110" xr:uid="{EE5F4EDD-10EA-4617-BD70-5DF58B3638A9}"/>
    <cellStyle name="Normal_WA 10-05A 9-15-05" xfId="4" xr:uid="{00000000-0005-0000-0000-000034000000}"/>
    <cellStyle name="Percent" xfId="5" builtinId="5"/>
    <cellStyle name="Percent 2" xfId="8" xr:uid="{00000000-0005-0000-0000-000037000000}"/>
    <cellStyle name="Percent 3" xfId="104" xr:uid="{5EF2E723-B2A0-461F-8A2F-5B8F21A5269C}"/>
    <cellStyle name="Percent2" xfId="50" xr:uid="{00000000-0005-0000-0000-000038000000}"/>
    <cellStyle name="RowHeading" xfId="51" xr:uid="{00000000-0005-0000-0000-000039000000}"/>
    <cellStyle name="SAPBEXaggData" xfId="52" xr:uid="{00000000-0005-0000-0000-00003A000000}"/>
    <cellStyle name="SAPBEXaggDataEmph" xfId="53" xr:uid="{00000000-0005-0000-0000-00003B000000}"/>
    <cellStyle name="SAPBEXaggItem" xfId="54" xr:uid="{00000000-0005-0000-0000-00003C000000}"/>
    <cellStyle name="SAPBEXaggItemX" xfId="55" xr:uid="{00000000-0005-0000-0000-00003D000000}"/>
    <cellStyle name="SAPBEXchaText" xfId="56" xr:uid="{00000000-0005-0000-0000-00003E000000}"/>
    <cellStyle name="SAPBEXexcBad7" xfId="57" xr:uid="{00000000-0005-0000-0000-00003F000000}"/>
    <cellStyle name="SAPBEXexcBad8" xfId="58" xr:uid="{00000000-0005-0000-0000-000040000000}"/>
    <cellStyle name="SAPBEXexcBad9" xfId="59" xr:uid="{00000000-0005-0000-0000-000041000000}"/>
    <cellStyle name="SAPBEXexcCritical4" xfId="60" xr:uid="{00000000-0005-0000-0000-000042000000}"/>
    <cellStyle name="SAPBEXexcCritical5" xfId="61" xr:uid="{00000000-0005-0000-0000-000043000000}"/>
    <cellStyle name="SAPBEXexcCritical6" xfId="62" xr:uid="{00000000-0005-0000-0000-000044000000}"/>
    <cellStyle name="SAPBEXexcGood1" xfId="63" xr:uid="{00000000-0005-0000-0000-000045000000}"/>
    <cellStyle name="SAPBEXexcGood2" xfId="64" xr:uid="{00000000-0005-0000-0000-000046000000}"/>
    <cellStyle name="SAPBEXexcGood3" xfId="65" xr:uid="{00000000-0005-0000-0000-000047000000}"/>
    <cellStyle name="SAPBEXfilterDrill" xfId="66" xr:uid="{00000000-0005-0000-0000-000048000000}"/>
    <cellStyle name="SAPBEXfilterItem" xfId="67" xr:uid="{00000000-0005-0000-0000-000049000000}"/>
    <cellStyle name="SAPBEXfilterText" xfId="68" xr:uid="{00000000-0005-0000-0000-00004A000000}"/>
    <cellStyle name="SAPBEXformats" xfId="69" xr:uid="{00000000-0005-0000-0000-00004B000000}"/>
    <cellStyle name="SAPBEXheaderItem" xfId="70" xr:uid="{00000000-0005-0000-0000-00004C000000}"/>
    <cellStyle name="SAPBEXheaderText" xfId="71" xr:uid="{00000000-0005-0000-0000-00004D000000}"/>
    <cellStyle name="SAPBEXHLevel0" xfId="72" xr:uid="{00000000-0005-0000-0000-00004E000000}"/>
    <cellStyle name="SAPBEXHLevel0X" xfId="73" xr:uid="{00000000-0005-0000-0000-00004F000000}"/>
    <cellStyle name="SAPBEXHLevel1" xfId="74" xr:uid="{00000000-0005-0000-0000-000050000000}"/>
    <cellStyle name="SAPBEXHLevel1X" xfId="75" xr:uid="{00000000-0005-0000-0000-000051000000}"/>
    <cellStyle name="SAPBEXHLevel2" xfId="76" xr:uid="{00000000-0005-0000-0000-000052000000}"/>
    <cellStyle name="SAPBEXHLevel2X" xfId="77" xr:uid="{00000000-0005-0000-0000-000053000000}"/>
    <cellStyle name="SAPBEXHLevel3" xfId="78" xr:uid="{00000000-0005-0000-0000-000054000000}"/>
    <cellStyle name="SAPBEXHLevel3X" xfId="79" xr:uid="{00000000-0005-0000-0000-000055000000}"/>
    <cellStyle name="SAPBEXinputData" xfId="80" xr:uid="{00000000-0005-0000-0000-000056000000}"/>
    <cellStyle name="SAPBEXresData" xfId="81" xr:uid="{00000000-0005-0000-0000-000057000000}"/>
    <cellStyle name="SAPBEXresDataEmph" xfId="82" xr:uid="{00000000-0005-0000-0000-000058000000}"/>
    <cellStyle name="SAPBEXresItem" xfId="83" xr:uid="{00000000-0005-0000-0000-000059000000}"/>
    <cellStyle name="SAPBEXresItemX" xfId="84" xr:uid="{00000000-0005-0000-0000-00005A000000}"/>
    <cellStyle name="SAPBEXstdData" xfId="85" xr:uid="{00000000-0005-0000-0000-00005B000000}"/>
    <cellStyle name="SAPBEXstdDataEmph" xfId="86" xr:uid="{00000000-0005-0000-0000-00005C000000}"/>
    <cellStyle name="SAPBEXstdItem" xfId="87" xr:uid="{00000000-0005-0000-0000-00005D000000}"/>
    <cellStyle name="SAPBEXstdItemX" xfId="88" xr:uid="{00000000-0005-0000-0000-00005E000000}"/>
    <cellStyle name="SAPBEXtitle" xfId="89" xr:uid="{00000000-0005-0000-0000-00005F000000}"/>
    <cellStyle name="SAPBEXundefined" xfId="90" xr:uid="{00000000-0005-0000-0000-000060000000}"/>
    <cellStyle name="Sheet Title" xfId="91" xr:uid="{00000000-0005-0000-0000-000061000000}"/>
    <cellStyle name="SubHeading" xfId="92" xr:uid="{00000000-0005-0000-0000-000062000000}"/>
    <cellStyle name="SubsidTitle" xfId="93" xr:uid="{00000000-0005-0000-0000-000063000000}"/>
    <cellStyle name="Table Data" xfId="94" xr:uid="{00000000-0005-0000-0000-000064000000}"/>
    <cellStyle name="Table Headings Bold" xfId="95" xr:uid="{00000000-0005-0000-0000-000065000000}"/>
    <cellStyle name="Totals" xfId="96" xr:uid="{00000000-0005-0000-0000-000066000000}"/>
    <cellStyle name="Totals [0]" xfId="97" xr:uid="{00000000-0005-0000-0000-000067000000}"/>
    <cellStyle name="Totals [2]" xfId="98" xr:uid="{00000000-0005-0000-0000-000068000000}"/>
    <cellStyle name="Year" xfId="99" xr:uid="{00000000-0005-0000-0000-000069000000}"/>
  </cellStyles>
  <dxfs count="0"/>
  <tableStyles count="0" defaultTableStyle="TableStyleMedium9" defaultPivotStyle="PivotStyleLight16"/>
  <colors>
    <mruColors>
      <color rgb="FF0000FF"/>
      <color rgb="FFFF2F2F"/>
      <color rgb="FFFFCCFF"/>
      <color rgb="FFF0B8B7"/>
      <color rgb="FF00FF00"/>
      <color rgb="FFFFFF99"/>
      <color rgb="FFFFCCCC"/>
      <color rgb="FFFFFF00"/>
      <color rgb="FF33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238124</xdr:colOff>
      <xdr:row>1</xdr:row>
      <xdr:rowOff>21787</xdr:rowOff>
    </xdr:to>
    <xdr:pic>
      <xdr:nvPicPr>
        <xdr:cNvPr id="3" name="Picture 1" descr="nwn letter templat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76200"/>
          <a:ext cx="2609849" cy="698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2</xdr:col>
      <xdr:colOff>266699</xdr:colOff>
      <xdr:row>1</xdr:row>
      <xdr:rowOff>88462</xdr:rowOff>
    </xdr:to>
    <xdr:pic>
      <xdr:nvPicPr>
        <xdr:cNvPr id="3" name="Picture 1" descr="nwn letter templat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0"/>
          <a:ext cx="2609849" cy="698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1</xdr:col>
      <xdr:colOff>161924</xdr:colOff>
      <xdr:row>2</xdr:row>
      <xdr:rowOff>136087</xdr:rowOff>
    </xdr:to>
    <xdr:pic>
      <xdr:nvPicPr>
        <xdr:cNvPr id="3" name="Picture 1" descr="nwn letter templat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85725"/>
          <a:ext cx="2609849" cy="698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2</xdr:col>
      <xdr:colOff>723899</xdr:colOff>
      <xdr:row>1</xdr:row>
      <xdr:rowOff>145612</xdr:rowOff>
    </xdr:to>
    <xdr:pic>
      <xdr:nvPicPr>
        <xdr:cNvPr id="3" name="Picture 1" descr="nwn letter templat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2609849" cy="698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2</xdr:col>
      <xdr:colOff>876299</xdr:colOff>
      <xdr:row>2</xdr:row>
      <xdr:rowOff>193237</xdr:rowOff>
    </xdr:to>
    <xdr:pic>
      <xdr:nvPicPr>
        <xdr:cNvPr id="3" name="Picture 1" descr="nwn letter templat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66675"/>
          <a:ext cx="2609849" cy="698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21/4_Rate%20Development/NWN%202021-22%20PGA%20WA%20Rate%20Development_September%20F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groups\Documents%20and%20Settings\jzs\Local%20Settings\Temporary%20Internet%20Files\OLK17C\Income%20Statement%20Budget%20-%20Version%2005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OREGON/2012/October%20filings/Gas%20Cost%20Development%20file%20and%20support/NWN%202012-13%20PGA%20gas%20cost%20development%20file%20October%20fi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Documentation"/>
      <sheetName val="Sheet1"/>
      <sheetName val="Inputs"/>
      <sheetName val="Washington volumes"/>
      <sheetName val="Allocation equal ¢ per therm"/>
      <sheetName val="Allocation = % of margin"/>
      <sheetName val="Temporaries"/>
      <sheetName val="Avg Bill by RS"/>
      <sheetName val="Rates in summary"/>
      <sheetName val="Rates in detail"/>
      <sheetName val="Margin Model"/>
      <sheetName val="Amortization"/>
      <sheetName val="F Goldenrod"/>
      <sheetName val="Cover"/>
      <sheetName val="WA Index"/>
      <sheetName val="Statement of Rat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Annual WACOG History"/>
      <sheetName val="Winter WACOG History"/>
      <sheetName val="RS 1 BR History"/>
      <sheetName val="RS 2 BR History"/>
      <sheetName val="RS 3 BR History"/>
      <sheetName val="RS 19 BR History"/>
      <sheetName val="RS 27 BR History"/>
      <sheetName val="RS 41 Firm BR History"/>
      <sheetName val="RS 41 Intp BR History"/>
      <sheetName val="RS 42 FS BR History"/>
      <sheetName val="RS42 IS BR History"/>
      <sheetName val="RS 41T BR History"/>
      <sheetName val="RS 42T BR History"/>
      <sheetName val="RS 43T BR History"/>
      <sheetName val="RS 1 PR History"/>
      <sheetName val="RS 2 PR History"/>
      <sheetName val="RS 3 PR History"/>
      <sheetName val="RS 21 BR History"/>
      <sheetName val="RS 54 BR History"/>
      <sheetName val="wacog purch history 1988-2007"/>
      <sheetName val="Chgs in Rates by RS 1995-2004"/>
      <sheetName val="RS 3T BR History"/>
    </sheetNames>
    <sheetDataSet>
      <sheetData sheetId="0"/>
      <sheetData sheetId="1"/>
      <sheetData sheetId="2">
        <row r="30">
          <cell r="B30">
            <v>4.1569000000000002E-2</v>
          </cell>
        </row>
        <row r="64">
          <cell r="B64">
            <v>44501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Total Commodity Summary old"/>
      <sheetName val="Commodity Cost from Vol Pipe"/>
      <sheetName val="download for JV28A"/>
      <sheetName val="Commodity Cost from Supply VERT"/>
      <sheetName val="Hedged Spot Dispatch &amp; Cost"/>
      <sheetName val="Commodity Cost from Supply"/>
      <sheetName val="Commodity Supply Dispatch"/>
      <sheetName val="Commodity Cost from Gas Reserve"/>
      <sheetName val="Gas Reserves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Gas Reserve Data"/>
      <sheetName val="Spot contracts"/>
      <sheetName val="Supply Contracts"/>
      <sheetName val="COG Inputs -FCST MGN file"/>
      <sheetName val="PGA Summary UM1286 Req'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E10">
            <v>4.3720000000000002E-2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46"/>
  <sheetViews>
    <sheetView workbookViewId="0">
      <selection activeCell="F31" sqref="F31"/>
    </sheetView>
  </sheetViews>
  <sheetFormatPr defaultColWidth="9.33203125" defaultRowHeight="13.2" x14ac:dyDescent="0.25"/>
  <cols>
    <col min="1" max="1" width="5.77734375" style="75" customWidth="1"/>
    <col min="2" max="2" width="34.77734375" style="75" customWidth="1"/>
    <col min="3" max="3" width="70.77734375" style="75" customWidth="1"/>
    <col min="4" max="25" width="20.77734375" style="75" customWidth="1"/>
    <col min="26" max="16384" width="9.33203125" style="75"/>
  </cols>
  <sheetData>
    <row r="1" spans="1:6" ht="13.8" x14ac:dyDescent="0.25">
      <c r="A1" s="100" t="e">
        <f>+#REF!</f>
        <v>#REF!</v>
      </c>
      <c r="D1" s="140">
        <v>39814</v>
      </c>
    </row>
    <row r="2" spans="1:6" ht="13.8" x14ac:dyDescent="0.25">
      <c r="A2" s="100" t="e">
        <f>+#REF!</f>
        <v>#REF!</v>
      </c>
    </row>
    <row r="3" spans="1:6" ht="13.8" x14ac:dyDescent="0.25">
      <c r="A3" s="100" t="e">
        <f>+#REF!</f>
        <v>#REF!</v>
      </c>
    </row>
    <row r="4" spans="1:6" ht="13.8" x14ac:dyDescent="0.25">
      <c r="A4" s="100" t="s">
        <v>66</v>
      </c>
    </row>
    <row r="5" spans="1:6" x14ac:dyDescent="0.25">
      <c r="B5" s="102"/>
    </row>
    <row r="6" spans="1:6" x14ac:dyDescent="0.25">
      <c r="A6" s="104" t="s">
        <v>67</v>
      </c>
      <c r="B6" s="105"/>
      <c r="C6" s="105"/>
    </row>
    <row r="7" spans="1:6" x14ac:dyDescent="0.25">
      <c r="B7" s="102"/>
    </row>
    <row r="8" spans="1:6" x14ac:dyDescent="0.25">
      <c r="A8" s="75" t="s">
        <v>130</v>
      </c>
    </row>
    <row r="10" spans="1:6" x14ac:dyDescent="0.25">
      <c r="A10" s="95" t="s">
        <v>68</v>
      </c>
      <c r="C10" s="95" t="s">
        <v>69</v>
      </c>
      <c r="D10" s="95"/>
      <c r="E10" s="95"/>
      <c r="F10" s="95"/>
    </row>
    <row r="11" spans="1:6" ht="13.8" thickBot="1" x14ac:dyDescent="0.3">
      <c r="A11" s="95"/>
      <c r="C11" s="95"/>
      <c r="D11" s="95"/>
      <c r="E11" s="95"/>
      <c r="F11" s="95"/>
    </row>
    <row r="12" spans="1:6" x14ac:dyDescent="0.25">
      <c r="A12" s="106" t="s">
        <v>70</v>
      </c>
      <c r="B12" s="107"/>
      <c r="C12" s="108" t="s">
        <v>71</v>
      </c>
      <c r="D12" s="95"/>
      <c r="E12" s="95"/>
      <c r="F12" s="95"/>
    </row>
    <row r="13" spans="1:6" ht="13.8" thickBot="1" x14ac:dyDescent="0.3">
      <c r="A13" s="109"/>
      <c r="B13" s="110"/>
      <c r="C13" s="111"/>
    </row>
    <row r="14" spans="1:6" x14ac:dyDescent="0.25">
      <c r="A14" s="106" t="s">
        <v>109</v>
      </c>
      <c r="B14" s="107"/>
      <c r="C14" s="108" t="s">
        <v>123</v>
      </c>
    </row>
    <row r="15" spans="1:6" x14ac:dyDescent="0.25">
      <c r="A15" s="112"/>
      <c r="B15" s="76"/>
      <c r="C15" s="103" t="s">
        <v>124</v>
      </c>
    </row>
    <row r="16" spans="1:6" ht="13.8" thickBot="1" x14ac:dyDescent="0.3">
      <c r="A16" s="109"/>
      <c r="B16" s="110"/>
      <c r="C16" s="111"/>
    </row>
    <row r="17" spans="1:3" x14ac:dyDescent="0.25">
      <c r="A17" s="106" t="s">
        <v>103</v>
      </c>
      <c r="B17" s="107"/>
      <c r="C17" s="108" t="s">
        <v>72</v>
      </c>
    </row>
    <row r="18" spans="1:3" x14ac:dyDescent="0.25">
      <c r="A18" s="112"/>
      <c r="B18" s="76"/>
      <c r="C18" s="103" t="s">
        <v>105</v>
      </c>
    </row>
    <row r="19" spans="1:3" x14ac:dyDescent="0.25">
      <c r="A19" s="112"/>
      <c r="B19" s="76"/>
      <c r="C19" s="103" t="s">
        <v>106</v>
      </c>
    </row>
    <row r="20" spans="1:3" ht="13.8" thickBot="1" x14ac:dyDescent="0.3">
      <c r="A20" s="109"/>
      <c r="B20" s="110"/>
      <c r="C20" s="111"/>
    </row>
    <row r="21" spans="1:3" x14ac:dyDescent="0.25">
      <c r="A21" s="106" t="s">
        <v>102</v>
      </c>
      <c r="B21" s="107"/>
      <c r="C21" s="108" t="s">
        <v>104</v>
      </c>
    </row>
    <row r="22" spans="1:3" x14ac:dyDescent="0.25">
      <c r="A22" s="112"/>
      <c r="B22" s="76"/>
      <c r="C22" s="103" t="s">
        <v>107</v>
      </c>
    </row>
    <row r="23" spans="1:3" x14ac:dyDescent="0.25">
      <c r="A23" s="112"/>
      <c r="B23" s="76"/>
      <c r="C23" s="103" t="s">
        <v>106</v>
      </c>
    </row>
    <row r="24" spans="1:3" ht="13.8" thickBot="1" x14ac:dyDescent="0.3">
      <c r="A24" s="109"/>
      <c r="B24" s="110"/>
      <c r="C24" s="111"/>
    </row>
    <row r="25" spans="1:3" x14ac:dyDescent="0.25">
      <c r="A25" s="106" t="s">
        <v>73</v>
      </c>
      <c r="B25" s="107"/>
      <c r="C25" s="108" t="s">
        <v>74</v>
      </c>
    </row>
    <row r="26" spans="1:3" ht="13.8" thickBot="1" x14ac:dyDescent="0.3">
      <c r="A26" s="109"/>
      <c r="B26" s="110"/>
      <c r="C26" s="111"/>
    </row>
    <row r="27" spans="1:3" x14ac:dyDescent="0.25">
      <c r="A27" s="106" t="s">
        <v>75</v>
      </c>
      <c r="B27" s="107"/>
      <c r="C27" s="108" t="s">
        <v>76</v>
      </c>
    </row>
    <row r="28" spans="1:3" x14ac:dyDescent="0.25">
      <c r="A28" s="112"/>
      <c r="B28" s="76"/>
      <c r="C28" s="103" t="s">
        <v>77</v>
      </c>
    </row>
    <row r="29" spans="1:3" ht="13.8" thickBot="1" x14ac:dyDescent="0.3">
      <c r="A29" s="109"/>
      <c r="B29" s="110"/>
      <c r="C29" s="111"/>
    </row>
    <row r="30" spans="1:3" x14ac:dyDescent="0.25">
      <c r="A30" s="106" t="s">
        <v>78</v>
      </c>
      <c r="B30" s="107"/>
      <c r="C30" s="108" t="s">
        <v>76</v>
      </c>
    </row>
    <row r="31" spans="1:3" x14ac:dyDescent="0.25">
      <c r="A31" s="112"/>
      <c r="B31" s="76"/>
      <c r="C31" s="103" t="s">
        <v>79</v>
      </c>
    </row>
    <row r="32" spans="1:3" ht="13.8" thickBot="1" x14ac:dyDescent="0.3">
      <c r="A32" s="109"/>
      <c r="B32" s="110"/>
      <c r="C32" s="111"/>
    </row>
    <row r="33" spans="1:3" x14ac:dyDescent="0.25">
      <c r="A33" s="106" t="s">
        <v>16</v>
      </c>
      <c r="B33" s="107"/>
      <c r="C33" s="108" t="s">
        <v>108</v>
      </c>
    </row>
    <row r="34" spans="1:3" ht="13.8" thickBot="1" x14ac:dyDescent="0.3">
      <c r="A34" s="109"/>
      <c r="B34" s="110"/>
      <c r="C34" s="111"/>
    </row>
    <row r="35" spans="1:3" x14ac:dyDescent="0.25">
      <c r="A35" s="106" t="s">
        <v>86</v>
      </c>
      <c r="B35" s="107"/>
      <c r="C35" s="108" t="s">
        <v>80</v>
      </c>
    </row>
    <row r="36" spans="1:3" x14ac:dyDescent="0.25">
      <c r="A36" s="112"/>
      <c r="B36" s="76"/>
      <c r="C36" s="103" t="s">
        <v>81</v>
      </c>
    </row>
    <row r="37" spans="1:3" x14ac:dyDescent="0.25">
      <c r="A37" s="112"/>
      <c r="B37" s="76"/>
      <c r="C37" s="103" t="s">
        <v>82</v>
      </c>
    </row>
    <row r="38" spans="1:3" ht="13.8" thickBot="1" x14ac:dyDescent="0.3">
      <c r="A38" s="113"/>
      <c r="B38" s="110"/>
      <c r="C38" s="111"/>
    </row>
    <row r="41" spans="1:3" x14ac:dyDescent="0.25">
      <c r="A41" s="114" t="s">
        <v>83</v>
      </c>
      <c r="B41" s="115"/>
      <c r="C41" s="115"/>
    </row>
    <row r="43" spans="1:3" x14ac:dyDescent="0.25">
      <c r="A43" s="75">
        <v>1</v>
      </c>
      <c r="B43" s="75" t="s">
        <v>84</v>
      </c>
    </row>
    <row r="44" spans="1:3" x14ac:dyDescent="0.25">
      <c r="A44" s="75">
        <v>2</v>
      </c>
      <c r="B44" s="75" t="s">
        <v>125</v>
      </c>
    </row>
    <row r="45" spans="1:3" x14ac:dyDescent="0.25">
      <c r="B45" s="75" t="s">
        <v>126</v>
      </c>
    </row>
    <row r="46" spans="1:3" x14ac:dyDescent="0.25">
      <c r="A46" s="75">
        <v>3</v>
      </c>
      <c r="B46" s="75" t="s">
        <v>85</v>
      </c>
    </row>
  </sheetData>
  <phoneticPr fontId="3" type="noConversion"/>
  <printOptions horizontalCentered="1"/>
  <pageMargins left="0.5" right="0.5" top="0.5" bottom="0.5" header="0.25" footer="0.25"/>
  <pageSetup paperSize="28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C0E2-B3D8-4163-B294-D9688A44EEDC}">
  <sheetPr>
    <tabColor theme="0" tint="-0.14999847407452621"/>
    <pageSetUpPr fitToPage="1"/>
  </sheetPr>
  <dimension ref="A1:H24"/>
  <sheetViews>
    <sheetView showGridLines="0" zoomScaleNormal="100" workbookViewId="0">
      <selection activeCell="E31" sqref="E31"/>
    </sheetView>
  </sheetViews>
  <sheetFormatPr defaultColWidth="8.77734375" defaultRowHeight="13.2" x14ac:dyDescent="0.25"/>
  <cols>
    <col min="1" max="3" width="8.77734375" style="222"/>
    <col min="4" max="4" width="10" style="222" customWidth="1"/>
    <col min="5" max="5" width="29" style="222" customWidth="1"/>
    <col min="6" max="6" width="16.33203125" style="222" customWidth="1"/>
    <col min="7" max="7" width="4.77734375" style="222" customWidth="1"/>
    <col min="8" max="8" width="45.109375" style="222" customWidth="1"/>
    <col min="9" max="16384" width="8.77734375" style="222"/>
  </cols>
  <sheetData>
    <row r="1" spans="1:8" ht="13.8" x14ac:dyDescent="0.25">
      <c r="A1" s="74" t="s">
        <v>0</v>
      </c>
      <c r="B1" s="75"/>
      <c r="C1" s="75"/>
      <c r="D1" s="75"/>
      <c r="E1" s="75"/>
      <c r="F1" s="75"/>
      <c r="G1" s="75"/>
      <c r="H1" s="75"/>
    </row>
    <row r="2" spans="1:8" ht="13.8" x14ac:dyDescent="0.25">
      <c r="A2" s="74" t="s">
        <v>1</v>
      </c>
      <c r="B2" s="75"/>
      <c r="C2" s="75"/>
      <c r="D2" s="75"/>
      <c r="E2" s="75"/>
      <c r="F2" s="75"/>
      <c r="G2" s="75"/>
      <c r="H2" s="75"/>
    </row>
    <row r="3" spans="1:8" ht="13.8" x14ac:dyDescent="0.25">
      <c r="A3" s="74" t="s">
        <v>323</v>
      </c>
      <c r="B3" s="75"/>
      <c r="C3" s="75"/>
      <c r="D3" s="75"/>
      <c r="E3" s="75"/>
      <c r="F3" s="75"/>
      <c r="G3" s="75"/>
      <c r="H3" s="75"/>
    </row>
    <row r="4" spans="1:8" ht="13.8" x14ac:dyDescent="0.25">
      <c r="A4" s="249" t="s">
        <v>325</v>
      </c>
      <c r="B4" s="236"/>
      <c r="C4" s="236"/>
      <c r="D4" s="236"/>
      <c r="E4" s="236"/>
      <c r="F4" s="75"/>
      <c r="G4" s="75"/>
      <c r="H4" s="75"/>
    </row>
    <row r="5" spans="1:8" x14ac:dyDescent="0.25">
      <c r="A5" s="102"/>
      <c r="B5" s="75"/>
      <c r="C5" s="75"/>
      <c r="D5" s="75"/>
      <c r="E5" s="75"/>
      <c r="F5" s="75"/>
      <c r="G5" s="75"/>
      <c r="H5" s="75"/>
    </row>
    <row r="6" spans="1:8" x14ac:dyDescent="0.25">
      <c r="A6" s="75"/>
      <c r="B6" s="75"/>
      <c r="C6" s="75"/>
      <c r="D6" s="75"/>
      <c r="E6" s="75"/>
      <c r="F6" s="75"/>
      <c r="G6" s="75"/>
      <c r="H6" s="75"/>
    </row>
    <row r="7" spans="1:8" x14ac:dyDescent="0.25">
      <c r="A7" s="101">
        <v>1</v>
      </c>
      <c r="B7" s="75"/>
      <c r="C7" s="75"/>
      <c r="D7" s="75"/>
      <c r="E7" s="75"/>
      <c r="F7" s="237" t="s">
        <v>17</v>
      </c>
      <c r="G7" s="75"/>
      <c r="H7" s="237"/>
    </row>
    <row r="8" spans="1:8" x14ac:dyDescent="0.25">
      <c r="A8" s="101">
        <f>A7+1</f>
        <v>2</v>
      </c>
      <c r="B8" s="75"/>
      <c r="C8" s="75"/>
      <c r="D8" s="75"/>
      <c r="E8" s="75"/>
      <c r="F8" s="238"/>
      <c r="G8" s="75"/>
      <c r="H8" s="239"/>
    </row>
    <row r="9" spans="1:8" x14ac:dyDescent="0.25">
      <c r="A9" s="101">
        <f t="shared" ref="A9:A24" si="0">A8+1</f>
        <v>3</v>
      </c>
      <c r="B9" s="95" t="s">
        <v>18</v>
      </c>
      <c r="C9" s="75"/>
      <c r="D9" s="75"/>
      <c r="E9" s="75"/>
      <c r="F9" s="238"/>
      <c r="G9" s="75"/>
      <c r="H9" s="239"/>
    </row>
    <row r="10" spans="1:8" x14ac:dyDescent="0.25">
      <c r="A10" s="101">
        <f t="shared" si="0"/>
        <v>4</v>
      </c>
      <c r="B10" s="95"/>
      <c r="C10" s="75"/>
      <c r="D10" s="75"/>
      <c r="E10" s="75"/>
      <c r="F10" s="238"/>
      <c r="G10" s="75"/>
      <c r="H10" s="239"/>
    </row>
    <row r="11" spans="1:8" x14ac:dyDescent="0.25">
      <c r="A11" s="101">
        <f t="shared" si="0"/>
        <v>5</v>
      </c>
      <c r="B11" s="240" t="s">
        <v>317</v>
      </c>
      <c r="C11" s="75"/>
      <c r="D11" s="75"/>
      <c r="E11" s="75"/>
      <c r="F11" s="75"/>
      <c r="G11" s="75"/>
      <c r="H11" s="239"/>
    </row>
    <row r="12" spans="1:8" x14ac:dyDescent="0.25">
      <c r="A12" s="101">
        <f t="shared" si="0"/>
        <v>6</v>
      </c>
      <c r="B12" s="236" t="s">
        <v>318</v>
      </c>
      <c r="C12" s="75"/>
      <c r="D12" s="75"/>
      <c r="E12" s="75"/>
      <c r="F12" s="250">
        <v>-723176.68663007906</v>
      </c>
      <c r="G12" s="75"/>
      <c r="H12" s="242"/>
    </row>
    <row r="13" spans="1:8" x14ac:dyDescent="0.25">
      <c r="A13" s="101">
        <f t="shared" si="0"/>
        <v>7</v>
      </c>
      <c r="B13" s="75"/>
      <c r="C13" s="75"/>
      <c r="D13" s="75"/>
      <c r="E13" s="75"/>
      <c r="F13" s="238"/>
      <c r="G13" s="75"/>
      <c r="H13" s="239"/>
    </row>
    <row r="14" spans="1:8" x14ac:dyDescent="0.25">
      <c r="A14" s="101">
        <f t="shared" si="0"/>
        <v>8</v>
      </c>
      <c r="B14" s="240" t="s">
        <v>319</v>
      </c>
      <c r="C14" s="75"/>
      <c r="D14" s="75"/>
      <c r="E14" s="75"/>
      <c r="F14" s="75"/>
      <c r="G14" s="75"/>
      <c r="H14" s="239"/>
    </row>
    <row r="15" spans="1:8" x14ac:dyDescent="0.25">
      <c r="A15" s="101">
        <f t="shared" si="0"/>
        <v>9</v>
      </c>
      <c r="B15" s="236" t="s">
        <v>318</v>
      </c>
      <c r="C15" s="75"/>
      <c r="D15" s="75"/>
      <c r="E15" s="75"/>
      <c r="F15" s="241">
        <v>594248.30791157624</v>
      </c>
      <c r="G15" s="75"/>
      <c r="H15" s="242"/>
    </row>
    <row r="16" spans="1:8" x14ac:dyDescent="0.25">
      <c r="A16" s="101">
        <f t="shared" si="0"/>
        <v>10</v>
      </c>
      <c r="B16" s="75"/>
      <c r="C16" s="75"/>
      <c r="D16" s="75"/>
      <c r="E16" s="75"/>
      <c r="F16" s="238"/>
      <c r="G16" s="75"/>
      <c r="H16" s="75"/>
    </row>
    <row r="17" spans="1:8" x14ac:dyDescent="0.25">
      <c r="A17" s="101">
        <f t="shared" si="0"/>
        <v>11</v>
      </c>
      <c r="B17" s="102"/>
      <c r="C17" s="75"/>
      <c r="D17" s="75"/>
      <c r="E17" s="75"/>
      <c r="F17" s="238"/>
      <c r="G17" s="75"/>
      <c r="H17" s="75"/>
    </row>
    <row r="18" spans="1:8" ht="13.8" thickBot="1" x14ac:dyDescent="0.3">
      <c r="A18" s="101">
        <f t="shared" si="0"/>
        <v>12</v>
      </c>
      <c r="B18" s="102" t="s">
        <v>320</v>
      </c>
      <c r="C18" s="75"/>
      <c r="D18" s="75"/>
      <c r="E18" s="75"/>
      <c r="F18" s="243">
        <v>-128928.37871850282</v>
      </c>
      <c r="G18" s="75"/>
      <c r="H18" s="75"/>
    </row>
    <row r="19" spans="1:8" ht="13.8" thickTop="1" x14ac:dyDescent="0.25">
      <c r="A19" s="101">
        <f t="shared" si="0"/>
        <v>13</v>
      </c>
      <c r="B19" s="75"/>
      <c r="C19" s="75"/>
      <c r="D19" s="75"/>
      <c r="E19" s="75"/>
      <c r="F19" s="238"/>
      <c r="G19" s="75"/>
      <c r="H19" s="75"/>
    </row>
    <row r="20" spans="1:8" x14ac:dyDescent="0.25">
      <c r="A20" s="101">
        <f t="shared" si="0"/>
        <v>14</v>
      </c>
      <c r="B20" s="75"/>
      <c r="C20" s="75"/>
      <c r="D20" s="75"/>
      <c r="E20" s="75"/>
      <c r="F20" s="238"/>
      <c r="G20" s="75"/>
      <c r="H20" s="75"/>
    </row>
    <row r="21" spans="1:8" x14ac:dyDescent="0.25">
      <c r="A21" s="101">
        <f t="shared" si="0"/>
        <v>15</v>
      </c>
      <c r="B21" s="75"/>
      <c r="C21" s="75"/>
      <c r="D21" s="75"/>
      <c r="E21" s="75"/>
      <c r="F21" s="238"/>
      <c r="G21" s="75"/>
      <c r="H21" s="75"/>
    </row>
    <row r="22" spans="1:8" x14ac:dyDescent="0.25">
      <c r="A22" s="101">
        <f t="shared" si="0"/>
        <v>16</v>
      </c>
      <c r="B22" s="244" t="s">
        <v>324</v>
      </c>
      <c r="C22" s="245"/>
      <c r="D22" s="245"/>
      <c r="E22" s="75"/>
      <c r="F22" s="246">
        <v>75074540.924816549</v>
      </c>
      <c r="G22" s="75"/>
      <c r="H22" s="75"/>
    </row>
    <row r="23" spans="1:8" x14ac:dyDescent="0.25">
      <c r="A23" s="101">
        <f t="shared" si="0"/>
        <v>17</v>
      </c>
      <c r="B23" s="102"/>
      <c r="C23" s="75"/>
      <c r="D23" s="75"/>
      <c r="E23" s="75"/>
      <c r="F23" s="247"/>
      <c r="G23" s="75"/>
      <c r="H23" s="75"/>
    </row>
    <row r="24" spans="1:8" x14ac:dyDescent="0.25">
      <c r="A24" s="101">
        <f t="shared" si="0"/>
        <v>18</v>
      </c>
      <c r="B24" s="102" t="s">
        <v>321</v>
      </c>
      <c r="C24" s="75"/>
      <c r="D24" s="75"/>
      <c r="E24" s="75"/>
      <c r="F24" s="248">
        <v>-1.6999999999999999E-3</v>
      </c>
      <c r="G24" s="75"/>
      <c r="H24" s="75"/>
    </row>
  </sheetData>
  <printOptions horizontalCentered="1" verticalCentered="1"/>
  <pageMargins left="0.25" right="0.25" top="0.25" bottom="0.25" header="0.3" footer="0.3"/>
  <pageSetup fitToWidth="0" orientation="landscape" r:id="rId1"/>
  <headerFooter alignWithMargins="0">
    <oddHeader>&amp;RNWN WUTC Advice 20-6
Exhibit A - Supporting Materials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R131"/>
  <sheetViews>
    <sheetView zoomScaleNormal="100" zoomScaleSheetLayoutView="100" workbookViewId="0">
      <pane xSplit="3" ySplit="12" topLeftCell="D55" activePane="bottomRight" state="frozen"/>
      <selection activeCell="U42" sqref="U42"/>
      <selection pane="topRight" activeCell="U42" sqref="U42"/>
      <selection pane="bottomLeft" activeCell="U42" sqref="U42"/>
      <selection pane="bottomRight" activeCell="R72" sqref="R72"/>
    </sheetView>
  </sheetViews>
  <sheetFormatPr defaultColWidth="9.33203125" defaultRowHeight="13.2" outlineLevelCol="1" x14ac:dyDescent="0.25"/>
  <cols>
    <col min="1" max="1" width="4.77734375" style="76" customWidth="1"/>
    <col min="2" max="2" width="15.33203125" style="75" customWidth="1"/>
    <col min="3" max="3" width="9.33203125" style="75"/>
    <col min="4" max="10" width="16.77734375" style="75" customWidth="1"/>
    <col min="11" max="11" width="15.77734375" style="75" customWidth="1"/>
    <col min="12" max="15" width="15.77734375" style="75" hidden="1" customWidth="1" outlineLevel="1"/>
    <col min="16" max="16" width="18.77734375" style="75" customWidth="1" collapsed="1"/>
    <col min="17" max="17" width="3.77734375" style="76" customWidth="1"/>
    <col min="18" max="18" width="18.77734375" style="76" customWidth="1"/>
    <col min="19" max="23" width="15.77734375" style="76" customWidth="1"/>
    <col min="24" max="16384" width="9.33203125" style="76"/>
  </cols>
  <sheetData>
    <row r="1" spans="1:18" ht="13.8" x14ac:dyDescent="0.25">
      <c r="A1" s="74" t="e">
        <f>+#REF!</f>
        <v>#REF!</v>
      </c>
    </row>
    <row r="2" spans="1:18" ht="13.8" x14ac:dyDescent="0.25">
      <c r="A2" s="74" t="e">
        <f>+#REF!</f>
        <v>#REF!</v>
      </c>
    </row>
    <row r="3" spans="1:18" ht="13.8" x14ac:dyDescent="0.25">
      <c r="A3" s="74" t="e">
        <f>+#REF!</f>
        <v>#REF!</v>
      </c>
    </row>
    <row r="4" spans="1:18" ht="13.8" x14ac:dyDescent="0.25">
      <c r="A4" s="74" t="s">
        <v>188</v>
      </c>
    </row>
    <row r="5" spans="1:18" x14ac:dyDescent="0.25">
      <c r="A5" s="76" t="s">
        <v>189</v>
      </c>
    </row>
    <row r="7" spans="1:18" x14ac:dyDescent="0.25">
      <c r="A7" s="77">
        <v>1</v>
      </c>
      <c r="B7" s="116" t="e">
        <f>CONCATENATE("Amortization Rates are calculated by taking the Temporary Adjustment Rate and multiplying by 1 minus the revenue sensitive rate of "&amp;TEXT(revsens,"##.###%"))</f>
        <v>#REF!</v>
      </c>
      <c r="G7" s="78"/>
      <c r="H7" s="78"/>
      <c r="I7" s="78"/>
      <c r="J7" s="78"/>
      <c r="K7" s="78"/>
      <c r="L7" s="78"/>
      <c r="M7" s="78"/>
      <c r="N7" s="78"/>
      <c r="O7" s="78"/>
    </row>
    <row r="8" spans="1:18" x14ac:dyDescent="0.25">
      <c r="A8" s="77">
        <f t="shared" ref="A8:A71" si="0">+A7+1</f>
        <v>2</v>
      </c>
      <c r="B8" s="102" t="s">
        <v>190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8"/>
    </row>
    <row r="9" spans="1:18" x14ac:dyDescent="0.25">
      <c r="A9" s="77">
        <f t="shared" si="0"/>
        <v>3</v>
      </c>
      <c r="D9" s="101"/>
      <c r="E9" s="101"/>
      <c r="F9" s="101"/>
      <c r="G9" s="165" t="s">
        <v>22</v>
      </c>
      <c r="H9" s="165" t="s">
        <v>238</v>
      </c>
      <c r="I9" s="101"/>
      <c r="J9" s="101"/>
      <c r="K9" s="101"/>
      <c r="L9" s="101"/>
      <c r="M9" s="101"/>
      <c r="N9" s="101"/>
      <c r="O9" s="101"/>
    </row>
    <row r="10" spans="1:18" s="80" customFormat="1" ht="40.200000000000003" thickBot="1" x14ac:dyDescent="0.3">
      <c r="A10" s="77">
        <f t="shared" si="0"/>
        <v>4</v>
      </c>
      <c r="B10" s="75"/>
      <c r="C10" s="75"/>
      <c r="D10" s="117" t="s">
        <v>19</v>
      </c>
      <c r="E10" s="117" t="s">
        <v>38</v>
      </c>
      <c r="F10" s="117" t="s">
        <v>39</v>
      </c>
      <c r="G10" s="117" t="s">
        <v>215</v>
      </c>
      <c r="H10" s="117" t="s">
        <v>215</v>
      </c>
      <c r="I10" s="117" t="s">
        <v>207</v>
      </c>
      <c r="J10" s="117" t="s">
        <v>208</v>
      </c>
      <c r="K10" s="117" t="s">
        <v>232</v>
      </c>
      <c r="L10" s="117"/>
      <c r="M10" s="117"/>
      <c r="N10" s="117"/>
      <c r="O10" s="117"/>
      <c r="P10" s="117" t="s">
        <v>99</v>
      </c>
      <c r="R10" s="160"/>
    </row>
    <row r="11" spans="1:18" s="80" customFormat="1" x14ac:dyDescent="0.25">
      <c r="A11" s="77">
        <f t="shared" si="0"/>
        <v>5</v>
      </c>
      <c r="B11" s="75"/>
      <c r="C11" s="75"/>
      <c r="D11" s="77"/>
      <c r="E11" s="77"/>
      <c r="F11" s="77"/>
      <c r="G11" s="77"/>
      <c r="H11" s="77"/>
      <c r="I11" s="77"/>
      <c r="J11" s="77"/>
      <c r="K11" s="158"/>
      <c r="L11" s="158"/>
      <c r="M11" s="158"/>
      <c r="N11" s="158"/>
      <c r="O11" s="158"/>
      <c r="P11" s="158" t="s">
        <v>216</v>
      </c>
      <c r="Q11" s="159"/>
      <c r="R11" s="77"/>
    </row>
    <row r="12" spans="1:18" s="80" customFormat="1" x14ac:dyDescent="0.25">
      <c r="A12" s="77">
        <f t="shared" si="0"/>
        <v>6</v>
      </c>
      <c r="B12" s="82" t="s">
        <v>2</v>
      </c>
      <c r="C12" s="82" t="s">
        <v>3</v>
      </c>
      <c r="D12" s="81" t="s">
        <v>50</v>
      </c>
      <c r="E12" s="81" t="s">
        <v>51</v>
      </c>
      <c r="F12" s="81" t="s">
        <v>15</v>
      </c>
      <c r="G12" s="81" t="s">
        <v>52</v>
      </c>
      <c r="H12" s="81" t="s">
        <v>53</v>
      </c>
      <c r="I12" s="81" t="s">
        <v>54</v>
      </c>
      <c r="J12" s="83" t="s">
        <v>55</v>
      </c>
      <c r="K12" s="83" t="s">
        <v>56</v>
      </c>
      <c r="L12" s="81"/>
      <c r="M12" s="83"/>
      <c r="N12" s="83"/>
      <c r="O12" s="83"/>
      <c r="P12" s="81" t="s">
        <v>57</v>
      </c>
      <c r="Q12" s="83"/>
      <c r="R12" s="81"/>
    </row>
    <row r="13" spans="1:18" x14ac:dyDescent="0.25">
      <c r="A13" s="77">
        <f t="shared" si="0"/>
        <v>7</v>
      </c>
      <c r="B13" s="84" t="s">
        <v>4</v>
      </c>
      <c r="C13" s="84"/>
      <c r="D13" s="85" t="e">
        <f>-ROUND(+#REF!*(1-revsens),5)</f>
        <v>#REF!</v>
      </c>
      <c r="E13" s="85" t="e">
        <f>-ROUND(+#REF!*(1-revsens),5)</f>
        <v>#REF!</v>
      </c>
      <c r="F13" s="85" t="e">
        <f>-ROUND(+#REF!*(1-revsens),5)</f>
        <v>#REF!</v>
      </c>
      <c r="G13" s="85" t="e">
        <f>-ROUND(+#REF!*(1-revsens),5)</f>
        <v>#REF!</v>
      </c>
      <c r="H13" s="85" t="e">
        <f>-ROUND(+#REF!*(1-revsens),5)</f>
        <v>#REF!</v>
      </c>
      <c r="I13" s="85" t="e">
        <f>-ROUND(+#REF!*(1-revsens),5)</f>
        <v>#REF!</v>
      </c>
      <c r="J13" s="85" t="e">
        <f>-ROUND(+#REF!*(1-revsens),5)</f>
        <v>#REF!</v>
      </c>
      <c r="K13" s="85" t="e">
        <f>-ROUND(#REF!*(1-revsens),5)</f>
        <v>#REF!</v>
      </c>
      <c r="L13" s="85"/>
      <c r="M13" s="85"/>
      <c r="N13" s="85"/>
      <c r="O13" s="85"/>
      <c r="P13" s="85" t="e">
        <f>SUM(D13:O13)</f>
        <v>#REF!</v>
      </c>
      <c r="R13" s="89" t="e">
        <f>+P13+(#REF!*(1-revsens))</f>
        <v>#REF!</v>
      </c>
    </row>
    <row r="14" spans="1:18" x14ac:dyDescent="0.25">
      <c r="A14" s="77">
        <f t="shared" si="0"/>
        <v>8</v>
      </c>
      <c r="B14" s="84" t="s">
        <v>5</v>
      </c>
      <c r="C14" s="84"/>
      <c r="D14" s="85" t="e">
        <f>-ROUND(+#REF!*(1-revsens),5)</f>
        <v>#REF!</v>
      </c>
      <c r="E14" s="85" t="e">
        <f>-ROUND(+#REF!*(1-revsens),5)</f>
        <v>#REF!</v>
      </c>
      <c r="F14" s="85" t="e">
        <f>-ROUND(+#REF!*(1-revsens),5)</f>
        <v>#REF!</v>
      </c>
      <c r="G14" s="85" t="e">
        <f>-ROUND(+#REF!*(1-revsens),5)</f>
        <v>#REF!</v>
      </c>
      <c r="H14" s="85" t="e">
        <f>-ROUND(+#REF!*(1-revsens),5)</f>
        <v>#REF!</v>
      </c>
      <c r="I14" s="85" t="e">
        <f>-ROUND(+#REF!*(1-revsens),5)</f>
        <v>#REF!</v>
      </c>
      <c r="J14" s="85" t="e">
        <f>-ROUND(+#REF!*(1-revsens),5)</f>
        <v>#REF!</v>
      </c>
      <c r="K14" s="85" t="e">
        <f>-ROUND(#REF!*(1-revsens),5)</f>
        <v>#REF!</v>
      </c>
      <c r="L14" s="85"/>
      <c r="M14" s="85"/>
      <c r="N14" s="85"/>
      <c r="O14" s="85"/>
      <c r="P14" s="85" t="e">
        <f>SUM(D14:O14)</f>
        <v>#REF!</v>
      </c>
      <c r="R14" s="89" t="e">
        <f>+P14+(#REF!*(1-revsens))</f>
        <v>#REF!</v>
      </c>
    </row>
    <row r="15" spans="1:18" x14ac:dyDescent="0.25">
      <c r="A15" s="77">
        <f t="shared" si="0"/>
        <v>9</v>
      </c>
      <c r="B15" s="84" t="s">
        <v>14</v>
      </c>
      <c r="C15" s="84"/>
      <c r="D15" s="85" t="e">
        <f>-ROUND(+#REF!*(1-revsens),5)</f>
        <v>#REF!</v>
      </c>
      <c r="E15" s="85" t="e">
        <f>-ROUND(+#REF!*(1-revsens),5)</f>
        <v>#REF!</v>
      </c>
      <c r="F15" s="85" t="e">
        <f>-ROUND(+#REF!*(1-revsens),5)</f>
        <v>#REF!</v>
      </c>
      <c r="G15" s="85" t="e">
        <f>-ROUND(+#REF!*(1-revsens),5)</f>
        <v>#REF!</v>
      </c>
      <c r="H15" s="85" t="e">
        <f>-ROUND(+#REF!*(1-revsens),5)</f>
        <v>#REF!</v>
      </c>
      <c r="I15" s="85" t="e">
        <f>-ROUND(+#REF!*(1-revsens),5)</f>
        <v>#REF!</v>
      </c>
      <c r="J15" s="85" t="e">
        <f>-ROUND(+#REF!*(1-revsens),5)</f>
        <v>#REF!</v>
      </c>
      <c r="K15" s="85" t="e">
        <f>-ROUND(#REF!*(1-revsens),5)</f>
        <v>#REF!</v>
      </c>
      <c r="L15" s="85"/>
      <c r="M15" s="85"/>
      <c r="N15" s="85"/>
      <c r="O15" s="85"/>
      <c r="P15" s="85" t="e">
        <f>SUM(D15:O15)</f>
        <v>#REF!</v>
      </c>
      <c r="R15" s="89" t="e">
        <f>+P15+(#REF!*(1-revsens))</f>
        <v>#REF!</v>
      </c>
    </row>
    <row r="16" spans="1:18" x14ac:dyDescent="0.25">
      <c r="A16" s="77">
        <f t="shared" si="0"/>
        <v>10</v>
      </c>
      <c r="B16" s="84" t="s">
        <v>12</v>
      </c>
      <c r="C16" s="84"/>
      <c r="D16" s="85" t="e">
        <f>-ROUND(+#REF!*(1-revsens),5)</f>
        <v>#REF!</v>
      </c>
      <c r="E16" s="85" t="e">
        <f>-ROUND(+#REF!*(1-revsens),5)</f>
        <v>#REF!</v>
      </c>
      <c r="F16" s="85" t="e">
        <f>-ROUND(+#REF!*(1-revsens),5)</f>
        <v>#REF!</v>
      </c>
      <c r="G16" s="85" t="e">
        <f>-ROUND(+#REF!*(1-revsens),5)</f>
        <v>#REF!</v>
      </c>
      <c r="H16" s="85" t="e">
        <f>-ROUND(+#REF!*(1-revsens),5)</f>
        <v>#REF!</v>
      </c>
      <c r="I16" s="85" t="e">
        <f>-ROUND(+#REF!*(1-revsens),5)</f>
        <v>#REF!</v>
      </c>
      <c r="J16" s="85" t="e">
        <f>-ROUND(+#REF!*(1-revsens),5)</f>
        <v>#REF!</v>
      </c>
      <c r="K16" s="85" t="e">
        <f>-ROUND(#REF!*(1-revsens),5)</f>
        <v>#REF!</v>
      </c>
      <c r="L16" s="85"/>
      <c r="M16" s="85"/>
      <c r="N16" s="85"/>
      <c r="O16" s="85"/>
      <c r="P16" s="85" t="e">
        <f>SUM(D16:O16)</f>
        <v>#REF!</v>
      </c>
      <c r="R16" s="89" t="e">
        <f>+P16+(#REF!*(1-revsens))</f>
        <v>#REF!</v>
      </c>
    </row>
    <row r="17" spans="1:18" x14ac:dyDescent="0.25">
      <c r="A17" s="77">
        <f t="shared" si="0"/>
        <v>11</v>
      </c>
      <c r="B17" s="84" t="s">
        <v>13</v>
      </c>
      <c r="C17" s="84"/>
      <c r="D17" s="85" t="e">
        <f>-ROUND(+#REF!*(1-revsens),5)</f>
        <v>#REF!</v>
      </c>
      <c r="E17" s="85" t="e">
        <f>-ROUND(+#REF!*(1-revsens),5)</f>
        <v>#REF!</v>
      </c>
      <c r="F17" s="85" t="e">
        <f>-ROUND(+#REF!*(1-revsens),5)</f>
        <v>#REF!</v>
      </c>
      <c r="G17" s="85" t="e">
        <f>-ROUND(+#REF!*(1-revsens),5)</f>
        <v>#REF!</v>
      </c>
      <c r="H17" s="85" t="e">
        <f>-ROUND(+#REF!*(1-revsens),5)</f>
        <v>#REF!</v>
      </c>
      <c r="I17" s="85" t="e">
        <f>-ROUND(+#REF!*(1-revsens),5)</f>
        <v>#REF!</v>
      </c>
      <c r="J17" s="85" t="e">
        <f>-ROUND(+#REF!*(1-revsens),5)</f>
        <v>#REF!</v>
      </c>
      <c r="K17" s="85" t="e">
        <f>-ROUND(#REF!*(1-revsens),5)</f>
        <v>#REF!</v>
      </c>
      <c r="L17" s="85"/>
      <c r="M17" s="85"/>
      <c r="N17" s="85"/>
      <c r="O17" s="85"/>
      <c r="P17" s="85" t="e">
        <f>SUM(D17:O17)</f>
        <v>#REF!</v>
      </c>
      <c r="R17" s="89" t="e">
        <f>+P17+(#REF!*(1-revsens))</f>
        <v>#REF!</v>
      </c>
    </row>
    <row r="18" spans="1:18" x14ac:dyDescent="0.25">
      <c r="A18" s="77">
        <f t="shared" si="0"/>
        <v>12</v>
      </c>
      <c r="B18" s="90">
        <v>27</v>
      </c>
      <c r="C18" s="90"/>
      <c r="D18" s="85" t="e">
        <f>-ROUND(+#REF!*(1-revsens),5)</f>
        <v>#REF!</v>
      </c>
      <c r="E18" s="85" t="e">
        <f>-ROUND(+#REF!*(1-revsens),5)</f>
        <v>#REF!</v>
      </c>
      <c r="F18" s="85" t="e">
        <f>-ROUND(+#REF!*(1-revsens),5)</f>
        <v>#REF!</v>
      </c>
      <c r="G18" s="85" t="e">
        <f>-ROUND(+#REF!*(1-revsens),5)</f>
        <v>#REF!</v>
      </c>
      <c r="H18" s="85" t="e">
        <f>-ROUND(+#REF!*(1-revsens),5)</f>
        <v>#REF!</v>
      </c>
      <c r="I18" s="85" t="e">
        <f>-ROUND(+#REF!*(1-revsens),5)</f>
        <v>#REF!</v>
      </c>
      <c r="J18" s="85" t="e">
        <f>-ROUND(+#REF!*(1-revsens),5)</f>
        <v>#REF!</v>
      </c>
      <c r="K18" s="85" t="e">
        <f>-ROUND(#REF!*(1-revsens),5)</f>
        <v>#REF!</v>
      </c>
      <c r="L18" s="85"/>
      <c r="M18" s="85"/>
      <c r="N18" s="85"/>
      <c r="O18" s="85"/>
      <c r="P18" s="85" t="e">
        <f t="shared" ref="P18:P43" si="1">SUM(D18:O18)</f>
        <v>#REF!</v>
      </c>
      <c r="R18" s="89" t="e">
        <f>+P18+(#REF!*(1-revsens))</f>
        <v>#REF!</v>
      </c>
    </row>
    <row r="19" spans="1:18" x14ac:dyDescent="0.25">
      <c r="A19" s="77">
        <f t="shared" si="0"/>
        <v>13</v>
      </c>
      <c r="B19" s="87" t="s">
        <v>209</v>
      </c>
      <c r="C19" s="88" t="s">
        <v>6</v>
      </c>
      <c r="D19" s="89" t="e">
        <f>-ROUND(+#REF!*(1-revsens),5)</f>
        <v>#REF!</v>
      </c>
      <c r="E19" s="89" t="e">
        <f>-ROUND(+#REF!*(1-revsens),5)</f>
        <v>#REF!</v>
      </c>
      <c r="F19" s="89" t="e">
        <f>-ROUND(+#REF!*(1-revsens),5)</f>
        <v>#REF!</v>
      </c>
      <c r="G19" s="89" t="e">
        <f>-ROUND(+#REF!*(1-revsens),5)</f>
        <v>#REF!</v>
      </c>
      <c r="H19" s="89" t="e">
        <f>-ROUND(+#REF!*(1-revsens),5)</f>
        <v>#REF!</v>
      </c>
      <c r="I19" s="89" t="e">
        <f>-ROUND(+#REF!*(1-revsens),5)</f>
        <v>#REF!</v>
      </c>
      <c r="J19" s="89" t="e">
        <f>-ROUND(+#REF!*(1-revsens),5)</f>
        <v>#REF!</v>
      </c>
      <c r="K19" s="89" t="e">
        <f>-ROUND(#REF!*(1-revsens),5)</f>
        <v>#REF!</v>
      </c>
      <c r="L19" s="89"/>
      <c r="M19" s="89"/>
      <c r="N19" s="89"/>
      <c r="O19" s="89"/>
      <c r="P19" s="89" t="e">
        <f t="shared" si="1"/>
        <v>#REF!</v>
      </c>
      <c r="R19" s="89" t="e">
        <f>+P19+(#REF!*(1-revsens))</f>
        <v>#REF!</v>
      </c>
    </row>
    <row r="20" spans="1:18" x14ac:dyDescent="0.25">
      <c r="A20" s="77">
        <f t="shared" si="0"/>
        <v>14</v>
      </c>
      <c r="B20" s="90"/>
      <c r="C20" s="91" t="s">
        <v>7</v>
      </c>
      <c r="D20" s="85" t="e">
        <f>-ROUND(+#REF!*(1-revsens),5)</f>
        <v>#REF!</v>
      </c>
      <c r="E20" s="85" t="e">
        <f>-ROUND(+#REF!*(1-revsens),5)</f>
        <v>#REF!</v>
      </c>
      <c r="F20" s="85" t="e">
        <f>-ROUND(+#REF!*(1-revsens),5)</f>
        <v>#REF!</v>
      </c>
      <c r="G20" s="85" t="e">
        <f>-ROUND(+#REF!*(1-revsens),5)</f>
        <v>#REF!</v>
      </c>
      <c r="H20" s="85" t="e">
        <f>-ROUND(+#REF!*(1-revsens),5)</f>
        <v>#REF!</v>
      </c>
      <c r="I20" s="85" t="e">
        <f>-ROUND(+#REF!*(1-revsens),5)</f>
        <v>#REF!</v>
      </c>
      <c r="J20" s="85" t="e">
        <f>-ROUND(+#REF!*(1-revsens),5)</f>
        <v>#REF!</v>
      </c>
      <c r="K20" s="85" t="e">
        <f>-ROUND(#REF!*(1-revsens),5)</f>
        <v>#REF!</v>
      </c>
      <c r="L20" s="85"/>
      <c r="M20" s="85"/>
      <c r="N20" s="85"/>
      <c r="O20" s="85"/>
      <c r="P20" s="85" t="e">
        <f t="shared" si="1"/>
        <v>#REF!</v>
      </c>
      <c r="R20" s="89" t="e">
        <f>+P20+(#REF!*(1-revsens))</f>
        <v>#REF!</v>
      </c>
    </row>
    <row r="21" spans="1:18" x14ac:dyDescent="0.25">
      <c r="A21" s="77">
        <f t="shared" si="0"/>
        <v>15</v>
      </c>
      <c r="B21" s="87" t="s">
        <v>211</v>
      </c>
      <c r="C21" s="88" t="s">
        <v>6</v>
      </c>
      <c r="D21" s="89" t="e">
        <f>-ROUND(+#REF!*(1-revsens),5)</f>
        <v>#REF!</v>
      </c>
      <c r="E21" s="89" t="e">
        <f>-ROUND(+#REF!*(1-revsens),5)</f>
        <v>#REF!</v>
      </c>
      <c r="F21" s="89" t="e">
        <f>-ROUND(+#REF!*(1-revsens),5)</f>
        <v>#REF!</v>
      </c>
      <c r="G21" s="89" t="e">
        <f>-ROUND(+#REF!*(1-revsens),5)</f>
        <v>#REF!</v>
      </c>
      <c r="H21" s="89" t="e">
        <f>-ROUND(+#REF!*(1-revsens),5)</f>
        <v>#REF!</v>
      </c>
      <c r="I21" s="89" t="e">
        <f>-ROUND(+#REF!*(1-revsens),5)</f>
        <v>#REF!</v>
      </c>
      <c r="J21" s="89" t="e">
        <f>-ROUND(+#REF!*(1-revsens),5)</f>
        <v>#REF!</v>
      </c>
      <c r="K21" s="89" t="e">
        <f>-ROUND(#REF!*(1-revsens),5)</f>
        <v>#REF!</v>
      </c>
      <c r="L21" s="89"/>
      <c r="M21" s="89"/>
      <c r="N21" s="89"/>
      <c r="O21" s="89"/>
      <c r="P21" s="89" t="e">
        <f t="shared" si="1"/>
        <v>#REF!</v>
      </c>
      <c r="R21" s="89" t="e">
        <f>+P21+(#REF!*(1-revsens))</f>
        <v>#REF!</v>
      </c>
    </row>
    <row r="22" spans="1:18" x14ac:dyDescent="0.25">
      <c r="A22" s="77">
        <f t="shared" si="0"/>
        <v>16</v>
      </c>
      <c r="B22" s="90"/>
      <c r="C22" s="91" t="s">
        <v>7</v>
      </c>
      <c r="D22" s="85" t="e">
        <f>-ROUND(+#REF!*(1-revsens),5)</f>
        <v>#REF!</v>
      </c>
      <c r="E22" s="85" t="e">
        <f>-ROUND(+#REF!*(1-revsens),5)</f>
        <v>#REF!</v>
      </c>
      <c r="F22" s="85" t="e">
        <f>-ROUND(+#REF!*(1-revsens),5)</f>
        <v>#REF!</v>
      </c>
      <c r="G22" s="85" t="e">
        <f>-ROUND(+#REF!*(1-revsens),5)</f>
        <v>#REF!</v>
      </c>
      <c r="H22" s="85" t="e">
        <f>-ROUND(+#REF!*(1-revsens),5)</f>
        <v>#REF!</v>
      </c>
      <c r="I22" s="85" t="e">
        <f>-ROUND(+#REF!*(1-revsens),5)</f>
        <v>#REF!</v>
      </c>
      <c r="J22" s="85" t="e">
        <f>-ROUND(+#REF!*(1-revsens),5)</f>
        <v>#REF!</v>
      </c>
      <c r="K22" s="85" t="e">
        <f>-ROUND(#REF!*(1-revsens),5)</f>
        <v>#REF!</v>
      </c>
      <c r="L22" s="85"/>
      <c r="M22" s="85"/>
      <c r="N22" s="85"/>
      <c r="O22" s="85"/>
      <c r="P22" s="85" t="e">
        <f t="shared" si="1"/>
        <v>#REF!</v>
      </c>
      <c r="R22" s="89" t="e">
        <f>+P22+(#REF!*(1-revsens))</f>
        <v>#REF!</v>
      </c>
    </row>
    <row r="23" spans="1:18" x14ac:dyDescent="0.25">
      <c r="A23" s="77">
        <f t="shared" si="0"/>
        <v>17</v>
      </c>
      <c r="B23" s="87" t="s">
        <v>87</v>
      </c>
      <c r="C23" s="88" t="s">
        <v>6</v>
      </c>
      <c r="D23" s="89" t="e">
        <f>-ROUND(+#REF!*(1-revsens),5)</f>
        <v>#REF!</v>
      </c>
      <c r="E23" s="89" t="e">
        <f>-ROUND(+#REF!*(1-revsens),5)</f>
        <v>#REF!</v>
      </c>
      <c r="F23" s="89" t="e">
        <f>-ROUND(+#REF!*(1-revsens),5)</f>
        <v>#REF!</v>
      </c>
      <c r="G23" s="89" t="e">
        <f>-ROUND(+#REF!*(1-revsens),5)</f>
        <v>#REF!</v>
      </c>
      <c r="H23" s="89" t="e">
        <f>-ROUND(+#REF!*(1-revsens),5)</f>
        <v>#REF!</v>
      </c>
      <c r="I23" s="89" t="e">
        <f>-ROUND(+#REF!*(1-revsens),5)</f>
        <v>#REF!</v>
      </c>
      <c r="J23" s="89" t="e">
        <f>-ROUND(+#REF!*(1-revsens),5)</f>
        <v>#REF!</v>
      </c>
      <c r="K23" s="89" t="e">
        <f>-ROUND(#REF!*(1-revsens),5)</f>
        <v>#REF!</v>
      </c>
      <c r="L23" s="89"/>
      <c r="M23" s="89"/>
      <c r="N23" s="89"/>
      <c r="O23" s="89"/>
      <c r="P23" s="89" t="e">
        <f t="shared" si="1"/>
        <v>#REF!</v>
      </c>
      <c r="R23" s="89" t="e">
        <f>+P23+(#REF!*(1-revsens))</f>
        <v>#REF!</v>
      </c>
    </row>
    <row r="24" spans="1:18" x14ac:dyDescent="0.25">
      <c r="A24" s="77">
        <f t="shared" si="0"/>
        <v>18</v>
      </c>
      <c r="B24" s="90"/>
      <c r="C24" s="91" t="s">
        <v>7</v>
      </c>
      <c r="D24" s="85" t="e">
        <f>-ROUND(+#REF!*(1-revsens),5)</f>
        <v>#REF!</v>
      </c>
      <c r="E24" s="85" t="e">
        <f>-ROUND(+#REF!*(1-revsens),5)</f>
        <v>#REF!</v>
      </c>
      <c r="F24" s="85" t="e">
        <f>-ROUND(+#REF!*(1-revsens),5)</f>
        <v>#REF!</v>
      </c>
      <c r="G24" s="85" t="e">
        <f>-ROUND(+#REF!*(1-revsens),5)</f>
        <v>#REF!</v>
      </c>
      <c r="H24" s="85" t="e">
        <f>-ROUND(+#REF!*(1-revsens),5)</f>
        <v>#REF!</v>
      </c>
      <c r="I24" s="85" t="e">
        <f>-ROUND(+#REF!*(1-revsens),5)</f>
        <v>#REF!</v>
      </c>
      <c r="J24" s="85" t="e">
        <f>-ROUND(+#REF!*(1-revsens),5)</f>
        <v>#REF!</v>
      </c>
      <c r="K24" s="85" t="e">
        <f>-ROUND(#REF!*(1-revsens),5)</f>
        <v>#REF!</v>
      </c>
      <c r="L24" s="85"/>
      <c r="M24" s="85"/>
      <c r="N24" s="85"/>
      <c r="O24" s="85"/>
      <c r="P24" s="85" t="e">
        <f t="shared" si="1"/>
        <v>#REF!</v>
      </c>
      <c r="R24" s="89" t="e">
        <f>+P24+(#REF!*(1-revsens))</f>
        <v>#REF!</v>
      </c>
    </row>
    <row r="25" spans="1:18" x14ac:dyDescent="0.25">
      <c r="A25" s="77">
        <f t="shared" si="0"/>
        <v>19</v>
      </c>
      <c r="B25" s="87" t="s">
        <v>210</v>
      </c>
      <c r="C25" s="88" t="s">
        <v>6</v>
      </c>
      <c r="D25" s="89" t="e">
        <f>-ROUND(+#REF!*(1-revsens),5)</f>
        <v>#REF!</v>
      </c>
      <c r="E25" s="89" t="e">
        <f>-ROUND(+#REF!*(1-revsens),5)</f>
        <v>#REF!</v>
      </c>
      <c r="F25" s="89" t="e">
        <f>-ROUND(+#REF!*(1-revsens),5)</f>
        <v>#REF!</v>
      </c>
      <c r="G25" s="89" t="e">
        <f>-ROUND(+#REF!*(1-revsens),5)</f>
        <v>#REF!</v>
      </c>
      <c r="H25" s="89" t="e">
        <f>-ROUND(+#REF!*(1-revsens),5)</f>
        <v>#REF!</v>
      </c>
      <c r="I25" s="89" t="e">
        <f>-ROUND(+#REF!*(1-revsens),5)</f>
        <v>#REF!</v>
      </c>
      <c r="J25" s="89" t="e">
        <f>-ROUND(+#REF!*(1-revsens),5)</f>
        <v>#REF!</v>
      </c>
      <c r="K25" s="89" t="e">
        <f>-ROUND(#REF!*(1-revsens),5)</f>
        <v>#REF!</v>
      </c>
      <c r="L25" s="89"/>
      <c r="M25" s="89"/>
      <c r="N25" s="89"/>
      <c r="O25" s="89"/>
      <c r="P25" s="89" t="e">
        <f t="shared" si="1"/>
        <v>#REF!</v>
      </c>
      <c r="R25" s="89" t="e">
        <f>+P25+(#REF!*(1-revsens))</f>
        <v>#REF!</v>
      </c>
    </row>
    <row r="26" spans="1:18" x14ac:dyDescent="0.25">
      <c r="A26" s="77">
        <f t="shared" si="0"/>
        <v>20</v>
      </c>
      <c r="B26" s="90"/>
      <c r="C26" s="91" t="s">
        <v>7</v>
      </c>
      <c r="D26" s="85" t="e">
        <f>-ROUND(+#REF!*(1-revsens),5)</f>
        <v>#REF!</v>
      </c>
      <c r="E26" s="85" t="e">
        <f>-ROUND(+#REF!*(1-revsens),5)</f>
        <v>#REF!</v>
      </c>
      <c r="F26" s="85" t="e">
        <f>-ROUND(+#REF!*(1-revsens),5)</f>
        <v>#REF!</v>
      </c>
      <c r="G26" s="85" t="e">
        <f>-ROUND(+#REF!*(1-revsens),5)</f>
        <v>#REF!</v>
      </c>
      <c r="H26" s="85" t="e">
        <f>-ROUND(+#REF!*(1-revsens),5)</f>
        <v>#REF!</v>
      </c>
      <c r="I26" s="85" t="e">
        <f>-ROUND(+#REF!*(1-revsens),5)</f>
        <v>#REF!</v>
      </c>
      <c r="J26" s="85" t="e">
        <f>-ROUND(+#REF!*(1-revsens),5)</f>
        <v>#REF!</v>
      </c>
      <c r="K26" s="85" t="e">
        <f>-ROUND(#REF!*(1-revsens),5)</f>
        <v>#REF!</v>
      </c>
      <c r="L26" s="85"/>
      <c r="M26" s="85"/>
      <c r="N26" s="85"/>
      <c r="O26" s="85"/>
      <c r="P26" s="85" t="e">
        <f t="shared" si="1"/>
        <v>#REF!</v>
      </c>
      <c r="R26" s="89" t="e">
        <f>+P26+(#REF!*(1-revsens))</f>
        <v>#REF!</v>
      </c>
    </row>
    <row r="27" spans="1:18" x14ac:dyDescent="0.25">
      <c r="A27" s="77">
        <f t="shared" si="0"/>
        <v>21</v>
      </c>
      <c r="B27" s="87" t="s">
        <v>212</v>
      </c>
      <c r="C27" s="88" t="s">
        <v>6</v>
      </c>
      <c r="D27" s="89" t="e">
        <f>-ROUND(+#REF!*(1-revsens),5)</f>
        <v>#REF!</v>
      </c>
      <c r="E27" s="89" t="e">
        <f>-ROUND(+#REF!*(1-revsens),5)</f>
        <v>#REF!</v>
      </c>
      <c r="F27" s="89" t="e">
        <f>-ROUND(+#REF!*(1-revsens),5)</f>
        <v>#REF!</v>
      </c>
      <c r="G27" s="89" t="e">
        <f>-ROUND(+#REF!*(1-revsens),5)</f>
        <v>#REF!</v>
      </c>
      <c r="H27" s="89" t="e">
        <f>-ROUND(+#REF!*(1-revsens),5)</f>
        <v>#REF!</v>
      </c>
      <c r="I27" s="89" t="e">
        <f>-ROUND(+#REF!*(1-revsens),5)</f>
        <v>#REF!</v>
      </c>
      <c r="J27" s="89" t="e">
        <f>-ROUND(+#REF!*(1-revsens),5)</f>
        <v>#REF!</v>
      </c>
      <c r="K27" s="89" t="e">
        <f>-ROUND(#REF!*(1-revsens),5)</f>
        <v>#REF!</v>
      </c>
      <c r="L27" s="89"/>
      <c r="M27" s="89"/>
      <c r="N27" s="89"/>
      <c r="O27" s="89"/>
      <c r="P27" s="89" t="e">
        <f t="shared" si="1"/>
        <v>#REF!</v>
      </c>
      <c r="R27" s="89" t="e">
        <f>+P27+(#REF!*(1-revsens))</f>
        <v>#REF!</v>
      </c>
    </row>
    <row r="28" spans="1:18" x14ac:dyDescent="0.25">
      <c r="A28" s="77">
        <f t="shared" si="0"/>
        <v>22</v>
      </c>
      <c r="B28" s="90"/>
      <c r="C28" s="91" t="s">
        <v>7</v>
      </c>
      <c r="D28" s="85" t="e">
        <f>-ROUND(+#REF!*(1-revsens),5)</f>
        <v>#REF!</v>
      </c>
      <c r="E28" s="85" t="e">
        <f>-ROUND(+#REF!*(1-revsens),5)</f>
        <v>#REF!</v>
      </c>
      <c r="F28" s="85" t="e">
        <f>-ROUND(+#REF!*(1-revsens),5)</f>
        <v>#REF!</v>
      </c>
      <c r="G28" s="85" t="e">
        <f>-ROUND(+#REF!*(1-revsens),5)</f>
        <v>#REF!</v>
      </c>
      <c r="H28" s="85" t="e">
        <f>-ROUND(+#REF!*(1-revsens),5)</f>
        <v>#REF!</v>
      </c>
      <c r="I28" s="85" t="e">
        <f>-ROUND(+#REF!*(1-revsens),5)</f>
        <v>#REF!</v>
      </c>
      <c r="J28" s="85" t="e">
        <f>-ROUND(+#REF!*(1-revsens),5)</f>
        <v>#REF!</v>
      </c>
      <c r="K28" s="85" t="e">
        <f>-ROUND(#REF!*(1-revsens),5)</f>
        <v>#REF!</v>
      </c>
      <c r="L28" s="85"/>
      <c r="M28" s="85"/>
      <c r="N28" s="85"/>
      <c r="O28" s="85"/>
      <c r="P28" s="85" t="e">
        <f t="shared" si="1"/>
        <v>#REF!</v>
      </c>
      <c r="R28" s="89" t="e">
        <f>+P28+(#REF!*(1-revsens))</f>
        <v>#REF!</v>
      </c>
    </row>
    <row r="29" spans="1:18" x14ac:dyDescent="0.25">
      <c r="A29" s="77">
        <f t="shared" si="0"/>
        <v>23</v>
      </c>
      <c r="B29" s="87" t="s">
        <v>88</v>
      </c>
      <c r="C29" s="88" t="s">
        <v>6</v>
      </c>
      <c r="D29" s="89" t="e">
        <f>-ROUND(+#REF!*(1-revsens),5)</f>
        <v>#REF!</v>
      </c>
      <c r="E29" s="89" t="e">
        <f>-ROUND(+#REF!*(1-revsens),5)</f>
        <v>#REF!</v>
      </c>
      <c r="F29" s="89" t="e">
        <f>-ROUND(+#REF!*(1-revsens),5)</f>
        <v>#REF!</v>
      </c>
      <c r="G29" s="89" t="e">
        <f>-ROUND(+#REF!*(1-revsens),5)</f>
        <v>#REF!</v>
      </c>
      <c r="H29" s="89" t="e">
        <f>-ROUND(+#REF!*(1-revsens),5)</f>
        <v>#REF!</v>
      </c>
      <c r="I29" s="89" t="e">
        <f>-ROUND(+#REF!*(1-revsens),5)</f>
        <v>#REF!</v>
      </c>
      <c r="J29" s="89" t="e">
        <f>-ROUND(+#REF!*(1-revsens),5)</f>
        <v>#REF!</v>
      </c>
      <c r="K29" s="89" t="e">
        <f>-ROUND(#REF!*(1-revsens),5)</f>
        <v>#REF!</v>
      </c>
      <c r="L29" s="89"/>
      <c r="M29" s="89"/>
      <c r="N29" s="89"/>
      <c r="O29" s="89"/>
      <c r="P29" s="89" t="e">
        <f t="shared" si="1"/>
        <v>#REF!</v>
      </c>
      <c r="R29" s="89" t="e">
        <f>+P29+(#REF!*(1-revsens))</f>
        <v>#REF!</v>
      </c>
    </row>
    <row r="30" spans="1:18" x14ac:dyDescent="0.25">
      <c r="A30" s="77">
        <f t="shared" si="0"/>
        <v>24</v>
      </c>
      <c r="B30" s="87"/>
      <c r="C30" s="88" t="s">
        <v>7</v>
      </c>
      <c r="D30" s="89" t="e">
        <f>-ROUND(+#REF!*(1-revsens),5)</f>
        <v>#REF!</v>
      </c>
      <c r="E30" s="89" t="e">
        <f>-ROUND(+#REF!*(1-revsens),5)</f>
        <v>#REF!</v>
      </c>
      <c r="F30" s="89" t="e">
        <f>-ROUND(+#REF!*(1-revsens),5)</f>
        <v>#REF!</v>
      </c>
      <c r="G30" s="89" t="e">
        <f>-ROUND(+#REF!*(1-revsens),5)</f>
        <v>#REF!</v>
      </c>
      <c r="H30" s="89" t="e">
        <f>-ROUND(+#REF!*(1-revsens),5)</f>
        <v>#REF!</v>
      </c>
      <c r="I30" s="89" t="e">
        <f>-ROUND(+#REF!*(1-revsens),5)</f>
        <v>#REF!</v>
      </c>
      <c r="J30" s="89" t="e">
        <f>-ROUND(+#REF!*(1-revsens),5)</f>
        <v>#REF!</v>
      </c>
      <c r="K30" s="89" t="e">
        <f>-ROUND(#REF!*(1-revsens),5)</f>
        <v>#REF!</v>
      </c>
      <c r="L30" s="89"/>
      <c r="M30" s="89"/>
      <c r="N30" s="89"/>
      <c r="O30" s="89"/>
      <c r="P30" s="89" t="e">
        <f t="shared" si="1"/>
        <v>#REF!</v>
      </c>
      <c r="R30" s="89" t="e">
        <f>+P30+(#REF!*(1-revsens))</f>
        <v>#REF!</v>
      </c>
    </row>
    <row r="31" spans="1:18" x14ac:dyDescent="0.25">
      <c r="A31" s="77">
        <f t="shared" si="0"/>
        <v>25</v>
      </c>
      <c r="B31" s="87"/>
      <c r="C31" s="88" t="s">
        <v>8</v>
      </c>
      <c r="D31" s="89" t="e">
        <f>-ROUND(+#REF!*(1-revsens),5)</f>
        <v>#REF!</v>
      </c>
      <c r="E31" s="89" t="e">
        <f>-ROUND(+#REF!*(1-revsens),5)</f>
        <v>#REF!</v>
      </c>
      <c r="F31" s="89" t="e">
        <f>-ROUND(+#REF!*(1-revsens),5)</f>
        <v>#REF!</v>
      </c>
      <c r="G31" s="89" t="e">
        <f>-ROUND(+#REF!*(1-revsens),5)</f>
        <v>#REF!</v>
      </c>
      <c r="H31" s="89" t="e">
        <f>-ROUND(+#REF!*(1-revsens),5)</f>
        <v>#REF!</v>
      </c>
      <c r="I31" s="89" t="e">
        <f>-ROUND(+#REF!*(1-revsens),5)</f>
        <v>#REF!</v>
      </c>
      <c r="J31" s="89" t="e">
        <f>-ROUND(+#REF!*(1-revsens),5)</f>
        <v>#REF!</v>
      </c>
      <c r="K31" s="89" t="e">
        <f>-ROUND(#REF!*(1-revsens),5)</f>
        <v>#REF!</v>
      </c>
      <c r="L31" s="89"/>
      <c r="M31" s="89"/>
      <c r="N31" s="89"/>
      <c r="O31" s="89"/>
      <c r="P31" s="89" t="e">
        <f t="shared" si="1"/>
        <v>#REF!</v>
      </c>
      <c r="R31" s="89" t="e">
        <f>+P31+(#REF!*(1-revsens))</f>
        <v>#REF!</v>
      </c>
    </row>
    <row r="32" spans="1:18" x14ac:dyDescent="0.25">
      <c r="A32" s="77">
        <f t="shared" si="0"/>
        <v>26</v>
      </c>
      <c r="B32" s="87"/>
      <c r="C32" s="88" t="s">
        <v>9</v>
      </c>
      <c r="D32" s="89" t="e">
        <f>-ROUND(+#REF!*(1-revsens),5)</f>
        <v>#REF!</v>
      </c>
      <c r="E32" s="89" t="e">
        <f>-ROUND(+#REF!*(1-revsens),5)</f>
        <v>#REF!</v>
      </c>
      <c r="F32" s="89" t="e">
        <f>-ROUND(+#REF!*(1-revsens),5)</f>
        <v>#REF!</v>
      </c>
      <c r="G32" s="89" t="e">
        <f>-ROUND(+#REF!*(1-revsens),5)</f>
        <v>#REF!</v>
      </c>
      <c r="H32" s="89" t="e">
        <f>-ROUND(+#REF!*(1-revsens),5)</f>
        <v>#REF!</v>
      </c>
      <c r="I32" s="89" t="e">
        <f>-ROUND(+#REF!*(1-revsens),5)</f>
        <v>#REF!</v>
      </c>
      <c r="J32" s="89" t="e">
        <f>-ROUND(+#REF!*(1-revsens),5)</f>
        <v>#REF!</v>
      </c>
      <c r="K32" s="89" t="e">
        <f>-ROUND(#REF!*(1-revsens),5)</f>
        <v>#REF!</v>
      </c>
      <c r="L32" s="89"/>
      <c r="M32" s="89"/>
      <c r="N32" s="89"/>
      <c r="O32" s="89"/>
      <c r="P32" s="89" t="e">
        <f t="shared" si="1"/>
        <v>#REF!</v>
      </c>
      <c r="R32" s="89" t="e">
        <f>+P32+(#REF!*(1-revsens))</f>
        <v>#REF!</v>
      </c>
    </row>
    <row r="33" spans="1:18" x14ac:dyDescent="0.25">
      <c r="A33" s="77">
        <f t="shared" si="0"/>
        <v>27</v>
      </c>
      <c r="B33" s="87"/>
      <c r="C33" s="88" t="s">
        <v>10</v>
      </c>
      <c r="D33" s="89" t="e">
        <f>-ROUND(+#REF!*(1-revsens),5)</f>
        <v>#REF!</v>
      </c>
      <c r="E33" s="89" t="e">
        <f>-ROUND(+#REF!*(1-revsens),5)</f>
        <v>#REF!</v>
      </c>
      <c r="F33" s="89" t="e">
        <f>-ROUND(+#REF!*(1-revsens),5)</f>
        <v>#REF!</v>
      </c>
      <c r="G33" s="89" t="e">
        <f>-ROUND(+#REF!*(1-revsens),5)</f>
        <v>#REF!</v>
      </c>
      <c r="H33" s="89" t="e">
        <f>-ROUND(+#REF!*(1-revsens),5)</f>
        <v>#REF!</v>
      </c>
      <c r="I33" s="89" t="e">
        <f>-ROUND(+#REF!*(1-revsens),5)</f>
        <v>#REF!</v>
      </c>
      <c r="J33" s="89" t="e">
        <f>-ROUND(+#REF!*(1-revsens),5)</f>
        <v>#REF!</v>
      </c>
      <c r="K33" s="89" t="e">
        <f>-ROUND(#REF!*(1-revsens),5)</f>
        <v>#REF!</v>
      </c>
      <c r="L33" s="89"/>
      <c r="M33" s="89"/>
      <c r="N33" s="89"/>
      <c r="O33" s="89"/>
      <c r="P33" s="89" t="e">
        <f t="shared" si="1"/>
        <v>#REF!</v>
      </c>
      <c r="R33" s="89" t="e">
        <f>+P33+(#REF!*(1-revsens))</f>
        <v>#REF!</v>
      </c>
    </row>
    <row r="34" spans="1:18" x14ac:dyDescent="0.25">
      <c r="A34" s="77">
        <f t="shared" si="0"/>
        <v>28</v>
      </c>
      <c r="B34" s="90"/>
      <c r="C34" s="91" t="s">
        <v>11</v>
      </c>
      <c r="D34" s="85" t="e">
        <f>-ROUND(+#REF!*(1-revsens),5)</f>
        <v>#REF!</v>
      </c>
      <c r="E34" s="85" t="e">
        <f>-ROUND(+#REF!*(1-revsens),5)</f>
        <v>#REF!</v>
      </c>
      <c r="F34" s="85" t="e">
        <f>-ROUND(+#REF!*(1-revsens),5)</f>
        <v>#REF!</v>
      </c>
      <c r="G34" s="85" t="e">
        <f>-ROUND(+#REF!*(1-revsens),5)</f>
        <v>#REF!</v>
      </c>
      <c r="H34" s="85" t="e">
        <f>-ROUND(+#REF!*(1-revsens),5)</f>
        <v>#REF!</v>
      </c>
      <c r="I34" s="85" t="e">
        <f>-ROUND(+#REF!*(1-revsens),5)</f>
        <v>#REF!</v>
      </c>
      <c r="J34" s="85" t="e">
        <f>-ROUND(+#REF!*(1-revsens),5)</f>
        <v>#REF!</v>
      </c>
      <c r="K34" s="85" t="e">
        <f>-ROUND(#REF!*(1-revsens),5)</f>
        <v>#REF!</v>
      </c>
      <c r="L34" s="85"/>
      <c r="M34" s="85"/>
      <c r="N34" s="85"/>
      <c r="O34" s="85"/>
      <c r="P34" s="85" t="e">
        <f t="shared" si="1"/>
        <v>#REF!</v>
      </c>
      <c r="R34" s="89" t="e">
        <f>+P34+(#REF!*(1-revsens))</f>
        <v>#REF!</v>
      </c>
    </row>
    <row r="35" spans="1:18" x14ac:dyDescent="0.25">
      <c r="A35" s="77">
        <f t="shared" si="0"/>
        <v>29</v>
      </c>
      <c r="B35" s="87" t="s">
        <v>89</v>
      </c>
      <c r="C35" s="88" t="s">
        <v>6</v>
      </c>
      <c r="D35" s="89" t="e">
        <f>-ROUND(+#REF!*(1-revsens),5)</f>
        <v>#REF!</v>
      </c>
      <c r="E35" s="89" t="e">
        <f>-ROUND(+#REF!*(1-revsens),5)</f>
        <v>#REF!</v>
      </c>
      <c r="F35" s="89" t="e">
        <f>-ROUND(+#REF!*(1-revsens),5)</f>
        <v>#REF!</v>
      </c>
      <c r="G35" s="89" t="e">
        <f>-ROUND(+#REF!*(1-revsens),5)</f>
        <v>#REF!</v>
      </c>
      <c r="H35" s="89" t="e">
        <f>-ROUND(+#REF!*(1-revsens),5)</f>
        <v>#REF!</v>
      </c>
      <c r="I35" s="89" t="e">
        <f>-ROUND(+#REF!*(1-revsens),5)</f>
        <v>#REF!</v>
      </c>
      <c r="J35" s="89" t="e">
        <f>-ROUND(+#REF!*(1-revsens),5)</f>
        <v>#REF!</v>
      </c>
      <c r="K35" s="89" t="e">
        <f>-ROUND(#REF!*(1-revsens),5)</f>
        <v>#REF!</v>
      </c>
      <c r="L35" s="89"/>
      <c r="M35" s="89"/>
      <c r="N35" s="89"/>
      <c r="O35" s="89"/>
      <c r="P35" s="89" t="e">
        <f t="shared" si="1"/>
        <v>#REF!</v>
      </c>
      <c r="R35" s="89" t="e">
        <f>+P35+(#REF!*(1-revsens))</f>
        <v>#REF!</v>
      </c>
    </row>
    <row r="36" spans="1:18" x14ac:dyDescent="0.25">
      <c r="A36" s="77">
        <f t="shared" si="0"/>
        <v>30</v>
      </c>
      <c r="B36" s="87"/>
      <c r="C36" s="88" t="s">
        <v>7</v>
      </c>
      <c r="D36" s="89" t="e">
        <f>-ROUND(+#REF!*(1-revsens),5)</f>
        <v>#REF!</v>
      </c>
      <c r="E36" s="89" t="e">
        <f>-ROUND(+#REF!*(1-revsens),5)</f>
        <v>#REF!</v>
      </c>
      <c r="F36" s="89" t="e">
        <f>-ROUND(+#REF!*(1-revsens),5)</f>
        <v>#REF!</v>
      </c>
      <c r="G36" s="89" t="e">
        <f>-ROUND(+#REF!*(1-revsens),5)</f>
        <v>#REF!</v>
      </c>
      <c r="H36" s="89" t="e">
        <f>-ROUND(+#REF!*(1-revsens),5)</f>
        <v>#REF!</v>
      </c>
      <c r="I36" s="89" t="e">
        <f>-ROUND(+#REF!*(1-revsens),5)</f>
        <v>#REF!</v>
      </c>
      <c r="J36" s="89" t="e">
        <f>-ROUND(+#REF!*(1-revsens),5)</f>
        <v>#REF!</v>
      </c>
      <c r="K36" s="89" t="e">
        <f>-ROUND(#REF!*(1-revsens),5)</f>
        <v>#REF!</v>
      </c>
      <c r="L36" s="89"/>
      <c r="M36" s="89"/>
      <c r="N36" s="89"/>
      <c r="O36" s="89"/>
      <c r="P36" s="89" t="e">
        <f t="shared" si="1"/>
        <v>#REF!</v>
      </c>
      <c r="R36" s="89" t="e">
        <f>+P36+(#REF!*(1-revsens))</f>
        <v>#REF!</v>
      </c>
    </row>
    <row r="37" spans="1:18" x14ac:dyDescent="0.25">
      <c r="A37" s="77">
        <f t="shared" si="0"/>
        <v>31</v>
      </c>
      <c r="B37" s="87"/>
      <c r="C37" s="88" t="s">
        <v>8</v>
      </c>
      <c r="D37" s="89" t="e">
        <f>-ROUND(+#REF!*(1-revsens),5)</f>
        <v>#REF!</v>
      </c>
      <c r="E37" s="89" t="e">
        <f>-ROUND(+#REF!*(1-revsens),5)</f>
        <v>#REF!</v>
      </c>
      <c r="F37" s="89" t="e">
        <f>-ROUND(+#REF!*(1-revsens),5)</f>
        <v>#REF!</v>
      </c>
      <c r="G37" s="89" t="e">
        <f>-ROUND(+#REF!*(1-revsens),5)</f>
        <v>#REF!</v>
      </c>
      <c r="H37" s="89" t="e">
        <f>-ROUND(+#REF!*(1-revsens),5)</f>
        <v>#REF!</v>
      </c>
      <c r="I37" s="89" t="e">
        <f>-ROUND(+#REF!*(1-revsens),5)</f>
        <v>#REF!</v>
      </c>
      <c r="J37" s="89" t="e">
        <f>-ROUND(+#REF!*(1-revsens),5)</f>
        <v>#REF!</v>
      </c>
      <c r="K37" s="89" t="e">
        <f>-ROUND(#REF!*(1-revsens),5)</f>
        <v>#REF!</v>
      </c>
      <c r="L37" s="89"/>
      <c r="M37" s="89"/>
      <c r="N37" s="89"/>
      <c r="O37" s="89"/>
      <c r="P37" s="89" t="e">
        <f t="shared" si="1"/>
        <v>#REF!</v>
      </c>
      <c r="R37" s="89" t="e">
        <f>+P37+(#REF!*(1-revsens))</f>
        <v>#REF!</v>
      </c>
    </row>
    <row r="38" spans="1:18" x14ac:dyDescent="0.25">
      <c r="A38" s="77">
        <f t="shared" si="0"/>
        <v>32</v>
      </c>
      <c r="B38" s="87"/>
      <c r="C38" s="88" t="s">
        <v>9</v>
      </c>
      <c r="D38" s="89" t="e">
        <f>-ROUND(+#REF!*(1-revsens),5)</f>
        <v>#REF!</v>
      </c>
      <c r="E38" s="89" t="e">
        <f>-ROUND(+#REF!*(1-revsens),5)</f>
        <v>#REF!</v>
      </c>
      <c r="F38" s="89" t="e">
        <f>-ROUND(+#REF!*(1-revsens),5)</f>
        <v>#REF!</v>
      </c>
      <c r="G38" s="89" t="e">
        <f>-ROUND(+#REF!*(1-revsens),5)</f>
        <v>#REF!</v>
      </c>
      <c r="H38" s="89" t="e">
        <f>-ROUND(+#REF!*(1-revsens),5)</f>
        <v>#REF!</v>
      </c>
      <c r="I38" s="89" t="e">
        <f>-ROUND(+#REF!*(1-revsens),5)</f>
        <v>#REF!</v>
      </c>
      <c r="J38" s="89" t="e">
        <f>-ROUND(+#REF!*(1-revsens),5)</f>
        <v>#REF!</v>
      </c>
      <c r="K38" s="89" t="e">
        <f>-ROUND(#REF!*(1-revsens),5)</f>
        <v>#REF!</v>
      </c>
      <c r="L38" s="89"/>
      <c r="M38" s="89"/>
      <c r="N38" s="89"/>
      <c r="O38" s="89"/>
      <c r="P38" s="89" t="e">
        <f t="shared" si="1"/>
        <v>#REF!</v>
      </c>
      <c r="R38" s="89" t="e">
        <f>+P38+(#REF!*(1-revsens))</f>
        <v>#REF!</v>
      </c>
    </row>
    <row r="39" spans="1:18" x14ac:dyDescent="0.25">
      <c r="A39" s="77">
        <f t="shared" si="0"/>
        <v>33</v>
      </c>
      <c r="B39" s="87"/>
      <c r="C39" s="88" t="s">
        <v>10</v>
      </c>
      <c r="D39" s="89" t="e">
        <f>-ROUND(+#REF!*(1-revsens),5)</f>
        <v>#REF!</v>
      </c>
      <c r="E39" s="89" t="e">
        <f>-ROUND(+#REF!*(1-revsens),5)</f>
        <v>#REF!</v>
      </c>
      <c r="F39" s="89" t="e">
        <f>-ROUND(+#REF!*(1-revsens),5)</f>
        <v>#REF!</v>
      </c>
      <c r="G39" s="89" t="e">
        <f>-ROUND(+#REF!*(1-revsens),5)</f>
        <v>#REF!</v>
      </c>
      <c r="H39" s="89" t="e">
        <f>-ROUND(+#REF!*(1-revsens),5)</f>
        <v>#REF!</v>
      </c>
      <c r="I39" s="89" t="e">
        <f>-ROUND(+#REF!*(1-revsens),5)</f>
        <v>#REF!</v>
      </c>
      <c r="J39" s="89" t="e">
        <f>-ROUND(+#REF!*(1-revsens),5)</f>
        <v>#REF!</v>
      </c>
      <c r="K39" s="89" t="e">
        <f>-ROUND(#REF!*(1-revsens),5)</f>
        <v>#REF!</v>
      </c>
      <c r="L39" s="89"/>
      <c r="M39" s="89"/>
      <c r="N39" s="89"/>
      <c r="O39" s="89"/>
      <c r="P39" s="89" t="e">
        <f t="shared" si="1"/>
        <v>#REF!</v>
      </c>
      <c r="R39" s="89" t="e">
        <f>+P39+(#REF!*(1-revsens))</f>
        <v>#REF!</v>
      </c>
    </row>
    <row r="40" spans="1:18" x14ac:dyDescent="0.25">
      <c r="A40" s="77">
        <f t="shared" si="0"/>
        <v>34</v>
      </c>
      <c r="B40" s="90"/>
      <c r="C40" s="91" t="s">
        <v>11</v>
      </c>
      <c r="D40" s="85" t="e">
        <f>-ROUND(+#REF!*(1-revsens),5)</f>
        <v>#REF!</v>
      </c>
      <c r="E40" s="85" t="e">
        <f>-ROUND(+#REF!*(1-revsens),5)</f>
        <v>#REF!</v>
      </c>
      <c r="F40" s="85" t="e">
        <f>-ROUND(+#REF!*(1-revsens),5)</f>
        <v>#REF!</v>
      </c>
      <c r="G40" s="85" t="e">
        <f>-ROUND(+#REF!*(1-revsens),5)</f>
        <v>#REF!</v>
      </c>
      <c r="H40" s="85" t="e">
        <f>-ROUND(+#REF!*(1-revsens),5)</f>
        <v>#REF!</v>
      </c>
      <c r="I40" s="85" t="e">
        <f>-ROUND(+#REF!*(1-revsens),5)</f>
        <v>#REF!</v>
      </c>
      <c r="J40" s="85" t="e">
        <f>-ROUND(+#REF!*(1-revsens),5)</f>
        <v>#REF!</v>
      </c>
      <c r="K40" s="85" t="e">
        <f>-ROUND(#REF!*(1-revsens),5)</f>
        <v>#REF!</v>
      </c>
      <c r="L40" s="85"/>
      <c r="M40" s="85"/>
      <c r="N40" s="85"/>
      <c r="O40" s="85"/>
      <c r="P40" s="85" t="e">
        <f t="shared" si="1"/>
        <v>#REF!</v>
      </c>
      <c r="R40" s="89" t="e">
        <f>+P40+(#REF!*(1-revsens))</f>
        <v>#REF!</v>
      </c>
    </row>
    <row r="41" spans="1:18" x14ac:dyDescent="0.25">
      <c r="A41" s="77">
        <f t="shared" si="0"/>
        <v>35</v>
      </c>
      <c r="B41" s="87" t="s">
        <v>90</v>
      </c>
      <c r="C41" s="88" t="s">
        <v>6</v>
      </c>
      <c r="D41" s="89" t="e">
        <f>-ROUND(+#REF!*(1-revsens),5)</f>
        <v>#REF!</v>
      </c>
      <c r="E41" s="89" t="e">
        <f>-ROUND(+#REF!*(1-revsens),5)</f>
        <v>#REF!</v>
      </c>
      <c r="F41" s="89" t="e">
        <f>-ROUND(+#REF!*(1-revsens),5)</f>
        <v>#REF!</v>
      </c>
      <c r="G41" s="89" t="e">
        <f>-ROUND(+#REF!*(1-revsens),5)</f>
        <v>#REF!</v>
      </c>
      <c r="H41" s="89" t="e">
        <f>-ROUND(+#REF!*(1-revsens),5)</f>
        <v>#REF!</v>
      </c>
      <c r="I41" s="89" t="e">
        <f>-ROUND(+#REF!*(1-revsens),5)</f>
        <v>#REF!</v>
      </c>
      <c r="J41" s="89" t="e">
        <f>-ROUND(+#REF!*(1-revsens),5)</f>
        <v>#REF!</v>
      </c>
      <c r="K41" s="89" t="e">
        <f>-ROUND(#REF!*(1-revsens),5)</f>
        <v>#REF!</v>
      </c>
      <c r="L41" s="89"/>
      <c r="M41" s="89"/>
      <c r="N41" s="89"/>
      <c r="O41" s="89"/>
      <c r="P41" s="89" t="e">
        <f t="shared" si="1"/>
        <v>#REF!</v>
      </c>
      <c r="R41" s="89" t="e">
        <f>+P41+(#REF!*(1-revsens))</f>
        <v>#REF!</v>
      </c>
    </row>
    <row r="42" spans="1:18" x14ac:dyDescent="0.25">
      <c r="A42" s="77">
        <f t="shared" si="0"/>
        <v>36</v>
      </c>
      <c r="B42" s="87"/>
      <c r="C42" s="88" t="s">
        <v>7</v>
      </c>
      <c r="D42" s="89" t="e">
        <f>-ROUND(+#REF!*(1-revsens),5)</f>
        <v>#REF!</v>
      </c>
      <c r="E42" s="89" t="e">
        <f>-ROUND(+#REF!*(1-revsens),5)</f>
        <v>#REF!</v>
      </c>
      <c r="F42" s="89" t="e">
        <f>-ROUND(+#REF!*(1-revsens),5)</f>
        <v>#REF!</v>
      </c>
      <c r="G42" s="89" t="e">
        <f>-ROUND(+#REF!*(1-revsens),5)</f>
        <v>#REF!</v>
      </c>
      <c r="H42" s="89" t="e">
        <f>-ROUND(+#REF!*(1-revsens),5)</f>
        <v>#REF!</v>
      </c>
      <c r="I42" s="89" t="e">
        <f>-ROUND(+#REF!*(1-revsens),5)</f>
        <v>#REF!</v>
      </c>
      <c r="J42" s="89" t="e">
        <f>-ROUND(+#REF!*(1-revsens),5)</f>
        <v>#REF!</v>
      </c>
      <c r="K42" s="89" t="e">
        <f>-ROUND(#REF!*(1-revsens),5)</f>
        <v>#REF!</v>
      </c>
      <c r="L42" s="89"/>
      <c r="M42" s="89"/>
      <c r="N42" s="89"/>
      <c r="O42" s="89"/>
      <c r="P42" s="89" t="e">
        <f t="shared" si="1"/>
        <v>#REF!</v>
      </c>
      <c r="R42" s="89" t="e">
        <f>+P42+(#REF!*(1-revsens))</f>
        <v>#REF!</v>
      </c>
    </row>
    <row r="43" spans="1:18" x14ac:dyDescent="0.25">
      <c r="A43" s="77">
        <f t="shared" si="0"/>
        <v>37</v>
      </c>
      <c r="B43" s="87"/>
      <c r="C43" s="88" t="s">
        <v>8</v>
      </c>
      <c r="D43" s="89" t="e">
        <f>-ROUND(+#REF!*(1-revsens),5)</f>
        <v>#REF!</v>
      </c>
      <c r="E43" s="89" t="e">
        <f>-ROUND(+#REF!*(1-revsens),5)</f>
        <v>#REF!</v>
      </c>
      <c r="F43" s="89" t="e">
        <f>-ROUND(+#REF!*(1-revsens),5)</f>
        <v>#REF!</v>
      </c>
      <c r="G43" s="89" t="e">
        <f>-ROUND(+#REF!*(1-revsens),5)</f>
        <v>#REF!</v>
      </c>
      <c r="H43" s="89" t="e">
        <f>-ROUND(+#REF!*(1-revsens),5)</f>
        <v>#REF!</v>
      </c>
      <c r="I43" s="89" t="e">
        <f>-ROUND(+#REF!*(1-revsens),5)</f>
        <v>#REF!</v>
      </c>
      <c r="J43" s="89" t="e">
        <f>-ROUND(+#REF!*(1-revsens),5)</f>
        <v>#REF!</v>
      </c>
      <c r="K43" s="89" t="e">
        <f>-ROUND(#REF!*(1-revsens),5)</f>
        <v>#REF!</v>
      </c>
      <c r="L43" s="89"/>
      <c r="M43" s="89"/>
      <c r="N43" s="89"/>
      <c r="O43" s="89"/>
      <c r="P43" s="89" t="e">
        <f t="shared" si="1"/>
        <v>#REF!</v>
      </c>
      <c r="R43" s="89" t="e">
        <f>+P43+(#REF!*(1-revsens))</f>
        <v>#REF!</v>
      </c>
    </row>
    <row r="44" spans="1:18" x14ac:dyDescent="0.25">
      <c r="A44" s="77">
        <f t="shared" si="0"/>
        <v>38</v>
      </c>
      <c r="B44" s="87"/>
      <c r="C44" s="88" t="s">
        <v>9</v>
      </c>
      <c r="D44" s="89" t="e">
        <f>-ROUND(+#REF!*(1-revsens),5)</f>
        <v>#REF!</v>
      </c>
      <c r="E44" s="89" t="e">
        <f>-ROUND(+#REF!*(1-revsens),5)</f>
        <v>#REF!</v>
      </c>
      <c r="F44" s="89" t="e">
        <f>-ROUND(+#REF!*(1-revsens),5)</f>
        <v>#REF!</v>
      </c>
      <c r="G44" s="89" t="e">
        <f>-ROUND(+#REF!*(1-revsens),5)</f>
        <v>#REF!</v>
      </c>
      <c r="H44" s="89" t="e">
        <f>-ROUND(+#REF!*(1-revsens),5)</f>
        <v>#REF!</v>
      </c>
      <c r="I44" s="89" t="e">
        <f>-ROUND(+#REF!*(1-revsens),5)</f>
        <v>#REF!</v>
      </c>
      <c r="J44" s="89" t="e">
        <f>-ROUND(+#REF!*(1-revsens),5)</f>
        <v>#REF!</v>
      </c>
      <c r="K44" s="89" t="e">
        <f>-ROUND(#REF!*(1-revsens),5)</f>
        <v>#REF!</v>
      </c>
      <c r="L44" s="89"/>
      <c r="M44" s="89"/>
      <c r="N44" s="89"/>
      <c r="O44" s="89"/>
      <c r="P44" s="89" t="e">
        <f t="shared" ref="P44:P67" si="2">SUM(D44:O44)</f>
        <v>#REF!</v>
      </c>
      <c r="R44" s="89" t="e">
        <f>+P44+(#REF!*(1-revsens))</f>
        <v>#REF!</v>
      </c>
    </row>
    <row r="45" spans="1:18" x14ac:dyDescent="0.25">
      <c r="A45" s="77">
        <f t="shared" si="0"/>
        <v>39</v>
      </c>
      <c r="B45" s="87"/>
      <c r="C45" s="88" t="s">
        <v>10</v>
      </c>
      <c r="D45" s="89" t="e">
        <f>-ROUND(+#REF!*(1-revsens),5)</f>
        <v>#REF!</v>
      </c>
      <c r="E45" s="89" t="e">
        <f>-ROUND(+#REF!*(1-revsens),5)</f>
        <v>#REF!</v>
      </c>
      <c r="F45" s="89" t="e">
        <f>-ROUND(+#REF!*(1-revsens),5)</f>
        <v>#REF!</v>
      </c>
      <c r="G45" s="89" t="e">
        <f>-ROUND(+#REF!*(1-revsens),5)</f>
        <v>#REF!</v>
      </c>
      <c r="H45" s="89" t="e">
        <f>-ROUND(+#REF!*(1-revsens),5)</f>
        <v>#REF!</v>
      </c>
      <c r="I45" s="89" t="e">
        <f>-ROUND(+#REF!*(1-revsens),5)</f>
        <v>#REF!</v>
      </c>
      <c r="J45" s="89" t="e">
        <f>-ROUND(+#REF!*(1-revsens),5)</f>
        <v>#REF!</v>
      </c>
      <c r="K45" s="89" t="e">
        <f>-ROUND(#REF!*(1-revsens),5)</f>
        <v>#REF!</v>
      </c>
      <c r="L45" s="89"/>
      <c r="M45" s="89"/>
      <c r="N45" s="89"/>
      <c r="O45" s="89"/>
      <c r="P45" s="89" t="e">
        <f t="shared" si="2"/>
        <v>#REF!</v>
      </c>
      <c r="R45" s="89" t="e">
        <f>+P45+(#REF!*(1-revsens))</f>
        <v>#REF!</v>
      </c>
    </row>
    <row r="46" spans="1:18" x14ac:dyDescent="0.25">
      <c r="A46" s="77">
        <f t="shared" si="0"/>
        <v>40</v>
      </c>
      <c r="B46" s="90"/>
      <c r="C46" s="91" t="s">
        <v>11</v>
      </c>
      <c r="D46" s="85" t="e">
        <f>-ROUND(+#REF!*(1-revsens),5)</f>
        <v>#REF!</v>
      </c>
      <c r="E46" s="85" t="e">
        <f>-ROUND(+#REF!*(1-revsens),5)</f>
        <v>#REF!</v>
      </c>
      <c r="F46" s="85" t="e">
        <f>-ROUND(+#REF!*(1-revsens),5)</f>
        <v>#REF!</v>
      </c>
      <c r="G46" s="85" t="e">
        <f>-ROUND(+#REF!*(1-revsens),5)</f>
        <v>#REF!</v>
      </c>
      <c r="H46" s="85" t="e">
        <f>-ROUND(+#REF!*(1-revsens),5)</f>
        <v>#REF!</v>
      </c>
      <c r="I46" s="85" t="e">
        <f>-ROUND(+#REF!*(1-revsens),5)</f>
        <v>#REF!</v>
      </c>
      <c r="J46" s="85" t="e">
        <f>-ROUND(+#REF!*(1-revsens),5)</f>
        <v>#REF!</v>
      </c>
      <c r="K46" s="85" t="e">
        <f>-ROUND(#REF!*(1-revsens),5)</f>
        <v>#REF!</v>
      </c>
      <c r="L46" s="85"/>
      <c r="M46" s="85"/>
      <c r="N46" s="85"/>
      <c r="O46" s="85"/>
      <c r="P46" s="85" t="e">
        <f t="shared" si="2"/>
        <v>#REF!</v>
      </c>
      <c r="R46" s="89" t="e">
        <f>+P46+(#REF!*(1-revsens))</f>
        <v>#REF!</v>
      </c>
    </row>
    <row r="47" spans="1:18" x14ac:dyDescent="0.25">
      <c r="A47" s="77">
        <f t="shared" si="0"/>
        <v>41</v>
      </c>
      <c r="B47" s="87" t="s">
        <v>213</v>
      </c>
      <c r="C47" s="88" t="s">
        <v>6</v>
      </c>
      <c r="D47" s="89" t="e">
        <f>-ROUND(+#REF!*(1-revsens),5)</f>
        <v>#REF!</v>
      </c>
      <c r="E47" s="89" t="e">
        <f>-ROUND(+#REF!*(1-revsens),5)</f>
        <v>#REF!</v>
      </c>
      <c r="F47" s="89" t="e">
        <f>-ROUND(+#REF!*(1-revsens),5)</f>
        <v>#REF!</v>
      </c>
      <c r="G47" s="89" t="e">
        <f>-ROUND(+#REF!*(1-revsens),5)</f>
        <v>#REF!</v>
      </c>
      <c r="H47" s="89" t="e">
        <f>-ROUND(+#REF!*(1-revsens),5)</f>
        <v>#REF!</v>
      </c>
      <c r="I47" s="89" t="e">
        <f>-ROUND(+#REF!*(1-revsens),5)</f>
        <v>#REF!</v>
      </c>
      <c r="J47" s="89" t="e">
        <f>-ROUND(+#REF!*(1-revsens),5)</f>
        <v>#REF!</v>
      </c>
      <c r="K47" s="89" t="e">
        <f>-ROUND(#REF!*(1-revsens),5)</f>
        <v>#REF!</v>
      </c>
      <c r="L47" s="89"/>
      <c r="M47" s="89"/>
      <c r="N47" s="89"/>
      <c r="O47" s="89"/>
      <c r="P47" s="89" t="e">
        <f t="shared" ref="P47:P52" si="3">SUM(D47:O47)</f>
        <v>#REF!</v>
      </c>
      <c r="R47" s="89" t="e">
        <f>+P47+(#REF!*(1-revsens))</f>
        <v>#REF!</v>
      </c>
    </row>
    <row r="48" spans="1:18" x14ac:dyDescent="0.25">
      <c r="A48" s="77">
        <f t="shared" si="0"/>
        <v>42</v>
      </c>
      <c r="B48" s="87"/>
      <c r="C48" s="88" t="s">
        <v>7</v>
      </c>
      <c r="D48" s="89" t="e">
        <f>-ROUND(+#REF!*(1-revsens),5)</f>
        <v>#REF!</v>
      </c>
      <c r="E48" s="89" t="e">
        <f>-ROUND(+#REF!*(1-revsens),5)</f>
        <v>#REF!</v>
      </c>
      <c r="F48" s="89" t="e">
        <f>-ROUND(+#REF!*(1-revsens),5)</f>
        <v>#REF!</v>
      </c>
      <c r="G48" s="89" t="e">
        <f>-ROUND(+#REF!*(1-revsens),5)</f>
        <v>#REF!</v>
      </c>
      <c r="H48" s="89" t="e">
        <f>-ROUND(+#REF!*(1-revsens),5)</f>
        <v>#REF!</v>
      </c>
      <c r="I48" s="89" t="e">
        <f>-ROUND(+#REF!*(1-revsens),5)</f>
        <v>#REF!</v>
      </c>
      <c r="J48" s="89" t="e">
        <f>-ROUND(+#REF!*(1-revsens),5)</f>
        <v>#REF!</v>
      </c>
      <c r="K48" s="89" t="e">
        <f>-ROUND(#REF!*(1-revsens),5)</f>
        <v>#REF!</v>
      </c>
      <c r="L48" s="89"/>
      <c r="M48" s="89"/>
      <c r="N48" s="89"/>
      <c r="O48" s="89"/>
      <c r="P48" s="89" t="e">
        <f t="shared" si="3"/>
        <v>#REF!</v>
      </c>
      <c r="R48" s="89" t="e">
        <f>+P48+(#REF!*(1-revsens))</f>
        <v>#REF!</v>
      </c>
    </row>
    <row r="49" spans="1:18" x14ac:dyDescent="0.25">
      <c r="A49" s="77">
        <f t="shared" si="0"/>
        <v>43</v>
      </c>
      <c r="B49" s="87"/>
      <c r="C49" s="88" t="s">
        <v>8</v>
      </c>
      <c r="D49" s="89" t="e">
        <f>-ROUND(+#REF!*(1-revsens),5)</f>
        <v>#REF!</v>
      </c>
      <c r="E49" s="89" t="e">
        <f>-ROUND(+#REF!*(1-revsens),5)</f>
        <v>#REF!</v>
      </c>
      <c r="F49" s="89" t="e">
        <f>-ROUND(+#REF!*(1-revsens),5)</f>
        <v>#REF!</v>
      </c>
      <c r="G49" s="89" t="e">
        <f>-ROUND(+#REF!*(1-revsens),5)</f>
        <v>#REF!</v>
      </c>
      <c r="H49" s="89" t="e">
        <f>-ROUND(+#REF!*(1-revsens),5)</f>
        <v>#REF!</v>
      </c>
      <c r="I49" s="89" t="e">
        <f>-ROUND(+#REF!*(1-revsens),5)</f>
        <v>#REF!</v>
      </c>
      <c r="J49" s="89" t="e">
        <f>-ROUND(+#REF!*(1-revsens),5)</f>
        <v>#REF!</v>
      </c>
      <c r="K49" s="89" t="e">
        <f>-ROUND(#REF!*(1-revsens),5)</f>
        <v>#REF!</v>
      </c>
      <c r="L49" s="89"/>
      <c r="M49" s="89"/>
      <c r="N49" s="89"/>
      <c r="O49" s="89"/>
      <c r="P49" s="89" t="e">
        <f t="shared" si="3"/>
        <v>#REF!</v>
      </c>
      <c r="R49" s="89" t="e">
        <f>+P49+(#REF!*(1-revsens))</f>
        <v>#REF!</v>
      </c>
    </row>
    <row r="50" spans="1:18" x14ac:dyDescent="0.25">
      <c r="A50" s="77">
        <f t="shared" si="0"/>
        <v>44</v>
      </c>
      <c r="B50" s="87"/>
      <c r="C50" s="88" t="s">
        <v>9</v>
      </c>
      <c r="D50" s="89" t="e">
        <f>-ROUND(+#REF!*(1-revsens),5)</f>
        <v>#REF!</v>
      </c>
      <c r="E50" s="89" t="e">
        <f>-ROUND(+#REF!*(1-revsens),5)</f>
        <v>#REF!</v>
      </c>
      <c r="F50" s="89" t="e">
        <f>-ROUND(+#REF!*(1-revsens),5)</f>
        <v>#REF!</v>
      </c>
      <c r="G50" s="89" t="e">
        <f>-ROUND(+#REF!*(1-revsens),5)</f>
        <v>#REF!</v>
      </c>
      <c r="H50" s="89" t="e">
        <f>-ROUND(+#REF!*(1-revsens),5)</f>
        <v>#REF!</v>
      </c>
      <c r="I50" s="89" t="e">
        <f>-ROUND(+#REF!*(1-revsens),5)</f>
        <v>#REF!</v>
      </c>
      <c r="J50" s="89" t="e">
        <f>-ROUND(+#REF!*(1-revsens),5)</f>
        <v>#REF!</v>
      </c>
      <c r="K50" s="89" t="e">
        <f>-ROUND(#REF!*(1-revsens),5)</f>
        <v>#REF!</v>
      </c>
      <c r="L50" s="89"/>
      <c r="M50" s="89"/>
      <c r="N50" s="89"/>
      <c r="O50" s="89"/>
      <c r="P50" s="89" t="e">
        <f t="shared" si="3"/>
        <v>#REF!</v>
      </c>
      <c r="R50" s="89" t="e">
        <f>+P50+(#REF!*(1-revsens))</f>
        <v>#REF!</v>
      </c>
    </row>
    <row r="51" spans="1:18" x14ac:dyDescent="0.25">
      <c r="A51" s="77">
        <f t="shared" si="0"/>
        <v>45</v>
      </c>
      <c r="B51" s="87"/>
      <c r="C51" s="88" t="s">
        <v>10</v>
      </c>
      <c r="D51" s="89" t="e">
        <f>-ROUND(+#REF!*(1-revsens),5)</f>
        <v>#REF!</v>
      </c>
      <c r="E51" s="89" t="e">
        <f>-ROUND(+#REF!*(1-revsens),5)</f>
        <v>#REF!</v>
      </c>
      <c r="F51" s="89" t="e">
        <f>-ROUND(+#REF!*(1-revsens),5)</f>
        <v>#REF!</v>
      </c>
      <c r="G51" s="89" t="e">
        <f>-ROUND(+#REF!*(1-revsens),5)</f>
        <v>#REF!</v>
      </c>
      <c r="H51" s="89" t="e">
        <f>-ROUND(+#REF!*(1-revsens),5)</f>
        <v>#REF!</v>
      </c>
      <c r="I51" s="89" t="e">
        <f>-ROUND(+#REF!*(1-revsens),5)</f>
        <v>#REF!</v>
      </c>
      <c r="J51" s="89" t="e">
        <f>-ROUND(+#REF!*(1-revsens),5)</f>
        <v>#REF!</v>
      </c>
      <c r="K51" s="89" t="e">
        <f>-ROUND(#REF!*(1-revsens),5)</f>
        <v>#REF!</v>
      </c>
      <c r="L51" s="89"/>
      <c r="M51" s="89"/>
      <c r="N51" s="89"/>
      <c r="O51" s="89"/>
      <c r="P51" s="89" t="e">
        <f t="shared" si="3"/>
        <v>#REF!</v>
      </c>
      <c r="R51" s="89" t="e">
        <f>+P51+(#REF!*(1-revsens))</f>
        <v>#REF!</v>
      </c>
    </row>
    <row r="52" spans="1:18" x14ac:dyDescent="0.25">
      <c r="A52" s="77">
        <f t="shared" si="0"/>
        <v>46</v>
      </c>
      <c r="B52" s="90"/>
      <c r="C52" s="91" t="s">
        <v>11</v>
      </c>
      <c r="D52" s="85" t="e">
        <f>-ROUND(+#REF!*(1-revsens),5)</f>
        <v>#REF!</v>
      </c>
      <c r="E52" s="85" t="e">
        <f>-ROUND(+#REF!*(1-revsens),5)</f>
        <v>#REF!</v>
      </c>
      <c r="F52" s="85" t="e">
        <f>-ROUND(+#REF!*(1-revsens),5)</f>
        <v>#REF!</v>
      </c>
      <c r="G52" s="85" t="e">
        <f>-ROUND(+#REF!*(1-revsens),5)</f>
        <v>#REF!</v>
      </c>
      <c r="H52" s="85" t="e">
        <f>-ROUND(+#REF!*(1-revsens),5)</f>
        <v>#REF!</v>
      </c>
      <c r="I52" s="85" t="e">
        <f>-ROUND(+#REF!*(1-revsens),5)</f>
        <v>#REF!</v>
      </c>
      <c r="J52" s="85" t="e">
        <f>-ROUND(+#REF!*(1-revsens),5)</f>
        <v>#REF!</v>
      </c>
      <c r="K52" s="85" t="e">
        <f>-ROUND(#REF!*(1-revsens),5)</f>
        <v>#REF!</v>
      </c>
      <c r="L52" s="85"/>
      <c r="M52" s="85"/>
      <c r="N52" s="85"/>
      <c r="O52" s="85"/>
      <c r="P52" s="85" t="e">
        <f t="shared" si="3"/>
        <v>#REF!</v>
      </c>
      <c r="R52" s="89" t="e">
        <f>+P52+(#REF!*(1-revsens))</f>
        <v>#REF!</v>
      </c>
    </row>
    <row r="53" spans="1:18" x14ac:dyDescent="0.25">
      <c r="A53" s="77">
        <f t="shared" si="0"/>
        <v>47</v>
      </c>
      <c r="B53" s="87" t="s">
        <v>214</v>
      </c>
      <c r="C53" s="88" t="s">
        <v>6</v>
      </c>
      <c r="D53" s="89" t="e">
        <f>-ROUND(+#REF!*(1-revsens),5)</f>
        <v>#REF!</v>
      </c>
      <c r="E53" s="89" t="e">
        <f>-ROUND(+#REF!*(1-revsens),5)</f>
        <v>#REF!</v>
      </c>
      <c r="F53" s="89" t="e">
        <f>-ROUND(+#REF!*(1-revsens),5)</f>
        <v>#REF!</v>
      </c>
      <c r="G53" s="89" t="e">
        <f>-ROUND(+#REF!*(1-revsens),5)</f>
        <v>#REF!</v>
      </c>
      <c r="H53" s="89" t="e">
        <f>-ROUND(+#REF!*(1-revsens),5)</f>
        <v>#REF!</v>
      </c>
      <c r="I53" s="89" t="e">
        <f>-ROUND(+#REF!*(1-revsens),5)</f>
        <v>#REF!</v>
      </c>
      <c r="J53" s="89" t="e">
        <f>-ROUND(+#REF!*(1-revsens),5)</f>
        <v>#REF!</v>
      </c>
      <c r="K53" s="89" t="e">
        <f>-ROUND(#REF!*(1-revsens),5)</f>
        <v>#REF!</v>
      </c>
      <c r="L53" s="89"/>
      <c r="M53" s="89"/>
      <c r="N53" s="89"/>
      <c r="O53" s="89"/>
      <c r="P53" s="89" t="e">
        <f t="shared" si="2"/>
        <v>#REF!</v>
      </c>
      <c r="R53" s="89" t="e">
        <f>+P53+(#REF!*(1-revsens))</f>
        <v>#REF!</v>
      </c>
    </row>
    <row r="54" spans="1:18" x14ac:dyDescent="0.25">
      <c r="A54" s="77">
        <f t="shared" si="0"/>
        <v>48</v>
      </c>
      <c r="B54" s="87"/>
      <c r="C54" s="88" t="s">
        <v>7</v>
      </c>
      <c r="D54" s="89" t="e">
        <f>-ROUND(+#REF!*(1-revsens),5)</f>
        <v>#REF!</v>
      </c>
      <c r="E54" s="89" t="e">
        <f>-ROUND(+#REF!*(1-revsens),5)</f>
        <v>#REF!</v>
      </c>
      <c r="F54" s="89" t="e">
        <f>-ROUND(+#REF!*(1-revsens),5)</f>
        <v>#REF!</v>
      </c>
      <c r="G54" s="89" t="e">
        <f>-ROUND(+#REF!*(1-revsens),5)</f>
        <v>#REF!</v>
      </c>
      <c r="H54" s="89" t="e">
        <f>-ROUND(+#REF!*(1-revsens),5)</f>
        <v>#REF!</v>
      </c>
      <c r="I54" s="89" t="e">
        <f>-ROUND(+#REF!*(1-revsens),5)</f>
        <v>#REF!</v>
      </c>
      <c r="J54" s="89" t="e">
        <f>-ROUND(+#REF!*(1-revsens),5)</f>
        <v>#REF!</v>
      </c>
      <c r="K54" s="89" t="e">
        <f>-ROUND(#REF!*(1-revsens),5)</f>
        <v>#REF!</v>
      </c>
      <c r="L54" s="89"/>
      <c r="M54" s="89"/>
      <c r="N54" s="89"/>
      <c r="O54" s="89"/>
      <c r="P54" s="89" t="e">
        <f t="shared" si="2"/>
        <v>#REF!</v>
      </c>
      <c r="R54" s="89" t="e">
        <f>+P54+(#REF!*(1-revsens))</f>
        <v>#REF!</v>
      </c>
    </row>
    <row r="55" spans="1:18" x14ac:dyDescent="0.25">
      <c r="A55" s="77">
        <f t="shared" si="0"/>
        <v>49</v>
      </c>
      <c r="B55" s="87"/>
      <c r="C55" s="88" t="s">
        <v>8</v>
      </c>
      <c r="D55" s="89" t="e">
        <f>-ROUND(+#REF!*(1-revsens),5)</f>
        <v>#REF!</v>
      </c>
      <c r="E55" s="89" t="e">
        <f>-ROUND(+#REF!*(1-revsens),5)</f>
        <v>#REF!</v>
      </c>
      <c r="F55" s="89" t="e">
        <f>-ROUND(+#REF!*(1-revsens),5)</f>
        <v>#REF!</v>
      </c>
      <c r="G55" s="89" t="e">
        <f>-ROUND(+#REF!*(1-revsens),5)</f>
        <v>#REF!</v>
      </c>
      <c r="H55" s="89" t="e">
        <f>-ROUND(+#REF!*(1-revsens),5)</f>
        <v>#REF!</v>
      </c>
      <c r="I55" s="89" t="e">
        <f>-ROUND(+#REF!*(1-revsens),5)</f>
        <v>#REF!</v>
      </c>
      <c r="J55" s="89" t="e">
        <f>-ROUND(+#REF!*(1-revsens),5)</f>
        <v>#REF!</v>
      </c>
      <c r="K55" s="89" t="e">
        <f>-ROUND(#REF!*(1-revsens),5)</f>
        <v>#REF!</v>
      </c>
      <c r="L55" s="89"/>
      <c r="M55" s="89"/>
      <c r="N55" s="89"/>
      <c r="O55" s="89"/>
      <c r="P55" s="89" t="e">
        <f t="shared" si="2"/>
        <v>#REF!</v>
      </c>
      <c r="R55" s="89" t="e">
        <f>+P55+(#REF!*(1-revsens))</f>
        <v>#REF!</v>
      </c>
    </row>
    <row r="56" spans="1:18" x14ac:dyDescent="0.25">
      <c r="A56" s="77">
        <f t="shared" si="0"/>
        <v>50</v>
      </c>
      <c r="B56" s="87"/>
      <c r="C56" s="88" t="s">
        <v>9</v>
      </c>
      <c r="D56" s="89" t="e">
        <f>-ROUND(+#REF!*(1-revsens),5)</f>
        <v>#REF!</v>
      </c>
      <c r="E56" s="89" t="e">
        <f>-ROUND(+#REF!*(1-revsens),5)</f>
        <v>#REF!</v>
      </c>
      <c r="F56" s="89" t="e">
        <f>-ROUND(+#REF!*(1-revsens),5)</f>
        <v>#REF!</v>
      </c>
      <c r="G56" s="89" t="e">
        <f>-ROUND(+#REF!*(1-revsens),5)</f>
        <v>#REF!</v>
      </c>
      <c r="H56" s="89" t="e">
        <f>-ROUND(+#REF!*(1-revsens),5)</f>
        <v>#REF!</v>
      </c>
      <c r="I56" s="89" t="e">
        <f>-ROUND(+#REF!*(1-revsens),5)</f>
        <v>#REF!</v>
      </c>
      <c r="J56" s="89" t="e">
        <f>-ROUND(+#REF!*(1-revsens),5)</f>
        <v>#REF!</v>
      </c>
      <c r="K56" s="89" t="e">
        <f>-ROUND(#REF!*(1-revsens),5)</f>
        <v>#REF!</v>
      </c>
      <c r="L56" s="89"/>
      <c r="M56" s="89"/>
      <c r="N56" s="89"/>
      <c r="O56" s="89"/>
      <c r="P56" s="89" t="e">
        <f t="shared" si="2"/>
        <v>#REF!</v>
      </c>
      <c r="R56" s="89" t="e">
        <f>+P56+(#REF!*(1-revsens))</f>
        <v>#REF!</v>
      </c>
    </row>
    <row r="57" spans="1:18" x14ac:dyDescent="0.25">
      <c r="A57" s="77">
        <f t="shared" si="0"/>
        <v>51</v>
      </c>
      <c r="B57" s="87"/>
      <c r="C57" s="88" t="s">
        <v>10</v>
      </c>
      <c r="D57" s="89" t="e">
        <f>-ROUND(+#REF!*(1-revsens),5)</f>
        <v>#REF!</v>
      </c>
      <c r="E57" s="89" t="e">
        <f>-ROUND(+#REF!*(1-revsens),5)</f>
        <v>#REF!</v>
      </c>
      <c r="F57" s="89" t="e">
        <f>-ROUND(+#REF!*(1-revsens),5)</f>
        <v>#REF!</v>
      </c>
      <c r="G57" s="89" t="e">
        <f>-ROUND(+#REF!*(1-revsens),5)</f>
        <v>#REF!</v>
      </c>
      <c r="H57" s="89" t="e">
        <f>-ROUND(+#REF!*(1-revsens),5)</f>
        <v>#REF!</v>
      </c>
      <c r="I57" s="89" t="e">
        <f>-ROUND(+#REF!*(1-revsens),5)</f>
        <v>#REF!</v>
      </c>
      <c r="J57" s="89" t="e">
        <f>-ROUND(+#REF!*(1-revsens),5)</f>
        <v>#REF!</v>
      </c>
      <c r="K57" s="89" t="e">
        <f>-ROUND(#REF!*(1-revsens),5)</f>
        <v>#REF!</v>
      </c>
      <c r="L57" s="89"/>
      <c r="M57" s="89"/>
      <c r="N57" s="89"/>
      <c r="O57" s="89"/>
      <c r="P57" s="89" t="e">
        <f t="shared" si="2"/>
        <v>#REF!</v>
      </c>
      <c r="R57" s="89" t="e">
        <f>+P57+(#REF!*(1-revsens))</f>
        <v>#REF!</v>
      </c>
    </row>
    <row r="58" spans="1:18" x14ac:dyDescent="0.25">
      <c r="A58" s="77">
        <f t="shared" si="0"/>
        <v>52</v>
      </c>
      <c r="B58" s="90"/>
      <c r="C58" s="91" t="s">
        <v>11</v>
      </c>
      <c r="D58" s="85" t="e">
        <f>-ROUND(+#REF!*(1-revsens),5)</f>
        <v>#REF!</v>
      </c>
      <c r="E58" s="85" t="e">
        <f>-ROUND(+#REF!*(1-revsens),5)</f>
        <v>#REF!</v>
      </c>
      <c r="F58" s="85" t="e">
        <f>-ROUND(+#REF!*(1-revsens),5)</f>
        <v>#REF!</v>
      </c>
      <c r="G58" s="85" t="e">
        <f>-ROUND(+#REF!*(1-revsens),5)</f>
        <v>#REF!</v>
      </c>
      <c r="H58" s="85" t="e">
        <f>-ROUND(+#REF!*(1-revsens),5)</f>
        <v>#REF!</v>
      </c>
      <c r="I58" s="85" t="e">
        <f>-ROUND(+#REF!*(1-revsens),5)</f>
        <v>#REF!</v>
      </c>
      <c r="J58" s="85" t="e">
        <f>-ROUND(+#REF!*(1-revsens),5)</f>
        <v>#REF!</v>
      </c>
      <c r="K58" s="85" t="e">
        <f>-ROUND(#REF!*(1-revsens),5)</f>
        <v>#REF!</v>
      </c>
      <c r="L58" s="85"/>
      <c r="M58" s="85"/>
      <c r="N58" s="85"/>
      <c r="O58" s="85"/>
      <c r="P58" s="85" t="e">
        <f t="shared" si="2"/>
        <v>#REF!</v>
      </c>
      <c r="R58" s="89" t="e">
        <f>+P58+(#REF!*(1-revsens))</f>
        <v>#REF!</v>
      </c>
    </row>
    <row r="59" spans="1:18" x14ac:dyDescent="0.25">
      <c r="A59" s="77">
        <f t="shared" si="0"/>
        <v>53</v>
      </c>
      <c r="B59" s="87" t="s">
        <v>91</v>
      </c>
      <c r="C59" s="88" t="s">
        <v>6</v>
      </c>
      <c r="D59" s="89" t="e">
        <f>-ROUND(+#REF!*(1-revsens),5)</f>
        <v>#REF!</v>
      </c>
      <c r="E59" s="89" t="e">
        <f>-ROUND(+#REF!*(1-revsens),5)</f>
        <v>#REF!</v>
      </c>
      <c r="F59" s="89" t="e">
        <f>-ROUND(+#REF!*(1-revsens),5)</f>
        <v>#REF!</v>
      </c>
      <c r="G59" s="89" t="e">
        <f>-ROUND(+#REF!*(1-revsens),5)</f>
        <v>#REF!</v>
      </c>
      <c r="H59" s="89" t="e">
        <f>-ROUND(+#REF!*(1-revsens),5)</f>
        <v>#REF!</v>
      </c>
      <c r="I59" s="89" t="e">
        <f>-ROUND(+#REF!*(1-revsens),5)</f>
        <v>#REF!</v>
      </c>
      <c r="J59" s="89" t="e">
        <f>-ROUND(+#REF!*(1-revsens),5)</f>
        <v>#REF!</v>
      </c>
      <c r="K59" s="89" t="e">
        <f>-ROUND(#REF!*(1-revsens),5)</f>
        <v>#REF!</v>
      </c>
      <c r="L59" s="89"/>
      <c r="M59" s="89"/>
      <c r="N59" s="89"/>
      <c r="O59" s="89"/>
      <c r="P59" s="89" t="e">
        <f t="shared" si="2"/>
        <v>#REF!</v>
      </c>
      <c r="R59" s="89" t="e">
        <f>+P59+(#REF!*(1-revsens))</f>
        <v>#REF!</v>
      </c>
    </row>
    <row r="60" spans="1:18" x14ac:dyDescent="0.25">
      <c r="A60" s="77">
        <f t="shared" si="0"/>
        <v>54</v>
      </c>
      <c r="B60" s="87"/>
      <c r="C60" s="88" t="s">
        <v>7</v>
      </c>
      <c r="D60" s="89" t="e">
        <f>-ROUND(+#REF!*(1-revsens),5)</f>
        <v>#REF!</v>
      </c>
      <c r="E60" s="89" t="e">
        <f>-ROUND(+#REF!*(1-revsens),5)</f>
        <v>#REF!</v>
      </c>
      <c r="F60" s="89" t="e">
        <f>-ROUND(+#REF!*(1-revsens),5)</f>
        <v>#REF!</v>
      </c>
      <c r="G60" s="89" t="e">
        <f>-ROUND(+#REF!*(1-revsens),5)</f>
        <v>#REF!</v>
      </c>
      <c r="H60" s="89" t="e">
        <f>-ROUND(+#REF!*(1-revsens),5)</f>
        <v>#REF!</v>
      </c>
      <c r="I60" s="89" t="e">
        <f>-ROUND(+#REF!*(1-revsens),5)</f>
        <v>#REF!</v>
      </c>
      <c r="J60" s="89" t="e">
        <f>-ROUND(+#REF!*(1-revsens),5)</f>
        <v>#REF!</v>
      </c>
      <c r="K60" s="89" t="e">
        <f>-ROUND(#REF!*(1-revsens),5)</f>
        <v>#REF!</v>
      </c>
      <c r="L60" s="89"/>
      <c r="M60" s="89"/>
      <c r="N60" s="89"/>
      <c r="O60" s="89"/>
      <c r="P60" s="89" t="e">
        <f t="shared" si="2"/>
        <v>#REF!</v>
      </c>
      <c r="R60" s="89" t="e">
        <f>+P60+(#REF!*(1-revsens))</f>
        <v>#REF!</v>
      </c>
    </row>
    <row r="61" spans="1:18" x14ac:dyDescent="0.25">
      <c r="A61" s="77">
        <f t="shared" si="0"/>
        <v>55</v>
      </c>
      <c r="B61" s="87"/>
      <c r="C61" s="88" t="s">
        <v>8</v>
      </c>
      <c r="D61" s="89" t="e">
        <f>-ROUND(+#REF!*(1-revsens),5)</f>
        <v>#REF!</v>
      </c>
      <c r="E61" s="89" t="e">
        <f>-ROUND(+#REF!*(1-revsens),5)</f>
        <v>#REF!</v>
      </c>
      <c r="F61" s="89" t="e">
        <f>-ROUND(+#REF!*(1-revsens),5)</f>
        <v>#REF!</v>
      </c>
      <c r="G61" s="89" t="e">
        <f>-ROUND(+#REF!*(1-revsens),5)</f>
        <v>#REF!</v>
      </c>
      <c r="H61" s="89" t="e">
        <f>-ROUND(+#REF!*(1-revsens),5)</f>
        <v>#REF!</v>
      </c>
      <c r="I61" s="89" t="e">
        <f>-ROUND(+#REF!*(1-revsens),5)</f>
        <v>#REF!</v>
      </c>
      <c r="J61" s="89" t="e">
        <f>-ROUND(+#REF!*(1-revsens),5)</f>
        <v>#REF!</v>
      </c>
      <c r="K61" s="89" t="e">
        <f>-ROUND(#REF!*(1-revsens),5)</f>
        <v>#REF!</v>
      </c>
      <c r="L61" s="89"/>
      <c r="M61" s="89"/>
      <c r="N61" s="89"/>
      <c r="O61" s="89"/>
      <c r="P61" s="89" t="e">
        <f t="shared" si="2"/>
        <v>#REF!</v>
      </c>
      <c r="R61" s="89" t="e">
        <f>+P61+(#REF!*(1-revsens))</f>
        <v>#REF!</v>
      </c>
    </row>
    <row r="62" spans="1:18" x14ac:dyDescent="0.25">
      <c r="A62" s="77">
        <f t="shared" si="0"/>
        <v>56</v>
      </c>
      <c r="B62" s="87"/>
      <c r="C62" s="88" t="s">
        <v>9</v>
      </c>
      <c r="D62" s="89" t="e">
        <f>-ROUND(+#REF!*(1-revsens),5)</f>
        <v>#REF!</v>
      </c>
      <c r="E62" s="89" t="e">
        <f>-ROUND(+#REF!*(1-revsens),5)</f>
        <v>#REF!</v>
      </c>
      <c r="F62" s="89" t="e">
        <f>-ROUND(+#REF!*(1-revsens),5)</f>
        <v>#REF!</v>
      </c>
      <c r="G62" s="89" t="e">
        <f>-ROUND(+#REF!*(1-revsens),5)</f>
        <v>#REF!</v>
      </c>
      <c r="H62" s="89" t="e">
        <f>-ROUND(+#REF!*(1-revsens),5)</f>
        <v>#REF!</v>
      </c>
      <c r="I62" s="89" t="e">
        <f>-ROUND(+#REF!*(1-revsens),5)</f>
        <v>#REF!</v>
      </c>
      <c r="J62" s="89" t="e">
        <f>-ROUND(+#REF!*(1-revsens),5)</f>
        <v>#REF!</v>
      </c>
      <c r="K62" s="89" t="e">
        <f>-ROUND(#REF!*(1-revsens),5)</f>
        <v>#REF!</v>
      </c>
      <c r="L62" s="89"/>
      <c r="M62" s="89"/>
      <c r="N62" s="89"/>
      <c r="O62" s="89"/>
      <c r="P62" s="89" t="e">
        <f t="shared" si="2"/>
        <v>#REF!</v>
      </c>
      <c r="R62" s="89" t="e">
        <f>+P62+(#REF!*(1-revsens))</f>
        <v>#REF!</v>
      </c>
    </row>
    <row r="63" spans="1:18" x14ac:dyDescent="0.25">
      <c r="A63" s="77">
        <f t="shared" si="0"/>
        <v>57</v>
      </c>
      <c r="B63" s="87"/>
      <c r="C63" s="88" t="s">
        <v>10</v>
      </c>
      <c r="D63" s="89" t="e">
        <f>-ROUND(+#REF!*(1-revsens),5)</f>
        <v>#REF!</v>
      </c>
      <c r="E63" s="89" t="e">
        <f>-ROUND(+#REF!*(1-revsens),5)</f>
        <v>#REF!</v>
      </c>
      <c r="F63" s="89" t="e">
        <f>-ROUND(+#REF!*(1-revsens),5)</f>
        <v>#REF!</v>
      </c>
      <c r="G63" s="89" t="e">
        <f>-ROUND(+#REF!*(1-revsens),5)</f>
        <v>#REF!</v>
      </c>
      <c r="H63" s="89" t="e">
        <f>-ROUND(+#REF!*(1-revsens),5)</f>
        <v>#REF!</v>
      </c>
      <c r="I63" s="89" t="e">
        <f>-ROUND(+#REF!*(1-revsens),5)</f>
        <v>#REF!</v>
      </c>
      <c r="J63" s="89" t="e">
        <f>-ROUND(+#REF!*(1-revsens),5)</f>
        <v>#REF!</v>
      </c>
      <c r="K63" s="89" t="e">
        <f>-ROUND(#REF!*(1-revsens),5)</f>
        <v>#REF!</v>
      </c>
      <c r="L63" s="89"/>
      <c r="M63" s="89"/>
      <c r="N63" s="89"/>
      <c r="O63" s="89"/>
      <c r="P63" s="89" t="e">
        <f t="shared" si="2"/>
        <v>#REF!</v>
      </c>
      <c r="R63" s="89" t="e">
        <f>+P63+(#REF!*(1-revsens))</f>
        <v>#REF!</v>
      </c>
    </row>
    <row r="64" spans="1:18" x14ac:dyDescent="0.25">
      <c r="A64" s="77">
        <f t="shared" si="0"/>
        <v>58</v>
      </c>
      <c r="B64" s="90"/>
      <c r="C64" s="91" t="s">
        <v>11</v>
      </c>
      <c r="D64" s="85" t="e">
        <f>-ROUND(+#REF!*(1-revsens),5)</f>
        <v>#REF!</v>
      </c>
      <c r="E64" s="85" t="e">
        <f>-ROUND(+#REF!*(1-revsens),5)</f>
        <v>#REF!</v>
      </c>
      <c r="F64" s="85" t="e">
        <f>-ROUND(+#REF!*(1-revsens),5)</f>
        <v>#REF!</v>
      </c>
      <c r="G64" s="85" t="e">
        <f>-ROUND(+#REF!*(1-revsens),5)</f>
        <v>#REF!</v>
      </c>
      <c r="H64" s="85" t="e">
        <f>-ROUND(+#REF!*(1-revsens),5)</f>
        <v>#REF!</v>
      </c>
      <c r="I64" s="85" t="e">
        <f>-ROUND(+#REF!*(1-revsens),5)</f>
        <v>#REF!</v>
      </c>
      <c r="J64" s="85" t="e">
        <f>-ROUND(+#REF!*(1-revsens),5)</f>
        <v>#REF!</v>
      </c>
      <c r="K64" s="85" t="e">
        <f>-ROUND(#REF!*(1-revsens),5)</f>
        <v>#REF!</v>
      </c>
      <c r="L64" s="85"/>
      <c r="M64" s="85"/>
      <c r="N64" s="85"/>
      <c r="O64" s="85"/>
      <c r="P64" s="85" t="e">
        <f t="shared" si="2"/>
        <v>#REF!</v>
      </c>
      <c r="R64" s="89" t="e">
        <f>+P64+(#REF!*(1-revsens))</f>
        <v>#REF!</v>
      </c>
    </row>
    <row r="65" spans="1:18" x14ac:dyDescent="0.25">
      <c r="A65" s="77">
        <f t="shared" si="0"/>
        <v>59</v>
      </c>
      <c r="B65" s="90" t="s">
        <v>92</v>
      </c>
      <c r="C65" s="90"/>
      <c r="D65" s="92" t="e">
        <f>-ROUND(+#REF!*(1-revsens),5)</f>
        <v>#REF!</v>
      </c>
      <c r="E65" s="92" t="e">
        <f>-ROUND(+#REF!*(1-revsens),5)</f>
        <v>#REF!</v>
      </c>
      <c r="F65" s="92" t="e">
        <f>-ROUND(+#REF!*(1-revsens),5)</f>
        <v>#REF!</v>
      </c>
      <c r="G65" s="92" t="e">
        <f>-ROUND(+#REF!*(1-revsens),5)</f>
        <v>#REF!</v>
      </c>
      <c r="H65" s="92" t="e">
        <f>-ROUND(+#REF!*(1-revsens),5)</f>
        <v>#REF!</v>
      </c>
      <c r="I65" s="92" t="e">
        <f>-ROUND(+#REF!*(1-revsens),5)</f>
        <v>#REF!</v>
      </c>
      <c r="J65" s="92" t="e">
        <f>-ROUND(+#REF!*(1-revsens),5)</f>
        <v>#REF!</v>
      </c>
      <c r="K65" s="92" t="e">
        <f>-ROUND(#REF!*(1-revsens),5)</f>
        <v>#REF!</v>
      </c>
      <c r="L65" s="85"/>
      <c r="M65" s="85"/>
      <c r="N65" s="85"/>
      <c r="O65" s="85"/>
      <c r="P65" s="92" t="e">
        <f t="shared" si="2"/>
        <v>#REF!</v>
      </c>
      <c r="R65" s="89" t="e">
        <f>+P65+(#REF!*(1-revsens))</f>
        <v>#REF!</v>
      </c>
    </row>
    <row r="66" spans="1:18" x14ac:dyDescent="0.25">
      <c r="A66" s="77">
        <f t="shared" si="0"/>
        <v>60</v>
      </c>
      <c r="B66" s="84" t="s">
        <v>93</v>
      </c>
      <c r="C66" s="84"/>
      <c r="D66" s="93" t="e">
        <f>-ROUND(+#REF!*(1-revsens),5)</f>
        <v>#REF!</v>
      </c>
      <c r="E66" s="93" t="e">
        <f>-ROUND(+#REF!*(1-revsens),5)</f>
        <v>#REF!</v>
      </c>
      <c r="F66" s="93" t="e">
        <f>-ROUND(+#REF!*(1-revsens),5)</f>
        <v>#REF!</v>
      </c>
      <c r="G66" s="93" t="e">
        <f>-ROUND(+#REF!*(1-revsens),5)</f>
        <v>#REF!</v>
      </c>
      <c r="H66" s="93" t="e">
        <f>-ROUND(+#REF!*(1-revsens),5)</f>
        <v>#REF!</v>
      </c>
      <c r="I66" s="93" t="e">
        <f>-ROUND(+#REF!*(1-revsens),5)</f>
        <v>#REF!</v>
      </c>
      <c r="J66" s="93" t="e">
        <f>-ROUND(+#REF!*(1-revsens),5)</f>
        <v>#REF!</v>
      </c>
      <c r="K66" s="93" t="e">
        <f>-ROUND(#REF!*(1-revsens),5)</f>
        <v>#REF!</v>
      </c>
      <c r="L66" s="85"/>
      <c r="M66" s="85"/>
      <c r="N66" s="85"/>
      <c r="O66" s="85"/>
      <c r="P66" s="93" t="e">
        <f t="shared" si="2"/>
        <v>#REF!</v>
      </c>
      <c r="R66" s="89" t="e">
        <f>+P66+(#REF!*(1-revsens))</f>
        <v>#REF!</v>
      </c>
    </row>
    <row r="67" spans="1:18" x14ac:dyDescent="0.25">
      <c r="A67" s="77">
        <f t="shared" si="0"/>
        <v>61</v>
      </c>
      <c r="B67" s="86" t="s">
        <v>133</v>
      </c>
      <c r="C67" s="84"/>
      <c r="D67" s="94" t="e">
        <f>-ROUND(+#REF!*(1-revsens),5)</f>
        <v>#REF!</v>
      </c>
      <c r="E67" s="94" t="e">
        <f>-ROUND(+#REF!*(1-revsens),5)</f>
        <v>#REF!</v>
      </c>
      <c r="F67" s="94" t="e">
        <f>-ROUND(+#REF!*(1-revsens),5)</f>
        <v>#REF!</v>
      </c>
      <c r="G67" s="94" t="e">
        <f>-ROUND(+#REF!*(1-revsens),5)</f>
        <v>#REF!</v>
      </c>
      <c r="H67" s="94" t="e">
        <f>-ROUND(+#REF!*(1-revsens),5)</f>
        <v>#REF!</v>
      </c>
      <c r="I67" s="94" t="e">
        <f>-ROUND(+#REF!*(1-revsens),5)</f>
        <v>#REF!</v>
      </c>
      <c r="J67" s="94" t="e">
        <f>-ROUND(+#REF!*(1-revsens),5)</f>
        <v>#REF!</v>
      </c>
      <c r="K67" s="94" t="e">
        <f>-ROUND(#REF!*(1-revsens),5)</f>
        <v>#REF!</v>
      </c>
      <c r="L67" s="85"/>
      <c r="M67" s="85"/>
      <c r="N67" s="85"/>
      <c r="O67" s="85"/>
      <c r="P67" s="94" t="e">
        <f t="shared" si="2"/>
        <v>#REF!</v>
      </c>
      <c r="R67" s="89" t="e">
        <f>+P67+(#REF!*(1-revsens))</f>
        <v>#REF!</v>
      </c>
    </row>
    <row r="68" spans="1:18" x14ac:dyDescent="0.25">
      <c r="A68" s="77">
        <f t="shared" si="0"/>
        <v>62</v>
      </c>
    </row>
    <row r="69" spans="1:18" ht="13.8" thickBot="1" x14ac:dyDescent="0.3">
      <c r="A69" s="77">
        <f t="shared" si="0"/>
        <v>63</v>
      </c>
      <c r="B69" s="95" t="s">
        <v>95</v>
      </c>
    </row>
    <row r="70" spans="1:18" ht="13.8" thickBot="1" x14ac:dyDescent="0.3">
      <c r="A70" s="77">
        <f t="shared" si="0"/>
        <v>64</v>
      </c>
      <c r="B70" s="96" t="s">
        <v>218</v>
      </c>
      <c r="C70" s="97"/>
      <c r="D70" s="98" t="s">
        <v>199</v>
      </c>
      <c r="E70" s="98" t="s">
        <v>98</v>
      </c>
      <c r="F70" s="98" t="s">
        <v>234</v>
      </c>
      <c r="G70" s="98" t="s">
        <v>235</v>
      </c>
      <c r="H70" s="98" t="s">
        <v>239</v>
      </c>
      <c r="I70" s="98" t="s">
        <v>240</v>
      </c>
      <c r="J70" s="98" t="s">
        <v>229</v>
      </c>
      <c r="K70" s="98" t="s">
        <v>241</v>
      </c>
      <c r="L70" s="98" t="s">
        <v>219</v>
      </c>
      <c r="M70" s="98" t="s">
        <v>219</v>
      </c>
      <c r="N70" s="98" t="s">
        <v>219</v>
      </c>
      <c r="O70" s="98" t="s">
        <v>219</v>
      </c>
      <c r="P70" s="161"/>
    </row>
    <row r="71" spans="1:18" x14ac:dyDescent="0.25">
      <c r="A71" s="77">
        <f t="shared" si="0"/>
        <v>65</v>
      </c>
    </row>
    <row r="72" spans="1:18" x14ac:dyDescent="0.25">
      <c r="A72" s="99"/>
    </row>
    <row r="73" spans="1:18" x14ac:dyDescent="0.25">
      <c r="A73" s="99"/>
    </row>
    <row r="74" spans="1:18" x14ac:dyDescent="0.25">
      <c r="A74" s="99"/>
    </row>
    <row r="75" spans="1:18" x14ac:dyDescent="0.25">
      <c r="A75" s="99"/>
    </row>
    <row r="76" spans="1:18" x14ac:dyDescent="0.25">
      <c r="A76" s="99"/>
    </row>
    <row r="77" spans="1:18" x14ac:dyDescent="0.25">
      <c r="A77" s="99"/>
    </row>
    <row r="78" spans="1:18" x14ac:dyDescent="0.25">
      <c r="A78" s="99"/>
    </row>
    <row r="79" spans="1:18" x14ac:dyDescent="0.25">
      <c r="A79" s="99"/>
    </row>
    <row r="80" spans="1:18" x14ac:dyDescent="0.25">
      <c r="A80" s="99"/>
    </row>
    <row r="81" spans="1:1" x14ac:dyDescent="0.25">
      <c r="A81" s="99"/>
    </row>
    <row r="82" spans="1:1" x14ac:dyDescent="0.25">
      <c r="A82" s="99"/>
    </row>
    <row r="83" spans="1:1" x14ac:dyDescent="0.25">
      <c r="A83" s="99"/>
    </row>
    <row r="84" spans="1:1" x14ac:dyDescent="0.25">
      <c r="A84" s="99"/>
    </row>
    <row r="85" spans="1:1" x14ac:dyDescent="0.25">
      <c r="A85" s="99"/>
    </row>
    <row r="86" spans="1:1" x14ac:dyDescent="0.25">
      <c r="A86" s="99"/>
    </row>
    <row r="87" spans="1:1" x14ac:dyDescent="0.25">
      <c r="A87" s="99"/>
    </row>
    <row r="88" spans="1:1" x14ac:dyDescent="0.25">
      <c r="A88" s="99"/>
    </row>
    <row r="89" spans="1:1" x14ac:dyDescent="0.25">
      <c r="A89" s="99"/>
    </row>
    <row r="90" spans="1:1" x14ac:dyDescent="0.25">
      <c r="A90" s="99"/>
    </row>
    <row r="91" spans="1:1" x14ac:dyDescent="0.25">
      <c r="A91" s="99"/>
    </row>
    <row r="92" spans="1:1" x14ac:dyDescent="0.25">
      <c r="A92" s="99"/>
    </row>
    <row r="93" spans="1:1" x14ac:dyDescent="0.25">
      <c r="A93" s="99"/>
    </row>
    <row r="94" spans="1:1" x14ac:dyDescent="0.25">
      <c r="A94" s="99"/>
    </row>
    <row r="95" spans="1:1" x14ac:dyDescent="0.25">
      <c r="A95" s="99"/>
    </row>
    <row r="96" spans="1:1" x14ac:dyDescent="0.25">
      <c r="A96" s="99"/>
    </row>
    <row r="97" spans="1:1" x14ac:dyDescent="0.25">
      <c r="A97" s="99"/>
    </row>
    <row r="98" spans="1:1" x14ac:dyDescent="0.25">
      <c r="A98" s="99"/>
    </row>
    <row r="99" spans="1:1" x14ac:dyDescent="0.25">
      <c r="A99" s="99"/>
    </row>
    <row r="100" spans="1:1" x14ac:dyDescent="0.25">
      <c r="A100" s="99"/>
    </row>
    <row r="101" spans="1:1" x14ac:dyDescent="0.25">
      <c r="A101" s="99"/>
    </row>
    <row r="102" spans="1:1" x14ac:dyDescent="0.25">
      <c r="A102" s="99"/>
    </row>
    <row r="103" spans="1:1" x14ac:dyDescent="0.25">
      <c r="A103" s="99"/>
    </row>
    <row r="104" spans="1:1" x14ac:dyDescent="0.25">
      <c r="A104" s="99"/>
    </row>
    <row r="105" spans="1:1" x14ac:dyDescent="0.25">
      <c r="A105" s="99"/>
    </row>
    <row r="106" spans="1:1" x14ac:dyDescent="0.25">
      <c r="A106" s="99"/>
    </row>
    <row r="107" spans="1:1" x14ac:dyDescent="0.25">
      <c r="A107" s="99"/>
    </row>
    <row r="108" spans="1:1" x14ac:dyDescent="0.25">
      <c r="A108" s="99"/>
    </row>
    <row r="109" spans="1:1" x14ac:dyDescent="0.25">
      <c r="A109" s="99"/>
    </row>
    <row r="110" spans="1:1" x14ac:dyDescent="0.25">
      <c r="A110" s="99"/>
    </row>
    <row r="111" spans="1:1" x14ac:dyDescent="0.25">
      <c r="A111" s="99"/>
    </row>
    <row r="112" spans="1:1" x14ac:dyDescent="0.25">
      <c r="A112" s="99"/>
    </row>
    <row r="113" spans="1:1" x14ac:dyDescent="0.25">
      <c r="A113" s="99"/>
    </row>
    <row r="114" spans="1:1" x14ac:dyDescent="0.25">
      <c r="A114" s="99"/>
    </row>
    <row r="115" spans="1:1" x14ac:dyDescent="0.25">
      <c r="A115" s="99"/>
    </row>
    <row r="116" spans="1:1" x14ac:dyDescent="0.25">
      <c r="A116" s="99"/>
    </row>
    <row r="117" spans="1:1" x14ac:dyDescent="0.25">
      <c r="A117" s="99"/>
    </row>
    <row r="118" spans="1:1" x14ac:dyDescent="0.25">
      <c r="A118" s="99"/>
    </row>
    <row r="119" spans="1:1" x14ac:dyDescent="0.25">
      <c r="A119" s="99"/>
    </row>
    <row r="120" spans="1:1" x14ac:dyDescent="0.25">
      <c r="A120" s="99"/>
    </row>
    <row r="121" spans="1:1" x14ac:dyDescent="0.25">
      <c r="A121" s="99"/>
    </row>
    <row r="122" spans="1:1" x14ac:dyDescent="0.25">
      <c r="A122" s="99"/>
    </row>
    <row r="123" spans="1:1" x14ac:dyDescent="0.25">
      <c r="A123" s="99"/>
    </row>
    <row r="124" spans="1:1" x14ac:dyDescent="0.25">
      <c r="A124" s="99"/>
    </row>
    <row r="125" spans="1:1" x14ac:dyDescent="0.25">
      <c r="A125" s="99"/>
    </row>
    <row r="126" spans="1:1" x14ac:dyDescent="0.25">
      <c r="A126" s="99"/>
    </row>
    <row r="127" spans="1:1" x14ac:dyDescent="0.25">
      <c r="A127" s="99"/>
    </row>
    <row r="128" spans="1:1" x14ac:dyDescent="0.25">
      <c r="A128" s="99"/>
    </row>
    <row r="129" spans="1:1" x14ac:dyDescent="0.25">
      <c r="A129" s="99"/>
    </row>
    <row r="130" spans="1:1" x14ac:dyDescent="0.25">
      <c r="A130" s="99"/>
    </row>
    <row r="131" spans="1:1" x14ac:dyDescent="0.25">
      <c r="A131" s="99"/>
    </row>
  </sheetData>
  <phoneticPr fontId="3" type="noConversion"/>
  <printOptions horizontalCentered="1"/>
  <pageMargins left="0.25" right="0.25" top="0.5" bottom="0.5" header="0.25" footer="0.25"/>
  <pageSetup scale="62" orientation="portrait" r:id="rId1"/>
  <headerFooter alignWithMargins="0">
    <oddFooter>&amp;C&amp;F &amp;D &amp;T
&amp;A</oddFooter>
  </headerFooter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33"/>
  <sheetViews>
    <sheetView showGridLines="0" workbookViewId="0">
      <selection activeCell="G30" sqref="G30"/>
    </sheetView>
  </sheetViews>
  <sheetFormatPr defaultColWidth="10.6640625" defaultRowHeight="13.2" x14ac:dyDescent="0.25"/>
  <cols>
    <col min="1" max="1" width="21" style="1" customWidth="1"/>
    <col min="2" max="2" width="22" style="1" customWidth="1"/>
    <col min="3" max="3" width="18.6640625" style="1" customWidth="1"/>
    <col min="4" max="4" width="14.77734375" style="1" customWidth="1"/>
    <col min="5" max="5" width="16.109375" style="1" customWidth="1"/>
    <col min="6" max="16384" width="10.6640625" style="1"/>
  </cols>
  <sheetData>
    <row r="1" spans="1:6" ht="59.25" customHeight="1" x14ac:dyDescent="0.4">
      <c r="A1" s="56"/>
      <c r="B1" s="41"/>
      <c r="D1" s="63" t="s">
        <v>134</v>
      </c>
      <c r="E1" s="31"/>
      <c r="F1" s="42"/>
    </row>
    <row r="2" spans="1:6" ht="20.399999999999999" x14ac:dyDescent="0.25">
      <c r="A2" s="42"/>
      <c r="B2" s="41"/>
      <c r="D2" s="62"/>
      <c r="E2" s="62"/>
      <c r="F2" s="42"/>
    </row>
    <row r="3" spans="1:6" ht="21" x14ac:dyDescent="0.25">
      <c r="A3" s="15" t="s">
        <v>153</v>
      </c>
      <c r="B3" s="41"/>
      <c r="D3" s="42"/>
      <c r="E3" s="42"/>
      <c r="F3" s="42"/>
    </row>
    <row r="4" spans="1:6" ht="12.75" customHeight="1" x14ac:dyDescent="0.25">
      <c r="A4" s="15"/>
      <c r="B4" s="41"/>
      <c r="D4" s="42"/>
      <c r="E4" s="42"/>
      <c r="F4" s="42"/>
    </row>
    <row r="5" spans="1:6" ht="20.399999999999999" x14ac:dyDescent="0.3">
      <c r="A5" s="64" t="s">
        <v>166</v>
      </c>
      <c r="B5" s="65"/>
      <c r="C5" s="42"/>
      <c r="D5" s="57"/>
      <c r="E5" s="57"/>
      <c r="F5" s="42"/>
    </row>
    <row r="6" spans="1:6" ht="20.399999999999999" x14ac:dyDescent="0.25">
      <c r="A6" s="62" t="s">
        <v>227</v>
      </c>
      <c r="B6" s="12"/>
      <c r="C6" s="12"/>
      <c r="D6" s="12"/>
      <c r="E6" s="12"/>
      <c r="F6" s="12"/>
    </row>
    <row r="7" spans="1:6" x14ac:dyDescent="0.25">
      <c r="A7" s="12"/>
      <c r="B7" s="12"/>
      <c r="C7" s="12"/>
      <c r="D7" s="12"/>
      <c r="E7" s="12"/>
      <c r="F7" s="12"/>
    </row>
    <row r="8" spans="1:6" x14ac:dyDescent="0.25">
      <c r="A8" s="36"/>
      <c r="B8" s="36" t="s">
        <v>167</v>
      </c>
      <c r="C8" s="36" t="s">
        <v>168</v>
      </c>
      <c r="D8" s="36" t="s">
        <v>168</v>
      </c>
      <c r="E8" s="36" t="s">
        <v>169</v>
      </c>
      <c r="F8" s="12"/>
    </row>
    <row r="9" spans="1:6" x14ac:dyDescent="0.25">
      <c r="A9" s="36" t="s">
        <v>141</v>
      </c>
      <c r="B9" s="36" t="s">
        <v>170</v>
      </c>
      <c r="C9" s="36" t="s">
        <v>171</v>
      </c>
      <c r="D9" s="36" t="s">
        <v>172</v>
      </c>
      <c r="E9" s="36" t="s">
        <v>165</v>
      </c>
      <c r="F9" s="12"/>
    </row>
    <row r="10" spans="1:6" x14ac:dyDescent="0.25">
      <c r="A10" s="37" t="s">
        <v>164</v>
      </c>
      <c r="B10" s="37" t="s">
        <v>111</v>
      </c>
      <c r="C10" s="37" t="s">
        <v>111</v>
      </c>
      <c r="D10" s="37" t="s">
        <v>173</v>
      </c>
      <c r="E10" s="37" t="s">
        <v>111</v>
      </c>
      <c r="F10" s="12"/>
    </row>
    <row r="11" spans="1:6" x14ac:dyDescent="0.25">
      <c r="A11" s="36"/>
      <c r="B11" s="36"/>
      <c r="C11" s="36"/>
      <c r="D11" s="36"/>
      <c r="E11" s="36"/>
      <c r="F11" s="12"/>
    </row>
    <row r="12" spans="1:6" s="42" customFormat="1" x14ac:dyDescent="0.25">
      <c r="A12" s="58">
        <v>37530</v>
      </c>
      <c r="B12" s="59">
        <v>339.89</v>
      </c>
      <c r="C12" s="60">
        <v>0.61178400000000011</v>
      </c>
      <c r="D12" s="60">
        <v>0.58368400000000009</v>
      </c>
      <c r="E12" s="60">
        <v>0.57481399999999994</v>
      </c>
      <c r="F12" s="12"/>
    </row>
    <row r="13" spans="1:6" s="42" customFormat="1" x14ac:dyDescent="0.25">
      <c r="A13" s="58">
        <v>37895</v>
      </c>
      <c r="B13" s="59">
        <v>401.21</v>
      </c>
      <c r="C13" s="60">
        <v>0.73927400000000021</v>
      </c>
      <c r="D13" s="60">
        <v>0.71117400000000019</v>
      </c>
      <c r="E13" s="60">
        <v>0.70230400000000004</v>
      </c>
      <c r="F13" s="12"/>
    </row>
    <row r="14" spans="1:6" x14ac:dyDescent="0.25">
      <c r="A14" s="58">
        <v>38169</v>
      </c>
      <c r="B14" s="7">
        <v>452.27725415544444</v>
      </c>
      <c r="C14" s="61">
        <v>0.83842400000000028</v>
      </c>
      <c r="D14" s="61">
        <v>0.80826400000000032</v>
      </c>
      <c r="E14" s="61">
        <v>0.79874400000000012</v>
      </c>
    </row>
    <row r="15" spans="1:6" x14ac:dyDescent="0.25">
      <c r="A15" s="58">
        <v>38292</v>
      </c>
      <c r="B15" s="7">
        <v>542.12</v>
      </c>
      <c r="C15" s="61">
        <v>1.0241</v>
      </c>
      <c r="D15" s="61">
        <v>0.99394000000000005</v>
      </c>
      <c r="E15" s="61">
        <v>0.98441999999999996</v>
      </c>
    </row>
    <row r="16" spans="1:6" x14ac:dyDescent="0.25">
      <c r="A16" s="58">
        <v>38626</v>
      </c>
      <c r="B16" s="7">
        <v>609.42688339999995</v>
      </c>
      <c r="C16" s="61">
        <v>1.1627059350567712</v>
      </c>
      <c r="D16" s="61">
        <v>1.1325659350567714</v>
      </c>
      <c r="E16" s="61">
        <v>1.1230459350567712</v>
      </c>
    </row>
    <row r="17" spans="1:5" x14ac:dyDescent="0.25">
      <c r="A17" s="58">
        <v>39022</v>
      </c>
      <c r="B17" s="7">
        <v>628.67999999999995</v>
      </c>
      <c r="C17" s="61">
        <v>1.20235</v>
      </c>
      <c r="D17" s="61">
        <v>1.1721900000000001</v>
      </c>
      <c r="E17" s="61">
        <v>1.1626700000000001</v>
      </c>
    </row>
    <row r="18" spans="1:5" x14ac:dyDescent="0.25">
      <c r="A18" s="58">
        <v>39387</v>
      </c>
      <c r="B18" s="7">
        <v>565.41</v>
      </c>
      <c r="C18" s="61">
        <v>1.0718700000000001</v>
      </c>
      <c r="D18" s="61">
        <v>1.0417099999999999</v>
      </c>
      <c r="E18" s="61">
        <v>1.0321899999999999</v>
      </c>
    </row>
    <row r="19" spans="1:5" x14ac:dyDescent="0.25">
      <c r="A19" s="164">
        <v>39753</v>
      </c>
      <c r="B19" s="162">
        <v>687.59906849999982</v>
      </c>
      <c r="C19" s="163">
        <v>1.32362</v>
      </c>
      <c r="D19" s="163">
        <v>1.2934600000000001</v>
      </c>
      <c r="E19" s="163">
        <v>1.2839299999999998</v>
      </c>
    </row>
    <row r="21" spans="1:5" x14ac:dyDescent="0.25">
      <c r="A21" s="67">
        <f>+'Index &amp; Documentation'!D1</f>
        <v>39814</v>
      </c>
      <c r="B21" s="420" t="s">
        <v>201</v>
      </c>
      <c r="C21" s="420"/>
      <c r="D21" s="420"/>
      <c r="E21" s="420"/>
    </row>
    <row r="28" spans="1:5" x14ac:dyDescent="0.25">
      <c r="A28" s="66"/>
      <c r="B28" s="12"/>
      <c r="C28" s="38"/>
    </row>
    <row r="29" spans="1:5" x14ac:dyDescent="0.25">
      <c r="A29" s="419" t="s">
        <v>174</v>
      </c>
      <c r="B29" s="419"/>
      <c r="C29" s="419"/>
    </row>
    <row r="30" spans="1:5" x14ac:dyDescent="0.25">
      <c r="A30" s="36" t="s">
        <v>141</v>
      </c>
      <c r="B30" s="36"/>
      <c r="C30" s="36"/>
    </row>
    <row r="31" spans="1:5" x14ac:dyDescent="0.25">
      <c r="A31" s="37" t="s">
        <v>164</v>
      </c>
      <c r="B31" s="36" t="s">
        <v>175</v>
      </c>
      <c r="C31" s="37" t="s">
        <v>17</v>
      </c>
    </row>
    <row r="32" spans="1:5" x14ac:dyDescent="0.25">
      <c r="A32" s="58">
        <v>27120</v>
      </c>
      <c r="B32" s="12"/>
      <c r="C32" s="60">
        <v>0.104</v>
      </c>
    </row>
    <row r="33" spans="1:3" ht="12" customHeight="1" x14ac:dyDescent="0.25">
      <c r="A33" s="32"/>
      <c r="B33" s="32"/>
      <c r="C33" s="32"/>
    </row>
  </sheetData>
  <mergeCells count="2">
    <mergeCell ref="A29:C29"/>
    <mergeCell ref="B21:E21"/>
  </mergeCells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1"/>
  <dimension ref="A1:G39"/>
  <sheetViews>
    <sheetView showGridLines="0" workbookViewId="0">
      <selection activeCell="G30" sqref="G30"/>
    </sheetView>
  </sheetViews>
  <sheetFormatPr defaultColWidth="12" defaultRowHeight="13.2" x14ac:dyDescent="0.25"/>
  <cols>
    <col min="1" max="1" width="20.33203125" style="123" bestFit="1" customWidth="1"/>
    <col min="2" max="2" width="22.44140625" style="123" customWidth="1"/>
    <col min="3" max="3" width="9.6640625" style="123" customWidth="1"/>
    <col min="4" max="4" width="14.33203125" style="123" customWidth="1"/>
    <col min="5" max="5" width="18.109375" style="123" bestFit="1" customWidth="1"/>
    <col min="6" max="6" width="20.33203125" style="123" customWidth="1"/>
    <col min="7" max="16384" width="12" style="123"/>
  </cols>
  <sheetData>
    <row r="1" spans="1:7" ht="55.5" customHeight="1" x14ac:dyDescent="0.25">
      <c r="A1" s="122"/>
      <c r="B1" s="122"/>
      <c r="C1" s="122"/>
      <c r="D1" s="122"/>
      <c r="E1" s="122"/>
      <c r="F1" s="122"/>
    </row>
    <row r="2" spans="1:7" ht="12" customHeight="1" x14ac:dyDescent="0.25">
      <c r="A2" s="124"/>
      <c r="B2" s="125"/>
    </row>
    <row r="3" spans="1:7" ht="21" x14ac:dyDescent="0.25">
      <c r="A3" s="126" t="s">
        <v>134</v>
      </c>
      <c r="B3" s="421" t="s">
        <v>192</v>
      </c>
      <c r="C3" s="421"/>
      <c r="D3" s="421"/>
      <c r="E3" s="421"/>
      <c r="F3" s="421"/>
      <c r="G3" s="127"/>
    </row>
    <row r="4" spans="1:7" ht="20.399999999999999" x14ac:dyDescent="0.25">
      <c r="B4" s="128" t="s">
        <v>226</v>
      </c>
      <c r="C4" s="129"/>
      <c r="D4" s="129"/>
      <c r="E4" s="129"/>
      <c r="F4" s="129"/>
      <c r="G4" s="129"/>
    </row>
    <row r="5" spans="1:7" ht="13.8" x14ac:dyDescent="0.25">
      <c r="A5" s="122"/>
      <c r="B5" s="122"/>
      <c r="C5" s="122"/>
      <c r="D5" s="122"/>
      <c r="E5" s="130" t="s">
        <v>193</v>
      </c>
    </row>
    <row r="6" spans="1:7" ht="13.8" x14ac:dyDescent="0.25">
      <c r="A6" s="122"/>
      <c r="B6" s="130" t="s">
        <v>141</v>
      </c>
      <c r="C6" s="131"/>
      <c r="D6" s="131"/>
      <c r="E6" s="130" t="s">
        <v>194</v>
      </c>
    </row>
    <row r="7" spans="1:7" ht="13.8" x14ac:dyDescent="0.25">
      <c r="B7" s="132" t="s">
        <v>195</v>
      </c>
      <c r="C7" s="131"/>
      <c r="D7" s="131"/>
      <c r="E7" s="132" t="s">
        <v>115</v>
      </c>
    </row>
    <row r="8" spans="1:7" ht="13.8" x14ac:dyDescent="0.25">
      <c r="B8" s="130"/>
      <c r="C8" s="131"/>
      <c r="D8" s="131"/>
      <c r="E8" s="130"/>
    </row>
    <row r="9" spans="1:7" ht="13.8" x14ac:dyDescent="0.25">
      <c r="B9" s="133">
        <v>38169</v>
      </c>
      <c r="E9" s="134">
        <v>1.3528199999999999</v>
      </c>
    </row>
    <row r="10" spans="1:7" ht="13.8" x14ac:dyDescent="0.25">
      <c r="B10" s="133">
        <v>38292</v>
      </c>
      <c r="E10" s="134">
        <v>1.5503899999999999</v>
      </c>
    </row>
    <row r="11" spans="1:7" ht="13.8" x14ac:dyDescent="0.25">
      <c r="B11" s="133">
        <v>38626</v>
      </c>
      <c r="E11" s="134">
        <v>1.68926</v>
      </c>
    </row>
    <row r="12" spans="1:7" ht="13.8" x14ac:dyDescent="0.25">
      <c r="B12" s="133">
        <v>39022</v>
      </c>
      <c r="E12" s="134">
        <v>1.72902</v>
      </c>
    </row>
    <row r="13" spans="1:7" ht="13.8" x14ac:dyDescent="0.25">
      <c r="B13" s="133">
        <v>39387</v>
      </c>
      <c r="E13" s="134">
        <v>1.5985400000000001</v>
      </c>
    </row>
    <row r="14" spans="1:7" ht="13.8" x14ac:dyDescent="0.25">
      <c r="B14" s="133">
        <v>39753</v>
      </c>
      <c r="E14" s="134">
        <v>1.8504199999999997</v>
      </c>
    </row>
    <row r="15" spans="1:7" ht="13.8" x14ac:dyDescent="0.25">
      <c r="B15" s="133">
        <v>39814</v>
      </c>
      <c r="E15" s="134">
        <v>1.8456300000000001</v>
      </c>
    </row>
    <row r="16" spans="1:7" ht="13.8" x14ac:dyDescent="0.25">
      <c r="B16" s="133"/>
      <c r="E16" s="134"/>
    </row>
    <row r="17" spans="2:5" ht="13.8" x14ac:dyDescent="0.25">
      <c r="B17" s="156">
        <v>40025</v>
      </c>
      <c r="C17" s="155"/>
      <c r="D17" s="155"/>
      <c r="E17" s="157" t="s">
        <v>202</v>
      </c>
    </row>
    <row r="18" spans="2:5" ht="13.8" x14ac:dyDescent="0.25">
      <c r="B18" s="155"/>
      <c r="C18" s="155"/>
      <c r="D18" s="155"/>
      <c r="E18" s="155"/>
    </row>
    <row r="19" spans="2:5" ht="13.8" x14ac:dyDescent="0.25">
      <c r="B19" s="155"/>
      <c r="C19" s="155"/>
      <c r="D19" s="155"/>
      <c r="E19" s="155"/>
    </row>
    <row r="20" spans="2:5" ht="13.8" x14ac:dyDescent="0.25">
      <c r="B20" s="155"/>
      <c r="C20" s="155"/>
      <c r="D20" s="155"/>
      <c r="E20" s="155"/>
    </row>
    <row r="21" spans="2:5" ht="13.8" x14ac:dyDescent="0.25">
      <c r="B21" s="155"/>
      <c r="C21" s="155"/>
      <c r="D21" s="155"/>
      <c r="E21" s="155"/>
    </row>
    <row r="22" spans="2:5" ht="13.8" x14ac:dyDescent="0.25">
      <c r="B22" s="155"/>
      <c r="C22" s="155"/>
      <c r="D22" s="155"/>
      <c r="E22" s="155"/>
    </row>
    <row r="23" spans="2:5" ht="13.8" x14ac:dyDescent="0.25">
      <c r="B23" s="155"/>
      <c r="C23" s="155"/>
      <c r="D23" s="155"/>
      <c r="E23" s="155"/>
    </row>
    <row r="24" spans="2:5" ht="13.8" x14ac:dyDescent="0.25">
      <c r="B24" s="155"/>
      <c r="C24" s="155"/>
      <c r="D24" s="155"/>
      <c r="E24" s="155"/>
    </row>
    <row r="25" spans="2:5" ht="13.8" x14ac:dyDescent="0.25">
      <c r="B25" s="155"/>
      <c r="C25" s="155"/>
      <c r="D25" s="155"/>
      <c r="E25" s="155"/>
    </row>
    <row r="26" spans="2:5" ht="13.8" x14ac:dyDescent="0.25">
      <c r="B26" s="155"/>
      <c r="C26" s="155"/>
      <c r="D26" s="155"/>
      <c r="E26" s="155"/>
    </row>
    <row r="27" spans="2:5" ht="13.8" x14ac:dyDescent="0.25">
      <c r="B27" s="155"/>
      <c r="C27" s="155"/>
      <c r="D27" s="155"/>
      <c r="E27" s="155"/>
    </row>
    <row r="28" spans="2:5" ht="13.8" x14ac:dyDescent="0.25">
      <c r="B28" s="155"/>
      <c r="C28" s="155"/>
      <c r="D28" s="155"/>
      <c r="E28" s="155"/>
    </row>
    <row r="29" spans="2:5" ht="13.8" x14ac:dyDescent="0.25">
      <c r="B29" s="155"/>
      <c r="C29" s="155"/>
      <c r="D29" s="155"/>
      <c r="E29" s="155"/>
    </row>
    <row r="30" spans="2:5" ht="13.8" x14ac:dyDescent="0.25">
      <c r="B30" s="155"/>
      <c r="C30" s="155"/>
      <c r="D30" s="155"/>
      <c r="E30" s="155"/>
    </row>
    <row r="31" spans="2:5" ht="13.8" x14ac:dyDescent="0.25">
      <c r="B31" s="155"/>
      <c r="C31" s="155"/>
      <c r="D31" s="155"/>
      <c r="E31" s="155"/>
    </row>
    <row r="32" spans="2:5" ht="13.8" x14ac:dyDescent="0.25">
      <c r="B32" s="155"/>
      <c r="C32" s="155"/>
      <c r="D32" s="155"/>
      <c r="E32" s="155"/>
    </row>
    <row r="33" spans="2:5" ht="13.8" x14ac:dyDescent="0.25">
      <c r="B33" s="155"/>
      <c r="C33" s="155"/>
      <c r="D33" s="155"/>
      <c r="E33" s="155"/>
    </row>
    <row r="34" spans="2:5" ht="13.8" x14ac:dyDescent="0.25">
      <c r="B34" s="155"/>
      <c r="C34" s="155"/>
      <c r="D34" s="155"/>
      <c r="E34" s="155"/>
    </row>
    <row r="35" spans="2:5" ht="13.8" x14ac:dyDescent="0.25">
      <c r="B35" s="155"/>
      <c r="C35" s="155"/>
      <c r="D35" s="155"/>
      <c r="E35" s="155"/>
    </row>
    <row r="36" spans="2:5" ht="13.8" x14ac:dyDescent="0.25">
      <c r="B36" s="155"/>
      <c r="C36" s="155"/>
      <c r="D36" s="155"/>
      <c r="E36" s="155"/>
    </row>
    <row r="37" spans="2:5" ht="13.8" x14ac:dyDescent="0.25">
      <c r="B37" s="155"/>
      <c r="C37" s="155"/>
      <c r="D37" s="155"/>
      <c r="E37" s="155"/>
    </row>
    <row r="38" spans="2:5" ht="13.8" x14ac:dyDescent="0.25">
      <c r="B38" s="155"/>
      <c r="C38" s="155"/>
      <c r="D38" s="155"/>
      <c r="E38" s="155"/>
    </row>
    <row r="39" spans="2:5" ht="13.8" x14ac:dyDescent="0.25">
      <c r="B39" s="155"/>
      <c r="C39" s="155"/>
      <c r="D39" s="155"/>
      <c r="E39" s="155"/>
    </row>
  </sheetData>
  <mergeCells count="1">
    <mergeCell ref="B3:F3"/>
  </mergeCells>
  <phoneticPr fontId="8" type="noConversion"/>
  <pageMargins left="0.75" right="0.75" top="0.54" bottom="0.54" header="0.5" footer="0.5"/>
  <pageSetup scale="8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275"/>
  <sheetViews>
    <sheetView showGridLines="0" topLeftCell="A51" zoomScaleNormal="100" workbookViewId="0">
      <selection activeCell="A74" sqref="A74"/>
    </sheetView>
  </sheetViews>
  <sheetFormatPr defaultColWidth="12" defaultRowHeight="13.2" x14ac:dyDescent="0.25"/>
  <cols>
    <col min="1" max="1" width="44.77734375" style="1" customWidth="1"/>
    <col min="2" max="2" width="37.6640625" style="1" customWidth="1"/>
    <col min="3" max="3" width="19.6640625" style="1" customWidth="1"/>
    <col min="4" max="4" width="3.77734375" style="1" customWidth="1"/>
    <col min="5" max="5" width="13.6640625" style="1" customWidth="1"/>
    <col min="6" max="16384" width="12" style="1"/>
  </cols>
  <sheetData>
    <row r="1" spans="1:12" ht="24.6" x14ac:dyDescent="0.25">
      <c r="B1" s="68"/>
      <c r="D1" s="422" t="s">
        <v>158</v>
      </c>
      <c r="E1" s="422"/>
      <c r="F1" s="13"/>
      <c r="G1" s="13"/>
      <c r="H1" s="13"/>
      <c r="I1" s="13"/>
      <c r="J1" s="13"/>
      <c r="K1" s="13"/>
      <c r="L1" s="13"/>
    </row>
    <row r="2" spans="1:12" ht="25.2" x14ac:dyDescent="0.25">
      <c r="A2" s="40"/>
      <c r="B2" s="423" t="s">
        <v>159</v>
      </c>
      <c r="C2" s="423"/>
      <c r="D2" s="423"/>
      <c r="E2" s="423"/>
      <c r="F2" s="13"/>
      <c r="G2" s="13"/>
      <c r="H2" s="13"/>
      <c r="I2" s="13"/>
      <c r="J2" s="13"/>
      <c r="K2" s="13"/>
      <c r="L2" s="13"/>
    </row>
    <row r="3" spans="1:12" ht="20.399999999999999" x14ac:dyDescent="0.25">
      <c r="B3" s="423" t="s">
        <v>225</v>
      </c>
      <c r="C3" s="423"/>
      <c r="D3" s="423"/>
      <c r="E3" s="423"/>
      <c r="F3" s="13"/>
      <c r="G3" s="13"/>
      <c r="H3" s="13"/>
      <c r="I3" s="13"/>
      <c r="J3" s="13"/>
      <c r="K3" s="13"/>
      <c r="L3" s="13"/>
    </row>
    <row r="4" spans="1:12" ht="24.6" x14ac:dyDescent="0.25">
      <c r="A4" s="15" t="s">
        <v>134</v>
      </c>
      <c r="B4" s="68"/>
      <c r="C4" s="43"/>
      <c r="D4" s="43"/>
      <c r="E4" s="43"/>
      <c r="F4" s="13"/>
      <c r="G4" s="13"/>
      <c r="H4" s="13"/>
      <c r="I4" s="13"/>
      <c r="J4" s="13"/>
      <c r="K4" s="13"/>
      <c r="L4" s="13"/>
    </row>
    <row r="5" spans="1:12" x14ac:dyDescent="0.25">
      <c r="A5" s="31"/>
      <c r="B5" s="31"/>
      <c r="C5" s="31"/>
      <c r="D5" s="31"/>
      <c r="E5" s="31"/>
      <c r="F5" s="13"/>
      <c r="G5" s="13"/>
      <c r="H5" s="13"/>
      <c r="I5" s="13"/>
      <c r="J5" s="13"/>
      <c r="K5" s="13"/>
      <c r="L5" s="13"/>
    </row>
    <row r="6" spans="1:12" ht="13.8" thickBot="1" x14ac:dyDescent="0.3">
      <c r="A6" s="13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3.8" thickBot="1" x14ac:dyDescent="0.3">
      <c r="A7" s="44" t="s">
        <v>160</v>
      </c>
      <c r="B7" s="69"/>
      <c r="C7" s="45" t="s">
        <v>161</v>
      </c>
      <c r="D7" s="12" t="s">
        <v>154</v>
      </c>
      <c r="E7" s="13"/>
      <c r="F7" s="13"/>
      <c r="G7" s="13"/>
      <c r="H7" s="13"/>
      <c r="I7" s="13"/>
      <c r="J7" s="13"/>
      <c r="K7" s="13"/>
      <c r="L7" s="13"/>
    </row>
    <row r="8" spans="1:12" x14ac:dyDescent="0.25">
      <c r="A8" s="46"/>
      <c r="B8" s="70"/>
      <c r="C8" s="9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25">
      <c r="A9" s="47">
        <v>32143</v>
      </c>
      <c r="B9" s="70"/>
      <c r="C9" s="48">
        <v>0.21046000000000001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47">
        <v>32234</v>
      </c>
      <c r="B10" s="70"/>
      <c r="C10" s="48">
        <v>0.24506</v>
      </c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3.8" thickBot="1" x14ac:dyDescent="0.3">
      <c r="A11" s="49"/>
      <c r="B11" s="71"/>
      <c r="C11" s="50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3.8" thickBot="1" x14ac:dyDescent="0.3">
      <c r="A12" s="33"/>
      <c r="B12" s="70"/>
      <c r="C12" s="11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3.8" thickBot="1" x14ac:dyDescent="0.3">
      <c r="A13" s="44" t="s">
        <v>160</v>
      </c>
      <c r="B13" s="69"/>
      <c r="C13" s="45" t="s">
        <v>161</v>
      </c>
      <c r="D13" s="12" t="s">
        <v>155</v>
      </c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51"/>
      <c r="B14" s="70"/>
      <c r="C14" s="9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A15" s="52">
        <v>32509</v>
      </c>
      <c r="B15" s="70"/>
      <c r="C15" s="48">
        <v>0.16811000000000001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25">
      <c r="A16" s="52">
        <v>32874</v>
      </c>
      <c r="B16" s="70"/>
      <c r="C16" s="48">
        <v>0.16211999999999999</v>
      </c>
      <c r="D16" s="36"/>
      <c r="E16" s="13"/>
      <c r="F16" s="13"/>
      <c r="G16" s="13"/>
      <c r="H16" s="13"/>
      <c r="I16" s="13"/>
      <c r="J16" s="13"/>
      <c r="K16" s="13"/>
      <c r="L16" s="13"/>
    </row>
    <row r="17" spans="1:12" x14ac:dyDescent="0.25">
      <c r="A17" s="52">
        <v>33239</v>
      </c>
      <c r="B17" s="70"/>
      <c r="C17" s="48">
        <v>0.15964999999999999</v>
      </c>
      <c r="D17" s="36"/>
      <c r="E17" s="13"/>
      <c r="F17" s="13"/>
      <c r="G17" s="13"/>
      <c r="H17" s="13"/>
      <c r="I17" s="13"/>
      <c r="J17" s="13"/>
      <c r="K17" s="13"/>
      <c r="L17" s="13"/>
    </row>
    <row r="18" spans="1:12" x14ac:dyDescent="0.25">
      <c r="A18" s="52">
        <v>33573</v>
      </c>
      <c r="B18" s="70"/>
      <c r="C18" s="72"/>
      <c r="D18" s="36"/>
      <c r="E18" s="13"/>
      <c r="F18" s="13"/>
      <c r="G18" s="13"/>
      <c r="H18" s="13"/>
      <c r="I18" s="13"/>
      <c r="J18" s="13"/>
      <c r="K18" s="13"/>
      <c r="L18" s="13"/>
    </row>
    <row r="19" spans="1:12" x14ac:dyDescent="0.25">
      <c r="A19" s="47"/>
      <c r="B19" s="70" t="s">
        <v>183</v>
      </c>
      <c r="C19" s="48">
        <v>0.15556</v>
      </c>
      <c r="D19" s="36" t="s">
        <v>156</v>
      </c>
      <c r="E19" s="13"/>
      <c r="F19" s="13"/>
      <c r="G19" s="13"/>
      <c r="H19" s="13"/>
      <c r="I19" s="13"/>
      <c r="J19" s="13"/>
      <c r="K19" s="13"/>
      <c r="L19" s="13"/>
    </row>
    <row r="20" spans="1:12" x14ac:dyDescent="0.25">
      <c r="A20" s="47"/>
      <c r="B20" s="70" t="s">
        <v>184</v>
      </c>
      <c r="C20" s="48">
        <v>0.15479000000000001</v>
      </c>
      <c r="D20" s="13"/>
      <c r="E20" s="13"/>
      <c r="F20" s="13"/>
      <c r="G20" s="13"/>
      <c r="H20" s="13"/>
      <c r="I20" s="13"/>
      <c r="J20" s="13"/>
      <c r="K20" s="13"/>
      <c r="L20" s="13"/>
    </row>
    <row r="21" spans="1:12" x14ac:dyDescent="0.25">
      <c r="A21" s="52">
        <v>33939</v>
      </c>
      <c r="B21" s="70"/>
      <c r="C21" s="72"/>
      <c r="D21" s="36"/>
      <c r="E21" s="13"/>
      <c r="F21" s="13"/>
      <c r="G21" s="13"/>
      <c r="H21" s="13"/>
      <c r="I21" s="13"/>
      <c r="J21" s="13"/>
      <c r="K21" s="13"/>
      <c r="L21" s="13"/>
    </row>
    <row r="22" spans="1:12" x14ac:dyDescent="0.25">
      <c r="A22" s="47"/>
      <c r="B22" s="70" t="s">
        <v>183</v>
      </c>
      <c r="C22" s="48">
        <v>0.16558999999999999</v>
      </c>
      <c r="D22" s="36"/>
      <c r="E22" s="13"/>
      <c r="F22" s="13"/>
      <c r="G22" s="13"/>
      <c r="H22" s="13"/>
      <c r="I22" s="13"/>
      <c r="J22" s="13"/>
      <c r="K22" s="13"/>
      <c r="L22" s="13"/>
    </row>
    <row r="23" spans="1:12" x14ac:dyDescent="0.25">
      <c r="A23" s="47"/>
      <c r="B23" s="70" t="s">
        <v>184</v>
      </c>
      <c r="C23" s="48">
        <v>0.16699</v>
      </c>
      <c r="D23" s="36"/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A24" s="52">
        <v>34121</v>
      </c>
      <c r="B24" s="70"/>
      <c r="C24" s="72"/>
      <c r="D24" s="36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47"/>
      <c r="B25" s="70" t="s">
        <v>183</v>
      </c>
      <c r="C25" s="73">
        <v>0.15901999999999999</v>
      </c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5">
      <c r="A26" s="47"/>
      <c r="B26" s="70" t="s">
        <v>184</v>
      </c>
      <c r="C26" s="73">
        <v>0.16037000000000001</v>
      </c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25">
      <c r="A27" s="52">
        <v>34304</v>
      </c>
      <c r="B27" s="70"/>
      <c r="C27" s="72"/>
      <c r="D27" s="13"/>
      <c r="E27" s="13"/>
      <c r="F27" s="13"/>
      <c r="G27" s="13"/>
      <c r="H27" s="13"/>
      <c r="I27" s="13"/>
      <c r="J27" s="13"/>
      <c r="K27" s="13"/>
      <c r="L27" s="13"/>
    </row>
    <row r="28" spans="1:12" x14ac:dyDescent="0.25">
      <c r="A28" s="47"/>
      <c r="B28" s="70" t="s">
        <v>183</v>
      </c>
      <c r="C28" s="48">
        <v>0.17068</v>
      </c>
      <c r="D28" s="13"/>
      <c r="E28" s="13"/>
      <c r="F28" s="13"/>
      <c r="G28" s="13"/>
      <c r="H28" s="13"/>
      <c r="I28" s="13"/>
      <c r="J28" s="13"/>
      <c r="K28" s="13"/>
      <c r="L28" s="13"/>
    </row>
    <row r="29" spans="1:12" x14ac:dyDescent="0.25">
      <c r="A29" s="47"/>
      <c r="B29" s="70" t="s">
        <v>184</v>
      </c>
      <c r="C29" s="48">
        <v>0.17105999999999999</v>
      </c>
      <c r="D29" s="13"/>
      <c r="E29" s="13"/>
      <c r="F29" s="13"/>
      <c r="G29" s="13"/>
      <c r="H29" s="13"/>
      <c r="I29" s="13"/>
      <c r="J29" s="13"/>
      <c r="K29" s="13"/>
      <c r="L29" s="13"/>
    </row>
    <row r="30" spans="1:12" x14ac:dyDescent="0.25">
      <c r="A30" s="52">
        <v>34669</v>
      </c>
      <c r="B30" s="70"/>
      <c r="C30" s="72"/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5">
      <c r="A31" s="47"/>
      <c r="B31" s="70" t="s">
        <v>183</v>
      </c>
      <c r="C31" s="48">
        <v>0.14555000000000001</v>
      </c>
      <c r="D31" s="13"/>
      <c r="E31" s="13"/>
      <c r="F31" s="13"/>
      <c r="G31" s="13"/>
      <c r="H31" s="13"/>
      <c r="I31" s="13"/>
      <c r="J31" s="13"/>
      <c r="K31" s="13"/>
      <c r="L31" s="13"/>
    </row>
    <row r="32" spans="1:12" x14ac:dyDescent="0.25">
      <c r="A32" s="47"/>
      <c r="B32" s="70" t="s">
        <v>184</v>
      </c>
      <c r="C32" s="48">
        <v>0.14557</v>
      </c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5">
      <c r="A33" s="52">
        <v>35034</v>
      </c>
      <c r="B33" s="70"/>
      <c r="C33" s="72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25">
      <c r="A34" s="47"/>
      <c r="B34" s="70" t="s">
        <v>183</v>
      </c>
      <c r="C34" s="48">
        <v>0.10563</v>
      </c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5">
      <c r="A35" s="47"/>
      <c r="B35" s="70" t="s">
        <v>184</v>
      </c>
      <c r="C35" s="48">
        <v>0.1055</v>
      </c>
      <c r="D35" s="13"/>
      <c r="E35" s="12"/>
      <c r="F35" s="13"/>
      <c r="G35" s="13"/>
      <c r="H35" s="13"/>
      <c r="I35" s="13"/>
      <c r="J35" s="13"/>
      <c r="K35" s="13"/>
      <c r="L35" s="13"/>
    </row>
    <row r="36" spans="1:12" x14ac:dyDescent="0.25">
      <c r="A36" s="52">
        <v>35096</v>
      </c>
      <c r="B36" s="70"/>
      <c r="C36" s="72"/>
      <c r="D36" s="13"/>
      <c r="E36" s="12"/>
      <c r="F36" s="13"/>
      <c r="G36" s="13"/>
      <c r="H36" s="13"/>
      <c r="I36" s="13"/>
      <c r="J36" s="13"/>
      <c r="K36" s="13"/>
      <c r="L36" s="13"/>
    </row>
    <row r="37" spans="1:12" x14ac:dyDescent="0.25">
      <c r="A37" s="46"/>
      <c r="B37" s="70" t="s">
        <v>183</v>
      </c>
      <c r="C37" s="48">
        <v>0.10648000000000001</v>
      </c>
      <c r="D37" s="13"/>
      <c r="E37" s="12"/>
      <c r="F37" s="13"/>
      <c r="G37" s="13"/>
      <c r="H37" s="13"/>
      <c r="I37" s="13"/>
      <c r="J37" s="13"/>
      <c r="K37" s="13"/>
      <c r="L37" s="13"/>
    </row>
    <row r="38" spans="1:12" x14ac:dyDescent="0.25">
      <c r="A38" s="46"/>
      <c r="B38" s="70" t="s">
        <v>184</v>
      </c>
      <c r="C38" s="48">
        <v>0.10589999999999999</v>
      </c>
      <c r="D38" s="13"/>
      <c r="E38" s="12"/>
      <c r="F38" s="13"/>
      <c r="G38" s="13"/>
      <c r="H38" s="13"/>
      <c r="I38" s="13"/>
      <c r="J38" s="13"/>
      <c r="K38" s="13"/>
      <c r="L38" s="13"/>
    </row>
    <row r="39" spans="1:12" x14ac:dyDescent="0.25">
      <c r="A39" s="52">
        <v>35400</v>
      </c>
      <c r="B39" s="70"/>
      <c r="C39" s="72"/>
      <c r="D39" s="13"/>
      <c r="E39" s="12"/>
      <c r="F39" s="13"/>
      <c r="G39" s="13"/>
      <c r="H39" s="13"/>
      <c r="I39" s="13"/>
      <c r="J39" s="13"/>
      <c r="K39" s="13"/>
      <c r="L39" s="13"/>
    </row>
    <row r="40" spans="1:12" x14ac:dyDescent="0.25">
      <c r="A40" s="46"/>
      <c r="B40" s="70" t="s">
        <v>183</v>
      </c>
      <c r="C40" s="48">
        <v>9.4969999999999999E-2</v>
      </c>
      <c r="D40" s="13"/>
      <c r="E40" s="12"/>
      <c r="F40" s="13"/>
      <c r="G40" s="13"/>
      <c r="H40" s="13"/>
      <c r="I40" s="13"/>
      <c r="J40" s="13"/>
      <c r="K40" s="13"/>
      <c r="L40" s="13"/>
    </row>
    <row r="41" spans="1:12" x14ac:dyDescent="0.25">
      <c r="A41" s="46"/>
      <c r="B41" s="70" t="s">
        <v>184</v>
      </c>
      <c r="C41" s="48">
        <v>9.4789999999999999E-2</v>
      </c>
      <c r="D41" s="13"/>
      <c r="E41" s="12"/>
      <c r="F41" s="13"/>
      <c r="G41" s="13"/>
      <c r="H41" s="13"/>
      <c r="I41" s="13"/>
      <c r="J41" s="13"/>
      <c r="K41" s="13"/>
      <c r="L41" s="13"/>
    </row>
    <row r="42" spans="1:12" x14ac:dyDescent="0.25">
      <c r="A42" s="52">
        <v>35765</v>
      </c>
      <c r="B42" s="70"/>
      <c r="C42" s="72"/>
      <c r="D42" s="13"/>
      <c r="E42" s="12"/>
      <c r="F42" s="13"/>
      <c r="G42" s="13"/>
      <c r="H42" s="13"/>
      <c r="I42" s="13"/>
      <c r="J42" s="13"/>
      <c r="K42" s="13"/>
      <c r="L42" s="13"/>
    </row>
    <row r="43" spans="1:12" x14ac:dyDescent="0.25">
      <c r="A43" s="46"/>
      <c r="B43" s="70" t="s">
        <v>183</v>
      </c>
      <c r="C43" s="48">
        <v>0.14734</v>
      </c>
      <c r="D43" s="13"/>
      <c r="E43" s="12"/>
      <c r="F43" s="13"/>
      <c r="G43" s="13"/>
      <c r="H43" s="13"/>
      <c r="I43" s="13"/>
      <c r="J43" s="13"/>
      <c r="K43" s="13"/>
      <c r="L43" s="13"/>
    </row>
    <row r="44" spans="1:12" x14ac:dyDescent="0.25">
      <c r="A44" s="46"/>
      <c r="B44" s="70" t="s">
        <v>184</v>
      </c>
      <c r="C44" s="48">
        <v>0.14793000000000001</v>
      </c>
      <c r="D44" s="13"/>
      <c r="E44" s="12"/>
      <c r="F44" s="13"/>
      <c r="G44" s="13"/>
      <c r="H44" s="13"/>
      <c r="I44" s="13"/>
      <c r="J44" s="13"/>
      <c r="K44" s="13"/>
      <c r="L44" s="13"/>
    </row>
    <row r="45" spans="1:12" x14ac:dyDescent="0.25">
      <c r="A45" s="46"/>
      <c r="B45" s="39"/>
      <c r="C45" s="10"/>
      <c r="D45" s="13"/>
      <c r="E45" s="12"/>
      <c r="F45" s="13"/>
      <c r="G45" s="13"/>
      <c r="H45" s="13"/>
      <c r="I45" s="13"/>
      <c r="J45" s="13"/>
      <c r="K45" s="13"/>
      <c r="L45" s="13"/>
    </row>
    <row r="46" spans="1:12" x14ac:dyDescent="0.25">
      <c r="A46" s="52">
        <v>36130</v>
      </c>
      <c r="B46" s="70" t="s">
        <v>183</v>
      </c>
      <c r="C46" s="48">
        <v>0.15701000000000001</v>
      </c>
      <c r="D46" s="13"/>
      <c r="E46" s="12"/>
      <c r="F46" s="13"/>
      <c r="G46" s="13"/>
      <c r="H46" s="13"/>
      <c r="I46" s="13"/>
      <c r="J46" s="13"/>
      <c r="K46" s="13"/>
      <c r="L46" s="13"/>
    </row>
    <row r="47" spans="1:12" x14ac:dyDescent="0.25">
      <c r="A47" s="46"/>
      <c r="B47" s="70" t="s">
        <v>184</v>
      </c>
      <c r="C47" s="48">
        <v>0.15559000000000001</v>
      </c>
      <c r="D47" s="13"/>
      <c r="E47" s="12"/>
      <c r="F47" s="13"/>
      <c r="G47" s="13"/>
      <c r="H47" s="13"/>
      <c r="I47" s="13"/>
      <c r="J47" s="13"/>
      <c r="K47" s="13"/>
      <c r="L47" s="13"/>
    </row>
    <row r="48" spans="1:12" x14ac:dyDescent="0.25">
      <c r="A48" s="46"/>
      <c r="B48" s="70"/>
      <c r="C48" s="10"/>
      <c r="D48" s="13"/>
      <c r="E48" s="12"/>
      <c r="F48" s="13"/>
      <c r="G48" s="13"/>
      <c r="H48" s="13"/>
      <c r="I48" s="13"/>
      <c r="J48" s="13"/>
      <c r="K48" s="13"/>
      <c r="L48" s="13"/>
    </row>
    <row r="49" spans="1:12" x14ac:dyDescent="0.25">
      <c r="A49" s="52">
        <v>36495</v>
      </c>
      <c r="B49" s="70" t="s">
        <v>183</v>
      </c>
      <c r="C49" s="48">
        <v>0.20188999999999999</v>
      </c>
      <c r="D49" s="13"/>
      <c r="E49" s="12"/>
      <c r="F49" s="13"/>
      <c r="G49" s="13"/>
      <c r="H49" s="13"/>
      <c r="I49" s="13"/>
      <c r="J49" s="13"/>
      <c r="K49" s="13"/>
      <c r="L49" s="13"/>
    </row>
    <row r="50" spans="1:12" x14ac:dyDescent="0.25">
      <c r="A50" s="46"/>
      <c r="B50" s="70" t="s">
        <v>184</v>
      </c>
      <c r="C50" s="48">
        <v>0.19786000000000001</v>
      </c>
      <c r="D50" s="13"/>
      <c r="E50" s="12"/>
      <c r="F50" s="13"/>
      <c r="G50" s="13"/>
      <c r="H50" s="13"/>
      <c r="I50" s="13"/>
      <c r="J50" s="13"/>
      <c r="K50" s="13"/>
      <c r="L50" s="13"/>
    </row>
    <row r="51" spans="1:12" x14ac:dyDescent="0.25">
      <c r="A51" s="46"/>
      <c r="B51" s="70"/>
      <c r="C51" s="10"/>
      <c r="D51" s="13"/>
      <c r="E51" s="12"/>
      <c r="F51" s="13"/>
      <c r="G51" s="13"/>
      <c r="H51" s="13"/>
      <c r="I51" s="13"/>
      <c r="J51" s="13"/>
      <c r="K51" s="13"/>
      <c r="L51" s="13"/>
    </row>
    <row r="52" spans="1:12" x14ac:dyDescent="0.25">
      <c r="A52" s="52">
        <v>36739</v>
      </c>
      <c r="B52" s="70" t="s">
        <v>183</v>
      </c>
      <c r="C52" s="48">
        <v>0.32921</v>
      </c>
      <c r="D52" s="13"/>
      <c r="E52" s="12"/>
      <c r="F52" s="13"/>
      <c r="G52" s="13"/>
      <c r="H52" s="13"/>
      <c r="I52" s="13"/>
      <c r="J52" s="13"/>
      <c r="K52" s="13"/>
      <c r="L52" s="13"/>
    </row>
    <row r="53" spans="1:12" x14ac:dyDescent="0.25">
      <c r="A53" s="46"/>
      <c r="B53" s="70" t="s">
        <v>184</v>
      </c>
      <c r="C53" s="48">
        <v>0.33649000000000001</v>
      </c>
      <c r="D53" s="13"/>
      <c r="E53" s="12"/>
      <c r="F53" s="13"/>
      <c r="G53" s="13"/>
      <c r="H53" s="13"/>
      <c r="I53" s="13"/>
      <c r="J53" s="13"/>
      <c r="K53" s="13"/>
      <c r="L53" s="13"/>
    </row>
    <row r="54" spans="1:12" x14ac:dyDescent="0.25">
      <c r="A54" s="46"/>
      <c r="B54" s="70"/>
      <c r="C54" s="10"/>
      <c r="D54" s="13"/>
      <c r="E54" s="12"/>
      <c r="F54" s="13"/>
      <c r="G54" s="13"/>
      <c r="H54" s="13"/>
      <c r="I54" s="13"/>
      <c r="J54" s="13"/>
      <c r="K54" s="13"/>
      <c r="L54" s="13"/>
    </row>
    <row r="55" spans="1:12" x14ac:dyDescent="0.25">
      <c r="A55" s="52">
        <v>37165</v>
      </c>
      <c r="B55" s="70" t="s">
        <v>185</v>
      </c>
      <c r="C55" s="48">
        <v>0.52014000000000005</v>
      </c>
      <c r="D55" s="13"/>
      <c r="E55" s="12"/>
      <c r="F55" s="13"/>
      <c r="G55" s="13"/>
      <c r="H55" s="13"/>
      <c r="I55" s="13"/>
      <c r="J55" s="13"/>
      <c r="K55" s="13"/>
      <c r="L55" s="13"/>
    </row>
    <row r="56" spans="1:12" x14ac:dyDescent="0.25">
      <c r="A56" s="46"/>
      <c r="B56" s="70" t="s">
        <v>186</v>
      </c>
      <c r="C56" s="48">
        <v>0.51493999999999995</v>
      </c>
      <c r="D56" s="13"/>
      <c r="E56" s="12"/>
      <c r="F56" s="13"/>
      <c r="G56" s="13"/>
      <c r="H56" s="13"/>
      <c r="I56" s="13"/>
      <c r="J56" s="13"/>
      <c r="K56" s="13"/>
      <c r="L56" s="13"/>
    </row>
    <row r="57" spans="1:12" x14ac:dyDescent="0.25">
      <c r="A57" s="46"/>
      <c r="B57" s="70"/>
      <c r="C57" s="10"/>
      <c r="D57" s="13"/>
      <c r="E57" s="12"/>
      <c r="F57" s="13"/>
      <c r="G57" s="13"/>
      <c r="H57" s="13"/>
      <c r="I57" s="13"/>
      <c r="J57" s="13"/>
      <c r="K57" s="13"/>
      <c r="L57" s="13"/>
    </row>
    <row r="58" spans="1:12" x14ac:dyDescent="0.25">
      <c r="A58" s="52">
        <v>37530</v>
      </c>
      <c r="B58" s="70" t="s">
        <v>185</v>
      </c>
      <c r="C58" s="48">
        <v>0.38643</v>
      </c>
      <c r="D58" s="13"/>
      <c r="E58" s="12"/>
      <c r="F58" s="13"/>
      <c r="G58" s="13"/>
      <c r="H58" s="13"/>
      <c r="I58" s="13"/>
      <c r="J58" s="13"/>
      <c r="K58" s="13"/>
      <c r="L58" s="13"/>
    </row>
    <row r="59" spans="1:12" x14ac:dyDescent="0.25">
      <c r="A59" s="52"/>
      <c r="B59" s="70" t="s">
        <v>186</v>
      </c>
      <c r="C59" s="48">
        <v>0.38256000000000001</v>
      </c>
      <c r="D59" s="13"/>
      <c r="E59" s="12"/>
      <c r="F59" s="13"/>
      <c r="G59" s="13"/>
      <c r="H59" s="13"/>
      <c r="I59" s="13"/>
      <c r="J59" s="13"/>
      <c r="K59" s="13"/>
      <c r="L59" s="13"/>
    </row>
    <row r="60" spans="1:12" x14ac:dyDescent="0.25">
      <c r="A60" s="52"/>
      <c r="B60" s="70"/>
      <c r="C60" s="48"/>
      <c r="D60" s="13"/>
      <c r="E60" s="12"/>
      <c r="F60" s="13"/>
      <c r="G60" s="13"/>
      <c r="H60" s="13"/>
      <c r="I60" s="13"/>
      <c r="J60" s="13"/>
      <c r="K60" s="13"/>
      <c r="L60" s="13"/>
    </row>
    <row r="61" spans="1:12" x14ac:dyDescent="0.25">
      <c r="A61" s="52">
        <v>37895</v>
      </c>
      <c r="B61" s="70" t="s">
        <v>185</v>
      </c>
      <c r="C61" s="48">
        <v>0.42480000000000001</v>
      </c>
      <c r="D61" s="13"/>
      <c r="E61" s="12"/>
      <c r="F61" s="13"/>
      <c r="G61" s="13"/>
      <c r="H61" s="13"/>
      <c r="I61" s="13"/>
      <c r="J61" s="13"/>
      <c r="K61" s="13"/>
      <c r="L61" s="13"/>
    </row>
    <row r="62" spans="1:12" x14ac:dyDescent="0.25">
      <c r="A62" s="52"/>
      <c r="B62" s="70" t="s">
        <v>186</v>
      </c>
      <c r="C62" s="48">
        <v>0.42054999999999998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5">
      <c r="A63" s="52"/>
      <c r="B63" s="33"/>
      <c r="C63" s="48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5">
      <c r="A64" s="52">
        <v>38261</v>
      </c>
      <c r="B64" s="70" t="s">
        <v>185</v>
      </c>
      <c r="C64" s="48">
        <v>0.54779</v>
      </c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5">
      <c r="A65" s="52"/>
      <c r="B65" s="70" t="s">
        <v>186</v>
      </c>
      <c r="C65" s="48">
        <v>0.54230999999999996</v>
      </c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5">
      <c r="A66" s="52"/>
      <c r="B66" s="33"/>
      <c r="C66" s="48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5">
      <c r="A67" s="52">
        <v>38626</v>
      </c>
      <c r="B67" s="70" t="s">
        <v>185</v>
      </c>
      <c r="C67" s="48">
        <v>0.74371023107836565</v>
      </c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5">
      <c r="A68" s="52"/>
      <c r="B68" s="70" t="s">
        <v>186</v>
      </c>
      <c r="C68" s="48">
        <v>0.74036999999999997</v>
      </c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25">
      <c r="A69" s="52"/>
      <c r="B69" s="33"/>
      <c r="C69" s="48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25">
      <c r="A70" s="52">
        <v>39022</v>
      </c>
      <c r="B70" s="70" t="s">
        <v>185</v>
      </c>
      <c r="C70" s="48">
        <v>0.77059999999999995</v>
      </c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25">
      <c r="A71" s="52"/>
      <c r="B71" s="70" t="s">
        <v>186</v>
      </c>
      <c r="C71" s="48">
        <v>0.76751999999999998</v>
      </c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25">
      <c r="A72" s="52"/>
      <c r="B72" s="33"/>
      <c r="C72" s="48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25">
      <c r="A73" s="52"/>
      <c r="B73" s="33"/>
      <c r="C73" s="48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25">
      <c r="A74" s="52"/>
      <c r="B74" s="33"/>
      <c r="C74" s="48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13.8" thickBot="1" x14ac:dyDescent="0.3">
      <c r="A75" s="120">
        <v>43770</v>
      </c>
      <c r="B75" s="71" t="s">
        <v>185</v>
      </c>
      <c r="C75" s="121" t="e">
        <f>#REF!</f>
        <v>#REF!</v>
      </c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25">
      <c r="A76" s="53"/>
      <c r="B76" s="11"/>
      <c r="C76" s="35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25">
      <c r="A77" s="53"/>
      <c r="B77" s="11"/>
      <c r="C77" s="35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25">
      <c r="A78" s="119" t="s">
        <v>162</v>
      </c>
      <c r="B78" s="11"/>
      <c r="C78" s="35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25">
      <c r="A79" s="119" t="s">
        <v>191</v>
      </c>
      <c r="B79" s="11"/>
      <c r="C79" s="35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25">
      <c r="A80" s="12" t="s">
        <v>187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25">
      <c r="A82" s="424" t="s">
        <v>163</v>
      </c>
      <c r="B82" s="424"/>
      <c r="C82" s="54" t="s">
        <v>157</v>
      </c>
      <c r="D82" s="13"/>
      <c r="E82" s="55">
        <v>39325</v>
      </c>
      <c r="F82" s="13"/>
      <c r="G82" s="13"/>
      <c r="H82" s="13"/>
      <c r="I82" s="13"/>
      <c r="J82" s="13"/>
      <c r="K82" s="13"/>
      <c r="L82" s="13"/>
    </row>
    <row r="83" spans="1:12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25">
      <c r="A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25">
      <c r="A85" s="13"/>
      <c r="B85" s="13"/>
      <c r="C85" s="13"/>
      <c r="D85" s="13"/>
      <c r="F85" s="13"/>
      <c r="G85" s="13"/>
      <c r="H85" s="13"/>
      <c r="I85" s="13"/>
      <c r="J85" s="13"/>
      <c r="K85" s="13"/>
      <c r="L85" s="13"/>
    </row>
    <row r="86" spans="1:1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25">
      <c r="A87" s="13"/>
      <c r="B87" s="13"/>
      <c r="C87" s="13"/>
      <c r="D87" s="12"/>
      <c r="E87" s="13"/>
      <c r="F87" s="13"/>
      <c r="G87" s="13"/>
      <c r="H87" s="13"/>
      <c r="I87" s="13"/>
      <c r="J87" s="13"/>
      <c r="K87" s="13"/>
      <c r="L87" s="13"/>
    </row>
    <row r="88" spans="1:12" x14ac:dyDescent="0.25">
      <c r="A88" s="13"/>
      <c r="B88" s="13"/>
      <c r="C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4:12" x14ac:dyDescent="0.25"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4:12" x14ac:dyDescent="0.25"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4:12" x14ac:dyDescent="0.25">
      <c r="D275" s="13"/>
      <c r="E275" s="13"/>
      <c r="F275" s="13"/>
      <c r="G275" s="13"/>
      <c r="H275" s="13"/>
      <c r="I275" s="13"/>
      <c r="J275" s="13"/>
      <c r="K275" s="13"/>
      <c r="L275" s="13"/>
    </row>
  </sheetData>
  <mergeCells count="4">
    <mergeCell ref="D1:E1"/>
    <mergeCell ref="B2:E2"/>
    <mergeCell ref="B3:E3"/>
    <mergeCell ref="A82:B82"/>
  </mergeCells>
  <phoneticPr fontId="9" type="noConversion"/>
  <pageMargins left="0.75" right="0.75" top="1" bottom="1" header="0.5" footer="0.5"/>
  <pageSetup scale="6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G45"/>
  <sheetViews>
    <sheetView showGridLines="0" workbookViewId="0">
      <selection activeCell="M39" sqref="M39"/>
    </sheetView>
  </sheetViews>
  <sheetFormatPr defaultColWidth="12" defaultRowHeight="13.2" x14ac:dyDescent="0.25"/>
  <cols>
    <col min="1" max="1" width="13.6640625" style="1" customWidth="1"/>
    <col min="2" max="2" width="20.33203125" style="1" customWidth="1"/>
    <col min="3" max="3" width="15.33203125" style="1" customWidth="1"/>
    <col min="4" max="4" width="18.109375" style="1" customWidth="1"/>
    <col min="5" max="5" width="20.44140625" style="1" customWidth="1"/>
    <col min="6" max="6" width="18.33203125" style="1" customWidth="1"/>
    <col min="7" max="16384" width="12" style="1"/>
  </cols>
  <sheetData>
    <row r="1" spans="1:6" ht="47.25" customHeight="1" x14ac:dyDescent="0.25">
      <c r="D1" s="14" t="s">
        <v>139</v>
      </c>
    </row>
    <row r="3" spans="1:6" ht="21" x14ac:dyDescent="0.25">
      <c r="A3" s="15" t="s">
        <v>134</v>
      </c>
      <c r="D3" s="4" t="s">
        <v>224</v>
      </c>
    </row>
    <row r="5" spans="1:6" ht="13.8" thickBot="1" x14ac:dyDescent="0.3"/>
    <row r="6" spans="1:6" x14ac:dyDescent="0.25">
      <c r="A6" s="425" t="s">
        <v>140</v>
      </c>
      <c r="B6" s="426"/>
      <c r="C6" s="426"/>
      <c r="D6" s="426"/>
      <c r="E6" s="426"/>
      <c r="F6" s="427"/>
    </row>
    <row r="7" spans="1:6" x14ac:dyDescent="0.25">
      <c r="A7" s="16" t="s">
        <v>141</v>
      </c>
      <c r="B7" s="2"/>
      <c r="C7" s="2"/>
      <c r="D7" s="2"/>
      <c r="E7" s="2"/>
      <c r="F7" s="5"/>
    </row>
    <row r="8" spans="1:6" x14ac:dyDescent="0.25">
      <c r="A8" s="16" t="s">
        <v>142</v>
      </c>
      <c r="B8" s="34" t="s">
        <v>28</v>
      </c>
      <c r="C8" s="34" t="s">
        <v>29</v>
      </c>
      <c r="D8" s="34" t="s">
        <v>143</v>
      </c>
      <c r="E8" s="34" t="s">
        <v>144</v>
      </c>
      <c r="F8" s="3" t="s">
        <v>137</v>
      </c>
    </row>
    <row r="9" spans="1:6" x14ac:dyDescent="0.25">
      <c r="A9" s="16"/>
      <c r="B9" s="2"/>
      <c r="C9" s="2"/>
      <c r="D9" s="2"/>
      <c r="E9" s="2"/>
      <c r="F9" s="5"/>
    </row>
    <row r="10" spans="1:6" x14ac:dyDescent="0.25">
      <c r="A10" s="17">
        <v>35034</v>
      </c>
      <c r="B10" s="18">
        <v>0.53154000000000001</v>
      </c>
      <c r="C10" s="18">
        <v>0.48782999999999999</v>
      </c>
      <c r="D10" s="18">
        <v>0.40112999999999999</v>
      </c>
      <c r="E10" s="18">
        <v>0.22891</v>
      </c>
      <c r="F10" s="19">
        <v>0.48097000000000001</v>
      </c>
    </row>
    <row r="11" spans="1:6" x14ac:dyDescent="0.25">
      <c r="A11" s="17">
        <v>35096</v>
      </c>
      <c r="B11" s="18">
        <v>0.53349000000000002</v>
      </c>
      <c r="C11" s="18">
        <v>0.48977999999999999</v>
      </c>
      <c r="D11" s="18">
        <v>0.10308</v>
      </c>
      <c r="E11" s="18">
        <v>0.24626000000000001</v>
      </c>
      <c r="F11" s="19">
        <v>0.48420000000000002</v>
      </c>
    </row>
    <row r="12" spans="1:6" x14ac:dyDescent="0.25">
      <c r="A12" s="17">
        <v>35400</v>
      </c>
      <c r="B12" s="18">
        <v>0.50070999999999999</v>
      </c>
      <c r="C12" s="18">
        <v>0.45628999999999997</v>
      </c>
      <c r="D12" s="18">
        <v>0.37130000000000002</v>
      </c>
      <c r="E12" s="18">
        <v>0.24559</v>
      </c>
      <c r="F12" s="19">
        <v>0.45233000000000001</v>
      </c>
    </row>
    <row r="13" spans="1:6" x14ac:dyDescent="0.25">
      <c r="A13" s="17">
        <v>35731</v>
      </c>
      <c r="B13" s="18">
        <v>0.52664999999999995</v>
      </c>
      <c r="C13" s="18">
        <v>0.49436999999999998</v>
      </c>
      <c r="D13" s="18">
        <v>0.44263000000000002</v>
      </c>
      <c r="E13" s="18">
        <v>0.27654000000000001</v>
      </c>
      <c r="F13" s="19">
        <v>0.43504750000000003</v>
      </c>
    </row>
    <row r="14" spans="1:6" x14ac:dyDescent="0.25">
      <c r="A14" s="17">
        <v>35765</v>
      </c>
      <c r="B14" s="18">
        <v>0.54813000000000001</v>
      </c>
      <c r="C14" s="18">
        <v>0.51476</v>
      </c>
      <c r="D14" s="18">
        <v>0.43883</v>
      </c>
      <c r="E14" s="18">
        <v>0.33235999999999999</v>
      </c>
      <c r="F14" s="19">
        <v>0.50634000000000001</v>
      </c>
    </row>
    <row r="15" spans="1:6" x14ac:dyDescent="0.25">
      <c r="A15" s="17">
        <v>36130</v>
      </c>
      <c r="B15" s="8">
        <v>0.57865999999999995</v>
      </c>
      <c r="C15" s="8">
        <v>0.54529000000000005</v>
      </c>
      <c r="D15" s="8">
        <v>0.46936</v>
      </c>
      <c r="E15" s="8">
        <v>0.34816000000000003</v>
      </c>
      <c r="F15" s="20">
        <v>0.54501999999999995</v>
      </c>
    </row>
    <row r="16" spans="1:6" x14ac:dyDescent="0.25">
      <c r="A16" s="17">
        <v>36312</v>
      </c>
      <c r="B16" s="8">
        <v>0.57865999999999995</v>
      </c>
      <c r="C16" s="8">
        <v>0.54529000000000005</v>
      </c>
      <c r="D16" s="8">
        <v>0.46936</v>
      </c>
      <c r="E16" s="8">
        <v>0.34816000000000003</v>
      </c>
      <c r="F16" s="20">
        <v>0.54501999999999995</v>
      </c>
    </row>
    <row r="17" spans="1:6" x14ac:dyDescent="0.25">
      <c r="A17" s="17">
        <v>36495</v>
      </c>
      <c r="B17" s="8">
        <v>0.63971</v>
      </c>
      <c r="C17" s="8">
        <v>0.63024999999999998</v>
      </c>
      <c r="D17" s="8">
        <v>0.55432999999999999</v>
      </c>
      <c r="E17" s="8">
        <v>0.40884999999999999</v>
      </c>
      <c r="F17" s="20">
        <v>0.62290000000000001</v>
      </c>
    </row>
    <row r="18" spans="1:6" x14ac:dyDescent="0.25">
      <c r="A18" s="17">
        <v>36739</v>
      </c>
      <c r="B18" s="8">
        <v>0.77990000000000004</v>
      </c>
      <c r="C18" s="8">
        <v>0.74653000000000003</v>
      </c>
      <c r="D18" s="8">
        <v>0.67061000000000004</v>
      </c>
      <c r="E18" s="8">
        <v>0.54912000000000005</v>
      </c>
      <c r="F18" s="20">
        <v>0.75246999999999997</v>
      </c>
    </row>
    <row r="19" spans="1:6" x14ac:dyDescent="0.25">
      <c r="A19" s="17">
        <v>36831</v>
      </c>
      <c r="B19" s="8">
        <v>0.83565999999999996</v>
      </c>
      <c r="C19" s="8">
        <v>0.79620999999999997</v>
      </c>
      <c r="D19" s="8">
        <v>0.71448999999999996</v>
      </c>
      <c r="E19" s="8">
        <v>0.58382000000000001</v>
      </c>
      <c r="F19" s="20">
        <v>0.81067</v>
      </c>
    </row>
    <row r="20" spans="1:6" x14ac:dyDescent="0.25">
      <c r="A20" s="17">
        <v>37165</v>
      </c>
      <c r="B20" s="8">
        <v>1.03016</v>
      </c>
      <c r="C20" s="8">
        <v>0.96862000000000004</v>
      </c>
      <c r="D20" s="8">
        <v>0.87771999999999994</v>
      </c>
      <c r="E20" s="8">
        <v>0.73004999999999998</v>
      </c>
      <c r="F20" s="20">
        <v>0.99736999999999998</v>
      </c>
    </row>
    <row r="21" spans="1:6" x14ac:dyDescent="0.25">
      <c r="A21" s="17">
        <v>37530</v>
      </c>
      <c r="B21" s="8">
        <v>0.77786999999999995</v>
      </c>
      <c r="C21" s="8">
        <v>0.71723999999999999</v>
      </c>
      <c r="D21" s="8">
        <v>0.62307000000000001</v>
      </c>
      <c r="E21" s="8">
        <v>0.49919000000000002</v>
      </c>
      <c r="F21" s="20">
        <v>0.80945999999999996</v>
      </c>
    </row>
    <row r="22" spans="1:6" x14ac:dyDescent="0.25">
      <c r="A22" s="17">
        <v>37895</v>
      </c>
      <c r="B22" s="8">
        <v>0.90349999999999997</v>
      </c>
      <c r="C22" s="8">
        <v>0.84350000000000003</v>
      </c>
      <c r="D22" s="8">
        <v>0.74807000000000001</v>
      </c>
      <c r="E22" s="8">
        <v>0.61531999999999998</v>
      </c>
      <c r="F22" s="20">
        <v>0.87922</v>
      </c>
    </row>
    <row r="23" spans="1:6" x14ac:dyDescent="0.25">
      <c r="A23" s="17">
        <v>38169</v>
      </c>
      <c r="B23" s="8">
        <v>1.01244</v>
      </c>
      <c r="C23" s="8">
        <v>0.93662000000000001</v>
      </c>
      <c r="D23" s="8">
        <v>0.84999000000000002</v>
      </c>
      <c r="E23" s="8">
        <v>0.70477000000000001</v>
      </c>
      <c r="F23" s="20">
        <v>0.87595500000000004</v>
      </c>
    </row>
    <row r="24" spans="1:6" ht="13.8" thickBot="1" x14ac:dyDescent="0.3">
      <c r="A24" s="21"/>
      <c r="B24" s="22"/>
      <c r="C24" s="22"/>
      <c r="D24" s="22"/>
      <c r="E24" s="22"/>
      <c r="F24" s="23"/>
    </row>
    <row r="25" spans="1:6" x14ac:dyDescent="0.25">
      <c r="A25" s="24"/>
      <c r="B25" s="6"/>
      <c r="C25" s="6"/>
      <c r="D25" s="6"/>
      <c r="E25" s="6"/>
      <c r="F25" s="6"/>
    </row>
    <row r="26" spans="1:6" x14ac:dyDescent="0.25">
      <c r="A26" s="24"/>
      <c r="B26" s="6"/>
      <c r="C26" s="6"/>
      <c r="D26" s="6"/>
      <c r="E26" s="6"/>
      <c r="F26" s="6"/>
    </row>
    <row r="27" spans="1:6" ht="13.8" thickBot="1" x14ac:dyDescent="0.3">
      <c r="A27" s="25"/>
      <c r="B27" s="8"/>
      <c r="C27" s="8"/>
      <c r="D27" s="8"/>
      <c r="E27" s="8"/>
      <c r="F27" s="8"/>
    </row>
    <row r="28" spans="1:6" ht="13.8" thickBot="1" x14ac:dyDescent="0.3">
      <c r="A28" s="428" t="s">
        <v>139</v>
      </c>
      <c r="B28" s="429"/>
      <c r="C28" s="429"/>
      <c r="D28" s="429"/>
      <c r="E28" s="429"/>
      <c r="F28" s="430"/>
    </row>
    <row r="29" spans="1:6" x14ac:dyDescent="0.25">
      <c r="A29" s="26"/>
      <c r="B29" s="26"/>
      <c r="C29" s="26"/>
      <c r="D29" s="7" t="s">
        <v>145</v>
      </c>
      <c r="E29" s="26" t="s">
        <v>146</v>
      </c>
      <c r="F29" s="26" t="s">
        <v>143</v>
      </c>
    </row>
    <row r="30" spans="1:6" x14ac:dyDescent="0.25">
      <c r="B30" s="26" t="s">
        <v>28</v>
      </c>
      <c r="C30" s="26" t="s">
        <v>29</v>
      </c>
      <c r="D30" s="7" t="s">
        <v>29</v>
      </c>
      <c r="E30" s="26" t="s">
        <v>147</v>
      </c>
      <c r="F30" s="26" t="s">
        <v>148</v>
      </c>
    </row>
    <row r="31" spans="1:6" ht="13.8" thickBot="1" x14ac:dyDescent="0.3">
      <c r="A31" s="27" t="s">
        <v>141</v>
      </c>
      <c r="B31" s="27" t="s">
        <v>135</v>
      </c>
      <c r="C31" s="27" t="s">
        <v>136</v>
      </c>
      <c r="D31" s="28" t="s">
        <v>149</v>
      </c>
      <c r="E31" s="27" t="s">
        <v>150</v>
      </c>
      <c r="F31" s="27" t="s">
        <v>151</v>
      </c>
    </row>
    <row r="32" spans="1:6" ht="13.8" thickTop="1" x14ac:dyDescent="0.25">
      <c r="A32" s="29"/>
      <c r="B32" s="29"/>
      <c r="C32" s="29"/>
      <c r="D32" s="29"/>
      <c r="E32" s="29"/>
      <c r="F32" s="29"/>
    </row>
    <row r="33" spans="1:7" ht="13.5" customHeight="1" x14ac:dyDescent="0.25">
      <c r="A33" s="30">
        <v>38292</v>
      </c>
      <c r="B33" s="118">
        <v>0.96758459515163286</v>
      </c>
      <c r="C33" s="118">
        <v>0.95141552816324015</v>
      </c>
      <c r="D33" s="118">
        <v>0.90679266815537218</v>
      </c>
      <c r="E33" s="118">
        <v>0.75775673690711243</v>
      </c>
      <c r="F33" s="118">
        <v>0.59727283495491035</v>
      </c>
      <c r="G33" s="4"/>
    </row>
    <row r="34" spans="1:7" x14ac:dyDescent="0.25">
      <c r="A34" s="30">
        <v>38626</v>
      </c>
      <c r="B34" s="118">
        <v>1.2943935439561163</v>
      </c>
      <c r="C34" s="118">
        <v>1.2853197188486618</v>
      </c>
      <c r="D34" s="118">
        <v>1.2263904234058929</v>
      </c>
      <c r="E34" s="118">
        <v>1.040916310976651</v>
      </c>
      <c r="F34" s="118">
        <v>0.90748744923859725</v>
      </c>
    </row>
    <row r="36" spans="1:7" x14ac:dyDescent="0.25">
      <c r="A36" s="7"/>
    </row>
    <row r="37" spans="1:7" x14ac:dyDescent="0.25">
      <c r="A37" s="7"/>
    </row>
    <row r="38" spans="1:7" x14ac:dyDescent="0.25">
      <c r="A38" s="7"/>
    </row>
    <row r="39" spans="1:7" x14ac:dyDescent="0.25">
      <c r="A39" s="7"/>
    </row>
    <row r="40" spans="1:7" x14ac:dyDescent="0.25">
      <c r="A40" s="7"/>
    </row>
    <row r="41" spans="1:7" x14ac:dyDescent="0.25">
      <c r="A41" s="7"/>
    </row>
    <row r="42" spans="1:7" x14ac:dyDescent="0.25">
      <c r="A42" s="7"/>
    </row>
    <row r="43" spans="1:7" x14ac:dyDescent="0.25">
      <c r="A43" s="7"/>
    </row>
    <row r="44" spans="1:7" x14ac:dyDescent="0.25">
      <c r="A44" s="7"/>
    </row>
    <row r="45" spans="1:7" x14ac:dyDescent="0.25">
      <c r="A45" s="7"/>
    </row>
  </sheetData>
  <mergeCells count="2">
    <mergeCell ref="A6:F6"/>
    <mergeCell ref="A28:F28"/>
  </mergeCells>
  <phoneticPr fontId="9" type="noConversion"/>
  <pageMargins left="0.75" right="0.75" top="1" bottom="1" header="0.5" footer="0.5"/>
  <pageSetup scale="84" orientation="portrait" r:id="rId1"/>
  <headerFooter alignWithMargins="0">
    <oddHeader>&amp;RPage  3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14"/>
  <sheetViews>
    <sheetView showGridLines="0" zoomScaleNormal="100" workbookViewId="0">
      <selection activeCell="M39" sqref="M39"/>
    </sheetView>
  </sheetViews>
  <sheetFormatPr defaultColWidth="10.6640625" defaultRowHeight="13.2" x14ac:dyDescent="0.25"/>
  <cols>
    <col min="1" max="1" width="15.6640625" style="135" customWidth="1"/>
    <col min="2" max="2" width="16.77734375" style="135" customWidth="1"/>
    <col min="3" max="3" width="15.44140625" style="135" customWidth="1"/>
    <col min="4" max="4" width="10.6640625" style="135" customWidth="1"/>
    <col min="5" max="5" width="12.33203125" style="135" bestFit="1" customWidth="1"/>
    <col min="6" max="6" width="10.6640625" style="135" customWidth="1"/>
    <col min="7" max="7" width="14.77734375" style="135" bestFit="1" customWidth="1"/>
    <col min="8" max="8" width="10.6640625" style="135" customWidth="1"/>
    <col min="9" max="9" width="14.77734375" style="135" bestFit="1" customWidth="1"/>
    <col min="10" max="16384" width="10.6640625" style="135"/>
  </cols>
  <sheetData>
    <row r="1" spans="1:9" ht="22.2" x14ac:dyDescent="0.25">
      <c r="A1" s="141"/>
      <c r="B1" s="141"/>
      <c r="C1" s="142"/>
      <c r="D1" s="142"/>
      <c r="E1" s="143"/>
      <c r="F1" s="144"/>
      <c r="G1" s="136"/>
    </row>
    <row r="2" spans="1:9" ht="22.2" x14ac:dyDescent="0.25">
      <c r="A2" s="141"/>
      <c r="B2" s="141"/>
      <c r="C2" s="142"/>
      <c r="D2" s="142"/>
      <c r="E2" s="145" t="s">
        <v>134</v>
      </c>
      <c r="F2" s="144"/>
    </row>
    <row r="3" spans="1:9" ht="22.2" x14ac:dyDescent="0.25">
      <c r="A3" s="141"/>
      <c r="B3" s="141"/>
      <c r="C3" s="142"/>
      <c r="D3" s="142"/>
      <c r="E3" s="143"/>
      <c r="F3" s="144"/>
      <c r="G3" s="136"/>
    </row>
    <row r="4" spans="1:9" ht="20.399999999999999" x14ac:dyDescent="0.25">
      <c r="B4" s="145"/>
      <c r="C4" s="142"/>
      <c r="E4" s="146"/>
      <c r="F4" s="146"/>
      <c r="G4" s="146"/>
    </row>
    <row r="5" spans="1:9" ht="20.399999999999999" x14ac:dyDescent="0.35">
      <c r="A5" s="147" t="s">
        <v>152</v>
      </c>
      <c r="B5" s="147"/>
      <c r="C5" s="148" t="s">
        <v>176</v>
      </c>
    </row>
    <row r="6" spans="1:9" ht="20.399999999999999" x14ac:dyDescent="0.25">
      <c r="A6" s="147"/>
      <c r="B6" s="147"/>
      <c r="C6" s="146" t="s">
        <v>177</v>
      </c>
    </row>
    <row r="7" spans="1:9" ht="20.399999999999999" x14ac:dyDescent="0.25">
      <c r="A7" s="147"/>
      <c r="B7" s="147"/>
      <c r="C7" s="142"/>
      <c r="D7" s="146"/>
    </row>
    <row r="8" spans="1:9" x14ac:dyDescent="0.25">
      <c r="A8" s="149"/>
      <c r="B8" s="149"/>
      <c r="C8" s="149"/>
      <c r="E8" s="138"/>
      <c r="F8" s="138"/>
      <c r="G8" s="149"/>
      <c r="I8" s="150"/>
    </row>
    <row r="9" spans="1:9" x14ac:dyDescent="0.25">
      <c r="A9" s="149" t="s">
        <v>141</v>
      </c>
      <c r="B9" s="150" t="s">
        <v>138</v>
      </c>
      <c r="C9" s="149" t="s">
        <v>178</v>
      </c>
      <c r="D9" s="138"/>
      <c r="E9" s="149" t="s">
        <v>179</v>
      </c>
    </row>
    <row r="10" spans="1:9" x14ac:dyDescent="0.25">
      <c r="A10" s="139" t="s">
        <v>164</v>
      </c>
      <c r="B10" s="151" t="s">
        <v>115</v>
      </c>
      <c r="C10" s="139" t="s">
        <v>115</v>
      </c>
      <c r="D10" s="138"/>
      <c r="E10" s="139" t="s">
        <v>111</v>
      </c>
    </row>
    <row r="11" spans="1:9" x14ac:dyDescent="0.25">
      <c r="A11" s="152">
        <v>38169</v>
      </c>
      <c r="B11" s="153">
        <v>250</v>
      </c>
      <c r="C11" s="153">
        <v>10.5</v>
      </c>
      <c r="D11" s="154"/>
      <c r="E11" s="137">
        <v>0.5222</v>
      </c>
    </row>
    <row r="12" spans="1:9" x14ac:dyDescent="0.25">
      <c r="A12" s="152">
        <v>38292</v>
      </c>
      <c r="B12" s="153">
        <v>250</v>
      </c>
      <c r="C12" s="153">
        <v>10.5</v>
      </c>
      <c r="D12" s="154"/>
      <c r="E12" s="137">
        <v>0.53760984555456015</v>
      </c>
    </row>
    <row r="13" spans="1:9" x14ac:dyDescent="0.25">
      <c r="A13" s="152">
        <v>38626</v>
      </c>
      <c r="B13" s="153">
        <v>250</v>
      </c>
      <c r="C13" s="153">
        <v>10.5</v>
      </c>
      <c r="D13" s="154"/>
      <c r="E13" s="137">
        <v>0.50081570397840569</v>
      </c>
      <c r="G13" s="153"/>
    </row>
    <row r="14" spans="1:9" x14ac:dyDescent="0.25">
      <c r="A14" s="135" t="s">
        <v>204</v>
      </c>
    </row>
  </sheetData>
  <phoneticPr fontId="9" type="noConversion"/>
  <pageMargins left="0.75" right="0.75" top="1" bottom="1" header="0.5" footer="0.5"/>
  <pageSetup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B520-96D8-49A6-B305-058A99973297}">
  <sheetPr>
    <tabColor rgb="FFFFC000"/>
  </sheetPr>
  <dimension ref="B4:D17"/>
  <sheetViews>
    <sheetView workbookViewId="0">
      <selection activeCell="B32" sqref="B32"/>
    </sheetView>
  </sheetViews>
  <sheetFormatPr defaultColWidth="9.33203125" defaultRowHeight="13.8" x14ac:dyDescent="0.3"/>
  <cols>
    <col min="1" max="1" width="9.33203125" style="176"/>
    <col min="2" max="2" width="32.44140625" style="176" customWidth="1"/>
    <col min="3" max="3" width="17" style="176" customWidth="1"/>
    <col min="4" max="4" width="20" style="176" customWidth="1"/>
    <col min="5" max="16384" width="9.33203125" style="176"/>
  </cols>
  <sheetData>
    <row r="4" spans="2:4" x14ac:dyDescent="0.3">
      <c r="C4" s="180" t="s">
        <v>17</v>
      </c>
      <c r="D4" s="181" t="s">
        <v>251</v>
      </c>
    </row>
    <row r="5" spans="2:4" x14ac:dyDescent="0.3">
      <c r="B5" s="176" t="s">
        <v>19</v>
      </c>
      <c r="C5" s="177">
        <v>544781</v>
      </c>
      <c r="D5" s="177">
        <v>568416</v>
      </c>
    </row>
    <row r="6" spans="2:4" x14ac:dyDescent="0.3">
      <c r="B6" s="176" t="s">
        <v>242</v>
      </c>
      <c r="C6" s="177">
        <v>-1273603</v>
      </c>
      <c r="D6" s="177">
        <v>-1328857</v>
      </c>
    </row>
    <row r="7" spans="2:4" x14ac:dyDescent="0.3">
      <c r="B7" s="176" t="s">
        <v>243</v>
      </c>
      <c r="C7" s="177">
        <v>-6776</v>
      </c>
      <c r="D7" s="177">
        <v>-7070</v>
      </c>
    </row>
    <row r="8" spans="2:4" x14ac:dyDescent="0.3">
      <c r="B8" s="176" t="s">
        <v>244</v>
      </c>
      <c r="C8" s="177">
        <v>2751892</v>
      </c>
      <c r="D8" s="177">
        <v>2871280</v>
      </c>
    </row>
    <row r="9" spans="2:4" x14ac:dyDescent="0.3">
      <c r="B9" s="176" t="s">
        <v>245</v>
      </c>
      <c r="C9" s="177">
        <v>1416284.97</v>
      </c>
      <c r="D9" s="177">
        <v>1477729</v>
      </c>
    </row>
    <row r="10" spans="2:4" x14ac:dyDescent="0.3">
      <c r="B10" s="176" t="s">
        <v>246</v>
      </c>
      <c r="C10" s="177">
        <v>373881</v>
      </c>
      <c r="D10" s="177">
        <v>390101</v>
      </c>
    </row>
    <row r="11" spans="2:4" x14ac:dyDescent="0.3">
      <c r="B11" s="176" t="s">
        <v>247</v>
      </c>
      <c r="C11" s="177">
        <v>319226</v>
      </c>
      <c r="D11" s="177">
        <v>333075</v>
      </c>
    </row>
    <row r="12" spans="2:4" x14ac:dyDescent="0.3">
      <c r="B12" s="176" t="s">
        <v>248</v>
      </c>
      <c r="C12" s="177">
        <v>-55000</v>
      </c>
      <c r="D12" s="177">
        <v>-57386</v>
      </c>
    </row>
    <row r="13" spans="2:4" x14ac:dyDescent="0.3">
      <c r="B13" s="176" t="s">
        <v>253</v>
      </c>
      <c r="C13" s="177">
        <v>220701.28</v>
      </c>
      <c r="D13" s="177">
        <v>230276</v>
      </c>
    </row>
    <row r="14" spans="2:4" x14ac:dyDescent="0.3">
      <c r="B14" s="176" t="s">
        <v>252</v>
      </c>
      <c r="C14" s="177">
        <v>-14266</v>
      </c>
      <c r="D14" s="177">
        <v>-14885</v>
      </c>
    </row>
    <row r="15" spans="2:4" x14ac:dyDescent="0.3">
      <c r="B15" s="176" t="s">
        <v>249</v>
      </c>
      <c r="C15" s="177">
        <v>-853603</v>
      </c>
      <c r="D15" s="177">
        <v>-890636</v>
      </c>
    </row>
    <row r="16" spans="2:4" ht="14.4" thickBot="1" x14ac:dyDescent="0.35">
      <c r="B16" s="178" t="s">
        <v>250</v>
      </c>
      <c r="C16" s="179">
        <v>3423518.25</v>
      </c>
      <c r="D16" s="179">
        <v>3572043</v>
      </c>
    </row>
    <row r="17" ht="14.4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A7D9-BC6C-494A-9538-1615D22533CC}">
  <sheetPr>
    <tabColor theme="0" tint="-0.14999847407452621"/>
  </sheetPr>
  <dimension ref="A1:S82"/>
  <sheetViews>
    <sheetView showGridLines="0" topLeftCell="A56" zoomScale="90" zoomScaleNormal="90" workbookViewId="0">
      <selection activeCell="K88" sqref="K88"/>
    </sheetView>
  </sheetViews>
  <sheetFormatPr defaultColWidth="9.33203125" defaultRowHeight="14.4" x14ac:dyDescent="0.3"/>
  <cols>
    <col min="1" max="1" width="5.6640625" style="252" customWidth="1"/>
    <col min="2" max="2" width="17.33203125" style="252" customWidth="1"/>
    <col min="3" max="3" width="8.33203125" style="252" customWidth="1"/>
    <col min="4" max="4" width="16.44140625" style="253" bestFit="1" customWidth="1"/>
    <col min="5" max="5" width="13.33203125" style="253" bestFit="1" customWidth="1"/>
    <col min="6" max="6" width="16.6640625" style="253" bestFit="1" customWidth="1"/>
    <col min="7" max="7" width="19.44140625" style="253" bestFit="1" customWidth="1"/>
    <col min="8" max="8" width="12.6640625" style="253" bestFit="1" customWidth="1"/>
    <col min="9" max="9" width="19.6640625" style="253" customWidth="1"/>
    <col min="10" max="10" width="14" style="253" bestFit="1" customWidth="1"/>
    <col min="11" max="11" width="11.44140625" style="253" customWidth="1"/>
    <col min="12" max="12" width="19.77734375" style="253" bestFit="1" customWidth="1"/>
    <col min="13" max="13" width="29.44140625" style="253" customWidth="1"/>
    <col min="14" max="14" width="16.109375" style="260" customWidth="1"/>
    <col min="15" max="15" width="14" style="252" customWidth="1"/>
    <col min="16" max="16" width="15.109375" style="255" customWidth="1"/>
    <col min="17" max="17" width="16.77734375" style="260" customWidth="1"/>
    <col min="18" max="18" width="16.77734375" style="252" customWidth="1"/>
    <col min="19" max="19" width="16.77734375" style="255" customWidth="1"/>
    <col min="20" max="16384" width="9.33203125" style="252"/>
  </cols>
  <sheetData>
    <row r="1" spans="1:19" x14ac:dyDescent="0.3">
      <c r="A1" s="251" t="s">
        <v>0</v>
      </c>
      <c r="I1" s="254"/>
      <c r="N1" s="253"/>
      <c r="Q1" s="253"/>
    </row>
    <row r="2" spans="1:19" x14ac:dyDescent="0.3">
      <c r="A2" s="251" t="s">
        <v>1</v>
      </c>
      <c r="I2" s="254"/>
      <c r="N2" s="253"/>
      <c r="Q2" s="253"/>
    </row>
    <row r="3" spans="1:19" x14ac:dyDescent="0.3">
      <c r="A3" s="251" t="s">
        <v>322</v>
      </c>
      <c r="I3" s="254"/>
      <c r="N3" s="253"/>
      <c r="Q3" s="253"/>
    </row>
    <row r="4" spans="1:19" x14ac:dyDescent="0.3">
      <c r="A4" s="251" t="s">
        <v>40</v>
      </c>
      <c r="I4" s="254"/>
      <c r="N4" s="253"/>
      <c r="Q4" s="253"/>
    </row>
    <row r="5" spans="1:19" x14ac:dyDescent="0.3">
      <c r="D5" s="252"/>
      <c r="E5" s="252"/>
      <c r="F5" s="252"/>
      <c r="G5" s="252"/>
      <c r="H5" s="252"/>
      <c r="I5" s="254"/>
      <c r="J5" s="252"/>
      <c r="K5" s="252"/>
      <c r="L5" s="252"/>
      <c r="M5" s="252"/>
      <c r="N5" s="252"/>
      <c r="Q5" s="252"/>
    </row>
    <row r="6" spans="1:19" x14ac:dyDescent="0.3">
      <c r="A6" s="258"/>
      <c r="B6" s="258"/>
      <c r="C6" s="258"/>
      <c r="D6" s="258"/>
      <c r="E6" s="252"/>
      <c r="F6" s="252"/>
      <c r="G6" s="252"/>
      <c r="H6" s="259"/>
      <c r="I6" s="254"/>
      <c r="J6" s="259"/>
      <c r="K6" s="252"/>
      <c r="L6" s="252"/>
    </row>
    <row r="7" spans="1:19" ht="15" customHeight="1" thickBot="1" x14ac:dyDescent="0.35">
      <c r="A7" s="261">
        <v>1</v>
      </c>
      <c r="D7" s="261"/>
      <c r="E7" s="261" t="s">
        <v>20</v>
      </c>
      <c r="F7" s="261" t="s">
        <v>33</v>
      </c>
      <c r="G7" s="261" t="s">
        <v>49</v>
      </c>
      <c r="H7" s="262"/>
      <c r="I7" s="261"/>
      <c r="J7" s="262"/>
      <c r="K7" s="261"/>
      <c r="L7" s="261"/>
      <c r="M7" s="252"/>
      <c r="N7" s="263" t="s">
        <v>205</v>
      </c>
      <c r="O7" s="264"/>
      <c r="P7" s="265"/>
      <c r="Q7" s="414" t="s">
        <v>208</v>
      </c>
      <c r="R7" s="415"/>
      <c r="S7" s="416"/>
    </row>
    <row r="8" spans="1:19" ht="15" customHeight="1" thickBot="1" x14ac:dyDescent="0.35">
      <c r="A8" s="261">
        <v>2</v>
      </c>
      <c r="D8" s="261" t="s">
        <v>94</v>
      </c>
      <c r="E8" s="261" t="s">
        <v>45</v>
      </c>
      <c r="F8" s="261" t="s">
        <v>47</v>
      </c>
      <c r="G8" s="261" t="s">
        <v>34</v>
      </c>
      <c r="H8" s="262"/>
      <c r="I8" s="261"/>
      <c r="J8" s="262"/>
      <c r="K8" s="261"/>
      <c r="L8" s="261"/>
      <c r="M8" s="266" t="s">
        <v>32</v>
      </c>
      <c r="N8" s="267">
        <v>493157</v>
      </c>
      <c r="O8" s="268" t="s">
        <v>18</v>
      </c>
      <c r="P8" s="270"/>
      <c r="Q8" s="267">
        <v>76389</v>
      </c>
      <c r="R8" s="268" t="s">
        <v>18</v>
      </c>
      <c r="S8" s="269"/>
    </row>
    <row r="9" spans="1:19" ht="15" customHeight="1" thickBot="1" x14ac:dyDescent="0.35">
      <c r="A9" s="261">
        <v>3</v>
      </c>
      <c r="D9" s="261" t="s">
        <v>44</v>
      </c>
      <c r="E9" s="261" t="s">
        <v>46</v>
      </c>
      <c r="F9" s="261" t="s">
        <v>46</v>
      </c>
      <c r="G9" s="261" t="s">
        <v>48</v>
      </c>
      <c r="H9" s="262" t="s">
        <v>30</v>
      </c>
      <c r="I9" s="261" t="s">
        <v>196</v>
      </c>
      <c r="J9" s="262" t="s">
        <v>178</v>
      </c>
      <c r="K9" s="261"/>
      <c r="L9" s="262" t="s">
        <v>37</v>
      </c>
      <c r="M9" s="266" t="s">
        <v>26</v>
      </c>
      <c r="N9" s="166">
        <v>4.1569000000000002E-2</v>
      </c>
      <c r="O9" s="271" t="s">
        <v>36</v>
      </c>
      <c r="P9" s="273"/>
      <c r="Q9" s="166">
        <v>4.1569000000000002E-2</v>
      </c>
      <c r="R9" s="271" t="s">
        <v>36</v>
      </c>
      <c r="S9" s="272"/>
    </row>
    <row r="10" spans="1:19" s="257" customFormat="1" ht="15" customHeight="1" thickBot="1" x14ac:dyDescent="0.35">
      <c r="A10" s="261">
        <v>4</v>
      </c>
      <c r="B10" s="252"/>
      <c r="C10" s="252"/>
      <c r="D10" s="274" t="s">
        <v>41</v>
      </c>
      <c r="E10" s="274" t="s">
        <v>42</v>
      </c>
      <c r="F10" s="274" t="s">
        <v>65</v>
      </c>
      <c r="G10" s="274" t="s">
        <v>42</v>
      </c>
      <c r="H10" s="275" t="s">
        <v>31</v>
      </c>
      <c r="I10" s="274" t="s">
        <v>35</v>
      </c>
      <c r="J10" s="275" t="s">
        <v>115</v>
      </c>
      <c r="K10" s="274" t="s">
        <v>119</v>
      </c>
      <c r="L10" s="275" t="s">
        <v>35</v>
      </c>
      <c r="M10" s="276" t="s">
        <v>27</v>
      </c>
      <c r="N10" s="277">
        <v>514546</v>
      </c>
      <c r="O10" s="278" t="s">
        <v>228</v>
      </c>
      <c r="P10" s="280"/>
      <c r="Q10" s="277">
        <v>79702</v>
      </c>
      <c r="R10" s="278" t="s">
        <v>228</v>
      </c>
      <c r="S10" s="279"/>
    </row>
    <row r="11" spans="1:19" s="257" customFormat="1" x14ac:dyDescent="0.3">
      <c r="A11" s="261">
        <v>5</v>
      </c>
      <c r="B11" s="252"/>
      <c r="C11" s="252"/>
      <c r="H11" s="262" t="s">
        <v>64</v>
      </c>
      <c r="J11" s="262"/>
      <c r="L11" s="412" t="s">
        <v>203</v>
      </c>
      <c r="M11" s="281"/>
      <c r="N11" s="282" t="s">
        <v>24</v>
      </c>
      <c r="O11" s="261" t="s">
        <v>197</v>
      </c>
      <c r="P11" s="283" t="s">
        <v>25</v>
      </c>
      <c r="Q11" s="284" t="s">
        <v>24</v>
      </c>
      <c r="R11" s="285" t="s">
        <v>197</v>
      </c>
      <c r="S11" s="286" t="s">
        <v>25</v>
      </c>
    </row>
    <row r="12" spans="1:19" s="257" customFormat="1" x14ac:dyDescent="0.3">
      <c r="A12" s="261">
        <v>6</v>
      </c>
      <c r="B12" s="285" t="s">
        <v>2</v>
      </c>
      <c r="C12" s="285" t="s">
        <v>3</v>
      </c>
      <c r="D12" s="287" t="s">
        <v>50</v>
      </c>
      <c r="E12" s="287" t="s">
        <v>51</v>
      </c>
      <c r="F12" s="287" t="s">
        <v>15</v>
      </c>
      <c r="G12" s="287" t="s">
        <v>52</v>
      </c>
      <c r="H12" s="287" t="s">
        <v>53</v>
      </c>
      <c r="I12" s="287" t="s">
        <v>198</v>
      </c>
      <c r="J12" s="287" t="s">
        <v>55</v>
      </c>
      <c r="K12" s="287" t="s">
        <v>56</v>
      </c>
      <c r="L12" s="413"/>
      <c r="M12" s="288"/>
      <c r="N12" s="289" t="s">
        <v>61</v>
      </c>
      <c r="O12" s="287" t="s">
        <v>62</v>
      </c>
      <c r="P12" s="291" t="s">
        <v>63</v>
      </c>
      <c r="Q12" s="289" t="s">
        <v>101</v>
      </c>
      <c r="R12" s="287" t="s">
        <v>206</v>
      </c>
      <c r="S12" s="290" t="s">
        <v>200</v>
      </c>
    </row>
    <row r="13" spans="1:19" x14ac:dyDescent="0.3">
      <c r="A13" s="261">
        <v>7</v>
      </c>
      <c r="B13" s="292" t="s">
        <v>4</v>
      </c>
      <c r="C13" s="292"/>
      <c r="D13" s="293">
        <v>250774.1</v>
      </c>
      <c r="E13" s="294">
        <v>1.1525300000000001</v>
      </c>
      <c r="F13" s="294">
        <v>0.36474000000000001</v>
      </c>
      <c r="G13" s="294">
        <v>0.11125999999999998</v>
      </c>
      <c r="H13" s="294">
        <v>0.67652999999999996</v>
      </c>
      <c r="I13" s="295">
        <v>169656</v>
      </c>
      <c r="J13" s="296">
        <v>5.5</v>
      </c>
      <c r="K13" s="293">
        <v>974</v>
      </c>
      <c r="L13" s="297">
        <v>233940</v>
      </c>
      <c r="M13" s="298"/>
      <c r="N13" s="299">
        <v>1</v>
      </c>
      <c r="O13" s="295">
        <v>2535</v>
      </c>
      <c r="P13" s="301">
        <v>1.0109999999999999E-2</v>
      </c>
      <c r="Q13" s="299">
        <v>1</v>
      </c>
      <c r="R13" s="295">
        <v>393</v>
      </c>
      <c r="S13" s="300">
        <v>1.57E-3</v>
      </c>
    </row>
    <row r="14" spans="1:19" x14ac:dyDescent="0.3">
      <c r="A14" s="261">
        <v>8</v>
      </c>
      <c r="B14" s="292" t="s">
        <v>5</v>
      </c>
      <c r="C14" s="292"/>
      <c r="D14" s="293">
        <v>72762.5</v>
      </c>
      <c r="E14" s="294">
        <v>1.1892899999999995</v>
      </c>
      <c r="F14" s="294">
        <v>0.36474000000000001</v>
      </c>
      <c r="G14" s="294">
        <v>9.3060000000000004E-2</v>
      </c>
      <c r="H14" s="294">
        <v>0.73148999999999942</v>
      </c>
      <c r="I14" s="295">
        <v>53225</v>
      </c>
      <c r="J14" s="296">
        <v>7</v>
      </c>
      <c r="K14" s="293">
        <v>51</v>
      </c>
      <c r="L14" s="297">
        <v>57509</v>
      </c>
      <c r="M14" s="298"/>
      <c r="N14" s="299">
        <v>1</v>
      </c>
      <c r="O14" s="295">
        <v>623</v>
      </c>
      <c r="P14" s="301">
        <v>8.5599999999999999E-3</v>
      </c>
      <c r="Q14" s="299">
        <v>1</v>
      </c>
      <c r="R14" s="295">
        <v>97</v>
      </c>
      <c r="S14" s="300">
        <v>1.33E-3</v>
      </c>
    </row>
    <row r="15" spans="1:19" x14ac:dyDescent="0.3">
      <c r="A15" s="261">
        <v>9</v>
      </c>
      <c r="B15" s="292" t="s">
        <v>14</v>
      </c>
      <c r="C15" s="292"/>
      <c r="D15" s="293">
        <v>57025592.200000003</v>
      </c>
      <c r="E15" s="294">
        <v>0.88947999999999972</v>
      </c>
      <c r="F15" s="294">
        <v>0.36474000000000001</v>
      </c>
      <c r="G15" s="294">
        <v>6.6579999999999986E-2</v>
      </c>
      <c r="H15" s="294">
        <v>0.45815999999999979</v>
      </c>
      <c r="I15" s="295">
        <v>26126845</v>
      </c>
      <c r="J15" s="296">
        <v>8</v>
      </c>
      <c r="K15" s="293">
        <v>83770</v>
      </c>
      <c r="L15" s="297">
        <v>34168765</v>
      </c>
      <c r="M15" s="298"/>
      <c r="N15" s="299">
        <v>1</v>
      </c>
      <c r="O15" s="295">
        <v>370287</v>
      </c>
      <c r="P15" s="301">
        <v>6.4900000000000001E-3</v>
      </c>
      <c r="Q15" s="299">
        <v>1</v>
      </c>
      <c r="R15" s="295">
        <v>57357</v>
      </c>
      <c r="S15" s="300">
        <v>1.01E-3</v>
      </c>
    </row>
    <row r="16" spans="1:19" x14ac:dyDescent="0.3">
      <c r="A16" s="261">
        <v>10</v>
      </c>
      <c r="B16" s="292" t="s">
        <v>12</v>
      </c>
      <c r="C16" s="292"/>
      <c r="D16" s="293">
        <v>18256652.5</v>
      </c>
      <c r="E16" s="294">
        <v>0.86690000000000011</v>
      </c>
      <c r="F16" s="294">
        <v>0.36474000000000001</v>
      </c>
      <c r="G16" s="294">
        <v>5.8480000000000004E-2</v>
      </c>
      <c r="H16" s="294">
        <v>0.44368000000000019</v>
      </c>
      <c r="I16" s="295">
        <v>8100112</v>
      </c>
      <c r="J16" s="296">
        <v>22</v>
      </c>
      <c r="K16" s="293">
        <v>6463</v>
      </c>
      <c r="L16" s="297">
        <v>9806344</v>
      </c>
      <c r="M16" s="298"/>
      <c r="N16" s="299">
        <v>1</v>
      </c>
      <c r="O16" s="295">
        <v>106271</v>
      </c>
      <c r="P16" s="301">
        <v>5.8199999999999997E-3</v>
      </c>
      <c r="Q16" s="299">
        <v>1</v>
      </c>
      <c r="R16" s="295">
        <v>16461</v>
      </c>
      <c r="S16" s="300">
        <v>8.9999999999999998E-4</v>
      </c>
    </row>
    <row r="17" spans="1:19" x14ac:dyDescent="0.3">
      <c r="A17" s="261">
        <v>11</v>
      </c>
      <c r="B17" s="292" t="s">
        <v>13</v>
      </c>
      <c r="C17" s="292"/>
      <c r="D17" s="293">
        <v>328124</v>
      </c>
      <c r="E17" s="294">
        <v>0.82713999999999943</v>
      </c>
      <c r="F17" s="294">
        <v>0.36474000000000001</v>
      </c>
      <c r="G17" s="294">
        <v>-8.9999999999999802E-5</v>
      </c>
      <c r="H17" s="294">
        <v>0.4624899999999994</v>
      </c>
      <c r="I17" s="295">
        <v>151754</v>
      </c>
      <c r="J17" s="296">
        <v>22</v>
      </c>
      <c r="K17" s="293">
        <v>19</v>
      </c>
      <c r="L17" s="297">
        <v>156770</v>
      </c>
      <c r="M17" s="298"/>
      <c r="N17" s="299">
        <v>1</v>
      </c>
      <c r="O17" s="295">
        <v>1699</v>
      </c>
      <c r="P17" s="301">
        <v>5.1799999999999997E-3</v>
      </c>
      <c r="Q17" s="299">
        <v>1</v>
      </c>
      <c r="R17" s="295">
        <v>263</v>
      </c>
      <c r="S17" s="300">
        <v>8.0000000000000004E-4</v>
      </c>
    </row>
    <row r="18" spans="1:19" x14ac:dyDescent="0.3">
      <c r="A18" s="261">
        <v>12</v>
      </c>
      <c r="B18" s="303">
        <v>27</v>
      </c>
      <c r="C18" s="303"/>
      <c r="D18" s="293">
        <v>534485.69999999995</v>
      </c>
      <c r="E18" s="294">
        <v>0.64432999999999974</v>
      </c>
      <c r="F18" s="294">
        <v>0.36474000000000001</v>
      </c>
      <c r="G18" s="294">
        <v>3.8710000000000001E-2</v>
      </c>
      <c r="H18" s="294">
        <v>0.24087999999999973</v>
      </c>
      <c r="I18" s="295">
        <v>128747</v>
      </c>
      <c r="J18" s="296">
        <v>9</v>
      </c>
      <c r="K18" s="293">
        <v>747</v>
      </c>
      <c r="L18" s="297">
        <v>209423</v>
      </c>
      <c r="M18" s="298"/>
      <c r="N18" s="299">
        <v>1</v>
      </c>
      <c r="O18" s="295">
        <v>2270</v>
      </c>
      <c r="P18" s="301">
        <v>4.2500000000000003E-3</v>
      </c>
      <c r="Q18" s="299">
        <v>1</v>
      </c>
      <c r="R18" s="295">
        <v>352</v>
      </c>
      <c r="S18" s="300">
        <v>6.6E-4</v>
      </c>
    </row>
    <row r="19" spans="1:19" x14ac:dyDescent="0.3">
      <c r="A19" s="261">
        <v>13</v>
      </c>
      <c r="B19" s="261" t="s">
        <v>209</v>
      </c>
      <c r="C19" s="304" t="s">
        <v>6</v>
      </c>
      <c r="D19" s="305">
        <v>1845530.6</v>
      </c>
      <c r="E19" s="306">
        <v>0.65150000000000019</v>
      </c>
      <c r="F19" s="306">
        <v>0.26333000000000001</v>
      </c>
      <c r="G19" s="306">
        <v>4.3429999999999996E-2</v>
      </c>
      <c r="H19" s="306">
        <v>0.34474000000000016</v>
      </c>
      <c r="I19" s="307">
        <v>1254797</v>
      </c>
      <c r="J19" s="302">
        <v>250</v>
      </c>
      <c r="K19" s="305">
        <v>91</v>
      </c>
      <c r="L19" s="308">
        <v>1527797</v>
      </c>
      <c r="M19" s="309"/>
      <c r="N19" s="310">
        <v>1</v>
      </c>
      <c r="O19" s="311">
        <v>16557</v>
      </c>
      <c r="P19" s="312">
        <v>4.5500000000000002E-3</v>
      </c>
      <c r="Q19" s="310">
        <v>1</v>
      </c>
      <c r="R19" s="311">
        <v>2565</v>
      </c>
      <c r="S19" s="167">
        <v>6.9999999999999999E-4</v>
      </c>
    </row>
    <row r="20" spans="1:19" x14ac:dyDescent="0.3">
      <c r="A20" s="261">
        <v>14</v>
      </c>
      <c r="B20" s="303"/>
      <c r="C20" s="314" t="s">
        <v>7</v>
      </c>
      <c r="D20" s="293">
        <v>2036305.7</v>
      </c>
      <c r="E20" s="294">
        <v>0.60426999999999997</v>
      </c>
      <c r="F20" s="294">
        <v>0.26333000000000001</v>
      </c>
      <c r="G20" s="294">
        <v>3.7170000000000002E-2</v>
      </c>
      <c r="H20" s="294">
        <v>0.30376999999999998</v>
      </c>
      <c r="I20" s="295"/>
      <c r="J20" s="296"/>
      <c r="K20" s="293"/>
      <c r="L20" s="297"/>
      <c r="M20" s="298"/>
      <c r="N20" s="299">
        <v>1</v>
      </c>
      <c r="O20" s="295"/>
      <c r="P20" s="301">
        <v>4.0099999999999997E-3</v>
      </c>
      <c r="Q20" s="299">
        <v>1</v>
      </c>
      <c r="R20" s="295"/>
      <c r="S20" s="300">
        <v>6.2E-4</v>
      </c>
    </row>
    <row r="21" spans="1:19" x14ac:dyDescent="0.3">
      <c r="A21" s="261">
        <v>15</v>
      </c>
      <c r="B21" s="261" t="s">
        <v>210</v>
      </c>
      <c r="C21" s="304" t="s">
        <v>6</v>
      </c>
      <c r="D21" s="305">
        <v>0</v>
      </c>
      <c r="E21" s="306">
        <v>0.66024999999999989</v>
      </c>
      <c r="F21" s="306">
        <v>0.26333000000000001</v>
      </c>
      <c r="G21" s="306">
        <v>5.3189999999999994E-2</v>
      </c>
      <c r="H21" s="306">
        <v>0.34372999999999987</v>
      </c>
      <c r="I21" s="307">
        <v>0</v>
      </c>
      <c r="J21" s="302">
        <v>250</v>
      </c>
      <c r="K21" s="305">
        <v>0</v>
      </c>
      <c r="L21" s="308">
        <v>0</v>
      </c>
      <c r="M21" s="309"/>
      <c r="N21" s="310">
        <v>1</v>
      </c>
      <c r="O21" s="311">
        <v>0</v>
      </c>
      <c r="P21" s="312">
        <v>4.5900000000000003E-3</v>
      </c>
      <c r="Q21" s="310">
        <v>1</v>
      </c>
      <c r="R21" s="311">
        <v>0</v>
      </c>
      <c r="S21" s="167">
        <v>7.1000000000000002E-4</v>
      </c>
    </row>
    <row r="22" spans="1:19" x14ac:dyDescent="0.3">
      <c r="A22" s="261">
        <v>16</v>
      </c>
      <c r="B22" s="303"/>
      <c r="C22" s="314" t="s">
        <v>7</v>
      </c>
      <c r="D22" s="293">
        <v>0</v>
      </c>
      <c r="E22" s="294">
        <v>0.61316999999999988</v>
      </c>
      <c r="F22" s="294">
        <v>0.26333000000000001</v>
      </c>
      <c r="G22" s="294">
        <v>4.6990000000000004E-2</v>
      </c>
      <c r="H22" s="294">
        <v>0.30284999999999984</v>
      </c>
      <c r="I22" s="295"/>
      <c r="J22" s="296"/>
      <c r="K22" s="293"/>
      <c r="L22" s="297"/>
      <c r="M22" s="298"/>
      <c r="N22" s="299">
        <v>1</v>
      </c>
      <c r="O22" s="295"/>
      <c r="P22" s="301">
        <v>4.0499999999999998E-3</v>
      </c>
      <c r="Q22" s="299">
        <v>1</v>
      </c>
      <c r="R22" s="295"/>
      <c r="S22" s="300">
        <v>6.3000000000000003E-4</v>
      </c>
    </row>
    <row r="23" spans="1:19" x14ac:dyDescent="0.3">
      <c r="A23" s="261">
        <v>17</v>
      </c>
      <c r="B23" s="261" t="s">
        <v>87</v>
      </c>
      <c r="C23" s="304" t="s">
        <v>6</v>
      </c>
      <c r="D23" s="305">
        <v>165422</v>
      </c>
      <c r="E23" s="306">
        <v>0.34945999999999999</v>
      </c>
      <c r="F23" s="306">
        <v>0</v>
      </c>
      <c r="G23" s="306">
        <v>1.5499999999999999E-3</v>
      </c>
      <c r="H23" s="306">
        <v>0.34791</v>
      </c>
      <c r="I23" s="307">
        <v>138792</v>
      </c>
      <c r="J23" s="302">
        <v>500</v>
      </c>
      <c r="K23" s="305">
        <v>8</v>
      </c>
      <c r="L23" s="308">
        <v>186792</v>
      </c>
      <c r="M23" s="309"/>
      <c r="N23" s="310">
        <v>0</v>
      </c>
      <c r="O23" s="311">
        <v>0</v>
      </c>
      <c r="P23" s="312">
        <v>0</v>
      </c>
      <c r="Q23" s="310">
        <v>0</v>
      </c>
      <c r="R23" s="311">
        <v>0</v>
      </c>
      <c r="S23" s="167">
        <v>0</v>
      </c>
    </row>
    <row r="24" spans="1:19" x14ac:dyDescent="0.3">
      <c r="A24" s="261">
        <v>18</v>
      </c>
      <c r="B24" s="303"/>
      <c r="C24" s="314" t="s">
        <v>7</v>
      </c>
      <c r="D24" s="293">
        <v>265030</v>
      </c>
      <c r="E24" s="294">
        <v>0.30789000000000011</v>
      </c>
      <c r="F24" s="294">
        <v>0</v>
      </c>
      <c r="G24" s="294">
        <v>1.3600000000000001E-3</v>
      </c>
      <c r="H24" s="294">
        <v>0.30653000000000008</v>
      </c>
      <c r="I24" s="295"/>
      <c r="J24" s="296"/>
      <c r="K24" s="293"/>
      <c r="L24" s="297"/>
      <c r="M24" s="298"/>
      <c r="N24" s="299">
        <v>0</v>
      </c>
      <c r="O24" s="295"/>
      <c r="P24" s="301">
        <v>0</v>
      </c>
      <c r="Q24" s="299">
        <v>0</v>
      </c>
      <c r="R24" s="295"/>
      <c r="S24" s="300">
        <v>0</v>
      </c>
    </row>
    <row r="25" spans="1:19" x14ac:dyDescent="0.3">
      <c r="A25" s="261">
        <v>19</v>
      </c>
      <c r="B25" s="261" t="s">
        <v>211</v>
      </c>
      <c r="C25" s="304" t="s">
        <v>6</v>
      </c>
      <c r="D25" s="305">
        <v>382229</v>
      </c>
      <c r="E25" s="306">
        <v>0.60577000000000025</v>
      </c>
      <c r="F25" s="306">
        <v>0.26333000000000001</v>
      </c>
      <c r="G25" s="306">
        <v>-1.7200000000000002E-3</v>
      </c>
      <c r="H25" s="306">
        <v>0.34416000000000024</v>
      </c>
      <c r="I25" s="307">
        <v>321969</v>
      </c>
      <c r="J25" s="302">
        <v>250</v>
      </c>
      <c r="K25" s="305">
        <v>18</v>
      </c>
      <c r="L25" s="308">
        <v>375969</v>
      </c>
      <c r="M25" s="309"/>
      <c r="N25" s="310">
        <v>1</v>
      </c>
      <c r="O25" s="311">
        <v>4074</v>
      </c>
      <c r="P25" s="312">
        <v>4.3499999999999997E-3</v>
      </c>
      <c r="Q25" s="310">
        <v>1</v>
      </c>
      <c r="R25" s="311">
        <v>631</v>
      </c>
      <c r="S25" s="167">
        <v>6.7000000000000002E-4</v>
      </c>
    </row>
    <row r="26" spans="1:19" x14ac:dyDescent="0.3">
      <c r="A26" s="261">
        <v>20</v>
      </c>
      <c r="B26" s="303"/>
      <c r="C26" s="314" t="s">
        <v>7</v>
      </c>
      <c r="D26" s="293">
        <v>627933</v>
      </c>
      <c r="E26" s="294">
        <v>0.56396000000000002</v>
      </c>
      <c r="F26" s="294">
        <v>0.26333000000000001</v>
      </c>
      <c r="G26" s="294">
        <v>-2.6199999999999999E-3</v>
      </c>
      <c r="H26" s="294">
        <v>0.30325000000000002</v>
      </c>
      <c r="I26" s="295"/>
      <c r="J26" s="296"/>
      <c r="K26" s="293"/>
      <c r="L26" s="297"/>
      <c r="M26" s="298"/>
      <c r="N26" s="299">
        <v>1</v>
      </c>
      <c r="O26" s="295"/>
      <c r="P26" s="301">
        <v>3.8400000000000001E-3</v>
      </c>
      <c r="Q26" s="299">
        <v>1</v>
      </c>
      <c r="R26" s="295"/>
      <c r="S26" s="300">
        <v>5.9000000000000003E-4</v>
      </c>
    </row>
    <row r="27" spans="1:19" x14ac:dyDescent="0.3">
      <c r="A27" s="261">
        <v>21</v>
      </c>
      <c r="B27" s="261" t="s">
        <v>212</v>
      </c>
      <c r="C27" s="304" t="s">
        <v>6</v>
      </c>
      <c r="D27" s="305">
        <v>0</v>
      </c>
      <c r="E27" s="306">
        <v>0.61580999999999997</v>
      </c>
      <c r="F27" s="306">
        <v>0.26333000000000001</v>
      </c>
      <c r="G27" s="306">
        <v>8.7499999999999991E-3</v>
      </c>
      <c r="H27" s="306">
        <v>0.34372999999999998</v>
      </c>
      <c r="I27" s="307">
        <v>0</v>
      </c>
      <c r="J27" s="302">
        <v>250</v>
      </c>
      <c r="K27" s="305">
        <v>0</v>
      </c>
      <c r="L27" s="308">
        <v>0</v>
      </c>
      <c r="M27" s="309"/>
      <c r="N27" s="310">
        <v>1</v>
      </c>
      <c r="O27" s="311">
        <v>0</v>
      </c>
      <c r="P27" s="312">
        <v>4.5900000000000003E-3</v>
      </c>
      <c r="Q27" s="310">
        <v>1</v>
      </c>
      <c r="R27" s="311">
        <v>0</v>
      </c>
      <c r="S27" s="167">
        <v>7.1000000000000002E-4</v>
      </c>
    </row>
    <row r="28" spans="1:19" x14ac:dyDescent="0.3">
      <c r="A28" s="261">
        <v>22</v>
      </c>
      <c r="B28" s="303"/>
      <c r="C28" s="314" t="s">
        <v>7</v>
      </c>
      <c r="D28" s="293">
        <v>0</v>
      </c>
      <c r="E28" s="294">
        <v>0.57401999999999997</v>
      </c>
      <c r="F28" s="294">
        <v>0.26333000000000001</v>
      </c>
      <c r="G28" s="294">
        <v>7.8399999999999997E-3</v>
      </c>
      <c r="H28" s="294">
        <v>0.30284999999999995</v>
      </c>
      <c r="I28" s="295"/>
      <c r="J28" s="296"/>
      <c r="K28" s="293"/>
      <c r="L28" s="297"/>
      <c r="M28" s="298"/>
      <c r="N28" s="299">
        <v>1</v>
      </c>
      <c r="O28" s="295"/>
      <c r="P28" s="301">
        <v>4.0499999999999998E-3</v>
      </c>
      <c r="Q28" s="299">
        <v>1</v>
      </c>
      <c r="R28" s="295"/>
      <c r="S28" s="300">
        <v>6.3000000000000003E-4</v>
      </c>
    </row>
    <row r="29" spans="1:19" x14ac:dyDescent="0.3">
      <c r="A29" s="261">
        <v>23</v>
      </c>
      <c r="B29" s="261" t="s">
        <v>88</v>
      </c>
      <c r="C29" s="304" t="s">
        <v>6</v>
      </c>
      <c r="D29" s="305">
        <v>650322.5</v>
      </c>
      <c r="E29" s="306">
        <v>0.43534999999999996</v>
      </c>
      <c r="F29" s="306">
        <v>0.26333000000000001</v>
      </c>
      <c r="G29" s="306">
        <v>1.9560000000000001E-2</v>
      </c>
      <c r="H29" s="306">
        <v>0.15245999999999996</v>
      </c>
      <c r="I29" s="307">
        <v>199894</v>
      </c>
      <c r="J29" s="302">
        <v>1300</v>
      </c>
      <c r="K29" s="305">
        <v>7</v>
      </c>
      <c r="L29" s="308">
        <v>309094</v>
      </c>
      <c r="M29" s="309"/>
      <c r="N29" s="310">
        <v>1</v>
      </c>
      <c r="O29" s="315">
        <v>3350</v>
      </c>
      <c r="P29" s="316">
        <v>2.5600000000000002E-3</v>
      </c>
      <c r="Q29" s="310">
        <v>1</v>
      </c>
      <c r="R29" s="315">
        <v>519</v>
      </c>
      <c r="S29" s="168">
        <v>4.0000000000000002E-4</v>
      </c>
    </row>
    <row r="30" spans="1:19" x14ac:dyDescent="0.3">
      <c r="A30" s="261">
        <v>24</v>
      </c>
      <c r="B30" s="261"/>
      <c r="C30" s="304" t="s">
        <v>7</v>
      </c>
      <c r="D30" s="305">
        <v>623339.4</v>
      </c>
      <c r="E30" s="306">
        <v>0.41633999999999971</v>
      </c>
      <c r="F30" s="306">
        <v>0.26333000000000001</v>
      </c>
      <c r="G30" s="306">
        <v>1.6539999999999999E-2</v>
      </c>
      <c r="H30" s="306">
        <v>0.1364699999999997</v>
      </c>
      <c r="I30" s="307"/>
      <c r="J30" s="302"/>
      <c r="K30" s="305"/>
      <c r="L30" s="317"/>
      <c r="M30" s="309"/>
      <c r="N30" s="310">
        <v>1</v>
      </c>
      <c r="O30" s="307"/>
      <c r="P30" s="319">
        <v>2.2899999999999999E-3</v>
      </c>
      <c r="Q30" s="310">
        <v>1</v>
      </c>
      <c r="R30" s="307"/>
      <c r="S30" s="318">
        <v>3.5E-4</v>
      </c>
    </row>
    <row r="31" spans="1:19" x14ac:dyDescent="0.3">
      <c r="A31" s="261">
        <v>25</v>
      </c>
      <c r="B31" s="261"/>
      <c r="C31" s="304" t="s">
        <v>8</v>
      </c>
      <c r="D31" s="305">
        <v>149794.4</v>
      </c>
      <c r="E31" s="306">
        <v>0.37851999999999991</v>
      </c>
      <c r="F31" s="306">
        <v>0.26333000000000001</v>
      </c>
      <c r="G31" s="306">
        <v>1.052E-2</v>
      </c>
      <c r="H31" s="306">
        <v>0.1046699999999999</v>
      </c>
      <c r="I31" s="307"/>
      <c r="J31" s="302"/>
      <c r="K31" s="305"/>
      <c r="L31" s="317"/>
      <c r="M31" s="309"/>
      <c r="N31" s="310">
        <v>1</v>
      </c>
      <c r="O31" s="307"/>
      <c r="P31" s="319">
        <v>1.75E-3</v>
      </c>
      <c r="Q31" s="310">
        <v>1</v>
      </c>
      <c r="R31" s="307"/>
      <c r="S31" s="318">
        <v>2.7E-4</v>
      </c>
    </row>
    <row r="32" spans="1:19" x14ac:dyDescent="0.3">
      <c r="A32" s="261">
        <v>26</v>
      </c>
      <c r="B32" s="261"/>
      <c r="C32" s="304" t="s">
        <v>9</v>
      </c>
      <c r="D32" s="305">
        <v>0</v>
      </c>
      <c r="E32" s="306">
        <v>0.35361000000000026</v>
      </c>
      <c r="F32" s="306">
        <v>0.26333000000000001</v>
      </c>
      <c r="G32" s="306">
        <v>6.550000000000002E-3</v>
      </c>
      <c r="H32" s="306">
        <v>8.3730000000000249E-2</v>
      </c>
      <c r="I32" s="307"/>
      <c r="J32" s="302"/>
      <c r="K32" s="305"/>
      <c r="L32" s="317"/>
      <c r="M32" s="309"/>
      <c r="N32" s="310">
        <v>1</v>
      </c>
      <c r="O32" s="307"/>
      <c r="P32" s="319">
        <v>1.4E-3</v>
      </c>
      <c r="Q32" s="310">
        <v>1</v>
      </c>
      <c r="R32" s="307"/>
      <c r="S32" s="318">
        <v>2.2000000000000001E-4</v>
      </c>
    </row>
    <row r="33" spans="1:19" x14ac:dyDescent="0.3">
      <c r="A33" s="261">
        <v>27</v>
      </c>
      <c r="B33" s="261"/>
      <c r="C33" s="304" t="s">
        <v>10</v>
      </c>
      <c r="D33" s="305">
        <v>0</v>
      </c>
      <c r="E33" s="306">
        <v>0.32038</v>
      </c>
      <c r="F33" s="306">
        <v>0.26333000000000001</v>
      </c>
      <c r="G33" s="306">
        <v>1.239999999999998E-3</v>
      </c>
      <c r="H33" s="306">
        <v>5.5809999999999992E-2</v>
      </c>
      <c r="I33" s="307"/>
      <c r="J33" s="302"/>
      <c r="K33" s="305"/>
      <c r="L33" s="317"/>
      <c r="M33" s="309"/>
      <c r="N33" s="310">
        <v>1</v>
      </c>
      <c r="O33" s="307"/>
      <c r="P33" s="319">
        <v>9.3999999999999997E-4</v>
      </c>
      <c r="Q33" s="310">
        <v>1</v>
      </c>
      <c r="R33" s="307"/>
      <c r="S33" s="318">
        <v>1.3999999999999999E-4</v>
      </c>
    </row>
    <row r="34" spans="1:19" x14ac:dyDescent="0.3">
      <c r="A34" s="261">
        <v>28</v>
      </c>
      <c r="B34" s="303"/>
      <c r="C34" s="314" t="s">
        <v>11</v>
      </c>
      <c r="D34" s="293">
        <v>0</v>
      </c>
      <c r="E34" s="294">
        <v>0.27890000000000004</v>
      </c>
      <c r="F34" s="294">
        <v>0.26333000000000001</v>
      </c>
      <c r="G34" s="294">
        <v>-5.3500000000000006E-3</v>
      </c>
      <c r="H34" s="294">
        <v>2.0920000000000029E-2</v>
      </c>
      <c r="I34" s="295"/>
      <c r="J34" s="296"/>
      <c r="K34" s="293"/>
      <c r="L34" s="297"/>
      <c r="M34" s="298"/>
      <c r="N34" s="299">
        <v>1</v>
      </c>
      <c r="O34" s="295"/>
      <c r="P34" s="301">
        <v>3.5E-4</v>
      </c>
      <c r="Q34" s="299">
        <v>1</v>
      </c>
      <c r="R34" s="295"/>
      <c r="S34" s="300">
        <v>5.0000000000000002E-5</v>
      </c>
    </row>
    <row r="35" spans="1:19" x14ac:dyDescent="0.3">
      <c r="A35" s="261">
        <v>29</v>
      </c>
      <c r="B35" s="261" t="s">
        <v>89</v>
      </c>
      <c r="C35" s="304" t="s">
        <v>6</v>
      </c>
      <c r="D35" s="305">
        <v>983097</v>
      </c>
      <c r="E35" s="306">
        <v>0.40593000000000001</v>
      </c>
      <c r="F35" s="306">
        <v>0.26333000000000001</v>
      </c>
      <c r="G35" s="306">
        <v>-4.6100000000000012E-3</v>
      </c>
      <c r="H35" s="306">
        <v>0.14721000000000001</v>
      </c>
      <c r="I35" s="307">
        <v>244940</v>
      </c>
      <c r="J35" s="302">
        <v>1300</v>
      </c>
      <c r="K35" s="305">
        <v>10</v>
      </c>
      <c r="L35" s="308">
        <v>400940</v>
      </c>
      <c r="M35" s="309"/>
      <c r="N35" s="310">
        <v>1</v>
      </c>
      <c r="O35" s="315">
        <v>4345</v>
      </c>
      <c r="P35" s="316">
        <v>2.6099999999999999E-3</v>
      </c>
      <c r="Q35" s="310">
        <v>1</v>
      </c>
      <c r="R35" s="315">
        <v>673</v>
      </c>
      <c r="S35" s="168">
        <v>4.0000000000000002E-4</v>
      </c>
    </row>
    <row r="36" spans="1:19" x14ac:dyDescent="0.3">
      <c r="A36" s="261">
        <v>30</v>
      </c>
      <c r="B36" s="261"/>
      <c r="C36" s="304" t="s">
        <v>7</v>
      </c>
      <c r="D36" s="305">
        <v>673043</v>
      </c>
      <c r="E36" s="306">
        <v>0.38999</v>
      </c>
      <c r="F36" s="306">
        <v>0.26333000000000001</v>
      </c>
      <c r="G36" s="306">
        <v>-5.1100000000000008E-3</v>
      </c>
      <c r="H36" s="306">
        <v>0.13177</v>
      </c>
      <c r="I36" s="307"/>
      <c r="J36" s="302"/>
      <c r="K36" s="305"/>
      <c r="L36" s="317"/>
      <c r="M36" s="309"/>
      <c r="N36" s="310">
        <v>1</v>
      </c>
      <c r="O36" s="307"/>
      <c r="P36" s="319">
        <v>2.3400000000000001E-3</v>
      </c>
      <c r="Q36" s="310">
        <v>1</v>
      </c>
      <c r="R36" s="307"/>
      <c r="S36" s="318">
        <v>3.6000000000000002E-4</v>
      </c>
    </row>
    <row r="37" spans="1:19" x14ac:dyDescent="0.3">
      <c r="A37" s="261">
        <v>31</v>
      </c>
      <c r="B37" s="261"/>
      <c r="C37" s="304" t="s">
        <v>8</v>
      </c>
      <c r="D37" s="305">
        <v>113356</v>
      </c>
      <c r="E37" s="306">
        <v>0.35830999999999985</v>
      </c>
      <c r="F37" s="306">
        <v>0.26333000000000001</v>
      </c>
      <c r="G37" s="306">
        <v>-6.0700000000000007E-3</v>
      </c>
      <c r="H37" s="306">
        <v>0.10104999999999985</v>
      </c>
      <c r="I37" s="307"/>
      <c r="J37" s="302"/>
      <c r="K37" s="305"/>
      <c r="L37" s="317"/>
      <c r="M37" s="309"/>
      <c r="N37" s="310">
        <v>1</v>
      </c>
      <c r="O37" s="307"/>
      <c r="P37" s="319">
        <v>1.7899999999999999E-3</v>
      </c>
      <c r="Q37" s="310">
        <v>1</v>
      </c>
      <c r="R37" s="307"/>
      <c r="S37" s="318">
        <v>2.7999999999999998E-4</v>
      </c>
    </row>
    <row r="38" spans="1:19" x14ac:dyDescent="0.3">
      <c r="A38" s="261">
        <v>32</v>
      </c>
      <c r="B38" s="261"/>
      <c r="C38" s="304" t="s">
        <v>9</v>
      </c>
      <c r="D38" s="305">
        <v>951</v>
      </c>
      <c r="E38" s="306">
        <v>0.33744000000000013</v>
      </c>
      <c r="F38" s="306">
        <v>0.26333000000000001</v>
      </c>
      <c r="G38" s="306">
        <v>-6.7300000000000007E-3</v>
      </c>
      <c r="H38" s="306">
        <v>8.084000000000012E-2</v>
      </c>
      <c r="I38" s="307"/>
      <c r="J38" s="302"/>
      <c r="K38" s="305"/>
      <c r="L38" s="317"/>
      <c r="M38" s="309"/>
      <c r="N38" s="310">
        <v>1</v>
      </c>
      <c r="O38" s="307"/>
      <c r="P38" s="319">
        <v>1.4300000000000001E-3</v>
      </c>
      <c r="Q38" s="310">
        <v>1</v>
      </c>
      <c r="R38" s="307"/>
      <c r="S38" s="318">
        <v>2.2000000000000001E-4</v>
      </c>
    </row>
    <row r="39" spans="1:19" x14ac:dyDescent="0.3">
      <c r="A39" s="261">
        <v>33</v>
      </c>
      <c r="B39" s="261"/>
      <c r="C39" s="304" t="s">
        <v>10</v>
      </c>
      <c r="D39" s="305">
        <v>0</v>
      </c>
      <c r="E39" s="306">
        <v>0.3096500000000002</v>
      </c>
      <c r="F39" s="306">
        <v>0.26333000000000001</v>
      </c>
      <c r="G39" s="306">
        <v>-7.5900000000000004E-3</v>
      </c>
      <c r="H39" s="306">
        <v>5.3910000000000194E-2</v>
      </c>
      <c r="I39" s="307"/>
      <c r="J39" s="302"/>
      <c r="K39" s="305"/>
      <c r="L39" s="317"/>
      <c r="M39" s="309"/>
      <c r="N39" s="310">
        <v>1</v>
      </c>
      <c r="O39" s="307"/>
      <c r="P39" s="319">
        <v>9.6000000000000002E-4</v>
      </c>
      <c r="Q39" s="310">
        <v>1</v>
      </c>
      <c r="R39" s="307"/>
      <c r="S39" s="318">
        <v>1.4999999999999999E-4</v>
      </c>
    </row>
    <row r="40" spans="1:19" x14ac:dyDescent="0.3">
      <c r="A40" s="261">
        <v>34</v>
      </c>
      <c r="B40" s="303"/>
      <c r="C40" s="314" t="s">
        <v>11</v>
      </c>
      <c r="D40" s="293">
        <v>0</v>
      </c>
      <c r="E40" s="294">
        <v>0.27485999999999994</v>
      </c>
      <c r="F40" s="294">
        <v>0.26333000000000001</v>
      </c>
      <c r="G40" s="294">
        <v>-8.6700000000000006E-3</v>
      </c>
      <c r="H40" s="294">
        <v>2.019999999999993E-2</v>
      </c>
      <c r="I40" s="295"/>
      <c r="J40" s="296"/>
      <c r="K40" s="293"/>
      <c r="L40" s="297"/>
      <c r="M40" s="298"/>
      <c r="N40" s="299">
        <v>1</v>
      </c>
      <c r="O40" s="295"/>
      <c r="P40" s="301">
        <v>3.6000000000000002E-4</v>
      </c>
      <c r="Q40" s="299">
        <v>1</v>
      </c>
      <c r="R40" s="295"/>
      <c r="S40" s="300">
        <v>6.0000000000000002E-5</v>
      </c>
    </row>
    <row r="41" spans="1:19" x14ac:dyDescent="0.3">
      <c r="A41" s="261">
        <v>35</v>
      </c>
      <c r="B41" s="261" t="s">
        <v>236</v>
      </c>
      <c r="C41" s="304" t="s">
        <v>6</v>
      </c>
      <c r="D41" s="305">
        <v>329298</v>
      </c>
      <c r="E41" s="306">
        <v>0.13851999999999998</v>
      </c>
      <c r="F41" s="306">
        <v>0</v>
      </c>
      <c r="G41" s="306">
        <v>5.9999999999999995E-4</v>
      </c>
      <c r="H41" s="306">
        <v>0.13791999999999999</v>
      </c>
      <c r="I41" s="307">
        <v>200353</v>
      </c>
      <c r="J41" s="302">
        <v>1550</v>
      </c>
      <c r="K41" s="305">
        <v>2</v>
      </c>
      <c r="L41" s="308">
        <v>237553</v>
      </c>
      <c r="M41" s="309"/>
      <c r="N41" s="310">
        <v>0</v>
      </c>
      <c r="O41" s="315">
        <v>0</v>
      </c>
      <c r="P41" s="316">
        <v>0</v>
      </c>
      <c r="Q41" s="310">
        <v>0</v>
      </c>
      <c r="R41" s="315">
        <v>0</v>
      </c>
      <c r="S41" s="168">
        <v>0</v>
      </c>
    </row>
    <row r="42" spans="1:19" x14ac:dyDescent="0.3">
      <c r="A42" s="261">
        <v>36</v>
      </c>
      <c r="B42" s="261"/>
      <c r="C42" s="304" t="s">
        <v>7</v>
      </c>
      <c r="D42" s="305">
        <v>572257</v>
      </c>
      <c r="E42" s="306">
        <v>0.12399999999999999</v>
      </c>
      <c r="F42" s="306">
        <v>0</v>
      </c>
      <c r="G42" s="306">
        <v>5.2999999999999998E-4</v>
      </c>
      <c r="H42" s="306">
        <v>0.12346999999999998</v>
      </c>
      <c r="I42" s="307"/>
      <c r="J42" s="302"/>
      <c r="K42" s="305"/>
      <c r="L42" s="317"/>
      <c r="M42" s="309"/>
      <c r="N42" s="310">
        <v>0</v>
      </c>
      <c r="O42" s="307"/>
      <c r="P42" s="319">
        <v>0</v>
      </c>
      <c r="Q42" s="310">
        <v>0</v>
      </c>
      <c r="R42" s="307"/>
      <c r="S42" s="318">
        <v>0</v>
      </c>
    </row>
    <row r="43" spans="1:19" x14ac:dyDescent="0.3">
      <c r="A43" s="261">
        <v>37</v>
      </c>
      <c r="B43" s="261"/>
      <c r="C43" s="304" t="s">
        <v>8</v>
      </c>
      <c r="D43" s="305">
        <v>469094</v>
      </c>
      <c r="E43" s="306">
        <v>9.5079999999999998E-2</v>
      </c>
      <c r="F43" s="306">
        <v>0</v>
      </c>
      <c r="G43" s="306">
        <v>4.1000000000000005E-4</v>
      </c>
      <c r="H43" s="306">
        <v>9.4670000000000004E-2</v>
      </c>
      <c r="I43" s="307"/>
      <c r="J43" s="302"/>
      <c r="K43" s="305"/>
      <c r="L43" s="317"/>
      <c r="M43" s="309"/>
      <c r="N43" s="310">
        <v>0</v>
      </c>
      <c r="O43" s="307"/>
      <c r="P43" s="319">
        <v>0</v>
      </c>
      <c r="Q43" s="310">
        <v>0</v>
      </c>
      <c r="R43" s="307"/>
      <c r="S43" s="318">
        <v>0</v>
      </c>
    </row>
    <row r="44" spans="1:19" x14ac:dyDescent="0.3">
      <c r="A44" s="261">
        <v>38</v>
      </c>
      <c r="B44" s="261"/>
      <c r="C44" s="304" t="s">
        <v>9</v>
      </c>
      <c r="D44" s="305">
        <v>526340</v>
      </c>
      <c r="E44" s="306">
        <v>7.6070000000000013E-2</v>
      </c>
      <c r="F44" s="306">
        <v>0</v>
      </c>
      <c r="G44" s="306">
        <v>3.1999999999999997E-4</v>
      </c>
      <c r="H44" s="306">
        <v>7.5750000000000012E-2</v>
      </c>
      <c r="I44" s="307"/>
      <c r="J44" s="302"/>
      <c r="K44" s="305"/>
      <c r="L44" s="317"/>
      <c r="M44" s="309"/>
      <c r="N44" s="310">
        <v>0</v>
      </c>
      <c r="O44" s="307"/>
      <c r="P44" s="319">
        <v>0</v>
      </c>
      <c r="Q44" s="310">
        <v>0</v>
      </c>
      <c r="R44" s="307"/>
      <c r="S44" s="318">
        <v>0</v>
      </c>
    </row>
    <row r="45" spans="1:19" x14ac:dyDescent="0.3">
      <c r="A45" s="261">
        <v>39</v>
      </c>
      <c r="B45" s="261"/>
      <c r="C45" s="304" t="s">
        <v>10</v>
      </c>
      <c r="D45" s="305">
        <v>0</v>
      </c>
      <c r="E45" s="306">
        <v>5.0710000000000005E-2</v>
      </c>
      <c r="F45" s="306">
        <v>0</v>
      </c>
      <c r="G45" s="306">
        <v>2.1000000000000001E-4</v>
      </c>
      <c r="H45" s="306">
        <v>5.0500000000000003E-2</v>
      </c>
      <c r="I45" s="307"/>
      <c r="J45" s="302"/>
      <c r="K45" s="305"/>
      <c r="L45" s="317"/>
      <c r="M45" s="309"/>
      <c r="N45" s="310">
        <v>0</v>
      </c>
      <c r="O45" s="307"/>
      <c r="P45" s="319">
        <v>0</v>
      </c>
      <c r="Q45" s="310">
        <v>0</v>
      </c>
      <c r="R45" s="307"/>
      <c r="S45" s="318">
        <v>0</v>
      </c>
    </row>
    <row r="46" spans="1:19" x14ac:dyDescent="0.3">
      <c r="A46" s="261">
        <v>40</v>
      </c>
      <c r="B46" s="303"/>
      <c r="C46" s="314" t="s">
        <v>11</v>
      </c>
      <c r="D46" s="293">
        <v>0</v>
      </c>
      <c r="E46" s="294">
        <v>1.9009999999999999E-2</v>
      </c>
      <c r="F46" s="294">
        <v>0</v>
      </c>
      <c r="G46" s="294">
        <v>7.9999999999999993E-5</v>
      </c>
      <c r="H46" s="294">
        <v>1.8929999999999999E-2</v>
      </c>
      <c r="I46" s="295"/>
      <c r="J46" s="296"/>
      <c r="K46" s="293"/>
      <c r="L46" s="297"/>
      <c r="M46" s="298"/>
      <c r="N46" s="299">
        <v>0</v>
      </c>
      <c r="O46" s="295"/>
      <c r="P46" s="301">
        <v>0</v>
      </c>
      <c r="Q46" s="299">
        <v>0</v>
      </c>
      <c r="R46" s="295"/>
      <c r="S46" s="300">
        <v>0</v>
      </c>
    </row>
    <row r="47" spans="1:19" x14ac:dyDescent="0.3">
      <c r="A47" s="261">
        <v>41</v>
      </c>
      <c r="B47" s="261" t="s">
        <v>237</v>
      </c>
      <c r="C47" s="304" t="s">
        <v>6</v>
      </c>
      <c r="D47" s="320">
        <v>845780</v>
      </c>
      <c r="E47" s="306">
        <v>0.14000000000000001</v>
      </c>
      <c r="F47" s="306">
        <v>0</v>
      </c>
      <c r="G47" s="306">
        <v>5.8999999999999992E-4</v>
      </c>
      <c r="H47" s="306">
        <v>0.13941000000000001</v>
      </c>
      <c r="I47" s="307">
        <v>594665</v>
      </c>
      <c r="J47" s="302">
        <v>1550</v>
      </c>
      <c r="K47" s="305">
        <v>8</v>
      </c>
      <c r="L47" s="308">
        <v>743465</v>
      </c>
      <c r="M47" s="309"/>
      <c r="N47" s="310">
        <v>0</v>
      </c>
      <c r="O47" s="315">
        <v>0</v>
      </c>
      <c r="P47" s="316">
        <v>0</v>
      </c>
      <c r="Q47" s="310">
        <v>0</v>
      </c>
      <c r="R47" s="315">
        <v>0</v>
      </c>
      <c r="S47" s="168">
        <v>0</v>
      </c>
    </row>
    <row r="48" spans="1:19" x14ac:dyDescent="0.3">
      <c r="A48" s="261">
        <v>42</v>
      </c>
      <c r="B48" s="261"/>
      <c r="C48" s="304" t="s">
        <v>7</v>
      </c>
      <c r="D48" s="305">
        <v>1035850</v>
      </c>
      <c r="E48" s="306">
        <v>0.12530999999999998</v>
      </c>
      <c r="F48" s="306">
        <v>0</v>
      </c>
      <c r="G48" s="306">
        <v>5.2000000000000006E-4</v>
      </c>
      <c r="H48" s="306">
        <v>0.12478999999999997</v>
      </c>
      <c r="I48" s="307"/>
      <c r="J48" s="302"/>
      <c r="K48" s="305"/>
      <c r="L48" s="317"/>
      <c r="M48" s="309"/>
      <c r="N48" s="310">
        <v>0</v>
      </c>
      <c r="O48" s="307"/>
      <c r="P48" s="319">
        <v>0</v>
      </c>
      <c r="Q48" s="310">
        <v>0</v>
      </c>
      <c r="R48" s="307"/>
      <c r="S48" s="318">
        <v>0</v>
      </c>
    </row>
    <row r="49" spans="1:19" x14ac:dyDescent="0.3">
      <c r="A49" s="261">
        <v>43</v>
      </c>
      <c r="B49" s="261"/>
      <c r="C49" s="304" t="s">
        <v>8</v>
      </c>
      <c r="D49" s="305">
        <v>958175</v>
      </c>
      <c r="E49" s="306">
        <v>9.6100000000000005E-2</v>
      </c>
      <c r="F49" s="306">
        <v>0</v>
      </c>
      <c r="G49" s="306">
        <v>4.1000000000000005E-4</v>
      </c>
      <c r="H49" s="306">
        <v>9.5690000000000011E-2</v>
      </c>
      <c r="I49" s="307"/>
      <c r="J49" s="302"/>
      <c r="K49" s="305"/>
      <c r="L49" s="317"/>
      <c r="M49" s="309"/>
      <c r="N49" s="310">
        <v>0</v>
      </c>
      <c r="O49" s="307"/>
      <c r="P49" s="319">
        <v>0</v>
      </c>
      <c r="Q49" s="310">
        <v>0</v>
      </c>
      <c r="R49" s="307"/>
      <c r="S49" s="318">
        <v>0</v>
      </c>
    </row>
    <row r="50" spans="1:19" x14ac:dyDescent="0.3">
      <c r="A50" s="261">
        <v>44</v>
      </c>
      <c r="B50" s="261"/>
      <c r="C50" s="304" t="s">
        <v>9</v>
      </c>
      <c r="D50" s="305">
        <v>2472959</v>
      </c>
      <c r="E50" s="306">
        <v>7.6880000000000018E-2</v>
      </c>
      <c r="F50" s="306">
        <v>0</v>
      </c>
      <c r="G50" s="306">
        <v>3.1999999999999997E-4</v>
      </c>
      <c r="H50" s="306">
        <v>7.6560000000000017E-2</v>
      </c>
      <c r="I50" s="307"/>
      <c r="J50" s="302"/>
      <c r="K50" s="305"/>
      <c r="L50" s="317"/>
      <c r="M50" s="309"/>
      <c r="N50" s="310">
        <v>0</v>
      </c>
      <c r="O50" s="307"/>
      <c r="P50" s="319">
        <v>0</v>
      </c>
      <c r="Q50" s="310">
        <v>0</v>
      </c>
      <c r="R50" s="307"/>
      <c r="S50" s="318">
        <v>0</v>
      </c>
    </row>
    <row r="51" spans="1:19" x14ac:dyDescent="0.3">
      <c r="A51" s="261">
        <v>45</v>
      </c>
      <c r="B51" s="261"/>
      <c r="C51" s="304" t="s">
        <v>10</v>
      </c>
      <c r="D51" s="305">
        <v>1302378</v>
      </c>
      <c r="E51" s="306">
        <v>5.1250000000000004E-2</v>
      </c>
      <c r="F51" s="306">
        <v>0</v>
      </c>
      <c r="G51" s="306">
        <v>2.1000000000000001E-4</v>
      </c>
      <c r="H51" s="306">
        <v>5.1040000000000002E-2</v>
      </c>
      <c r="I51" s="307"/>
      <c r="J51" s="302"/>
      <c r="K51" s="305"/>
      <c r="L51" s="317"/>
      <c r="M51" s="309"/>
      <c r="N51" s="310">
        <v>0</v>
      </c>
      <c r="O51" s="307"/>
      <c r="P51" s="319">
        <v>0</v>
      </c>
      <c r="Q51" s="310">
        <v>0</v>
      </c>
      <c r="R51" s="307"/>
      <c r="S51" s="318">
        <v>0</v>
      </c>
    </row>
    <row r="52" spans="1:19" x14ac:dyDescent="0.3">
      <c r="A52" s="261">
        <v>46</v>
      </c>
      <c r="B52" s="303"/>
      <c r="C52" s="314" t="s">
        <v>11</v>
      </c>
      <c r="D52" s="293">
        <v>0</v>
      </c>
      <c r="E52" s="294">
        <v>1.9220000000000001E-2</v>
      </c>
      <c r="F52" s="294">
        <v>0</v>
      </c>
      <c r="G52" s="294">
        <v>7.9999999999999993E-5</v>
      </c>
      <c r="H52" s="294">
        <v>1.9140000000000001E-2</v>
      </c>
      <c r="I52" s="295"/>
      <c r="J52" s="296"/>
      <c r="K52" s="293"/>
      <c r="L52" s="297"/>
      <c r="M52" s="298"/>
      <c r="N52" s="299">
        <v>0</v>
      </c>
      <c r="O52" s="295"/>
      <c r="P52" s="301">
        <v>0</v>
      </c>
      <c r="Q52" s="299">
        <v>0</v>
      </c>
      <c r="R52" s="295"/>
      <c r="S52" s="300">
        <v>0</v>
      </c>
    </row>
    <row r="53" spans="1:19" x14ac:dyDescent="0.3">
      <c r="A53" s="261">
        <v>47</v>
      </c>
      <c r="B53" s="261" t="s">
        <v>213</v>
      </c>
      <c r="C53" s="304" t="s">
        <v>6</v>
      </c>
      <c r="D53" s="305">
        <v>255672</v>
      </c>
      <c r="E53" s="306">
        <v>0.42349000000000003</v>
      </c>
      <c r="F53" s="306">
        <v>0.26333000000000001</v>
      </c>
      <c r="G53" s="306">
        <v>2.334E-2</v>
      </c>
      <c r="H53" s="306">
        <v>0.13682000000000002</v>
      </c>
      <c r="I53" s="307">
        <v>112473</v>
      </c>
      <c r="J53" s="302">
        <v>1300</v>
      </c>
      <c r="K53" s="305">
        <v>2</v>
      </c>
      <c r="L53" s="308">
        <v>143673</v>
      </c>
      <c r="M53" s="309"/>
      <c r="N53" s="310">
        <v>1</v>
      </c>
      <c r="O53" s="315">
        <v>1557</v>
      </c>
      <c r="P53" s="316">
        <v>1.89E-3</v>
      </c>
      <c r="Q53" s="310">
        <v>1</v>
      </c>
      <c r="R53" s="315">
        <v>241</v>
      </c>
      <c r="S53" s="168">
        <v>2.9E-4</v>
      </c>
    </row>
    <row r="54" spans="1:19" x14ac:dyDescent="0.3">
      <c r="A54" s="261">
        <v>48</v>
      </c>
      <c r="B54" s="261"/>
      <c r="C54" s="304" t="s">
        <v>7</v>
      </c>
      <c r="D54" s="305">
        <v>464002</v>
      </c>
      <c r="E54" s="306">
        <v>0.40679999999999988</v>
      </c>
      <c r="F54" s="306">
        <v>0.26333000000000001</v>
      </c>
      <c r="G54" s="306">
        <v>2.0999999999999998E-2</v>
      </c>
      <c r="H54" s="306">
        <v>0.12246999999999988</v>
      </c>
      <c r="I54" s="307"/>
      <c r="J54" s="302"/>
      <c r="K54" s="305"/>
      <c r="L54" s="317"/>
      <c r="M54" s="309"/>
      <c r="N54" s="310">
        <v>1</v>
      </c>
      <c r="O54" s="307"/>
      <c r="P54" s="319">
        <v>1.6999999999999999E-3</v>
      </c>
      <c r="Q54" s="310">
        <v>1</v>
      </c>
      <c r="R54" s="307"/>
      <c r="S54" s="318">
        <v>2.5999999999999998E-4</v>
      </c>
    </row>
    <row r="55" spans="1:19" x14ac:dyDescent="0.3">
      <c r="A55" s="261">
        <v>49</v>
      </c>
      <c r="B55" s="261"/>
      <c r="C55" s="304" t="s">
        <v>8</v>
      </c>
      <c r="D55" s="305">
        <v>197172</v>
      </c>
      <c r="E55" s="306">
        <v>0.37361000000000011</v>
      </c>
      <c r="F55" s="306">
        <v>0.26333000000000001</v>
      </c>
      <c r="G55" s="306">
        <v>1.6370000000000003E-2</v>
      </c>
      <c r="H55" s="306">
        <v>9.3910000000000105E-2</v>
      </c>
      <c r="I55" s="307"/>
      <c r="J55" s="302"/>
      <c r="K55" s="305"/>
      <c r="L55" s="317"/>
      <c r="M55" s="309"/>
      <c r="N55" s="310">
        <v>1</v>
      </c>
      <c r="O55" s="307"/>
      <c r="P55" s="319">
        <v>1.2999999999999999E-3</v>
      </c>
      <c r="Q55" s="310">
        <v>1</v>
      </c>
      <c r="R55" s="307"/>
      <c r="S55" s="318">
        <v>2.0000000000000001E-4</v>
      </c>
    </row>
    <row r="56" spans="1:19" x14ac:dyDescent="0.3">
      <c r="A56" s="261">
        <v>50</v>
      </c>
      <c r="B56" s="261"/>
      <c r="C56" s="304" t="s">
        <v>9</v>
      </c>
      <c r="D56" s="305">
        <v>28613</v>
      </c>
      <c r="E56" s="306">
        <v>0.35180000000000006</v>
      </c>
      <c r="F56" s="306">
        <v>0.26333000000000001</v>
      </c>
      <c r="G56" s="306">
        <v>1.3339999999999999E-2</v>
      </c>
      <c r="H56" s="306">
        <v>7.5130000000000044E-2</v>
      </c>
      <c r="I56" s="307"/>
      <c r="J56" s="302"/>
      <c r="K56" s="305"/>
      <c r="L56" s="317"/>
      <c r="M56" s="309"/>
      <c r="N56" s="310">
        <v>1</v>
      </c>
      <c r="O56" s="307"/>
      <c r="P56" s="319">
        <v>1.0399999999999999E-3</v>
      </c>
      <c r="Q56" s="310">
        <v>1</v>
      </c>
      <c r="R56" s="307"/>
      <c r="S56" s="318">
        <v>1.6000000000000001E-4</v>
      </c>
    </row>
    <row r="57" spans="1:19" x14ac:dyDescent="0.3">
      <c r="A57" s="261">
        <v>51</v>
      </c>
      <c r="B57" s="261"/>
      <c r="C57" s="304" t="s">
        <v>10</v>
      </c>
      <c r="D57" s="305">
        <v>0</v>
      </c>
      <c r="E57" s="306">
        <v>0.32268999999999998</v>
      </c>
      <c r="F57" s="306">
        <v>0.26333000000000001</v>
      </c>
      <c r="G57" s="306">
        <v>9.2699999999999987E-3</v>
      </c>
      <c r="H57" s="306">
        <v>5.0089999999999968E-2</v>
      </c>
      <c r="I57" s="307"/>
      <c r="J57" s="302"/>
      <c r="K57" s="305"/>
      <c r="L57" s="317"/>
      <c r="M57" s="309"/>
      <c r="N57" s="310">
        <v>1</v>
      </c>
      <c r="O57" s="307"/>
      <c r="P57" s="319">
        <v>6.8999999999999997E-4</v>
      </c>
      <c r="Q57" s="310">
        <v>1</v>
      </c>
      <c r="R57" s="307"/>
      <c r="S57" s="318">
        <v>1.1E-4</v>
      </c>
    </row>
    <row r="58" spans="1:19" x14ac:dyDescent="0.3">
      <c r="A58" s="261">
        <v>52</v>
      </c>
      <c r="B58" s="303"/>
      <c r="C58" s="314" t="s">
        <v>11</v>
      </c>
      <c r="D58" s="293">
        <v>0</v>
      </c>
      <c r="E58" s="294">
        <v>0.28631999999999991</v>
      </c>
      <c r="F58" s="294">
        <v>0.26333000000000001</v>
      </c>
      <c r="G58" s="294">
        <v>4.1999999999999989E-3</v>
      </c>
      <c r="H58" s="294">
        <v>1.8789999999999901E-2</v>
      </c>
      <c r="I58" s="295"/>
      <c r="J58" s="296"/>
      <c r="K58" s="293"/>
      <c r="L58" s="297"/>
      <c r="M58" s="298"/>
      <c r="N58" s="299">
        <v>1</v>
      </c>
      <c r="O58" s="295"/>
      <c r="P58" s="301">
        <v>2.5999999999999998E-4</v>
      </c>
      <c r="Q58" s="299">
        <v>1</v>
      </c>
      <c r="R58" s="295"/>
      <c r="S58" s="300">
        <v>4.0000000000000003E-5</v>
      </c>
    </row>
    <row r="59" spans="1:19" x14ac:dyDescent="0.3">
      <c r="A59" s="261">
        <v>53</v>
      </c>
      <c r="B59" s="261" t="s">
        <v>214</v>
      </c>
      <c r="C59" s="304" t="s">
        <v>6</v>
      </c>
      <c r="D59" s="305">
        <v>171006</v>
      </c>
      <c r="E59" s="306">
        <v>0.4161399999999999</v>
      </c>
      <c r="F59" s="306">
        <v>0.26333000000000001</v>
      </c>
      <c r="G59" s="306">
        <v>6.9699999999999996E-3</v>
      </c>
      <c r="H59" s="306">
        <v>0.14583999999999989</v>
      </c>
      <c r="I59" s="307">
        <v>43428</v>
      </c>
      <c r="J59" s="302">
        <v>1300</v>
      </c>
      <c r="K59" s="305">
        <v>3</v>
      </c>
      <c r="L59" s="308">
        <v>90228</v>
      </c>
      <c r="M59" s="309"/>
      <c r="N59" s="310">
        <v>1</v>
      </c>
      <c r="O59" s="315">
        <v>978</v>
      </c>
      <c r="P59" s="316">
        <v>3.2799999999999999E-3</v>
      </c>
      <c r="Q59" s="310">
        <v>1</v>
      </c>
      <c r="R59" s="315">
        <v>151</v>
      </c>
      <c r="S59" s="168">
        <v>5.1000000000000004E-4</v>
      </c>
    </row>
    <row r="60" spans="1:19" x14ac:dyDescent="0.3">
      <c r="A60" s="261">
        <v>54</v>
      </c>
      <c r="B60" s="261"/>
      <c r="C60" s="304" t="s">
        <v>7</v>
      </c>
      <c r="D60" s="305">
        <v>141620</v>
      </c>
      <c r="E60" s="306">
        <v>0.40022999999999992</v>
      </c>
      <c r="F60" s="306">
        <v>0.26333000000000001</v>
      </c>
      <c r="G60" s="306">
        <v>6.3499999999999997E-3</v>
      </c>
      <c r="H60" s="306">
        <v>0.13054999999999992</v>
      </c>
      <c r="I60" s="307"/>
      <c r="J60" s="302"/>
      <c r="K60" s="305"/>
      <c r="L60" s="317"/>
      <c r="M60" s="309"/>
      <c r="N60" s="310">
        <v>1</v>
      </c>
      <c r="O60" s="307"/>
      <c r="P60" s="319">
        <v>2.9399999999999999E-3</v>
      </c>
      <c r="Q60" s="310">
        <v>1</v>
      </c>
      <c r="R60" s="307"/>
      <c r="S60" s="318">
        <v>4.4999999999999999E-4</v>
      </c>
    </row>
    <row r="61" spans="1:19" x14ac:dyDescent="0.3">
      <c r="A61" s="261">
        <v>55</v>
      </c>
      <c r="B61" s="261"/>
      <c r="C61" s="304" t="s">
        <v>8</v>
      </c>
      <c r="D61" s="305">
        <v>0</v>
      </c>
      <c r="E61" s="306">
        <v>0.36858000000000002</v>
      </c>
      <c r="F61" s="306">
        <v>0.26333000000000001</v>
      </c>
      <c r="G61" s="306">
        <v>5.1399999999999996E-3</v>
      </c>
      <c r="H61" s="306">
        <v>0.10011</v>
      </c>
      <c r="I61" s="307"/>
      <c r="J61" s="302"/>
      <c r="K61" s="305"/>
      <c r="L61" s="317"/>
      <c r="M61" s="309"/>
      <c r="N61" s="310">
        <v>1</v>
      </c>
      <c r="O61" s="307"/>
      <c r="P61" s="319">
        <v>2.2499999999999998E-3</v>
      </c>
      <c r="Q61" s="310">
        <v>1</v>
      </c>
      <c r="R61" s="307"/>
      <c r="S61" s="318">
        <v>3.5E-4</v>
      </c>
    </row>
    <row r="62" spans="1:19" x14ac:dyDescent="0.3">
      <c r="A62" s="261">
        <v>56</v>
      </c>
      <c r="B62" s="261"/>
      <c r="C62" s="304" t="s">
        <v>9</v>
      </c>
      <c r="D62" s="305">
        <v>0</v>
      </c>
      <c r="E62" s="306">
        <v>0.3477699999999998</v>
      </c>
      <c r="F62" s="306">
        <v>0.26333000000000001</v>
      </c>
      <c r="G62" s="306">
        <v>4.3499999999999997E-3</v>
      </c>
      <c r="H62" s="306">
        <v>8.00899999999998E-2</v>
      </c>
      <c r="I62" s="307"/>
      <c r="J62" s="302"/>
      <c r="K62" s="305"/>
      <c r="L62" s="317"/>
      <c r="M62" s="309"/>
      <c r="N62" s="310">
        <v>1</v>
      </c>
      <c r="O62" s="307"/>
      <c r="P62" s="319">
        <v>1.8E-3</v>
      </c>
      <c r="Q62" s="310">
        <v>1</v>
      </c>
      <c r="R62" s="307"/>
      <c r="S62" s="318">
        <v>2.7999999999999998E-4</v>
      </c>
    </row>
    <row r="63" spans="1:19" x14ac:dyDescent="0.3">
      <c r="A63" s="261">
        <v>57</v>
      </c>
      <c r="B63" s="261"/>
      <c r="C63" s="304" t="s">
        <v>10</v>
      </c>
      <c r="D63" s="305">
        <v>0</v>
      </c>
      <c r="E63" s="306">
        <v>0.32002000000000008</v>
      </c>
      <c r="F63" s="306">
        <v>0.26333000000000001</v>
      </c>
      <c r="G63" s="306">
        <v>3.2999999999999995E-3</v>
      </c>
      <c r="H63" s="306">
        <v>5.3390000000000076E-2</v>
      </c>
      <c r="I63" s="307"/>
      <c r="J63" s="302"/>
      <c r="K63" s="305"/>
      <c r="L63" s="317"/>
      <c r="M63" s="309"/>
      <c r="N63" s="310">
        <v>1</v>
      </c>
      <c r="O63" s="307"/>
      <c r="P63" s="319">
        <v>1.1999999999999999E-3</v>
      </c>
      <c r="Q63" s="310">
        <v>1</v>
      </c>
      <c r="R63" s="307"/>
      <c r="S63" s="318">
        <v>1.9000000000000001E-4</v>
      </c>
    </row>
    <row r="64" spans="1:19" x14ac:dyDescent="0.3">
      <c r="A64" s="261">
        <v>58</v>
      </c>
      <c r="B64" s="303"/>
      <c r="C64" s="314" t="s">
        <v>11</v>
      </c>
      <c r="D64" s="293">
        <v>0</v>
      </c>
      <c r="E64" s="294">
        <v>0.28529999999999994</v>
      </c>
      <c r="F64" s="294">
        <v>0.26333000000000001</v>
      </c>
      <c r="G64" s="294">
        <v>1.9499999999999995E-3</v>
      </c>
      <c r="H64" s="294">
        <v>2.0019999999999934E-2</v>
      </c>
      <c r="I64" s="295"/>
      <c r="J64" s="296"/>
      <c r="K64" s="293"/>
      <c r="L64" s="297"/>
      <c r="M64" s="298"/>
      <c r="N64" s="299">
        <v>1</v>
      </c>
      <c r="O64" s="295"/>
      <c r="P64" s="301">
        <v>4.4999999999999999E-4</v>
      </c>
      <c r="Q64" s="299">
        <v>1</v>
      </c>
      <c r="R64" s="295"/>
      <c r="S64" s="300">
        <v>6.9999999999999994E-5</v>
      </c>
    </row>
    <row r="65" spans="1:19" x14ac:dyDescent="0.3">
      <c r="A65" s="261">
        <v>59</v>
      </c>
      <c r="B65" s="261" t="s">
        <v>91</v>
      </c>
      <c r="C65" s="304" t="s">
        <v>6</v>
      </c>
      <c r="D65" s="305">
        <v>789249</v>
      </c>
      <c r="E65" s="306">
        <v>0.13459999999999997</v>
      </c>
      <c r="F65" s="306">
        <v>0</v>
      </c>
      <c r="G65" s="306">
        <v>5.6999999999999998E-4</v>
      </c>
      <c r="H65" s="306">
        <v>0.13402999999999998</v>
      </c>
      <c r="I65" s="307">
        <v>655377</v>
      </c>
      <c r="J65" s="302">
        <v>1550</v>
      </c>
      <c r="K65" s="305">
        <v>10</v>
      </c>
      <c r="L65" s="308">
        <v>841377</v>
      </c>
      <c r="M65" s="309"/>
      <c r="N65" s="310">
        <v>0</v>
      </c>
      <c r="O65" s="315">
        <v>0</v>
      </c>
      <c r="P65" s="316">
        <v>0</v>
      </c>
      <c r="Q65" s="310">
        <v>0</v>
      </c>
      <c r="R65" s="315">
        <v>0</v>
      </c>
      <c r="S65" s="168">
        <v>0</v>
      </c>
    </row>
    <row r="66" spans="1:19" x14ac:dyDescent="0.3">
      <c r="A66" s="261">
        <v>60</v>
      </c>
      <c r="B66" s="261"/>
      <c r="C66" s="304" t="s">
        <v>7</v>
      </c>
      <c r="D66" s="305">
        <v>1487999</v>
      </c>
      <c r="E66" s="306">
        <v>0.12048999999999999</v>
      </c>
      <c r="F66" s="306">
        <v>0</v>
      </c>
      <c r="G66" s="306">
        <v>5.1000000000000004E-4</v>
      </c>
      <c r="H66" s="306">
        <v>0.11997999999999999</v>
      </c>
      <c r="I66" s="307"/>
      <c r="J66" s="302"/>
      <c r="K66" s="305"/>
      <c r="L66" s="317"/>
      <c r="M66" s="309"/>
      <c r="N66" s="310">
        <v>0</v>
      </c>
      <c r="O66" s="307"/>
      <c r="P66" s="319">
        <v>0</v>
      </c>
      <c r="Q66" s="310">
        <v>0</v>
      </c>
      <c r="R66" s="307"/>
      <c r="S66" s="318">
        <v>0</v>
      </c>
    </row>
    <row r="67" spans="1:19" x14ac:dyDescent="0.3">
      <c r="A67" s="261">
        <v>61</v>
      </c>
      <c r="B67" s="261"/>
      <c r="C67" s="304" t="s">
        <v>8</v>
      </c>
      <c r="D67" s="305">
        <v>1056738</v>
      </c>
      <c r="E67" s="306">
        <v>9.2380000000000004E-2</v>
      </c>
      <c r="F67" s="306">
        <v>0</v>
      </c>
      <c r="G67" s="306">
        <v>3.7999999999999997E-4</v>
      </c>
      <c r="H67" s="306">
        <v>9.1999999999999998E-2</v>
      </c>
      <c r="I67" s="307"/>
      <c r="J67" s="302"/>
      <c r="K67" s="305"/>
      <c r="L67" s="317"/>
      <c r="M67" s="309"/>
      <c r="N67" s="310">
        <v>0</v>
      </c>
      <c r="O67" s="307"/>
      <c r="P67" s="319">
        <v>0</v>
      </c>
      <c r="Q67" s="310">
        <v>0</v>
      </c>
      <c r="R67" s="307"/>
      <c r="S67" s="318">
        <v>0</v>
      </c>
    </row>
    <row r="68" spans="1:19" x14ac:dyDescent="0.3">
      <c r="A68" s="261">
        <v>62</v>
      </c>
      <c r="B68" s="261"/>
      <c r="C68" s="304" t="s">
        <v>9</v>
      </c>
      <c r="D68" s="305">
        <v>2806733</v>
      </c>
      <c r="E68" s="306">
        <v>7.392E-2</v>
      </c>
      <c r="F68" s="306">
        <v>0</v>
      </c>
      <c r="G68" s="306">
        <v>3.0999999999999995E-4</v>
      </c>
      <c r="H68" s="306">
        <v>7.3609999999999995E-2</v>
      </c>
      <c r="I68" s="307"/>
      <c r="J68" s="302"/>
      <c r="K68" s="305"/>
      <c r="L68" s="317"/>
      <c r="M68" s="309"/>
      <c r="N68" s="310">
        <v>0</v>
      </c>
      <c r="O68" s="307"/>
      <c r="P68" s="319">
        <v>0</v>
      </c>
      <c r="Q68" s="310">
        <v>0</v>
      </c>
      <c r="R68" s="307"/>
      <c r="S68" s="318">
        <v>0</v>
      </c>
    </row>
    <row r="69" spans="1:19" x14ac:dyDescent="0.3">
      <c r="A69" s="261">
        <v>63</v>
      </c>
      <c r="B69" s="261"/>
      <c r="C69" s="304" t="s">
        <v>10</v>
      </c>
      <c r="D69" s="305">
        <v>1370021</v>
      </c>
      <c r="E69" s="306">
        <v>4.929E-2</v>
      </c>
      <c r="F69" s="306">
        <v>0</v>
      </c>
      <c r="G69" s="306">
        <v>2.0999999999999998E-4</v>
      </c>
      <c r="H69" s="306">
        <v>4.9079999999999999E-2</v>
      </c>
      <c r="I69" s="307"/>
      <c r="J69" s="302"/>
      <c r="K69" s="305"/>
      <c r="L69" s="317"/>
      <c r="M69" s="309"/>
      <c r="N69" s="310">
        <v>0</v>
      </c>
      <c r="O69" s="307"/>
      <c r="P69" s="319">
        <v>0</v>
      </c>
      <c r="Q69" s="310">
        <v>0</v>
      </c>
      <c r="R69" s="307"/>
      <c r="S69" s="318">
        <v>0</v>
      </c>
    </row>
    <row r="70" spans="1:19" x14ac:dyDescent="0.3">
      <c r="A70" s="261">
        <v>64</v>
      </c>
      <c r="B70" s="303"/>
      <c r="C70" s="314" t="s">
        <v>11</v>
      </c>
      <c r="D70" s="293">
        <v>0</v>
      </c>
      <c r="E70" s="294">
        <v>1.8460000000000001E-2</v>
      </c>
      <c r="F70" s="294">
        <v>0</v>
      </c>
      <c r="G70" s="294">
        <v>6.9999999999999994E-5</v>
      </c>
      <c r="H70" s="294">
        <v>1.839E-2</v>
      </c>
      <c r="I70" s="295"/>
      <c r="J70" s="296"/>
      <c r="K70" s="293"/>
      <c r="L70" s="297"/>
      <c r="M70" s="298"/>
      <c r="N70" s="299">
        <v>0</v>
      </c>
      <c r="O70" s="295"/>
      <c r="P70" s="301">
        <v>0</v>
      </c>
      <c r="Q70" s="299">
        <v>0</v>
      </c>
      <c r="R70" s="295"/>
      <c r="S70" s="300">
        <v>0</v>
      </c>
    </row>
    <row r="71" spans="1:19" x14ac:dyDescent="0.3">
      <c r="A71" s="261">
        <v>65</v>
      </c>
      <c r="B71" s="303" t="s">
        <v>92</v>
      </c>
      <c r="C71" s="303"/>
      <c r="D71" s="293">
        <v>0</v>
      </c>
      <c r="E71" s="321">
        <v>4.919999999999999E-3</v>
      </c>
      <c r="F71" s="321">
        <v>0</v>
      </c>
      <c r="G71" s="321">
        <v>1.0000000000000001E-5</v>
      </c>
      <c r="H71" s="321">
        <v>4.9099999999999994E-3</v>
      </c>
      <c r="I71" s="322">
        <v>0</v>
      </c>
      <c r="J71" s="323">
        <v>38000</v>
      </c>
      <c r="K71" s="293">
        <v>0</v>
      </c>
      <c r="L71" s="297">
        <v>0</v>
      </c>
      <c r="M71" s="324"/>
      <c r="N71" s="299">
        <v>0</v>
      </c>
      <c r="O71" s="295">
        <v>0</v>
      </c>
      <c r="P71" s="301">
        <v>0</v>
      </c>
      <c r="Q71" s="325">
        <v>0</v>
      </c>
      <c r="R71" s="295">
        <v>0</v>
      </c>
      <c r="S71" s="326">
        <v>0</v>
      </c>
    </row>
    <row r="72" spans="1:19" x14ac:dyDescent="0.3">
      <c r="A72" s="261">
        <v>66</v>
      </c>
      <c r="B72" s="292" t="s">
        <v>93</v>
      </c>
      <c r="C72" s="292"/>
      <c r="D72" s="293">
        <v>0</v>
      </c>
      <c r="E72" s="294">
        <v>4.919999999999999E-3</v>
      </c>
      <c r="F72" s="294">
        <v>0</v>
      </c>
      <c r="G72" s="294">
        <v>1.0000000000000001E-5</v>
      </c>
      <c r="H72" s="294">
        <v>4.9099999999999994E-3</v>
      </c>
      <c r="I72" s="295">
        <v>0</v>
      </c>
      <c r="J72" s="296">
        <v>38000</v>
      </c>
      <c r="K72" s="293">
        <v>0</v>
      </c>
      <c r="L72" s="297">
        <v>0</v>
      </c>
      <c r="M72" s="298"/>
      <c r="N72" s="299">
        <v>0</v>
      </c>
      <c r="O72" s="295">
        <v>0</v>
      </c>
      <c r="P72" s="301">
        <v>0</v>
      </c>
      <c r="Q72" s="299">
        <v>0</v>
      </c>
      <c r="R72" s="295">
        <v>0</v>
      </c>
      <c r="S72" s="300">
        <v>0</v>
      </c>
    </row>
    <row r="73" spans="1:19" x14ac:dyDescent="0.3">
      <c r="A73" s="261">
        <v>67</v>
      </c>
      <c r="B73" s="292" t="s">
        <v>133</v>
      </c>
      <c r="C73" s="292"/>
      <c r="D73" s="293"/>
      <c r="E73" s="294"/>
      <c r="F73" s="294"/>
      <c r="G73" s="294"/>
      <c r="H73" s="294"/>
      <c r="I73" s="295"/>
      <c r="J73" s="296"/>
      <c r="K73" s="293"/>
      <c r="L73" s="327"/>
      <c r="M73" s="298"/>
      <c r="N73" s="299"/>
      <c r="O73" s="293"/>
      <c r="P73" s="301"/>
      <c r="Q73" s="299"/>
      <c r="R73" s="293"/>
      <c r="S73" s="300"/>
    </row>
    <row r="74" spans="1:19" x14ac:dyDescent="0.3">
      <c r="A74" s="261">
        <v>68</v>
      </c>
      <c r="E74" s="328"/>
      <c r="F74" s="328"/>
      <c r="G74" s="328"/>
      <c r="H74" s="328"/>
      <c r="I74" s="254"/>
      <c r="L74" s="254"/>
      <c r="N74" s="313"/>
      <c r="Q74" s="313"/>
    </row>
    <row r="75" spans="1:19" x14ac:dyDescent="0.3">
      <c r="A75" s="261">
        <v>69</v>
      </c>
      <c r="B75" s="252" t="s">
        <v>97</v>
      </c>
      <c r="D75" s="305">
        <v>102265700.60000002</v>
      </c>
      <c r="E75" s="328"/>
      <c r="F75" s="328"/>
      <c r="G75" s="328"/>
      <c r="H75" s="328"/>
      <c r="I75" s="317">
        <v>38497027</v>
      </c>
      <c r="J75" s="305"/>
      <c r="K75" s="305"/>
      <c r="L75" s="317">
        <v>49489639</v>
      </c>
      <c r="N75" s="329">
        <v>47480452</v>
      </c>
      <c r="O75" s="307">
        <v>514546</v>
      </c>
      <c r="Q75" s="329">
        <v>47480452</v>
      </c>
      <c r="R75" s="307">
        <v>79703</v>
      </c>
    </row>
    <row r="76" spans="1:19" x14ac:dyDescent="0.3">
      <c r="A76" s="261">
        <v>70</v>
      </c>
      <c r="M76" s="256"/>
      <c r="N76" s="330"/>
      <c r="Q76" s="330"/>
    </row>
    <row r="77" spans="1:19" ht="15" thickBot="1" x14ac:dyDescent="0.35">
      <c r="A77" s="261">
        <v>71</v>
      </c>
      <c r="B77" s="331" t="s">
        <v>127</v>
      </c>
      <c r="E77" s="252"/>
      <c r="F77" s="252"/>
      <c r="G77" s="252"/>
      <c r="H77" s="252"/>
      <c r="J77" s="252"/>
      <c r="M77" s="252"/>
      <c r="N77" s="252"/>
      <c r="Q77" s="252"/>
    </row>
    <row r="78" spans="1:19" ht="15" thickBot="1" x14ac:dyDescent="0.35">
      <c r="A78" s="261">
        <v>72</v>
      </c>
      <c r="B78" s="332" t="s">
        <v>128</v>
      </c>
      <c r="C78" s="333"/>
      <c r="D78" s="333"/>
      <c r="E78" s="333"/>
      <c r="F78" s="333"/>
      <c r="G78" s="333"/>
      <c r="H78" s="333"/>
      <c r="I78" s="333"/>
      <c r="J78" s="333"/>
      <c r="K78" s="334" t="s">
        <v>98</v>
      </c>
      <c r="L78" s="333"/>
      <c r="M78" s="333"/>
      <c r="N78" s="334" t="s">
        <v>233</v>
      </c>
      <c r="O78" s="333"/>
      <c r="P78" s="335"/>
      <c r="Q78" s="334" t="s">
        <v>217</v>
      </c>
      <c r="R78" s="333"/>
      <c r="S78" s="335"/>
    </row>
    <row r="79" spans="1:19" ht="15" thickBot="1" x14ac:dyDescent="0.35">
      <c r="A79" s="261">
        <v>73</v>
      </c>
      <c r="B79" s="331" t="s">
        <v>220</v>
      </c>
      <c r="E79" s="252"/>
      <c r="F79" s="252"/>
      <c r="G79" s="252"/>
      <c r="H79" s="252"/>
      <c r="J79" s="252"/>
      <c r="M79" s="252"/>
      <c r="N79" s="252"/>
      <c r="Q79" s="252"/>
    </row>
    <row r="80" spans="1:19" ht="15" thickBot="1" x14ac:dyDescent="0.35">
      <c r="A80" s="261">
        <v>74</v>
      </c>
      <c r="B80" s="332" t="s">
        <v>221</v>
      </c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4" t="s">
        <v>222</v>
      </c>
      <c r="O80" s="333"/>
      <c r="P80" s="335"/>
      <c r="Q80" s="334" t="s">
        <v>223</v>
      </c>
      <c r="R80" s="333"/>
      <c r="S80" s="335"/>
    </row>
    <row r="81" spans="1:17" x14ac:dyDescent="0.3">
      <c r="A81" s="261">
        <v>75</v>
      </c>
      <c r="N81" s="313"/>
      <c r="Q81" s="313"/>
    </row>
    <row r="82" spans="1:17" x14ac:dyDescent="0.3">
      <c r="A82" s="261">
        <v>76</v>
      </c>
      <c r="B82" s="252" t="s">
        <v>181</v>
      </c>
      <c r="N82" s="313"/>
      <c r="Q82" s="313"/>
    </row>
  </sheetData>
  <mergeCells count="2">
    <mergeCell ref="L11:L12"/>
    <mergeCell ref="Q7:S7"/>
  </mergeCells>
  <printOptions horizontalCentered="1" verticalCentered="1"/>
  <pageMargins left="0.25" right="0.25" top="0.2" bottom="0.2" header="0.3" footer="0.3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A348-2AA2-4A15-9E2B-81EE238C6965}">
  <sheetPr>
    <tabColor theme="0" tint="-0.14999847407452621"/>
    <pageSetUpPr fitToPage="1"/>
  </sheetPr>
  <dimension ref="A1:L94"/>
  <sheetViews>
    <sheetView showGridLines="0" tabSelected="1" zoomScale="90" zoomScaleNormal="90" zoomScaleSheetLayoutView="100" workbookViewId="0">
      <selection activeCell="A88" sqref="A88:A92"/>
    </sheetView>
  </sheetViews>
  <sheetFormatPr defaultColWidth="9.33203125" defaultRowHeight="14.4" x14ac:dyDescent="0.3"/>
  <cols>
    <col min="1" max="1" width="6.77734375" style="252" customWidth="1"/>
    <col min="2" max="2" width="17.77734375" style="252" customWidth="1"/>
    <col min="3" max="3" width="9.33203125" style="252"/>
    <col min="4" max="4" width="16.44140625" style="252" bestFit="1" customWidth="1"/>
    <col min="5" max="5" width="13.33203125" style="252" customWidth="1"/>
    <col min="6" max="6" width="13.6640625" style="252" customWidth="1"/>
    <col min="7" max="7" width="13.44140625" style="252" customWidth="1"/>
    <col min="8" max="8" width="11.77734375" style="252" customWidth="1"/>
    <col min="9" max="11" width="14.77734375" style="252" customWidth="1"/>
    <col min="12" max="12" width="15.44140625" style="252" customWidth="1"/>
    <col min="13" max="16384" width="9.33203125" style="252"/>
  </cols>
  <sheetData>
    <row r="1" spans="1:12" x14ac:dyDescent="0.3">
      <c r="A1" s="251" t="s">
        <v>0</v>
      </c>
      <c r="K1" s="302"/>
    </row>
    <row r="2" spans="1:12" x14ac:dyDescent="0.3">
      <c r="A2" s="251" t="s">
        <v>1</v>
      </c>
      <c r="K2" s="302"/>
    </row>
    <row r="3" spans="1:12" x14ac:dyDescent="0.3">
      <c r="A3" s="251" t="s">
        <v>322</v>
      </c>
      <c r="I3" s="338"/>
      <c r="J3" s="302"/>
      <c r="K3" s="302"/>
      <c r="L3" s="302"/>
    </row>
    <row r="4" spans="1:12" x14ac:dyDescent="0.3">
      <c r="A4" s="251" t="s">
        <v>182</v>
      </c>
      <c r="K4" s="302"/>
    </row>
    <row r="5" spans="1:12" x14ac:dyDescent="0.3">
      <c r="A5" s="339" t="s">
        <v>132</v>
      </c>
      <c r="G5" s="340"/>
      <c r="H5" s="340"/>
      <c r="I5" s="340"/>
      <c r="J5" s="341"/>
      <c r="K5" s="341"/>
      <c r="L5" s="341"/>
    </row>
    <row r="6" spans="1:12" ht="15" thickBot="1" x14ac:dyDescent="0.35">
      <c r="J6" s="341"/>
      <c r="K6" s="341"/>
      <c r="L6" s="341"/>
    </row>
    <row r="7" spans="1:12" x14ac:dyDescent="0.3">
      <c r="A7" s="261">
        <v>1</v>
      </c>
      <c r="D7" s="261" t="s">
        <v>100</v>
      </c>
      <c r="F7" s="342" t="s">
        <v>131</v>
      </c>
      <c r="H7" s="261" t="s">
        <v>22</v>
      </c>
      <c r="I7" s="342"/>
      <c r="J7" s="342" t="s">
        <v>23</v>
      </c>
      <c r="K7" s="342" t="s">
        <v>23</v>
      </c>
      <c r="L7" s="343" t="s">
        <v>23</v>
      </c>
    </row>
    <row r="8" spans="1:12" x14ac:dyDescent="0.3">
      <c r="A8" s="261">
        <v>2</v>
      </c>
      <c r="D8" s="261" t="s">
        <v>129</v>
      </c>
      <c r="E8" s="342"/>
      <c r="F8" s="342" t="s">
        <v>111</v>
      </c>
      <c r="G8" s="261" t="s">
        <v>113</v>
      </c>
      <c r="H8" s="342">
        <v>44136</v>
      </c>
      <c r="I8" s="342">
        <v>44136</v>
      </c>
      <c r="J8" s="342">
        <v>44501</v>
      </c>
      <c r="K8" s="342">
        <v>44501</v>
      </c>
      <c r="L8" s="344">
        <v>44501</v>
      </c>
    </row>
    <row r="9" spans="1:12" x14ac:dyDescent="0.3">
      <c r="A9" s="261">
        <v>3</v>
      </c>
      <c r="D9" s="261" t="s">
        <v>44</v>
      </c>
      <c r="E9" s="261" t="s">
        <v>110</v>
      </c>
      <c r="F9" s="261" t="s">
        <v>114</v>
      </c>
      <c r="G9" s="261" t="s">
        <v>114</v>
      </c>
      <c r="H9" s="261" t="s">
        <v>20</v>
      </c>
      <c r="I9" s="261" t="s">
        <v>22</v>
      </c>
      <c r="J9" s="261" t="s">
        <v>230</v>
      </c>
      <c r="K9" s="261" t="s">
        <v>230</v>
      </c>
      <c r="L9" s="345" t="s">
        <v>230</v>
      </c>
    </row>
    <row r="10" spans="1:12" s="257" customFormat="1" ht="15" thickBot="1" x14ac:dyDescent="0.35">
      <c r="A10" s="261">
        <v>4</v>
      </c>
      <c r="B10" s="252"/>
      <c r="C10" s="252"/>
      <c r="D10" s="274" t="s">
        <v>41</v>
      </c>
      <c r="E10" s="274" t="s">
        <v>3</v>
      </c>
      <c r="F10" s="274" t="s">
        <v>112</v>
      </c>
      <c r="G10" s="274" t="s">
        <v>115</v>
      </c>
      <c r="H10" s="274" t="s">
        <v>21</v>
      </c>
      <c r="I10" s="274" t="s">
        <v>116</v>
      </c>
      <c r="J10" s="275" t="s">
        <v>21</v>
      </c>
      <c r="K10" s="274" t="s">
        <v>116</v>
      </c>
      <c r="L10" s="346" t="s">
        <v>117</v>
      </c>
    </row>
    <row r="11" spans="1:12" s="257" customFormat="1" x14ac:dyDescent="0.3">
      <c r="A11" s="261">
        <v>5</v>
      </c>
      <c r="B11" s="252"/>
      <c r="C11" s="252"/>
      <c r="I11" s="262" t="s">
        <v>122</v>
      </c>
      <c r="J11" s="262"/>
      <c r="K11" s="262" t="s">
        <v>231</v>
      </c>
      <c r="L11" s="347"/>
    </row>
    <row r="12" spans="1:12" s="257" customFormat="1" x14ac:dyDescent="0.3">
      <c r="A12" s="261">
        <v>6</v>
      </c>
      <c r="B12" s="285" t="s">
        <v>2</v>
      </c>
      <c r="C12" s="285" t="s">
        <v>3</v>
      </c>
      <c r="D12" s="287" t="s">
        <v>50</v>
      </c>
      <c r="E12" s="287" t="s">
        <v>51</v>
      </c>
      <c r="F12" s="287" t="s">
        <v>15</v>
      </c>
      <c r="G12" s="287" t="s">
        <v>52</v>
      </c>
      <c r="H12" s="287" t="s">
        <v>53</v>
      </c>
      <c r="I12" s="287" t="s">
        <v>54</v>
      </c>
      <c r="J12" s="287" t="s">
        <v>58</v>
      </c>
      <c r="K12" s="287" t="s">
        <v>59</v>
      </c>
      <c r="L12" s="348" t="s">
        <v>60</v>
      </c>
    </row>
    <row r="13" spans="1:12" x14ac:dyDescent="0.3">
      <c r="A13" s="261">
        <v>7</v>
      </c>
      <c r="B13" s="292" t="s">
        <v>4</v>
      </c>
      <c r="C13" s="292"/>
      <c r="D13" s="293">
        <v>250774.1</v>
      </c>
      <c r="E13" s="349" t="s">
        <v>43</v>
      </c>
      <c r="F13" s="350">
        <v>21</v>
      </c>
      <c r="G13" s="296">
        <v>5.5</v>
      </c>
      <c r="H13" s="301">
        <v>1.1525300000000001</v>
      </c>
      <c r="I13" s="296">
        <v>29.7</v>
      </c>
      <c r="J13" s="301">
        <v>1.1493400000000003</v>
      </c>
      <c r="K13" s="296">
        <v>29.64</v>
      </c>
      <c r="L13" s="169">
        <v>-2E-3</v>
      </c>
    </row>
    <row r="14" spans="1:12" x14ac:dyDescent="0.3">
      <c r="A14" s="261">
        <v>8</v>
      </c>
      <c r="B14" s="292" t="s">
        <v>5</v>
      </c>
      <c r="C14" s="292"/>
      <c r="D14" s="293">
        <v>72762.5</v>
      </c>
      <c r="E14" s="349" t="s">
        <v>43</v>
      </c>
      <c r="F14" s="350">
        <v>119</v>
      </c>
      <c r="G14" s="296">
        <v>7</v>
      </c>
      <c r="H14" s="301">
        <v>1.1892899999999995</v>
      </c>
      <c r="I14" s="296">
        <v>148.53</v>
      </c>
      <c r="J14" s="301">
        <v>1.1865499999999995</v>
      </c>
      <c r="K14" s="296">
        <v>148.19999999999999</v>
      </c>
      <c r="L14" s="169">
        <v>-2E-3</v>
      </c>
    </row>
    <row r="15" spans="1:12" x14ac:dyDescent="0.3">
      <c r="A15" s="261">
        <v>9</v>
      </c>
      <c r="B15" s="292" t="s">
        <v>14</v>
      </c>
      <c r="C15" s="292"/>
      <c r="D15" s="293">
        <v>57025592.200000003</v>
      </c>
      <c r="E15" s="349" t="s">
        <v>43</v>
      </c>
      <c r="F15" s="350">
        <v>57</v>
      </c>
      <c r="G15" s="296">
        <v>8</v>
      </c>
      <c r="H15" s="301">
        <v>0.88947999999999972</v>
      </c>
      <c r="I15" s="296">
        <v>58.7</v>
      </c>
      <c r="J15" s="301">
        <v>0.88761999999999963</v>
      </c>
      <c r="K15" s="296">
        <v>58.59</v>
      </c>
      <c r="L15" s="169">
        <v>-2E-3</v>
      </c>
    </row>
    <row r="16" spans="1:12" x14ac:dyDescent="0.3">
      <c r="A16" s="261">
        <v>10</v>
      </c>
      <c r="B16" s="292" t="s">
        <v>12</v>
      </c>
      <c r="C16" s="292"/>
      <c r="D16" s="293">
        <v>18256652.5</v>
      </c>
      <c r="E16" s="349" t="s">
        <v>43</v>
      </c>
      <c r="F16" s="350">
        <v>235</v>
      </c>
      <c r="G16" s="296">
        <v>22</v>
      </c>
      <c r="H16" s="301">
        <v>0.86690000000000011</v>
      </c>
      <c r="I16" s="296">
        <v>225.72</v>
      </c>
      <c r="J16" s="301">
        <v>0.86526000000000014</v>
      </c>
      <c r="K16" s="296">
        <v>225.34</v>
      </c>
      <c r="L16" s="169">
        <v>-2E-3</v>
      </c>
    </row>
    <row r="17" spans="1:12" x14ac:dyDescent="0.3">
      <c r="A17" s="261">
        <v>11</v>
      </c>
      <c r="B17" s="292" t="s">
        <v>13</v>
      </c>
      <c r="C17" s="292"/>
      <c r="D17" s="293">
        <v>328124</v>
      </c>
      <c r="E17" s="349" t="s">
        <v>43</v>
      </c>
      <c r="F17" s="350">
        <v>1439</v>
      </c>
      <c r="G17" s="296">
        <v>22</v>
      </c>
      <c r="H17" s="301">
        <v>0.82713999999999943</v>
      </c>
      <c r="I17" s="296">
        <v>1212.25</v>
      </c>
      <c r="J17" s="301">
        <v>0.82550999999999941</v>
      </c>
      <c r="K17" s="296">
        <v>1209.9100000000001</v>
      </c>
      <c r="L17" s="169">
        <v>-2E-3</v>
      </c>
    </row>
    <row r="18" spans="1:12" x14ac:dyDescent="0.3">
      <c r="A18" s="261">
        <v>12</v>
      </c>
      <c r="B18" s="303">
        <v>27</v>
      </c>
      <c r="C18" s="303"/>
      <c r="D18" s="293">
        <v>534485.69999999995</v>
      </c>
      <c r="E18" s="349" t="s">
        <v>43</v>
      </c>
      <c r="F18" s="350">
        <v>60</v>
      </c>
      <c r="G18" s="296">
        <v>9</v>
      </c>
      <c r="H18" s="301">
        <v>0.64432999999999974</v>
      </c>
      <c r="I18" s="296">
        <v>47.66</v>
      </c>
      <c r="J18" s="301">
        <v>0.64331999999999967</v>
      </c>
      <c r="K18" s="296">
        <v>47.6</v>
      </c>
      <c r="L18" s="169">
        <v>-1E-3</v>
      </c>
    </row>
    <row r="19" spans="1:12" x14ac:dyDescent="0.3">
      <c r="A19" s="261">
        <v>13</v>
      </c>
      <c r="B19" s="261" t="s">
        <v>209</v>
      </c>
      <c r="C19" s="304" t="s">
        <v>6</v>
      </c>
      <c r="D19" s="305">
        <v>1845530.6</v>
      </c>
      <c r="E19" s="353">
        <v>2000</v>
      </c>
      <c r="F19" s="336">
        <v>3555</v>
      </c>
      <c r="G19" s="302">
        <v>250</v>
      </c>
      <c r="H19" s="319">
        <v>0.65150000000000019</v>
      </c>
      <c r="I19" s="302"/>
      <c r="J19" s="319">
        <v>0.65024000000000026</v>
      </c>
      <c r="K19" s="302"/>
      <c r="L19" s="170"/>
    </row>
    <row r="20" spans="1:12" x14ac:dyDescent="0.3">
      <c r="A20" s="261">
        <v>14</v>
      </c>
      <c r="B20" s="261"/>
      <c r="C20" s="304" t="s">
        <v>7</v>
      </c>
      <c r="D20" s="305">
        <v>2036305.7</v>
      </c>
      <c r="E20" s="353" t="s">
        <v>118</v>
      </c>
      <c r="F20" s="336"/>
      <c r="G20" s="302"/>
      <c r="H20" s="319">
        <v>0.60426999999999997</v>
      </c>
      <c r="I20" s="302"/>
      <c r="J20" s="319">
        <v>0.60316999999999987</v>
      </c>
      <c r="K20" s="302"/>
      <c r="L20" s="170"/>
    </row>
    <row r="21" spans="1:12" x14ac:dyDescent="0.3">
      <c r="A21" s="261">
        <v>15</v>
      </c>
      <c r="B21" s="303"/>
      <c r="C21" s="354" t="s">
        <v>121</v>
      </c>
      <c r="D21" s="355"/>
      <c r="E21" s="356"/>
      <c r="F21" s="357"/>
      <c r="G21" s="359"/>
      <c r="H21" s="358"/>
      <c r="I21" s="359">
        <v>2492.64</v>
      </c>
      <c r="J21" s="358"/>
      <c r="K21" s="359">
        <v>2488.41</v>
      </c>
      <c r="L21" s="172">
        <v>-2E-3</v>
      </c>
    </row>
    <row r="22" spans="1:12" x14ac:dyDescent="0.3">
      <c r="A22" s="261">
        <v>16</v>
      </c>
      <c r="B22" s="261" t="s">
        <v>210</v>
      </c>
      <c r="C22" s="304" t="s">
        <v>6</v>
      </c>
      <c r="D22" s="305">
        <v>0</v>
      </c>
      <c r="E22" s="353">
        <v>2000</v>
      </c>
      <c r="F22" s="336">
        <v>0</v>
      </c>
      <c r="G22" s="302">
        <v>250</v>
      </c>
      <c r="H22" s="319">
        <v>0.66024999999999989</v>
      </c>
      <c r="I22" s="302"/>
      <c r="J22" s="319">
        <v>0.65894999999999981</v>
      </c>
      <c r="K22" s="302"/>
      <c r="L22" s="170"/>
    </row>
    <row r="23" spans="1:12" x14ac:dyDescent="0.3">
      <c r="A23" s="261">
        <v>17</v>
      </c>
      <c r="B23" s="261"/>
      <c r="C23" s="304" t="s">
        <v>7</v>
      </c>
      <c r="D23" s="305">
        <v>0</v>
      </c>
      <c r="E23" s="353" t="s">
        <v>118</v>
      </c>
      <c r="F23" s="360"/>
      <c r="G23" s="369"/>
      <c r="H23" s="319">
        <v>0.61316999999999988</v>
      </c>
      <c r="I23" s="302"/>
      <c r="J23" s="319">
        <v>0.61203999999999992</v>
      </c>
      <c r="K23" s="302"/>
      <c r="L23" s="170"/>
    </row>
    <row r="24" spans="1:12" x14ac:dyDescent="0.3">
      <c r="A24" s="261">
        <v>17</v>
      </c>
      <c r="B24" s="303"/>
      <c r="C24" s="354" t="s">
        <v>121</v>
      </c>
      <c r="D24" s="355"/>
      <c r="E24" s="356"/>
      <c r="F24" s="357"/>
      <c r="G24" s="359"/>
      <c r="H24" s="358"/>
      <c r="I24" s="359">
        <v>250</v>
      </c>
      <c r="J24" s="358"/>
      <c r="K24" s="359">
        <v>250</v>
      </c>
      <c r="L24" s="172">
        <v>0</v>
      </c>
    </row>
    <row r="25" spans="1:12" x14ac:dyDescent="0.3">
      <c r="A25" s="261">
        <v>18</v>
      </c>
      <c r="B25" s="261" t="s">
        <v>87</v>
      </c>
      <c r="C25" s="304" t="s">
        <v>6</v>
      </c>
      <c r="D25" s="305">
        <v>165422</v>
      </c>
      <c r="E25" s="353">
        <v>2000</v>
      </c>
      <c r="F25" s="336">
        <v>4484</v>
      </c>
      <c r="G25" s="302">
        <v>500</v>
      </c>
      <c r="H25" s="319">
        <v>0.34945999999999999</v>
      </c>
      <c r="I25" s="302"/>
      <c r="J25" s="319">
        <v>0.34945999999999999</v>
      </c>
      <c r="K25" s="302"/>
      <c r="L25" s="170"/>
    </row>
    <row r="26" spans="1:12" x14ac:dyDescent="0.3">
      <c r="A26" s="261">
        <v>19</v>
      </c>
      <c r="B26" s="261"/>
      <c r="C26" s="304" t="s">
        <v>7</v>
      </c>
      <c r="D26" s="305">
        <v>265030</v>
      </c>
      <c r="E26" s="353" t="s">
        <v>118</v>
      </c>
      <c r="F26" s="336"/>
      <c r="G26" s="302"/>
      <c r="H26" s="319">
        <v>0.30789000000000011</v>
      </c>
      <c r="I26" s="302"/>
      <c r="J26" s="319">
        <v>0.30789000000000011</v>
      </c>
      <c r="K26" s="302"/>
      <c r="L26" s="170"/>
    </row>
    <row r="27" spans="1:12" x14ac:dyDescent="0.3">
      <c r="A27" s="261">
        <v>20</v>
      </c>
      <c r="B27" s="303"/>
      <c r="C27" s="354" t="s">
        <v>121</v>
      </c>
      <c r="D27" s="355"/>
      <c r="E27" s="356"/>
      <c r="F27" s="357"/>
      <c r="G27" s="359"/>
      <c r="H27" s="358"/>
      <c r="I27" s="359">
        <v>1963.72</v>
      </c>
      <c r="J27" s="358"/>
      <c r="K27" s="359">
        <v>1963.72</v>
      </c>
      <c r="L27" s="172">
        <v>0</v>
      </c>
    </row>
    <row r="28" spans="1:12" x14ac:dyDescent="0.3">
      <c r="A28" s="261">
        <v>21</v>
      </c>
      <c r="B28" s="261" t="s">
        <v>211</v>
      </c>
      <c r="C28" s="304" t="s">
        <v>6</v>
      </c>
      <c r="D28" s="305">
        <v>382229</v>
      </c>
      <c r="E28" s="353">
        <v>2000</v>
      </c>
      <c r="F28" s="336">
        <v>4677</v>
      </c>
      <c r="G28" s="302">
        <v>250</v>
      </c>
      <c r="H28" s="319">
        <v>0.60577000000000025</v>
      </c>
      <c r="I28" s="302"/>
      <c r="J28" s="319">
        <v>0.60452000000000017</v>
      </c>
      <c r="K28" s="302"/>
      <c r="L28" s="170"/>
    </row>
    <row r="29" spans="1:12" x14ac:dyDescent="0.3">
      <c r="A29" s="261">
        <v>22</v>
      </c>
      <c r="B29" s="261"/>
      <c r="C29" s="304" t="s">
        <v>7</v>
      </c>
      <c r="D29" s="305">
        <v>627933</v>
      </c>
      <c r="E29" s="353" t="s">
        <v>118</v>
      </c>
      <c r="F29" s="360"/>
      <c r="G29" s="369"/>
      <c r="H29" s="319">
        <v>0.56396000000000002</v>
      </c>
      <c r="I29" s="302"/>
      <c r="J29" s="319">
        <v>0.56286999999999998</v>
      </c>
      <c r="K29" s="302"/>
      <c r="L29" s="170"/>
    </row>
    <row r="30" spans="1:12" x14ac:dyDescent="0.3">
      <c r="A30" s="261">
        <v>23</v>
      </c>
      <c r="B30" s="303"/>
      <c r="C30" s="354" t="s">
        <v>121</v>
      </c>
      <c r="D30" s="355"/>
      <c r="E30" s="356"/>
      <c r="F30" s="357"/>
      <c r="G30" s="359"/>
      <c r="H30" s="358"/>
      <c r="I30" s="359">
        <v>2971.26</v>
      </c>
      <c r="J30" s="358"/>
      <c r="K30" s="359">
        <v>2965.84</v>
      </c>
      <c r="L30" s="172">
        <v>-2E-3</v>
      </c>
    </row>
    <row r="31" spans="1:12" x14ac:dyDescent="0.3">
      <c r="A31" s="261">
        <v>24</v>
      </c>
      <c r="B31" s="261" t="s">
        <v>212</v>
      </c>
      <c r="C31" s="304" t="s">
        <v>6</v>
      </c>
      <c r="D31" s="305">
        <v>0</v>
      </c>
      <c r="E31" s="353">
        <v>2000</v>
      </c>
      <c r="F31" s="336">
        <v>0</v>
      </c>
      <c r="G31" s="302">
        <v>250</v>
      </c>
      <c r="H31" s="319">
        <v>0.61580999999999997</v>
      </c>
      <c r="I31" s="302"/>
      <c r="J31" s="319">
        <v>0.61450999999999989</v>
      </c>
      <c r="K31" s="302"/>
      <c r="L31" s="170"/>
    </row>
    <row r="32" spans="1:12" x14ac:dyDescent="0.3">
      <c r="A32" s="261">
        <v>25</v>
      </c>
      <c r="B32" s="261"/>
      <c r="C32" s="304" t="s">
        <v>7</v>
      </c>
      <c r="D32" s="305">
        <v>0</v>
      </c>
      <c r="E32" s="353" t="s">
        <v>118</v>
      </c>
      <c r="F32" s="336"/>
      <c r="G32" s="302"/>
      <c r="H32" s="319">
        <v>0.57401999999999997</v>
      </c>
      <c r="I32" s="302"/>
      <c r="J32" s="319">
        <v>0.57289000000000001</v>
      </c>
      <c r="K32" s="302"/>
      <c r="L32" s="170"/>
    </row>
    <row r="33" spans="1:12" s="337" customFormat="1" x14ac:dyDescent="0.3">
      <c r="A33" s="261">
        <v>26</v>
      </c>
      <c r="B33" s="303"/>
      <c r="C33" s="354" t="s">
        <v>121</v>
      </c>
      <c r="D33" s="355"/>
      <c r="E33" s="356"/>
      <c r="F33" s="357"/>
      <c r="G33" s="359"/>
      <c r="H33" s="358"/>
      <c r="I33" s="359">
        <v>250</v>
      </c>
      <c r="J33" s="358"/>
      <c r="K33" s="359">
        <v>250</v>
      </c>
      <c r="L33" s="172">
        <v>0</v>
      </c>
    </row>
    <row r="34" spans="1:12" s="337" customFormat="1" x14ac:dyDescent="0.3">
      <c r="A34" s="261">
        <v>27</v>
      </c>
      <c r="B34" s="261" t="s">
        <v>88</v>
      </c>
      <c r="C34" s="304" t="s">
        <v>6</v>
      </c>
      <c r="D34" s="305">
        <v>650322.5</v>
      </c>
      <c r="E34" s="305">
        <v>10000</v>
      </c>
      <c r="F34" s="336">
        <v>16946</v>
      </c>
      <c r="G34" s="302">
        <v>1300</v>
      </c>
      <c r="H34" s="319">
        <v>0.43534999999999996</v>
      </c>
      <c r="I34" s="302"/>
      <c r="J34" s="319">
        <v>0.43474999999999997</v>
      </c>
      <c r="K34" s="302"/>
      <c r="L34" s="170"/>
    </row>
    <row r="35" spans="1:12" s="337" customFormat="1" x14ac:dyDescent="0.3">
      <c r="A35" s="261">
        <v>28</v>
      </c>
      <c r="B35" s="261"/>
      <c r="C35" s="304" t="s">
        <v>7</v>
      </c>
      <c r="D35" s="305">
        <v>623339.4</v>
      </c>
      <c r="E35" s="305">
        <v>20000</v>
      </c>
      <c r="F35" s="336"/>
      <c r="G35" s="302"/>
      <c r="H35" s="319">
        <v>0.41633999999999971</v>
      </c>
      <c r="I35" s="302"/>
      <c r="J35" s="319">
        <v>0.41578999999999972</v>
      </c>
      <c r="K35" s="302"/>
      <c r="L35" s="170"/>
    </row>
    <row r="36" spans="1:12" s="337" customFormat="1" x14ac:dyDescent="0.3">
      <c r="A36" s="261">
        <v>29</v>
      </c>
      <c r="B36" s="261"/>
      <c r="C36" s="304" t="s">
        <v>8</v>
      </c>
      <c r="D36" s="305">
        <v>149794.4</v>
      </c>
      <c r="E36" s="305">
        <v>20000</v>
      </c>
      <c r="F36" s="336"/>
      <c r="G36" s="302"/>
      <c r="H36" s="319">
        <v>0.37851999999999991</v>
      </c>
      <c r="I36" s="302"/>
      <c r="J36" s="319">
        <v>0.37808999999999987</v>
      </c>
      <c r="K36" s="302"/>
      <c r="L36" s="170"/>
    </row>
    <row r="37" spans="1:12" s="337" customFormat="1" x14ac:dyDescent="0.3">
      <c r="A37" s="261">
        <v>30</v>
      </c>
      <c r="B37" s="261"/>
      <c r="C37" s="304" t="s">
        <v>9</v>
      </c>
      <c r="D37" s="305">
        <v>0</v>
      </c>
      <c r="E37" s="305">
        <v>100000</v>
      </c>
      <c r="F37" s="336"/>
      <c r="G37" s="302"/>
      <c r="H37" s="319">
        <v>0.35361000000000026</v>
      </c>
      <c r="I37" s="302"/>
      <c r="J37" s="319">
        <v>0.35328000000000026</v>
      </c>
      <c r="K37" s="302"/>
      <c r="L37" s="170"/>
    </row>
    <row r="38" spans="1:12" s="337" customFormat="1" x14ac:dyDescent="0.3">
      <c r="A38" s="261">
        <v>31</v>
      </c>
      <c r="B38" s="261"/>
      <c r="C38" s="304" t="s">
        <v>10</v>
      </c>
      <c r="D38" s="305">
        <v>0</v>
      </c>
      <c r="E38" s="305">
        <v>600000</v>
      </c>
      <c r="F38" s="336"/>
      <c r="G38" s="302"/>
      <c r="H38" s="319">
        <v>0.32038</v>
      </c>
      <c r="I38" s="302"/>
      <c r="J38" s="319">
        <v>0.32015999999999994</v>
      </c>
      <c r="K38" s="302"/>
      <c r="L38" s="170"/>
    </row>
    <row r="39" spans="1:12" s="337" customFormat="1" x14ac:dyDescent="0.3">
      <c r="A39" s="261">
        <v>32</v>
      </c>
      <c r="B39" s="261"/>
      <c r="C39" s="304" t="s">
        <v>11</v>
      </c>
      <c r="D39" s="305">
        <v>0</v>
      </c>
      <c r="E39" s="353" t="s">
        <v>118</v>
      </c>
      <c r="F39" s="336"/>
      <c r="G39" s="302"/>
      <c r="H39" s="319">
        <v>0.27890000000000004</v>
      </c>
      <c r="I39" s="302"/>
      <c r="J39" s="319">
        <v>0.27881000000000006</v>
      </c>
      <c r="K39" s="302"/>
      <c r="L39" s="170"/>
    </row>
    <row r="40" spans="1:12" s="337" customFormat="1" x14ac:dyDescent="0.3">
      <c r="A40" s="261">
        <v>33</v>
      </c>
      <c r="B40" s="303"/>
      <c r="C40" s="354" t="s">
        <v>121</v>
      </c>
      <c r="D40" s="355"/>
      <c r="E40" s="356"/>
      <c r="F40" s="357"/>
      <c r="G40" s="359"/>
      <c r="H40" s="358"/>
      <c r="I40" s="359">
        <v>8545.4</v>
      </c>
      <c r="J40" s="358"/>
      <c r="K40" s="359">
        <v>8535.58</v>
      </c>
      <c r="L40" s="172">
        <v>-1E-3</v>
      </c>
    </row>
    <row r="41" spans="1:12" s="337" customFormat="1" x14ac:dyDescent="0.3">
      <c r="A41" s="261">
        <v>34</v>
      </c>
      <c r="B41" s="261" t="s">
        <v>89</v>
      </c>
      <c r="C41" s="304" t="s">
        <v>6</v>
      </c>
      <c r="D41" s="305">
        <v>983097</v>
      </c>
      <c r="E41" s="305">
        <v>10000</v>
      </c>
      <c r="F41" s="336">
        <v>14754</v>
      </c>
      <c r="G41" s="302">
        <v>1300</v>
      </c>
      <c r="H41" s="319">
        <v>0.40593000000000001</v>
      </c>
      <c r="I41" s="302"/>
      <c r="J41" s="319">
        <v>0.40506000000000003</v>
      </c>
      <c r="K41" s="302"/>
      <c r="L41" s="170"/>
    </row>
    <row r="42" spans="1:12" s="337" customFormat="1" x14ac:dyDescent="0.3">
      <c r="A42" s="261">
        <v>35</v>
      </c>
      <c r="B42" s="261"/>
      <c r="C42" s="304" t="s">
        <v>7</v>
      </c>
      <c r="D42" s="305">
        <v>673043</v>
      </c>
      <c r="E42" s="305">
        <v>20000</v>
      </c>
      <c r="F42" s="336"/>
      <c r="G42" s="302"/>
      <c r="H42" s="319">
        <v>0.38999</v>
      </c>
      <c r="I42" s="302"/>
      <c r="J42" s="319">
        <v>0.38922000000000007</v>
      </c>
      <c r="K42" s="302"/>
      <c r="L42" s="170"/>
    </row>
    <row r="43" spans="1:12" s="337" customFormat="1" x14ac:dyDescent="0.3">
      <c r="A43" s="261">
        <v>36</v>
      </c>
      <c r="B43" s="261"/>
      <c r="C43" s="304" t="s">
        <v>8</v>
      </c>
      <c r="D43" s="305">
        <v>113356</v>
      </c>
      <c r="E43" s="305">
        <v>20000</v>
      </c>
      <c r="F43" s="336"/>
      <c r="G43" s="302"/>
      <c r="H43" s="319">
        <v>0.35830999999999985</v>
      </c>
      <c r="I43" s="302"/>
      <c r="J43" s="319">
        <v>0.35770999999999986</v>
      </c>
      <c r="K43" s="302"/>
      <c r="L43" s="170"/>
    </row>
    <row r="44" spans="1:12" s="337" customFormat="1" x14ac:dyDescent="0.3">
      <c r="A44" s="261">
        <v>37</v>
      </c>
      <c r="B44" s="261"/>
      <c r="C44" s="304" t="s">
        <v>9</v>
      </c>
      <c r="D44" s="305">
        <v>951</v>
      </c>
      <c r="E44" s="305">
        <v>100000</v>
      </c>
      <c r="F44" s="336"/>
      <c r="G44" s="302"/>
      <c r="H44" s="319">
        <v>0.33744000000000013</v>
      </c>
      <c r="I44" s="302"/>
      <c r="J44" s="319">
        <v>0.33696000000000009</v>
      </c>
      <c r="K44" s="302"/>
      <c r="L44" s="170"/>
    </row>
    <row r="45" spans="1:12" s="337" customFormat="1" x14ac:dyDescent="0.3">
      <c r="A45" s="261">
        <v>38</v>
      </c>
      <c r="B45" s="261"/>
      <c r="C45" s="304" t="s">
        <v>10</v>
      </c>
      <c r="D45" s="305">
        <v>0</v>
      </c>
      <c r="E45" s="305">
        <v>600000</v>
      </c>
      <c r="F45" s="336"/>
      <c r="G45" s="302"/>
      <c r="H45" s="319">
        <v>0.3096500000000002</v>
      </c>
      <c r="I45" s="302"/>
      <c r="J45" s="319">
        <v>0.30934000000000023</v>
      </c>
      <c r="K45" s="302"/>
      <c r="L45" s="170"/>
    </row>
    <row r="46" spans="1:12" s="337" customFormat="1" x14ac:dyDescent="0.3">
      <c r="A46" s="261">
        <v>39</v>
      </c>
      <c r="B46" s="261"/>
      <c r="C46" s="304" t="s">
        <v>11</v>
      </c>
      <c r="D46" s="305">
        <v>0</v>
      </c>
      <c r="E46" s="353" t="s">
        <v>118</v>
      </c>
      <c r="F46" s="336"/>
      <c r="G46" s="302"/>
      <c r="H46" s="319">
        <v>0.27485999999999994</v>
      </c>
      <c r="I46" s="302"/>
      <c r="J46" s="319">
        <v>0.27474999999999999</v>
      </c>
      <c r="K46" s="302"/>
      <c r="L46" s="170"/>
    </row>
    <row r="47" spans="1:12" s="337" customFormat="1" x14ac:dyDescent="0.3">
      <c r="A47" s="261">
        <v>40</v>
      </c>
      <c r="B47" s="303"/>
      <c r="C47" s="354" t="s">
        <v>121</v>
      </c>
      <c r="D47" s="355"/>
      <c r="E47" s="356"/>
      <c r="F47" s="357"/>
      <c r="G47" s="359"/>
      <c r="H47" s="358"/>
      <c r="I47" s="359">
        <v>7213.31</v>
      </c>
      <c r="J47" s="358"/>
      <c r="K47" s="359">
        <v>7200.95</v>
      </c>
      <c r="L47" s="172">
        <v>-2E-3</v>
      </c>
    </row>
    <row r="48" spans="1:12" s="337" customFormat="1" x14ac:dyDescent="0.3">
      <c r="A48" s="261">
        <v>41</v>
      </c>
      <c r="B48" s="261" t="s">
        <v>236</v>
      </c>
      <c r="C48" s="304" t="s">
        <v>6</v>
      </c>
      <c r="D48" s="305">
        <v>329298</v>
      </c>
      <c r="E48" s="305">
        <v>10000</v>
      </c>
      <c r="F48" s="336">
        <v>79041</v>
      </c>
      <c r="G48" s="302">
        <v>1550</v>
      </c>
      <c r="H48" s="319">
        <v>0.13851999999999998</v>
      </c>
      <c r="I48" s="302"/>
      <c r="J48" s="319">
        <v>0.13851999999999998</v>
      </c>
      <c r="K48" s="302"/>
      <c r="L48" s="170"/>
    </row>
    <row r="49" spans="1:12" x14ac:dyDescent="0.3">
      <c r="A49" s="261">
        <v>42</v>
      </c>
      <c r="B49" s="261"/>
      <c r="C49" s="304" t="s">
        <v>7</v>
      </c>
      <c r="D49" s="305">
        <v>572257</v>
      </c>
      <c r="E49" s="305">
        <v>20000</v>
      </c>
      <c r="F49" s="336"/>
      <c r="G49" s="302"/>
      <c r="H49" s="319">
        <v>0.12399999999999999</v>
      </c>
      <c r="I49" s="302"/>
      <c r="J49" s="319">
        <v>0.12399999999999999</v>
      </c>
      <c r="K49" s="302"/>
      <c r="L49" s="170"/>
    </row>
    <row r="50" spans="1:12" x14ac:dyDescent="0.3">
      <c r="A50" s="261">
        <v>43</v>
      </c>
      <c r="B50" s="261"/>
      <c r="C50" s="304" t="s">
        <v>8</v>
      </c>
      <c r="D50" s="305">
        <v>469094</v>
      </c>
      <c r="E50" s="305">
        <v>20000</v>
      </c>
      <c r="F50" s="336"/>
      <c r="G50" s="302"/>
      <c r="H50" s="319">
        <v>9.5079999999999998E-2</v>
      </c>
      <c r="I50" s="302"/>
      <c r="J50" s="319">
        <v>9.5079999999999998E-2</v>
      </c>
      <c r="K50" s="302"/>
      <c r="L50" s="170"/>
    </row>
    <row r="51" spans="1:12" x14ac:dyDescent="0.3">
      <c r="A51" s="261">
        <v>44</v>
      </c>
      <c r="B51" s="261"/>
      <c r="C51" s="304" t="s">
        <v>9</v>
      </c>
      <c r="D51" s="305">
        <v>526340</v>
      </c>
      <c r="E51" s="305">
        <v>100000</v>
      </c>
      <c r="F51" s="336"/>
      <c r="G51" s="302"/>
      <c r="H51" s="319">
        <v>7.6070000000000013E-2</v>
      </c>
      <c r="I51" s="302"/>
      <c r="J51" s="319">
        <v>7.6070000000000013E-2</v>
      </c>
      <c r="K51" s="302"/>
      <c r="L51" s="170"/>
    </row>
    <row r="52" spans="1:12" x14ac:dyDescent="0.3">
      <c r="A52" s="261">
        <v>45</v>
      </c>
      <c r="B52" s="261"/>
      <c r="C52" s="304" t="s">
        <v>10</v>
      </c>
      <c r="D52" s="305">
        <v>0</v>
      </c>
      <c r="E52" s="305">
        <v>600000</v>
      </c>
      <c r="F52" s="336"/>
      <c r="G52" s="302"/>
      <c r="H52" s="319">
        <v>5.0710000000000005E-2</v>
      </c>
      <c r="I52" s="302"/>
      <c r="J52" s="319">
        <v>5.0710000000000005E-2</v>
      </c>
      <c r="K52" s="302"/>
      <c r="L52" s="170"/>
    </row>
    <row r="53" spans="1:12" x14ac:dyDescent="0.3">
      <c r="A53" s="261">
        <v>46</v>
      </c>
      <c r="B53" s="261"/>
      <c r="C53" s="304" t="s">
        <v>11</v>
      </c>
      <c r="D53" s="305">
        <v>0</v>
      </c>
      <c r="E53" s="353" t="s">
        <v>118</v>
      </c>
      <c r="F53" s="336"/>
      <c r="G53" s="302"/>
      <c r="H53" s="319">
        <v>1.9009999999999999E-2</v>
      </c>
      <c r="I53" s="302"/>
      <c r="J53" s="319">
        <v>1.9009999999999999E-2</v>
      </c>
      <c r="K53" s="302"/>
      <c r="L53" s="170"/>
    </row>
    <row r="54" spans="1:12" x14ac:dyDescent="0.3">
      <c r="A54" s="261">
        <v>47</v>
      </c>
      <c r="B54" s="303"/>
      <c r="C54" s="354" t="s">
        <v>121</v>
      </c>
      <c r="D54" s="355"/>
      <c r="E54" s="356"/>
      <c r="F54" s="357"/>
      <c r="G54" s="359"/>
      <c r="H54" s="358"/>
      <c r="I54" s="359">
        <v>9525.9500000000007</v>
      </c>
      <c r="J54" s="358"/>
      <c r="K54" s="359">
        <v>9525.9500000000007</v>
      </c>
      <c r="L54" s="172">
        <v>0</v>
      </c>
    </row>
    <row r="55" spans="1:12" x14ac:dyDescent="0.3">
      <c r="A55" s="261">
        <v>48</v>
      </c>
      <c r="B55" s="261" t="s">
        <v>237</v>
      </c>
      <c r="C55" s="304" t="s">
        <v>6</v>
      </c>
      <c r="D55" s="305">
        <v>845780</v>
      </c>
      <c r="E55" s="305">
        <v>10000</v>
      </c>
      <c r="F55" s="336">
        <v>68908</v>
      </c>
      <c r="G55" s="302">
        <v>1550</v>
      </c>
      <c r="H55" s="319">
        <v>0.14000000000000001</v>
      </c>
      <c r="I55" s="302"/>
      <c r="J55" s="319">
        <v>0.14000000000000001</v>
      </c>
      <c r="K55" s="302"/>
      <c r="L55" s="174"/>
    </row>
    <row r="56" spans="1:12" x14ac:dyDescent="0.3">
      <c r="A56" s="261">
        <v>49</v>
      </c>
      <c r="B56" s="261"/>
      <c r="C56" s="304" t="s">
        <v>7</v>
      </c>
      <c r="D56" s="305">
        <v>1035850</v>
      </c>
      <c r="E56" s="305">
        <v>20000</v>
      </c>
      <c r="F56" s="336"/>
      <c r="G56" s="302"/>
      <c r="H56" s="319">
        <v>0.12530999999999998</v>
      </c>
      <c r="I56" s="302"/>
      <c r="J56" s="319">
        <v>0.12530999999999998</v>
      </c>
      <c r="K56" s="302"/>
      <c r="L56" s="174"/>
    </row>
    <row r="57" spans="1:12" x14ac:dyDescent="0.3">
      <c r="A57" s="261">
        <v>50</v>
      </c>
      <c r="B57" s="261"/>
      <c r="C57" s="304" t="s">
        <v>8</v>
      </c>
      <c r="D57" s="305">
        <v>958175</v>
      </c>
      <c r="E57" s="305">
        <v>20000</v>
      </c>
      <c r="F57" s="336"/>
      <c r="G57" s="302"/>
      <c r="H57" s="319">
        <v>9.6100000000000005E-2</v>
      </c>
      <c r="I57" s="302"/>
      <c r="J57" s="319">
        <v>9.6100000000000005E-2</v>
      </c>
      <c r="K57" s="302"/>
      <c r="L57" s="174"/>
    </row>
    <row r="58" spans="1:12" x14ac:dyDescent="0.3">
      <c r="A58" s="261">
        <v>51</v>
      </c>
      <c r="B58" s="261"/>
      <c r="C58" s="304" t="s">
        <v>9</v>
      </c>
      <c r="D58" s="305">
        <v>2472959</v>
      </c>
      <c r="E58" s="305">
        <v>100000</v>
      </c>
      <c r="F58" s="336"/>
      <c r="G58" s="302"/>
      <c r="H58" s="319">
        <v>7.6880000000000018E-2</v>
      </c>
      <c r="I58" s="302"/>
      <c r="J58" s="319">
        <v>7.6880000000000018E-2</v>
      </c>
      <c r="K58" s="302"/>
      <c r="L58" s="174"/>
    </row>
    <row r="59" spans="1:12" x14ac:dyDescent="0.3">
      <c r="A59" s="261">
        <v>52</v>
      </c>
      <c r="B59" s="261"/>
      <c r="C59" s="304" t="s">
        <v>10</v>
      </c>
      <c r="D59" s="305">
        <v>1302378</v>
      </c>
      <c r="E59" s="305">
        <v>600000</v>
      </c>
      <c r="F59" s="336"/>
      <c r="G59" s="302"/>
      <c r="H59" s="319">
        <v>5.1250000000000004E-2</v>
      </c>
      <c r="I59" s="302"/>
      <c r="J59" s="319">
        <v>5.1250000000000004E-2</v>
      </c>
      <c r="K59" s="302"/>
      <c r="L59" s="174"/>
    </row>
    <row r="60" spans="1:12" x14ac:dyDescent="0.3">
      <c r="A60" s="261">
        <v>53</v>
      </c>
      <c r="B60" s="261"/>
      <c r="C60" s="304" t="s">
        <v>11</v>
      </c>
      <c r="D60" s="305">
        <v>0</v>
      </c>
      <c r="E60" s="353" t="s">
        <v>118</v>
      </c>
      <c r="F60" s="336"/>
      <c r="G60" s="302"/>
      <c r="H60" s="319">
        <v>1.9220000000000001E-2</v>
      </c>
      <c r="I60" s="302"/>
      <c r="J60" s="319">
        <v>1.9220000000000001E-2</v>
      </c>
      <c r="K60" s="302"/>
      <c r="L60" s="174"/>
    </row>
    <row r="61" spans="1:12" x14ac:dyDescent="0.3">
      <c r="A61" s="261">
        <v>54</v>
      </c>
      <c r="B61" s="303"/>
      <c r="C61" s="354" t="s">
        <v>121</v>
      </c>
      <c r="D61" s="355"/>
      <c r="E61" s="356"/>
      <c r="F61" s="357"/>
      <c r="G61" s="359"/>
      <c r="H61" s="358"/>
      <c r="I61" s="359">
        <v>8831.85</v>
      </c>
      <c r="J61" s="358"/>
      <c r="K61" s="359">
        <v>8831.85</v>
      </c>
      <c r="L61" s="171">
        <v>0</v>
      </c>
    </row>
    <row r="62" spans="1:12" x14ac:dyDescent="0.3">
      <c r="A62" s="261">
        <v>55</v>
      </c>
      <c r="B62" s="261" t="s">
        <v>213</v>
      </c>
      <c r="C62" s="304" t="s">
        <v>6</v>
      </c>
      <c r="D62" s="305">
        <v>255672</v>
      </c>
      <c r="E62" s="305">
        <v>10000</v>
      </c>
      <c r="F62" s="336">
        <v>39394</v>
      </c>
      <c r="G62" s="302">
        <v>1300</v>
      </c>
      <c r="H62" s="319">
        <v>0.42349000000000003</v>
      </c>
      <c r="I62" s="302"/>
      <c r="J62" s="319">
        <v>0.42293000000000003</v>
      </c>
      <c r="K62" s="302"/>
      <c r="L62" s="170"/>
    </row>
    <row r="63" spans="1:12" x14ac:dyDescent="0.3">
      <c r="A63" s="261">
        <v>56</v>
      </c>
      <c r="B63" s="261"/>
      <c r="C63" s="304" t="s">
        <v>7</v>
      </c>
      <c r="D63" s="305">
        <v>464002</v>
      </c>
      <c r="E63" s="305">
        <v>20000</v>
      </c>
      <c r="F63" s="360"/>
      <c r="G63" s="369"/>
      <c r="H63" s="319">
        <v>0.40679999999999988</v>
      </c>
      <c r="I63" s="302"/>
      <c r="J63" s="319">
        <v>0.40630999999999984</v>
      </c>
      <c r="K63" s="302"/>
      <c r="L63" s="170"/>
    </row>
    <row r="64" spans="1:12" x14ac:dyDescent="0.3">
      <c r="A64" s="261">
        <v>57</v>
      </c>
      <c r="B64" s="261"/>
      <c r="C64" s="304" t="s">
        <v>8</v>
      </c>
      <c r="D64" s="305">
        <v>197172</v>
      </c>
      <c r="E64" s="305">
        <v>20000</v>
      </c>
      <c r="F64" s="360"/>
      <c r="G64" s="369"/>
      <c r="H64" s="319">
        <v>0.37361000000000011</v>
      </c>
      <c r="I64" s="302"/>
      <c r="J64" s="319">
        <v>0.37324000000000013</v>
      </c>
      <c r="K64" s="302"/>
      <c r="L64" s="170"/>
    </row>
    <row r="65" spans="1:12" s="337" customFormat="1" x14ac:dyDescent="0.3">
      <c r="A65" s="261">
        <v>58</v>
      </c>
      <c r="B65" s="261"/>
      <c r="C65" s="304" t="s">
        <v>9</v>
      </c>
      <c r="D65" s="305">
        <v>28613</v>
      </c>
      <c r="E65" s="305">
        <v>100000</v>
      </c>
      <c r="F65" s="360"/>
      <c r="G65" s="369"/>
      <c r="H65" s="319">
        <v>0.35180000000000006</v>
      </c>
      <c r="I65" s="302"/>
      <c r="J65" s="319">
        <v>0.35150000000000003</v>
      </c>
      <c r="K65" s="302"/>
      <c r="L65" s="170"/>
    </row>
    <row r="66" spans="1:12" s="337" customFormat="1" x14ac:dyDescent="0.3">
      <c r="A66" s="261">
        <v>59</v>
      </c>
      <c r="B66" s="261"/>
      <c r="C66" s="304" t="s">
        <v>10</v>
      </c>
      <c r="D66" s="305">
        <v>0</v>
      </c>
      <c r="E66" s="305">
        <v>600000</v>
      </c>
      <c r="F66" s="360"/>
      <c r="G66" s="369"/>
      <c r="H66" s="319">
        <v>0.32268999999999998</v>
      </c>
      <c r="I66" s="302"/>
      <c r="J66" s="319">
        <v>0.32249</v>
      </c>
      <c r="K66" s="302"/>
      <c r="L66" s="170"/>
    </row>
    <row r="67" spans="1:12" s="337" customFormat="1" x14ac:dyDescent="0.3">
      <c r="A67" s="261">
        <v>60</v>
      </c>
      <c r="B67" s="261"/>
      <c r="C67" s="304" t="s">
        <v>11</v>
      </c>
      <c r="D67" s="305">
        <v>0</v>
      </c>
      <c r="E67" s="353" t="s">
        <v>118</v>
      </c>
      <c r="F67" s="360"/>
      <c r="G67" s="369"/>
      <c r="H67" s="319">
        <v>0.28631999999999991</v>
      </c>
      <c r="I67" s="302"/>
      <c r="J67" s="319">
        <v>0.28624999999999989</v>
      </c>
      <c r="K67" s="302"/>
      <c r="L67" s="170"/>
    </row>
    <row r="68" spans="1:12" s="337" customFormat="1" x14ac:dyDescent="0.3">
      <c r="A68" s="261">
        <v>61</v>
      </c>
      <c r="B68" s="303"/>
      <c r="C68" s="354" t="s">
        <v>121</v>
      </c>
      <c r="D68" s="355"/>
      <c r="E68" s="356"/>
      <c r="F68" s="357"/>
      <c r="G68" s="359"/>
      <c r="H68" s="358"/>
      <c r="I68" s="359">
        <v>17180.59</v>
      </c>
      <c r="J68" s="358"/>
      <c r="K68" s="359">
        <v>17161.72</v>
      </c>
      <c r="L68" s="172">
        <v>-1E-3</v>
      </c>
    </row>
    <row r="69" spans="1:12" s="337" customFormat="1" x14ac:dyDescent="0.3">
      <c r="A69" s="261">
        <v>62</v>
      </c>
      <c r="B69" s="261" t="s">
        <v>214</v>
      </c>
      <c r="C69" s="304" t="s">
        <v>6</v>
      </c>
      <c r="D69" s="305">
        <v>171006</v>
      </c>
      <c r="E69" s="305">
        <v>10000</v>
      </c>
      <c r="F69" s="336">
        <v>8684</v>
      </c>
      <c r="G69" s="302">
        <v>1300</v>
      </c>
      <c r="H69" s="319">
        <v>0.4161399999999999</v>
      </c>
      <c r="I69" s="302"/>
      <c r="J69" s="319">
        <v>0.4151399999999999</v>
      </c>
      <c r="K69" s="302"/>
      <c r="L69" s="170"/>
    </row>
    <row r="70" spans="1:12" s="337" customFormat="1" x14ac:dyDescent="0.3">
      <c r="A70" s="261">
        <v>63</v>
      </c>
      <c r="B70" s="261"/>
      <c r="C70" s="304" t="s">
        <v>7</v>
      </c>
      <c r="D70" s="305">
        <v>141620</v>
      </c>
      <c r="E70" s="305">
        <v>20000</v>
      </c>
      <c r="F70" s="336"/>
      <c r="G70" s="302"/>
      <c r="H70" s="319">
        <v>0.40022999999999992</v>
      </c>
      <c r="I70" s="302"/>
      <c r="J70" s="319">
        <v>0.39932999999999991</v>
      </c>
      <c r="K70" s="302"/>
      <c r="L70" s="170"/>
    </row>
    <row r="71" spans="1:12" s="337" customFormat="1" x14ac:dyDescent="0.3">
      <c r="A71" s="261">
        <v>64</v>
      </c>
      <c r="B71" s="261"/>
      <c r="C71" s="304" t="s">
        <v>8</v>
      </c>
      <c r="D71" s="305">
        <v>0</v>
      </c>
      <c r="E71" s="305">
        <v>20000</v>
      </c>
      <c r="F71" s="336"/>
      <c r="G71" s="302"/>
      <c r="H71" s="319">
        <v>0.36858000000000002</v>
      </c>
      <c r="I71" s="302"/>
      <c r="J71" s="319">
        <v>0.3679</v>
      </c>
      <c r="K71" s="302"/>
      <c r="L71" s="170"/>
    </row>
    <row r="72" spans="1:12" s="337" customFormat="1" x14ac:dyDescent="0.3">
      <c r="A72" s="261">
        <v>65</v>
      </c>
      <c r="B72" s="261"/>
      <c r="C72" s="304" t="s">
        <v>9</v>
      </c>
      <c r="D72" s="305">
        <v>0</v>
      </c>
      <c r="E72" s="305">
        <v>100000</v>
      </c>
      <c r="F72" s="336"/>
      <c r="G72" s="302"/>
      <c r="H72" s="319">
        <v>0.3477699999999998</v>
      </c>
      <c r="I72" s="302"/>
      <c r="J72" s="319">
        <v>0.34721999999999981</v>
      </c>
      <c r="K72" s="302"/>
      <c r="L72" s="170"/>
    </row>
    <row r="73" spans="1:12" s="337" customFormat="1" x14ac:dyDescent="0.3">
      <c r="A73" s="261">
        <v>66</v>
      </c>
      <c r="B73" s="261"/>
      <c r="C73" s="304" t="s">
        <v>10</v>
      </c>
      <c r="D73" s="305">
        <v>0</v>
      </c>
      <c r="E73" s="305">
        <v>600000</v>
      </c>
      <c r="F73" s="336"/>
      <c r="G73" s="302"/>
      <c r="H73" s="319">
        <v>0.32002000000000008</v>
      </c>
      <c r="I73" s="302"/>
      <c r="J73" s="319">
        <v>0.3196500000000001</v>
      </c>
      <c r="K73" s="302"/>
      <c r="L73" s="170"/>
    </row>
    <row r="74" spans="1:12" s="337" customFormat="1" x14ac:dyDescent="0.3">
      <c r="A74" s="261">
        <v>67</v>
      </c>
      <c r="B74" s="261"/>
      <c r="C74" s="304" t="s">
        <v>11</v>
      </c>
      <c r="D74" s="305">
        <v>0</v>
      </c>
      <c r="E74" s="353" t="s">
        <v>118</v>
      </c>
      <c r="F74" s="336"/>
      <c r="G74" s="302"/>
      <c r="H74" s="319">
        <v>0.28529999999999994</v>
      </c>
      <c r="I74" s="302"/>
      <c r="J74" s="319">
        <v>0.28516999999999998</v>
      </c>
      <c r="K74" s="302"/>
      <c r="L74" s="170"/>
    </row>
    <row r="75" spans="1:12" s="337" customFormat="1" x14ac:dyDescent="0.3">
      <c r="A75" s="261">
        <v>68</v>
      </c>
      <c r="B75" s="303"/>
      <c r="C75" s="354" t="s">
        <v>121</v>
      </c>
      <c r="D75" s="355"/>
      <c r="E75" s="356"/>
      <c r="F75" s="357"/>
      <c r="G75" s="359"/>
      <c r="H75" s="358"/>
      <c r="I75" s="359">
        <v>4913.76</v>
      </c>
      <c r="J75" s="358"/>
      <c r="K75" s="359">
        <v>4905.08</v>
      </c>
      <c r="L75" s="172">
        <v>-2E-3</v>
      </c>
    </row>
    <row r="76" spans="1:12" s="337" customFormat="1" x14ac:dyDescent="0.3">
      <c r="A76" s="261">
        <v>69</v>
      </c>
      <c r="B76" s="261" t="s">
        <v>91</v>
      </c>
      <c r="C76" s="304" t="s">
        <v>6</v>
      </c>
      <c r="D76" s="305">
        <v>789249</v>
      </c>
      <c r="E76" s="305">
        <v>10000</v>
      </c>
      <c r="F76" s="336">
        <v>62590</v>
      </c>
      <c r="G76" s="302">
        <v>1550</v>
      </c>
      <c r="H76" s="319">
        <v>0.13459999999999997</v>
      </c>
      <c r="I76" s="302"/>
      <c r="J76" s="319">
        <v>0.13459999999999997</v>
      </c>
      <c r="K76" s="302"/>
      <c r="L76" s="170"/>
    </row>
    <row r="77" spans="1:12" s="337" customFormat="1" x14ac:dyDescent="0.3">
      <c r="A77" s="261">
        <v>70</v>
      </c>
      <c r="B77" s="261"/>
      <c r="C77" s="304" t="s">
        <v>7</v>
      </c>
      <c r="D77" s="305">
        <v>1487999</v>
      </c>
      <c r="E77" s="305">
        <v>20000</v>
      </c>
      <c r="F77" s="336"/>
      <c r="G77" s="302"/>
      <c r="H77" s="319">
        <v>0.12048999999999999</v>
      </c>
      <c r="I77" s="302"/>
      <c r="J77" s="319">
        <v>0.12048999999999999</v>
      </c>
      <c r="K77" s="302"/>
      <c r="L77" s="170"/>
    </row>
    <row r="78" spans="1:12" s="337" customFormat="1" x14ac:dyDescent="0.3">
      <c r="A78" s="261">
        <v>71</v>
      </c>
      <c r="B78" s="261"/>
      <c r="C78" s="304" t="s">
        <v>8</v>
      </c>
      <c r="D78" s="305">
        <v>1056738</v>
      </c>
      <c r="E78" s="305">
        <v>20000</v>
      </c>
      <c r="F78" s="336"/>
      <c r="G78" s="302"/>
      <c r="H78" s="319">
        <v>9.2380000000000004E-2</v>
      </c>
      <c r="I78" s="302"/>
      <c r="J78" s="319">
        <v>9.2380000000000004E-2</v>
      </c>
      <c r="K78" s="302"/>
      <c r="L78" s="170"/>
    </row>
    <row r="79" spans="1:12" s="337" customFormat="1" x14ac:dyDescent="0.3">
      <c r="A79" s="261">
        <v>72</v>
      </c>
      <c r="B79" s="261"/>
      <c r="C79" s="304" t="s">
        <v>9</v>
      </c>
      <c r="D79" s="305">
        <v>2806733</v>
      </c>
      <c r="E79" s="305">
        <v>100000</v>
      </c>
      <c r="F79" s="336"/>
      <c r="G79" s="302"/>
      <c r="H79" s="319">
        <v>7.392E-2</v>
      </c>
      <c r="I79" s="302"/>
      <c r="J79" s="319">
        <v>7.392E-2</v>
      </c>
      <c r="K79" s="302"/>
      <c r="L79" s="170"/>
    </row>
    <row r="80" spans="1:12" s="337" customFormat="1" x14ac:dyDescent="0.3">
      <c r="A80" s="261">
        <v>73</v>
      </c>
      <c r="B80" s="261"/>
      <c r="C80" s="304" t="s">
        <v>10</v>
      </c>
      <c r="D80" s="305">
        <v>1370021</v>
      </c>
      <c r="E80" s="305">
        <v>600000</v>
      </c>
      <c r="F80" s="336"/>
      <c r="G80" s="302"/>
      <c r="H80" s="319">
        <v>4.929E-2</v>
      </c>
      <c r="I80" s="302"/>
      <c r="J80" s="319">
        <v>4.929E-2</v>
      </c>
      <c r="K80" s="302"/>
      <c r="L80" s="170"/>
    </row>
    <row r="81" spans="1:12" s="337" customFormat="1" x14ac:dyDescent="0.3">
      <c r="A81" s="261">
        <v>74</v>
      </c>
      <c r="B81" s="261"/>
      <c r="C81" s="304" t="s">
        <v>11</v>
      </c>
      <c r="D81" s="305">
        <v>0</v>
      </c>
      <c r="E81" s="353" t="s">
        <v>118</v>
      </c>
      <c r="F81" s="336"/>
      <c r="G81" s="302"/>
      <c r="H81" s="319">
        <v>1.8460000000000001E-2</v>
      </c>
      <c r="I81" s="302"/>
      <c r="J81" s="319">
        <v>1.8460000000000001E-2</v>
      </c>
      <c r="K81" s="302"/>
      <c r="L81" s="170"/>
    </row>
    <row r="82" spans="1:12" s="337" customFormat="1" x14ac:dyDescent="0.3">
      <c r="A82" s="261">
        <v>75</v>
      </c>
      <c r="B82" s="303"/>
      <c r="C82" s="354" t="s">
        <v>121</v>
      </c>
      <c r="D82" s="355"/>
      <c r="E82" s="356"/>
      <c r="F82" s="357"/>
      <c r="G82" s="359"/>
      <c r="H82" s="358"/>
      <c r="I82" s="359">
        <v>8084.05</v>
      </c>
      <c r="J82" s="361"/>
      <c r="K82" s="359">
        <v>8084.05</v>
      </c>
      <c r="L82" s="173">
        <v>0</v>
      </c>
    </row>
    <row r="83" spans="1:12" s="337" customFormat="1" x14ac:dyDescent="0.3">
      <c r="A83" s="261">
        <v>76</v>
      </c>
      <c r="B83" s="303" t="s">
        <v>92</v>
      </c>
      <c r="C83" s="303"/>
      <c r="D83" s="362">
        <v>0</v>
      </c>
      <c r="E83" s="363" t="s">
        <v>43</v>
      </c>
      <c r="F83" s="364">
        <v>0</v>
      </c>
      <c r="G83" s="323">
        <v>38000</v>
      </c>
      <c r="H83" s="365">
        <v>4.919999999999999E-3</v>
      </c>
      <c r="I83" s="296">
        <v>38000</v>
      </c>
      <c r="J83" s="365">
        <v>4.919999999999999E-3</v>
      </c>
      <c r="K83" s="296">
        <v>38000</v>
      </c>
      <c r="L83" s="175">
        <v>0</v>
      </c>
    </row>
    <row r="84" spans="1:12" s="337" customFormat="1" x14ac:dyDescent="0.3">
      <c r="A84" s="261">
        <v>77</v>
      </c>
      <c r="B84" s="292" t="s">
        <v>93</v>
      </c>
      <c r="C84" s="292"/>
      <c r="D84" s="293">
        <v>0</v>
      </c>
      <c r="E84" s="363" t="s">
        <v>43</v>
      </c>
      <c r="F84" s="350">
        <v>0</v>
      </c>
      <c r="G84" s="323">
        <v>38000</v>
      </c>
      <c r="H84" s="301">
        <v>4.919999999999999E-3</v>
      </c>
      <c r="I84" s="296">
        <v>38000</v>
      </c>
      <c r="J84" s="301">
        <v>4.919999999999999E-3</v>
      </c>
      <c r="K84" s="296">
        <v>38000</v>
      </c>
      <c r="L84" s="169">
        <v>0</v>
      </c>
    </row>
    <row r="85" spans="1:12" s="337" customFormat="1" ht="15" thickBot="1" x14ac:dyDescent="0.35">
      <c r="A85" s="261">
        <v>78</v>
      </c>
      <c r="B85" s="292" t="s">
        <v>133</v>
      </c>
      <c r="C85" s="292"/>
      <c r="D85" s="293"/>
      <c r="E85" s="363"/>
      <c r="F85" s="350"/>
      <c r="G85" s="352"/>
      <c r="H85" s="351"/>
      <c r="I85" s="352"/>
      <c r="J85" s="352"/>
      <c r="K85" s="352"/>
      <c r="L85" s="366"/>
    </row>
    <row r="86" spans="1:12" s="337" customFormat="1" x14ac:dyDescent="0.3">
      <c r="A86" s="261">
        <v>79</v>
      </c>
      <c r="B86" s="417" t="s">
        <v>180</v>
      </c>
      <c r="C86" s="418"/>
      <c r="D86" s="418"/>
      <c r="E86" s="418"/>
      <c r="F86" s="418"/>
      <c r="G86" s="418"/>
      <c r="H86" s="418"/>
      <c r="I86" s="418"/>
      <c r="J86" s="252"/>
      <c r="K86" s="252"/>
      <c r="L86" s="252"/>
    </row>
    <row r="87" spans="1:12" s="337" customFormat="1" x14ac:dyDescent="0.3">
      <c r="A87" s="261">
        <v>80</v>
      </c>
      <c r="B87" s="418"/>
      <c r="C87" s="418"/>
      <c r="D87" s="418"/>
      <c r="E87" s="418"/>
      <c r="F87" s="418"/>
      <c r="G87" s="418"/>
      <c r="H87" s="418"/>
      <c r="I87" s="418"/>
      <c r="J87" s="252"/>
      <c r="K87" s="252"/>
      <c r="L87" s="252"/>
    </row>
    <row r="88" spans="1:12" s="337" customFormat="1" ht="19.5" customHeight="1" x14ac:dyDescent="0.3">
      <c r="A88" s="261">
        <f>A87+1</f>
        <v>81</v>
      </c>
      <c r="B88" s="411"/>
      <c r="C88" s="411"/>
      <c r="D88" s="411"/>
      <c r="E88" s="411"/>
      <c r="F88" s="411"/>
      <c r="G88" s="411"/>
      <c r="H88" s="411"/>
      <c r="I88" s="411"/>
      <c r="J88" s="252"/>
      <c r="K88" s="252"/>
      <c r="L88" s="252"/>
    </row>
    <row r="89" spans="1:12" s="337" customFormat="1" ht="15" thickBot="1" x14ac:dyDescent="0.35">
      <c r="A89" s="261">
        <f t="shared" ref="A89:A92" si="0">A88+1</f>
        <v>82</v>
      </c>
      <c r="B89" s="331" t="s">
        <v>95</v>
      </c>
      <c r="C89" s="252"/>
      <c r="D89" s="252"/>
      <c r="E89" s="252"/>
      <c r="F89" s="252"/>
      <c r="G89" s="252"/>
      <c r="H89" s="252"/>
      <c r="I89" s="252"/>
      <c r="J89" s="252"/>
      <c r="K89" s="252"/>
      <c r="L89" s="252"/>
    </row>
    <row r="90" spans="1:12" s="337" customFormat="1" ht="15" thickBot="1" x14ac:dyDescent="0.35">
      <c r="A90" s="261">
        <f t="shared" si="0"/>
        <v>83</v>
      </c>
      <c r="B90" s="367" t="s">
        <v>96</v>
      </c>
      <c r="C90" s="268"/>
      <c r="D90" s="368"/>
      <c r="E90" s="334" t="s">
        <v>120</v>
      </c>
      <c r="F90" s="368"/>
      <c r="G90" s="334" t="s">
        <v>120</v>
      </c>
      <c r="H90" s="368"/>
      <c r="I90" s="368"/>
      <c r="J90" s="368"/>
      <c r="K90" s="368"/>
      <c r="L90" s="368"/>
    </row>
    <row r="91" spans="1:12" s="337" customFormat="1" ht="15" thickBot="1" x14ac:dyDescent="0.35">
      <c r="A91" s="261">
        <f t="shared" si="0"/>
        <v>84</v>
      </c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</row>
    <row r="92" spans="1:12" s="337" customFormat="1" ht="15" thickBot="1" x14ac:dyDescent="0.35">
      <c r="A92" s="261">
        <f t="shared" si="0"/>
        <v>85</v>
      </c>
      <c r="B92" s="367" t="s">
        <v>103</v>
      </c>
      <c r="C92" s="268"/>
      <c r="D92" s="333"/>
      <c r="E92" s="368"/>
      <c r="F92" s="368"/>
      <c r="G92" s="333"/>
      <c r="H92" s="334" t="s">
        <v>42</v>
      </c>
      <c r="I92" s="333"/>
      <c r="J92" s="333"/>
      <c r="K92" s="333"/>
      <c r="L92" s="333"/>
    </row>
    <row r="93" spans="1:12" s="337" customFormat="1" x14ac:dyDescent="0.3">
      <c r="A93" s="261"/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</row>
    <row r="94" spans="1:12" s="337" customFormat="1" x14ac:dyDescent="0.3">
      <c r="A94" s="261"/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</row>
  </sheetData>
  <mergeCells count="1">
    <mergeCell ref="B86:I87"/>
  </mergeCells>
  <pageMargins left="0.45" right="0.45" top="0.2" bottom="0.2" header="0.3" footer="0.3"/>
  <pageSetup scale="37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A7F7-DCED-4E12-887B-B7D2037A07DF}">
  <sheetPr>
    <tabColor theme="0" tint="-0.14999847407452621"/>
    <pageSetUpPr fitToPage="1"/>
  </sheetPr>
  <dimension ref="A1:J23"/>
  <sheetViews>
    <sheetView showGridLines="0" zoomScaleNormal="100" workbookViewId="0">
      <selection activeCell="Y19" sqref="Y19"/>
    </sheetView>
  </sheetViews>
  <sheetFormatPr defaultColWidth="8.77734375" defaultRowHeight="13.2" x14ac:dyDescent="0.25"/>
  <cols>
    <col min="1" max="1" width="10.44140625" style="188" customWidth="1"/>
    <col min="2" max="2" width="56.44140625" style="188" customWidth="1"/>
    <col min="3" max="5" width="16.44140625" style="188" customWidth="1"/>
    <col min="6" max="6" width="17.77734375" style="188" customWidth="1"/>
    <col min="7" max="7" width="14.33203125" style="188" bestFit="1" customWidth="1"/>
    <col min="8" max="8" width="14.109375" style="188" customWidth="1"/>
    <col min="9" max="9" width="15.77734375" style="188" bestFit="1" customWidth="1"/>
    <col min="10" max="10" width="12.77734375" style="188" bestFit="1" customWidth="1"/>
    <col min="11" max="16384" width="8.77734375" style="188"/>
  </cols>
  <sheetData>
    <row r="1" spans="1:10" ht="13.8" x14ac:dyDescent="0.25">
      <c r="A1" s="187" t="s">
        <v>0</v>
      </c>
      <c r="B1" s="182"/>
      <c r="C1" s="182"/>
      <c r="D1" s="183"/>
      <c r="E1" s="183"/>
      <c r="F1" s="183"/>
      <c r="G1" s="183"/>
      <c r="H1" s="183"/>
      <c r="I1" s="183"/>
      <c r="J1" s="183"/>
    </row>
    <row r="2" spans="1:10" ht="13.8" x14ac:dyDescent="0.25">
      <c r="A2" s="187" t="s">
        <v>1</v>
      </c>
      <c r="B2" s="182"/>
      <c r="C2" s="182"/>
      <c r="D2" s="183"/>
      <c r="E2" s="183"/>
      <c r="F2" s="183"/>
      <c r="G2" s="183"/>
      <c r="H2" s="183"/>
      <c r="I2" s="183"/>
      <c r="J2" s="183"/>
    </row>
    <row r="3" spans="1:10" ht="13.8" x14ac:dyDescent="0.25">
      <c r="A3" s="187" t="s">
        <v>322</v>
      </c>
      <c r="B3" s="182"/>
      <c r="C3" s="182"/>
      <c r="D3" s="183"/>
      <c r="E3" s="183"/>
      <c r="F3" s="183"/>
      <c r="G3" s="183"/>
      <c r="H3" s="183"/>
      <c r="I3" s="183"/>
      <c r="J3" s="183"/>
    </row>
    <row r="4" spans="1:10" ht="13.8" x14ac:dyDescent="0.25">
      <c r="A4" s="187" t="s">
        <v>254</v>
      </c>
      <c r="B4" s="182"/>
      <c r="C4" s="182"/>
      <c r="D4" s="183"/>
      <c r="E4" s="183"/>
      <c r="F4" s="183"/>
      <c r="G4" s="183"/>
      <c r="H4" s="183"/>
      <c r="I4" s="183"/>
      <c r="J4" s="183"/>
    </row>
    <row r="5" spans="1:10" x14ac:dyDescent="0.25">
      <c r="A5" s="184"/>
      <c r="B5" s="370"/>
      <c r="C5" s="371"/>
      <c r="D5" s="372"/>
      <c r="E5" s="372"/>
      <c r="F5" s="372"/>
      <c r="G5" s="373"/>
      <c r="H5" s="374" t="s">
        <v>37</v>
      </c>
      <c r="I5" s="374"/>
      <c r="J5" s="374"/>
    </row>
    <row r="6" spans="1:10" x14ac:dyDescent="0.25">
      <c r="A6" s="184"/>
      <c r="B6" s="375"/>
      <c r="C6" s="371"/>
      <c r="D6" s="374"/>
      <c r="E6" s="372"/>
      <c r="F6" s="372"/>
      <c r="G6" s="374" t="s">
        <v>255</v>
      </c>
      <c r="H6" s="374" t="s">
        <v>255</v>
      </c>
      <c r="I6" s="374"/>
      <c r="J6" s="374"/>
    </row>
    <row r="7" spans="1:10" x14ac:dyDescent="0.25">
      <c r="A7" s="184"/>
      <c r="B7" s="375"/>
      <c r="C7" s="371"/>
      <c r="D7" s="376" t="s">
        <v>256</v>
      </c>
      <c r="E7" s="376"/>
      <c r="F7" s="374" t="s">
        <v>255</v>
      </c>
      <c r="G7" s="374" t="s">
        <v>257</v>
      </c>
      <c r="H7" s="374" t="s">
        <v>258</v>
      </c>
      <c r="I7" s="374" t="s">
        <v>259</v>
      </c>
      <c r="J7" s="374" t="s">
        <v>259</v>
      </c>
    </row>
    <row r="8" spans="1:10" x14ac:dyDescent="0.25">
      <c r="A8" s="184"/>
      <c r="B8" s="371"/>
      <c r="C8" s="374" t="s">
        <v>260</v>
      </c>
      <c r="D8" s="374" t="s">
        <v>255</v>
      </c>
      <c r="E8" s="376" t="s">
        <v>256</v>
      </c>
      <c r="F8" s="374" t="s">
        <v>260</v>
      </c>
      <c r="G8" s="374" t="s">
        <v>261</v>
      </c>
      <c r="H8" s="374" t="s">
        <v>262</v>
      </c>
      <c r="I8" s="374" t="s">
        <v>263</v>
      </c>
      <c r="J8" s="374" t="s">
        <v>264</v>
      </c>
    </row>
    <row r="9" spans="1:10" x14ac:dyDescent="0.25">
      <c r="A9" s="184"/>
      <c r="B9" s="377" t="s">
        <v>265</v>
      </c>
      <c r="C9" s="378">
        <v>44439</v>
      </c>
      <c r="D9" s="377" t="s">
        <v>266</v>
      </c>
      <c r="E9" s="377" t="s">
        <v>257</v>
      </c>
      <c r="F9" s="379">
        <v>44500</v>
      </c>
      <c r="G9" s="377" t="s">
        <v>267</v>
      </c>
      <c r="H9" s="377" t="s">
        <v>268</v>
      </c>
      <c r="I9" s="377" t="s">
        <v>269</v>
      </c>
      <c r="J9" s="377" t="s">
        <v>269</v>
      </c>
    </row>
    <row r="10" spans="1:10" x14ac:dyDescent="0.25">
      <c r="A10" s="185"/>
      <c r="B10" s="374" t="s">
        <v>50</v>
      </c>
      <c r="C10" s="380" t="s">
        <v>51</v>
      </c>
      <c r="D10" s="380" t="s">
        <v>15</v>
      </c>
      <c r="E10" s="380" t="s">
        <v>52</v>
      </c>
      <c r="F10" s="380" t="s">
        <v>53</v>
      </c>
      <c r="G10" s="380" t="s">
        <v>54</v>
      </c>
      <c r="H10" s="380" t="s">
        <v>55</v>
      </c>
      <c r="I10" s="380" t="s">
        <v>56</v>
      </c>
      <c r="J10" s="380" t="s">
        <v>57</v>
      </c>
    </row>
    <row r="11" spans="1:10" x14ac:dyDescent="0.25">
      <c r="A11" s="185"/>
      <c r="B11" s="374"/>
      <c r="C11" s="380"/>
      <c r="D11" s="372"/>
      <c r="E11" s="372"/>
      <c r="F11" s="381" t="s">
        <v>270</v>
      </c>
      <c r="G11" s="382">
        <v>3.2500000000000001E-2</v>
      </c>
      <c r="H11" s="381" t="s">
        <v>271</v>
      </c>
      <c r="I11" s="381"/>
      <c r="J11" s="381"/>
    </row>
    <row r="12" spans="1:10" x14ac:dyDescent="0.25">
      <c r="A12" s="186">
        <v>1</v>
      </c>
      <c r="B12" s="374"/>
      <c r="C12" s="383"/>
      <c r="D12" s="383"/>
      <c r="E12" s="383"/>
      <c r="F12" s="383"/>
      <c r="G12" s="383"/>
      <c r="H12" s="381" t="s">
        <v>272</v>
      </c>
      <c r="I12" s="381"/>
      <c r="J12" s="381"/>
    </row>
    <row r="13" spans="1:10" x14ac:dyDescent="0.25">
      <c r="A13" s="186">
        <f>A12+1</f>
        <v>2</v>
      </c>
      <c r="B13" s="384" t="s">
        <v>273</v>
      </c>
      <c r="C13" s="383"/>
      <c r="D13" s="383"/>
      <c r="E13" s="383"/>
      <c r="F13" s="383"/>
      <c r="G13" s="383"/>
      <c r="H13" s="383"/>
      <c r="I13" s="383"/>
      <c r="J13" s="383"/>
    </row>
    <row r="14" spans="1:10" x14ac:dyDescent="0.25">
      <c r="A14" s="186">
        <f t="shared" ref="A14:A23" si="0">A13+1</f>
        <v>3</v>
      </c>
      <c r="B14" s="372" t="s">
        <v>274</v>
      </c>
      <c r="C14" s="383">
        <v>470688.00000000006</v>
      </c>
      <c r="D14" s="385">
        <v>0</v>
      </c>
      <c r="E14" s="383">
        <v>2553.0100000000002</v>
      </c>
      <c r="F14" s="383">
        <v>473241.01000000007</v>
      </c>
      <c r="G14" s="386"/>
      <c r="H14" s="383"/>
      <c r="I14" s="383"/>
      <c r="J14" s="383"/>
    </row>
    <row r="15" spans="1:10" x14ac:dyDescent="0.25">
      <c r="A15" s="186">
        <f t="shared" si="0"/>
        <v>4</v>
      </c>
      <c r="B15" s="372" t="s">
        <v>275</v>
      </c>
      <c r="C15" s="387">
        <v>46616.226436035591</v>
      </c>
      <c r="D15" s="387">
        <v>-35446.729999999996</v>
      </c>
      <c r="E15" s="387">
        <v>173.56</v>
      </c>
      <c r="F15" s="387">
        <v>11343.056436035595</v>
      </c>
      <c r="G15" s="387"/>
      <c r="H15" s="387"/>
      <c r="I15" s="383"/>
      <c r="J15" s="383"/>
    </row>
    <row r="16" spans="1:10" x14ac:dyDescent="0.25">
      <c r="A16" s="186">
        <f t="shared" si="0"/>
        <v>5</v>
      </c>
      <c r="B16" s="372"/>
      <c r="C16" s="383">
        <v>517304.22643603565</v>
      </c>
      <c r="D16" s="383">
        <v>-35446.729999999996</v>
      </c>
      <c r="E16" s="383">
        <v>2726.57</v>
      </c>
      <c r="F16" s="383">
        <v>484584.06643603567</v>
      </c>
      <c r="G16" s="386">
        <v>8573</v>
      </c>
      <c r="H16" s="383">
        <v>493157</v>
      </c>
      <c r="I16" s="383"/>
      <c r="J16" s="383">
        <v>493157</v>
      </c>
    </row>
    <row r="17" spans="1:10" x14ac:dyDescent="0.25">
      <c r="A17" s="186">
        <f t="shared" si="0"/>
        <v>6</v>
      </c>
      <c r="B17" s="372"/>
      <c r="C17" s="383"/>
      <c r="D17" s="383"/>
      <c r="E17" s="383"/>
      <c r="F17" s="383"/>
      <c r="G17" s="383"/>
      <c r="H17" s="383"/>
      <c r="I17" s="383"/>
      <c r="J17" s="383"/>
    </row>
    <row r="18" spans="1:10" x14ac:dyDescent="0.25">
      <c r="A18" s="186">
        <f t="shared" si="0"/>
        <v>7</v>
      </c>
      <c r="B18" s="372" t="s">
        <v>326</v>
      </c>
      <c r="C18" s="385">
        <v>62503.669999999947</v>
      </c>
      <c r="D18" s="385">
        <v>0</v>
      </c>
      <c r="E18" s="383">
        <v>339.02</v>
      </c>
      <c r="F18" s="383">
        <v>62842.689999999944</v>
      </c>
      <c r="G18" s="386"/>
      <c r="H18" s="383"/>
      <c r="I18" s="383"/>
      <c r="J18" s="372"/>
    </row>
    <row r="19" spans="1:10" x14ac:dyDescent="0.25">
      <c r="A19" s="186">
        <f t="shared" si="0"/>
        <v>8</v>
      </c>
      <c r="B19" s="372" t="s">
        <v>276</v>
      </c>
      <c r="C19" s="387">
        <v>42318.960100000077</v>
      </c>
      <c r="D19" s="387">
        <v>-30262.549999999996</v>
      </c>
      <c r="E19" s="387">
        <v>161.84</v>
      </c>
      <c r="F19" s="387">
        <v>12218.250100000081</v>
      </c>
      <c r="G19" s="388"/>
      <c r="H19" s="387"/>
      <c r="I19" s="383"/>
      <c r="J19" s="383"/>
    </row>
    <row r="20" spans="1:10" x14ac:dyDescent="0.25">
      <c r="A20" s="186">
        <f t="shared" si="0"/>
        <v>9</v>
      </c>
      <c r="B20" s="372"/>
      <c r="C20" s="383">
        <v>104822.63010000002</v>
      </c>
      <c r="D20" s="383">
        <v>-30262.549999999996</v>
      </c>
      <c r="E20" s="383">
        <v>500.86</v>
      </c>
      <c r="F20" s="383">
        <v>75060.940100000022</v>
      </c>
      <c r="G20" s="386">
        <v>1328</v>
      </c>
      <c r="H20" s="383">
        <v>76389</v>
      </c>
      <c r="I20" s="383"/>
      <c r="J20" s="383">
        <v>76389</v>
      </c>
    </row>
    <row r="21" spans="1:10" x14ac:dyDescent="0.25">
      <c r="A21" s="186">
        <f t="shared" si="0"/>
        <v>10</v>
      </c>
      <c r="B21" s="372"/>
      <c r="C21" s="383"/>
      <c r="D21" s="383"/>
      <c r="E21" s="383"/>
      <c r="F21" s="383"/>
      <c r="G21" s="386"/>
      <c r="H21" s="383"/>
      <c r="I21" s="383"/>
      <c r="J21" s="383"/>
    </row>
    <row r="22" spans="1:10" x14ac:dyDescent="0.25">
      <c r="A22" s="186">
        <f t="shared" si="0"/>
        <v>11</v>
      </c>
      <c r="B22" s="390" t="s">
        <v>277</v>
      </c>
      <c r="C22" s="389"/>
      <c r="D22" s="383"/>
      <c r="E22" s="383"/>
      <c r="F22" s="383"/>
      <c r="G22" s="383"/>
      <c r="H22" s="391"/>
      <c r="I22" s="383"/>
      <c r="J22" s="383"/>
    </row>
    <row r="23" spans="1:10" x14ac:dyDescent="0.25">
      <c r="A23" s="186">
        <f t="shared" si="0"/>
        <v>12</v>
      </c>
      <c r="B23" s="392" t="s">
        <v>278</v>
      </c>
      <c r="C23" s="389"/>
      <c r="D23" s="383"/>
      <c r="E23" s="383"/>
      <c r="F23" s="383"/>
      <c r="G23" s="383"/>
      <c r="H23" s="383"/>
      <c r="I23" s="383"/>
      <c r="J23" s="383"/>
    </row>
  </sheetData>
  <printOptions horizontalCentered="1" verticalCentered="1"/>
  <pageMargins left="0.25" right="0.25" top="0.25" bottom="0.25" header="0.3" footer="0.3"/>
  <pageSetup scale="74" fitToHeight="0" orientation="landscape" r:id="rId1"/>
  <headerFooter alignWithMargins="0">
    <oddHeader>&amp;RNWN WUTC Advice 20-6
Exhibit A - Supporting Materials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CA44-8E8B-49BD-865D-32A2E6241D60}">
  <sheetPr>
    <tabColor theme="0" tint="-0.14999847407452621"/>
    <pageSetUpPr fitToPage="1"/>
  </sheetPr>
  <dimension ref="A1:K42"/>
  <sheetViews>
    <sheetView showGridLines="0" topLeftCell="A29" zoomScaleNormal="100" workbookViewId="0">
      <selection activeCell="H55" sqref="H55"/>
    </sheetView>
  </sheetViews>
  <sheetFormatPr defaultRowHeight="13.2" x14ac:dyDescent="0.25"/>
  <cols>
    <col min="1" max="1" width="4.77734375" bestFit="1" customWidth="1"/>
    <col min="2" max="2" width="17.44140625" customWidth="1"/>
    <col min="3" max="3" width="5.109375" bestFit="1" customWidth="1"/>
    <col min="4" max="4" width="34.6640625" bestFit="1" customWidth="1"/>
    <col min="5" max="5" width="14.6640625" bestFit="1" customWidth="1"/>
    <col min="6" max="6" width="8" bestFit="1" customWidth="1"/>
    <col min="7" max="7" width="11.44140625" bestFit="1" customWidth="1"/>
    <col min="8" max="9" width="14.77734375" bestFit="1" customWidth="1"/>
    <col min="10" max="10" width="12.6640625" bestFit="1" customWidth="1"/>
    <col min="11" max="11" width="11.44140625" bestFit="1" customWidth="1"/>
  </cols>
  <sheetData>
    <row r="1" spans="1:11" x14ac:dyDescent="0.25">
      <c r="A1" s="189"/>
      <c r="B1" s="190" t="s">
        <v>279</v>
      </c>
      <c r="C1" s="190"/>
      <c r="D1" s="190" t="s">
        <v>280</v>
      </c>
      <c r="E1" s="190"/>
      <c r="F1" s="190"/>
      <c r="G1" s="190"/>
      <c r="H1" s="190"/>
      <c r="I1" s="190"/>
      <c r="J1" s="190"/>
    </row>
    <row r="2" spans="1:11" x14ac:dyDescent="0.25">
      <c r="A2" s="189"/>
      <c r="B2" s="190" t="s">
        <v>281</v>
      </c>
      <c r="C2" s="190"/>
      <c r="D2" s="190" t="s">
        <v>100</v>
      </c>
      <c r="E2" s="190"/>
      <c r="F2" s="190"/>
      <c r="G2" s="190"/>
      <c r="H2" s="190"/>
      <c r="I2" s="190"/>
      <c r="J2" s="190"/>
    </row>
    <row r="3" spans="1:11" x14ac:dyDescent="0.25">
      <c r="A3" s="189"/>
      <c r="B3" s="190" t="s">
        <v>282</v>
      </c>
      <c r="C3" s="190"/>
      <c r="D3" s="224" t="s">
        <v>307</v>
      </c>
      <c r="E3" s="190"/>
      <c r="F3" s="190"/>
      <c r="G3" s="190"/>
      <c r="H3" s="190"/>
      <c r="I3" s="190"/>
      <c r="J3" s="190"/>
    </row>
    <row r="4" spans="1:11" x14ac:dyDescent="0.25">
      <c r="A4" s="189"/>
      <c r="B4" s="190" t="s">
        <v>284</v>
      </c>
      <c r="C4" s="190"/>
      <c r="D4" s="193">
        <v>186314</v>
      </c>
      <c r="E4" s="190"/>
      <c r="F4" s="190"/>
      <c r="G4" s="190"/>
      <c r="H4" s="190"/>
      <c r="I4" s="190"/>
      <c r="J4" s="190"/>
    </row>
    <row r="5" spans="1:11" x14ac:dyDescent="0.25">
      <c r="A5" s="189"/>
      <c r="B5" s="190"/>
      <c r="C5" s="190"/>
      <c r="D5" s="194" t="s">
        <v>308</v>
      </c>
      <c r="E5" s="190"/>
      <c r="F5" s="190"/>
      <c r="G5" s="190"/>
      <c r="H5" s="190"/>
      <c r="I5" s="190"/>
      <c r="J5" s="190"/>
    </row>
    <row r="6" spans="1:11" x14ac:dyDescent="0.25">
      <c r="A6" s="189"/>
      <c r="B6" s="190"/>
      <c r="C6" s="190"/>
      <c r="D6" s="194" t="s">
        <v>286</v>
      </c>
      <c r="E6" s="190"/>
      <c r="F6" s="190"/>
      <c r="G6" s="190"/>
      <c r="H6" s="190"/>
      <c r="I6" s="190"/>
      <c r="J6" s="190"/>
    </row>
    <row r="7" spans="1:11" x14ac:dyDescent="0.25">
      <c r="A7" s="189"/>
      <c r="B7" s="190"/>
      <c r="C7" s="190"/>
      <c r="D7" s="194"/>
      <c r="E7" s="190"/>
      <c r="F7" s="190"/>
      <c r="G7" s="190"/>
      <c r="H7" s="190"/>
      <c r="I7" s="190"/>
      <c r="J7" s="190"/>
    </row>
    <row r="8" spans="1:11" x14ac:dyDescent="0.25">
      <c r="A8" s="195">
        <v>1</v>
      </c>
      <c r="B8" s="190" t="s">
        <v>287</v>
      </c>
      <c r="C8" s="190"/>
      <c r="D8" s="194"/>
      <c r="E8" s="190"/>
      <c r="F8" s="197"/>
      <c r="G8" s="197"/>
      <c r="H8" s="190"/>
      <c r="I8" s="190"/>
      <c r="J8" s="190"/>
    </row>
    <row r="9" spans="1:11" x14ac:dyDescent="0.25">
      <c r="A9" s="195">
        <f>A8+1</f>
        <v>2</v>
      </c>
      <c r="B9" s="190"/>
      <c r="C9" s="190"/>
      <c r="D9" s="190"/>
      <c r="E9" s="190"/>
      <c r="F9" s="197"/>
      <c r="G9" s="197"/>
      <c r="H9" s="191"/>
      <c r="I9" s="191"/>
      <c r="J9" s="225">
        <v>2019</v>
      </c>
      <c r="K9" s="225">
        <v>2020</v>
      </c>
    </row>
    <row r="10" spans="1:11" x14ac:dyDescent="0.25">
      <c r="A10" s="195">
        <f t="shared" ref="A10:A41" si="0">A9+1</f>
        <v>3</v>
      </c>
      <c r="B10" s="197"/>
      <c r="C10" s="197"/>
      <c r="D10" s="197"/>
      <c r="E10" s="197"/>
      <c r="F10" s="197" t="s">
        <v>257</v>
      </c>
      <c r="G10" s="197"/>
      <c r="H10" s="196" t="s">
        <v>37</v>
      </c>
      <c r="I10" s="196"/>
      <c r="J10" s="196" t="s">
        <v>309</v>
      </c>
      <c r="K10" s="196" t="s">
        <v>309</v>
      </c>
    </row>
    <row r="11" spans="1:11" x14ac:dyDescent="0.25">
      <c r="A11" s="195">
        <f t="shared" si="0"/>
        <v>4</v>
      </c>
      <c r="B11" s="198" t="s">
        <v>288</v>
      </c>
      <c r="C11" s="198" t="s">
        <v>289</v>
      </c>
      <c r="D11" s="198" t="s">
        <v>310</v>
      </c>
      <c r="E11" s="198" t="s">
        <v>291</v>
      </c>
      <c r="F11" s="198" t="s">
        <v>31</v>
      </c>
      <c r="G11" s="198" t="s">
        <v>257</v>
      </c>
      <c r="H11" s="199" t="s">
        <v>266</v>
      </c>
      <c r="I11" s="199" t="s">
        <v>260</v>
      </c>
      <c r="J11" s="199" t="s">
        <v>260</v>
      </c>
      <c r="K11" s="199" t="s">
        <v>260</v>
      </c>
    </row>
    <row r="12" spans="1:11" x14ac:dyDescent="0.25">
      <c r="A12" s="195">
        <f t="shared" si="0"/>
        <v>5</v>
      </c>
      <c r="B12" s="197" t="s">
        <v>292</v>
      </c>
      <c r="C12" s="197" t="s">
        <v>293</v>
      </c>
      <c r="D12" s="197" t="s">
        <v>294</v>
      </c>
      <c r="E12" s="197" t="s">
        <v>295</v>
      </c>
      <c r="F12" s="197" t="s">
        <v>296</v>
      </c>
      <c r="G12" s="197" t="s">
        <v>297</v>
      </c>
      <c r="H12" s="196" t="s">
        <v>298</v>
      </c>
      <c r="I12" s="196" t="s">
        <v>311</v>
      </c>
      <c r="J12" s="196" t="s">
        <v>312</v>
      </c>
      <c r="K12" s="197" t="s">
        <v>327</v>
      </c>
    </row>
    <row r="13" spans="1:11" x14ac:dyDescent="0.25">
      <c r="A13" s="195">
        <f t="shared" si="0"/>
        <v>6</v>
      </c>
      <c r="B13" s="190"/>
      <c r="C13" s="190"/>
      <c r="D13" s="190"/>
      <c r="E13" s="190"/>
      <c r="F13" s="197"/>
      <c r="G13" s="197"/>
      <c r="H13" s="190"/>
      <c r="I13" s="190"/>
      <c r="J13" s="190"/>
    </row>
    <row r="14" spans="1:11" x14ac:dyDescent="0.25">
      <c r="A14" s="195">
        <f t="shared" si="0"/>
        <v>7</v>
      </c>
      <c r="B14" s="200" t="s">
        <v>300</v>
      </c>
      <c r="C14" s="190"/>
      <c r="D14" s="191"/>
      <c r="E14" s="191"/>
      <c r="F14" s="191"/>
      <c r="G14" s="191"/>
      <c r="H14" s="191"/>
      <c r="I14" s="190"/>
      <c r="J14" s="190"/>
    </row>
    <row r="15" spans="1:11" x14ac:dyDescent="0.25">
      <c r="A15" s="195">
        <f t="shared" si="0"/>
        <v>8</v>
      </c>
      <c r="B15" s="393">
        <v>43831</v>
      </c>
      <c r="C15" s="190"/>
      <c r="D15" s="394">
        <v>27146.71</v>
      </c>
      <c r="E15" s="190"/>
      <c r="F15" s="395">
        <v>4.9599999999999998E-2</v>
      </c>
      <c r="G15" s="396">
        <v>1299.32</v>
      </c>
      <c r="H15" s="204">
        <v>28446.03</v>
      </c>
      <c r="I15" s="204">
        <v>329223.75</v>
      </c>
      <c r="J15" s="409">
        <v>302020.93</v>
      </c>
      <c r="K15" s="409">
        <v>27202.820000000007</v>
      </c>
    </row>
    <row r="16" spans="1:11" x14ac:dyDescent="0.25">
      <c r="A16" s="195">
        <f t="shared" si="0"/>
        <v>9</v>
      </c>
      <c r="B16" s="393">
        <v>43862</v>
      </c>
      <c r="C16" s="190"/>
      <c r="D16" s="394">
        <v>3150.79</v>
      </c>
      <c r="E16" s="190"/>
      <c r="F16" s="395">
        <v>4.9599999999999998E-2</v>
      </c>
      <c r="G16" s="396">
        <v>1367.3</v>
      </c>
      <c r="H16" s="204">
        <v>4518.09</v>
      </c>
      <c r="I16" s="204">
        <v>333741.84000000003</v>
      </c>
      <c r="J16" s="409">
        <v>303269.27999999997</v>
      </c>
      <c r="K16" s="409">
        <v>30472.560000000056</v>
      </c>
    </row>
    <row r="17" spans="1:11" x14ac:dyDescent="0.25">
      <c r="A17" s="195">
        <f t="shared" si="0"/>
        <v>10</v>
      </c>
      <c r="B17" s="393">
        <v>43891</v>
      </c>
      <c r="C17" s="190"/>
      <c r="D17" s="394">
        <v>1135.0999999999999</v>
      </c>
      <c r="E17" s="190"/>
      <c r="F17" s="395">
        <v>4.9599999999999998E-2</v>
      </c>
      <c r="G17" s="396">
        <v>1381.81</v>
      </c>
      <c r="H17" s="204">
        <v>2516.91</v>
      </c>
      <c r="I17" s="204">
        <v>336258.75</v>
      </c>
      <c r="J17" s="409">
        <v>304522.78999999998</v>
      </c>
      <c r="K17" s="409">
        <v>31735.960000000021</v>
      </c>
    </row>
    <row r="18" spans="1:11" x14ac:dyDescent="0.25">
      <c r="A18" s="195">
        <f t="shared" si="0"/>
        <v>11</v>
      </c>
      <c r="B18" s="393">
        <v>43922</v>
      </c>
      <c r="C18" s="190"/>
      <c r="D18" s="394">
        <f>11669.43</f>
        <v>11669.43</v>
      </c>
      <c r="E18" s="190"/>
      <c r="F18" s="212">
        <v>4.7500000000000001E-2</v>
      </c>
      <c r="G18" s="396">
        <v>1354.12</v>
      </c>
      <c r="H18" s="204">
        <v>13023.55</v>
      </c>
      <c r="I18" s="204">
        <v>349282.3</v>
      </c>
      <c r="J18" s="409">
        <v>305728.19</v>
      </c>
      <c r="K18" s="409">
        <v>43554.109999999986</v>
      </c>
    </row>
    <row r="19" spans="1:11" x14ac:dyDescent="0.25">
      <c r="A19" s="195">
        <f t="shared" si="0"/>
        <v>12</v>
      </c>
      <c r="B19" s="393">
        <v>43952</v>
      </c>
      <c r="C19" s="190"/>
      <c r="D19" s="394">
        <f>117.92</f>
        <v>117.92</v>
      </c>
      <c r="E19" s="190"/>
      <c r="F19" s="212">
        <v>4.7500000000000001E-2</v>
      </c>
      <c r="G19" s="396">
        <v>1382.81</v>
      </c>
      <c r="H19" s="204">
        <v>1500.73</v>
      </c>
      <c r="I19" s="204">
        <v>350783.02999999997</v>
      </c>
      <c r="J19" s="409">
        <v>306938.36</v>
      </c>
      <c r="K19" s="409">
        <v>43844.669999999984</v>
      </c>
    </row>
    <row r="20" spans="1:11" x14ac:dyDescent="0.25">
      <c r="A20" s="195">
        <f t="shared" si="0"/>
        <v>13</v>
      </c>
      <c r="B20" s="393">
        <v>43983</v>
      </c>
      <c r="C20" s="190"/>
      <c r="D20" s="394">
        <f>4856.88</f>
        <v>4856.88</v>
      </c>
      <c r="E20" s="190"/>
      <c r="F20" s="212">
        <v>4.7500000000000001E-2</v>
      </c>
      <c r="G20" s="396">
        <v>1398.13</v>
      </c>
      <c r="H20" s="204">
        <v>6255.01</v>
      </c>
      <c r="I20" s="204">
        <v>357038.04</v>
      </c>
      <c r="J20" s="409">
        <v>308153.32</v>
      </c>
      <c r="K20" s="409">
        <v>48884.719999999972</v>
      </c>
    </row>
    <row r="21" spans="1:11" x14ac:dyDescent="0.25">
      <c r="A21" s="195">
        <f t="shared" si="0"/>
        <v>14</v>
      </c>
      <c r="B21" s="393">
        <v>44013</v>
      </c>
      <c r="C21" s="190"/>
      <c r="D21" s="394">
        <f>265.32</f>
        <v>265.32</v>
      </c>
      <c r="E21" s="190"/>
      <c r="F21" s="212">
        <v>3.4299999999999997E-2</v>
      </c>
      <c r="G21" s="396">
        <v>1020.91</v>
      </c>
      <c r="H21" s="204">
        <v>1286.23</v>
      </c>
      <c r="I21" s="204">
        <v>358324.26999999996</v>
      </c>
      <c r="J21" s="409">
        <v>309034.12</v>
      </c>
      <c r="K21" s="409">
        <v>49290.149999999965</v>
      </c>
    </row>
    <row r="22" spans="1:11" x14ac:dyDescent="0.25">
      <c r="A22" s="195">
        <f t="shared" si="0"/>
        <v>15</v>
      </c>
      <c r="B22" s="393">
        <v>44044</v>
      </c>
      <c r="C22" s="190"/>
      <c r="D22" s="394">
        <v>755.41</v>
      </c>
      <c r="E22" s="190"/>
      <c r="F22" s="212">
        <v>3.4299999999999997E-2</v>
      </c>
      <c r="G22" s="396">
        <v>1025.29</v>
      </c>
      <c r="H22" s="204">
        <v>1780.6999999999998</v>
      </c>
      <c r="I22" s="204">
        <v>360104.97</v>
      </c>
      <c r="J22" s="409">
        <v>309917.44</v>
      </c>
      <c r="K22" s="409">
        <v>50187.52999999997</v>
      </c>
    </row>
    <row r="23" spans="1:11" x14ac:dyDescent="0.25">
      <c r="A23" s="195">
        <f t="shared" si="0"/>
        <v>16</v>
      </c>
      <c r="B23" s="393">
        <v>44075</v>
      </c>
      <c r="C23" s="190"/>
      <c r="D23" s="394">
        <v>8887.9699999999993</v>
      </c>
      <c r="E23" s="190"/>
      <c r="F23" s="212">
        <v>3.4299999999999997E-2</v>
      </c>
      <c r="G23" s="396">
        <v>1042</v>
      </c>
      <c r="H23" s="204">
        <v>9929.9699999999993</v>
      </c>
      <c r="I23" s="204">
        <v>370034.93999999994</v>
      </c>
      <c r="J23" s="409">
        <v>310803.28999999998</v>
      </c>
      <c r="K23" s="409">
        <v>59231.649999999965</v>
      </c>
    </row>
    <row r="24" spans="1:11" x14ac:dyDescent="0.25">
      <c r="A24" s="195">
        <f t="shared" si="0"/>
        <v>17</v>
      </c>
      <c r="B24" s="393">
        <v>44105</v>
      </c>
      <c r="C24" s="190"/>
      <c r="D24" s="394">
        <v>530.64</v>
      </c>
      <c r="E24" s="190"/>
      <c r="F24" s="212">
        <v>3.4299999999999997E-2</v>
      </c>
      <c r="G24" s="396">
        <v>1058.44</v>
      </c>
      <c r="H24" s="204">
        <v>1589.08</v>
      </c>
      <c r="I24" s="204">
        <v>371624.01999999996</v>
      </c>
      <c r="J24" s="409">
        <v>311691.67</v>
      </c>
      <c r="K24" s="409">
        <v>59932.349999999977</v>
      </c>
    </row>
    <row r="25" spans="1:11" x14ac:dyDescent="0.25">
      <c r="A25" s="195">
        <f t="shared" si="0"/>
        <v>18</v>
      </c>
      <c r="B25" s="393">
        <v>44136</v>
      </c>
      <c r="C25" s="397" t="s">
        <v>313</v>
      </c>
      <c r="D25" s="398">
        <v>294.8</v>
      </c>
      <c r="E25" s="399">
        <v>-311691.67</v>
      </c>
      <c r="F25" s="212">
        <v>3.2500000000000001E-2</v>
      </c>
      <c r="G25" s="396">
        <v>162.72</v>
      </c>
      <c r="H25" s="204">
        <v>-311234.15000000002</v>
      </c>
      <c r="I25" s="204">
        <v>60389.869999999937</v>
      </c>
      <c r="J25" s="409"/>
      <c r="K25" s="409">
        <v>60389.869999999937</v>
      </c>
    </row>
    <row r="26" spans="1:11" x14ac:dyDescent="0.25">
      <c r="A26" s="195">
        <f t="shared" si="0"/>
        <v>19</v>
      </c>
      <c r="B26" s="400">
        <v>44166</v>
      </c>
      <c r="C26" s="401"/>
      <c r="D26" s="402">
        <v>611.52</v>
      </c>
      <c r="E26" s="403"/>
      <c r="F26" s="404">
        <v>3.2500000000000001E-2</v>
      </c>
      <c r="G26" s="405">
        <v>164.38</v>
      </c>
      <c r="H26" s="228">
        <v>775.9</v>
      </c>
      <c r="I26" s="228">
        <v>61165.769999999939</v>
      </c>
      <c r="J26" s="410"/>
      <c r="K26" s="410">
        <v>61165.769999999939</v>
      </c>
    </row>
    <row r="27" spans="1:11" x14ac:dyDescent="0.25">
      <c r="A27" s="195">
        <f t="shared" si="0"/>
        <v>20</v>
      </c>
      <c r="B27" s="393">
        <v>44197</v>
      </c>
      <c r="C27" s="406"/>
      <c r="D27" s="398">
        <v>238.2</v>
      </c>
      <c r="E27" s="399"/>
      <c r="F27" s="212">
        <v>3.2500000000000001E-2</v>
      </c>
      <c r="G27" s="396">
        <v>165.98</v>
      </c>
      <c r="H27" s="227">
        <v>404.17999999999995</v>
      </c>
      <c r="I27" s="204">
        <v>61569.949999999939</v>
      </c>
      <c r="J27" s="409"/>
      <c r="K27" s="409">
        <v>61331.429999999942</v>
      </c>
    </row>
    <row r="28" spans="1:11" x14ac:dyDescent="0.25">
      <c r="A28" s="195">
        <f t="shared" si="0"/>
        <v>21</v>
      </c>
      <c r="B28" s="393">
        <v>44228</v>
      </c>
      <c r="C28" s="406"/>
      <c r="D28" s="398">
        <v>993.18</v>
      </c>
      <c r="E28" s="399"/>
      <c r="F28" s="212">
        <v>3.2500000000000001E-2</v>
      </c>
      <c r="G28" s="396">
        <v>168.1</v>
      </c>
      <c r="H28" s="227">
        <v>1161.28</v>
      </c>
      <c r="I28" s="204">
        <v>62731.229999999938</v>
      </c>
      <c r="J28" s="409"/>
      <c r="K28" s="409">
        <v>61497.539999999943</v>
      </c>
    </row>
    <row r="29" spans="1:11" x14ac:dyDescent="0.25">
      <c r="A29" s="195">
        <f t="shared" si="0"/>
        <v>22</v>
      </c>
      <c r="B29" s="393">
        <v>44256</v>
      </c>
      <c r="C29" s="406"/>
      <c r="D29" s="398">
        <f>10915.32</f>
        <v>10915.32</v>
      </c>
      <c r="E29" s="399"/>
      <c r="F29" s="212">
        <v>3.2500000000000001E-2</v>
      </c>
      <c r="G29" s="396">
        <v>184.68</v>
      </c>
      <c r="H29" s="227">
        <v>11100</v>
      </c>
      <c r="I29" s="204">
        <v>73831.229999999938</v>
      </c>
      <c r="J29" s="409"/>
      <c r="K29" s="409">
        <v>61664.09999999994</v>
      </c>
    </row>
    <row r="30" spans="1:11" x14ac:dyDescent="0.25">
      <c r="A30" s="195">
        <f t="shared" si="0"/>
        <v>23</v>
      </c>
      <c r="B30" s="393">
        <v>44287</v>
      </c>
      <c r="C30" s="406"/>
      <c r="D30" s="398">
        <v>364.32</v>
      </c>
      <c r="E30" s="399"/>
      <c r="F30" s="212">
        <v>3.2500000000000001E-2</v>
      </c>
      <c r="G30" s="396">
        <v>200.45</v>
      </c>
      <c r="H30" s="227">
        <v>564.77</v>
      </c>
      <c r="I30" s="204">
        <v>74395.999999999942</v>
      </c>
      <c r="J30" s="409"/>
      <c r="K30" s="409">
        <v>61831.109999999942</v>
      </c>
    </row>
    <row r="31" spans="1:11" x14ac:dyDescent="0.25">
      <c r="A31" s="195">
        <f t="shared" si="0"/>
        <v>24</v>
      </c>
      <c r="B31" s="393">
        <v>44317</v>
      </c>
      <c r="C31" s="406"/>
      <c r="D31" s="398">
        <v>23478.38</v>
      </c>
      <c r="E31" s="399"/>
      <c r="F31" s="212">
        <v>3.2500000000000001E-2</v>
      </c>
      <c r="G31" s="396">
        <v>233.28</v>
      </c>
      <c r="H31" s="227">
        <v>23711.66</v>
      </c>
      <c r="I31" s="204">
        <v>98107.659999999945</v>
      </c>
      <c r="J31" s="409"/>
      <c r="K31" s="409">
        <v>61998.569999999942</v>
      </c>
    </row>
    <row r="32" spans="1:11" x14ac:dyDescent="0.25">
      <c r="A32" s="195">
        <f t="shared" si="0"/>
        <v>25</v>
      </c>
      <c r="B32" s="393">
        <v>44348</v>
      </c>
      <c r="C32" s="406"/>
      <c r="D32" s="398">
        <v>485.76</v>
      </c>
      <c r="E32" s="406"/>
      <c r="F32" s="212">
        <v>3.2500000000000001E-2</v>
      </c>
      <c r="G32" s="396">
        <v>266.37</v>
      </c>
      <c r="H32" s="227">
        <v>752.13</v>
      </c>
      <c r="I32" s="204">
        <v>98859.78999999995</v>
      </c>
      <c r="J32" s="409"/>
      <c r="K32" s="409">
        <v>62166.479999999945</v>
      </c>
    </row>
    <row r="33" spans="1:11" x14ac:dyDescent="0.25">
      <c r="A33" s="195">
        <f t="shared" si="0"/>
        <v>26</v>
      </c>
      <c r="B33" s="393">
        <v>44378</v>
      </c>
      <c r="C33" s="406"/>
      <c r="D33" s="398">
        <v>425.04</v>
      </c>
      <c r="E33" s="406"/>
      <c r="F33" s="212">
        <v>3.2500000000000001E-2</v>
      </c>
      <c r="G33" s="396">
        <v>268.32</v>
      </c>
      <c r="H33" s="227">
        <v>693.36</v>
      </c>
      <c r="I33" s="204">
        <v>99553.149999999951</v>
      </c>
      <c r="J33" s="409"/>
      <c r="K33" s="409">
        <v>62334.849999999948</v>
      </c>
    </row>
    <row r="34" spans="1:11" x14ac:dyDescent="0.25">
      <c r="A34" s="195">
        <f t="shared" si="0"/>
        <v>27</v>
      </c>
      <c r="B34" s="393">
        <v>44409</v>
      </c>
      <c r="C34" s="406"/>
      <c r="D34" s="398">
        <v>10370.5</v>
      </c>
      <c r="E34" s="406"/>
      <c r="F34" s="212">
        <v>3.2500000000000001E-2</v>
      </c>
      <c r="G34" s="396">
        <v>283.67</v>
      </c>
      <c r="H34" s="227">
        <v>10654.17</v>
      </c>
      <c r="I34" s="204">
        <v>110207.31999999995</v>
      </c>
      <c r="J34" s="409"/>
      <c r="K34" s="409">
        <v>62503.669999999947</v>
      </c>
    </row>
    <row r="35" spans="1:11" x14ac:dyDescent="0.25">
      <c r="A35" s="195">
        <f t="shared" si="0"/>
        <v>28</v>
      </c>
      <c r="B35" s="393">
        <v>44440</v>
      </c>
      <c r="C35" s="406"/>
      <c r="D35" s="398"/>
      <c r="E35" s="406"/>
      <c r="F35" s="212">
        <v>3.2500000000000001E-2</v>
      </c>
      <c r="G35" s="396">
        <v>298.48</v>
      </c>
      <c r="H35" s="227">
        <v>298.48</v>
      </c>
      <c r="I35" s="204">
        <v>110505.79999999994</v>
      </c>
      <c r="J35" s="409"/>
      <c r="K35" s="409">
        <v>62672.949999999946</v>
      </c>
    </row>
    <row r="36" spans="1:11" x14ac:dyDescent="0.25">
      <c r="A36" s="195">
        <f t="shared" si="0"/>
        <v>29</v>
      </c>
      <c r="B36" s="393">
        <v>44470</v>
      </c>
      <c r="C36" s="406"/>
      <c r="D36" s="398"/>
      <c r="E36" s="406"/>
      <c r="F36" s="212">
        <v>3.2500000000000001E-2</v>
      </c>
      <c r="G36" s="396">
        <v>299.29000000000002</v>
      </c>
      <c r="H36" s="227">
        <v>299.29000000000002</v>
      </c>
      <c r="I36" s="204">
        <v>110805.08999999994</v>
      </c>
      <c r="J36" s="409"/>
      <c r="K36" s="409">
        <v>62842.689999999944</v>
      </c>
    </row>
    <row r="37" spans="1:11" x14ac:dyDescent="0.25">
      <c r="A37" s="195">
        <f t="shared" si="0"/>
        <v>30</v>
      </c>
      <c r="B37" s="393"/>
      <c r="C37" s="190"/>
      <c r="D37" s="394"/>
      <c r="E37" s="190"/>
      <c r="F37" s="407"/>
      <c r="G37" s="396"/>
      <c r="H37" s="204"/>
      <c r="I37" s="204"/>
      <c r="J37" s="204"/>
    </row>
    <row r="38" spans="1:11" x14ac:dyDescent="0.25">
      <c r="A38" s="195">
        <f t="shared" si="0"/>
        <v>31</v>
      </c>
      <c r="B38" s="408" t="s">
        <v>301</v>
      </c>
      <c r="C38" s="190"/>
      <c r="D38" s="190"/>
      <c r="E38" s="190"/>
      <c r="F38" s="190"/>
      <c r="G38" s="190"/>
      <c r="H38" s="204"/>
      <c r="I38" s="190"/>
      <c r="J38" s="190"/>
    </row>
    <row r="39" spans="1:11" x14ac:dyDescent="0.25">
      <c r="A39" s="195">
        <f t="shared" si="0"/>
        <v>32</v>
      </c>
      <c r="B39" s="190"/>
      <c r="C39" s="190"/>
      <c r="D39" s="190"/>
      <c r="E39" s="190"/>
      <c r="F39" s="190"/>
      <c r="G39" s="190"/>
      <c r="H39" s="229"/>
      <c r="I39" s="190"/>
      <c r="J39" s="190"/>
    </row>
    <row r="40" spans="1:11" x14ac:dyDescent="0.25">
      <c r="A40" s="195">
        <f t="shared" si="0"/>
        <v>33</v>
      </c>
      <c r="B40" s="217" t="s">
        <v>277</v>
      </c>
      <c r="C40" s="190"/>
      <c r="D40" s="190"/>
      <c r="E40" s="190"/>
      <c r="F40" s="190"/>
      <c r="G40" s="190"/>
      <c r="H40" s="229"/>
      <c r="I40" s="190"/>
      <c r="J40" s="190"/>
    </row>
    <row r="41" spans="1:11" x14ac:dyDescent="0.25">
      <c r="A41" s="195">
        <f t="shared" si="0"/>
        <v>34</v>
      </c>
      <c r="B41" s="230" t="s">
        <v>314</v>
      </c>
      <c r="C41" s="190"/>
      <c r="D41" s="190"/>
      <c r="E41" s="190"/>
      <c r="F41" s="202"/>
      <c r="G41" s="216"/>
      <c r="H41" s="190"/>
      <c r="I41" s="190"/>
      <c r="J41" s="190"/>
    </row>
    <row r="42" spans="1:11" x14ac:dyDescent="0.25">
      <c r="A42" s="195"/>
      <c r="B42" s="230"/>
      <c r="C42" s="190"/>
      <c r="D42" s="190"/>
      <c r="E42" s="190"/>
      <c r="F42" s="202"/>
      <c r="G42" s="216"/>
      <c r="H42" s="190"/>
      <c r="I42" s="190"/>
      <c r="J42" s="190"/>
    </row>
  </sheetData>
  <printOptions horizontalCentered="1" verticalCentered="1"/>
  <pageMargins left="0.25" right="0.25" top="0.25" bottom="0.25" header="0.3" footer="0.3"/>
  <pageSetup scale="99" orientation="landscape" r:id="rId1"/>
  <headerFooter alignWithMargins="0">
    <oddHeader>&amp;RNWN WUTC Advice 20-6
Exhibit A - Supporting Materials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F492-9C7F-4BA9-8A87-52E7A773AA1A}">
  <sheetPr>
    <tabColor theme="0" tint="-0.14999847407452621"/>
    <pageSetUpPr fitToPage="1"/>
  </sheetPr>
  <dimension ref="A1:I31"/>
  <sheetViews>
    <sheetView showGridLines="0" zoomScaleNormal="100" workbookViewId="0">
      <selection activeCell="F34" sqref="F34"/>
    </sheetView>
  </sheetViews>
  <sheetFormatPr defaultRowHeight="13.2" x14ac:dyDescent="0.25"/>
  <cols>
    <col min="1" max="1" width="4.77734375" bestFit="1" customWidth="1"/>
    <col min="2" max="2" width="20.33203125" customWidth="1"/>
    <col min="4" max="4" width="34.6640625" bestFit="1" customWidth="1"/>
    <col min="5" max="5" width="13.77734375" bestFit="1" customWidth="1"/>
    <col min="6" max="6" width="8" bestFit="1" customWidth="1"/>
    <col min="7" max="7" width="10.109375" bestFit="1" customWidth="1"/>
    <col min="8" max="8" width="13.77734375" bestFit="1" customWidth="1"/>
    <col min="9" max="9" width="13.44140625" bestFit="1" customWidth="1"/>
  </cols>
  <sheetData>
    <row r="1" spans="1:9" x14ac:dyDescent="0.25">
      <c r="A1" s="189"/>
      <c r="B1" s="190" t="s">
        <v>279</v>
      </c>
      <c r="C1" s="190"/>
      <c r="D1" s="190" t="s">
        <v>280</v>
      </c>
      <c r="E1" s="190"/>
      <c r="F1" s="190"/>
      <c r="G1" s="190"/>
      <c r="H1" s="190"/>
      <c r="I1" s="190"/>
    </row>
    <row r="2" spans="1:9" x14ac:dyDescent="0.25">
      <c r="A2" s="189"/>
      <c r="B2" s="190" t="s">
        <v>281</v>
      </c>
      <c r="C2" s="190"/>
      <c r="D2" s="190" t="s">
        <v>100</v>
      </c>
      <c r="E2" s="190"/>
      <c r="F2" s="190"/>
      <c r="G2" s="190"/>
      <c r="H2" s="190"/>
      <c r="I2" s="190"/>
    </row>
    <row r="3" spans="1:9" x14ac:dyDescent="0.25">
      <c r="A3" s="189"/>
      <c r="B3" s="190" t="s">
        <v>282</v>
      </c>
      <c r="C3" s="190"/>
      <c r="D3" s="224" t="s">
        <v>315</v>
      </c>
      <c r="E3" s="190"/>
      <c r="F3" s="190"/>
      <c r="G3" s="190"/>
      <c r="H3" s="190"/>
      <c r="I3" s="190"/>
    </row>
    <row r="4" spans="1:9" x14ac:dyDescent="0.25">
      <c r="A4" s="189"/>
      <c r="B4" s="190" t="s">
        <v>284</v>
      </c>
      <c r="C4" s="190"/>
      <c r="D4" s="193">
        <v>186315</v>
      </c>
      <c r="E4" s="190"/>
      <c r="F4" s="190"/>
      <c r="G4" s="190"/>
      <c r="H4" s="190"/>
      <c r="I4" s="190"/>
    </row>
    <row r="5" spans="1:9" x14ac:dyDescent="0.25">
      <c r="A5" s="189"/>
      <c r="B5" s="190"/>
      <c r="C5" s="190"/>
      <c r="D5" s="194" t="s">
        <v>308</v>
      </c>
      <c r="E5" s="190"/>
      <c r="F5" s="190"/>
      <c r="G5" s="190"/>
      <c r="H5" s="190"/>
      <c r="I5" s="190"/>
    </row>
    <row r="6" spans="1:9" x14ac:dyDescent="0.25">
      <c r="A6" s="189"/>
      <c r="B6" s="190"/>
      <c r="C6" s="190"/>
      <c r="D6" s="194" t="s">
        <v>286</v>
      </c>
      <c r="E6" s="190"/>
      <c r="F6" s="190"/>
      <c r="G6" s="190"/>
      <c r="H6" s="190"/>
      <c r="I6" s="190"/>
    </row>
    <row r="7" spans="1:9" x14ac:dyDescent="0.25">
      <c r="A7" s="189"/>
      <c r="B7" s="190"/>
      <c r="C7" s="190"/>
      <c r="D7" s="194"/>
      <c r="E7" s="190"/>
      <c r="F7" s="190"/>
      <c r="G7" s="190"/>
      <c r="H7" s="190"/>
      <c r="I7" s="190"/>
    </row>
    <row r="8" spans="1:9" x14ac:dyDescent="0.25">
      <c r="A8" s="195">
        <v>1</v>
      </c>
      <c r="B8" s="190" t="s">
        <v>287</v>
      </c>
      <c r="C8" s="190"/>
      <c r="D8" s="194"/>
      <c r="E8" s="190"/>
      <c r="F8" s="197"/>
      <c r="G8" s="197"/>
      <c r="H8" s="190"/>
      <c r="I8" s="190"/>
    </row>
    <row r="9" spans="1:9" x14ac:dyDescent="0.25">
      <c r="A9" s="195">
        <f>A8+1</f>
        <v>2</v>
      </c>
      <c r="B9" s="190"/>
      <c r="C9" s="190"/>
      <c r="D9" s="194"/>
      <c r="E9" s="190"/>
      <c r="F9" s="197"/>
      <c r="G9" s="197"/>
      <c r="H9" s="190"/>
      <c r="I9" s="190"/>
    </row>
    <row r="10" spans="1:9" x14ac:dyDescent="0.25">
      <c r="A10" s="195">
        <f t="shared" ref="A10:A31" si="0">A9+1</f>
        <v>3</v>
      </c>
      <c r="B10" s="197"/>
      <c r="C10" s="197"/>
      <c r="D10" s="197"/>
      <c r="E10" s="197"/>
      <c r="F10" s="197" t="s">
        <v>257</v>
      </c>
      <c r="G10" s="197"/>
      <c r="H10" s="197"/>
      <c r="I10" s="197"/>
    </row>
    <row r="11" spans="1:9" x14ac:dyDescent="0.25">
      <c r="A11" s="195">
        <f t="shared" si="0"/>
        <v>4</v>
      </c>
      <c r="B11" s="198" t="s">
        <v>288</v>
      </c>
      <c r="C11" s="198" t="s">
        <v>289</v>
      </c>
      <c r="D11" s="198" t="s">
        <v>310</v>
      </c>
      <c r="E11" s="198" t="s">
        <v>291</v>
      </c>
      <c r="F11" s="198" t="s">
        <v>31</v>
      </c>
      <c r="G11" s="198" t="s">
        <v>257</v>
      </c>
      <c r="H11" s="198" t="s">
        <v>266</v>
      </c>
      <c r="I11" s="198" t="s">
        <v>260</v>
      </c>
    </row>
    <row r="12" spans="1:9" x14ac:dyDescent="0.25">
      <c r="A12" s="195">
        <f t="shared" si="0"/>
        <v>5</v>
      </c>
      <c r="B12" s="197" t="s">
        <v>292</v>
      </c>
      <c r="C12" s="197" t="s">
        <v>293</v>
      </c>
      <c r="D12" s="197" t="s">
        <v>294</v>
      </c>
      <c r="E12" s="197" t="s">
        <v>295</v>
      </c>
      <c r="F12" s="197" t="s">
        <v>296</v>
      </c>
      <c r="G12" s="197" t="s">
        <v>297</v>
      </c>
      <c r="H12" s="197" t="s">
        <v>298</v>
      </c>
      <c r="I12" s="197" t="s">
        <v>299</v>
      </c>
    </row>
    <row r="13" spans="1:9" x14ac:dyDescent="0.25">
      <c r="A13" s="195">
        <f t="shared" si="0"/>
        <v>6</v>
      </c>
      <c r="B13" s="190"/>
      <c r="C13" s="190"/>
      <c r="D13" s="190"/>
      <c r="E13" s="190"/>
      <c r="F13" s="197"/>
      <c r="G13" s="197"/>
      <c r="H13" s="190"/>
      <c r="I13" s="190"/>
    </row>
    <row r="14" spans="1:9" x14ac:dyDescent="0.25">
      <c r="A14" s="195">
        <f t="shared" si="0"/>
        <v>7</v>
      </c>
      <c r="B14" s="200" t="s">
        <v>300</v>
      </c>
      <c r="C14" s="190"/>
      <c r="D14" s="191"/>
      <c r="E14" s="191"/>
      <c r="F14" s="191"/>
      <c r="G14" s="191"/>
      <c r="H14" s="191"/>
      <c r="I14" s="191"/>
    </row>
    <row r="15" spans="1:9" x14ac:dyDescent="0.25">
      <c r="A15" s="195">
        <f t="shared" si="0"/>
        <v>8</v>
      </c>
      <c r="B15" s="209">
        <v>44136</v>
      </c>
      <c r="C15" s="190" t="s">
        <v>328</v>
      </c>
      <c r="D15" s="226">
        <v>-11869.679999999998</v>
      </c>
      <c r="E15" s="232">
        <v>311691.67</v>
      </c>
      <c r="F15" s="207">
        <v>3.2500000000000001E-2</v>
      </c>
      <c r="G15" s="204">
        <v>828.09</v>
      </c>
      <c r="H15" s="210">
        <v>300650.08</v>
      </c>
      <c r="I15" s="204">
        <v>300486.88010000007</v>
      </c>
    </row>
    <row r="16" spans="1:9" x14ac:dyDescent="0.25">
      <c r="A16" s="195">
        <f t="shared" si="0"/>
        <v>9</v>
      </c>
      <c r="B16" s="209">
        <v>44166</v>
      </c>
      <c r="C16" s="221"/>
      <c r="D16" s="226">
        <v>-46309.260000000017</v>
      </c>
      <c r="E16" s="190"/>
      <c r="F16" s="207">
        <v>3.2500000000000001E-2</v>
      </c>
      <c r="G16" s="204">
        <v>751.11</v>
      </c>
      <c r="H16" s="210">
        <v>-45558.150000000016</v>
      </c>
      <c r="I16" s="204">
        <v>254928.73010000004</v>
      </c>
    </row>
    <row r="17" spans="1:9" x14ac:dyDescent="0.25">
      <c r="A17" s="195">
        <f t="shared" si="0"/>
        <v>10</v>
      </c>
      <c r="B17" s="209">
        <v>44197</v>
      </c>
      <c r="C17" s="190"/>
      <c r="D17" s="226">
        <v>-46689.830000000009</v>
      </c>
      <c r="E17" s="190"/>
      <c r="F17" s="207">
        <v>3.2500000000000001E-2</v>
      </c>
      <c r="G17" s="204">
        <v>627.21</v>
      </c>
      <c r="H17" s="210">
        <v>-46062.62000000001</v>
      </c>
      <c r="I17" s="204">
        <v>208866.11010000005</v>
      </c>
    </row>
    <row r="18" spans="1:9" x14ac:dyDescent="0.25">
      <c r="A18" s="195">
        <f t="shared" si="0"/>
        <v>11</v>
      </c>
      <c r="B18" s="209">
        <v>44228</v>
      </c>
      <c r="C18" s="190"/>
      <c r="D18" s="226">
        <v>-48319.599999999991</v>
      </c>
      <c r="E18" s="190"/>
      <c r="F18" s="207">
        <v>3.2500000000000001E-2</v>
      </c>
      <c r="G18" s="204">
        <v>500.25</v>
      </c>
      <c r="H18" s="210">
        <v>-47819.349999999991</v>
      </c>
      <c r="I18" s="204">
        <v>161046.76010000007</v>
      </c>
    </row>
    <row r="19" spans="1:9" x14ac:dyDescent="0.25">
      <c r="A19" s="195">
        <f t="shared" si="0"/>
        <v>12</v>
      </c>
      <c r="B19" s="209">
        <v>44256</v>
      </c>
      <c r="C19" s="190"/>
      <c r="D19" s="226">
        <v>-43081.929999999993</v>
      </c>
      <c r="E19" s="190"/>
      <c r="F19" s="207">
        <v>3.2500000000000001E-2</v>
      </c>
      <c r="G19" s="204">
        <v>377.83</v>
      </c>
      <c r="H19" s="210">
        <v>-42704.099999999991</v>
      </c>
      <c r="I19" s="204">
        <v>118342.66010000008</v>
      </c>
    </row>
    <row r="20" spans="1:9" x14ac:dyDescent="0.25">
      <c r="A20" s="195">
        <f t="shared" si="0"/>
        <v>13</v>
      </c>
      <c r="B20" s="209">
        <v>44287</v>
      </c>
      <c r="C20" s="211"/>
      <c r="D20" s="226">
        <v>-31159.27</v>
      </c>
      <c r="E20" s="232"/>
      <c r="F20" s="234">
        <v>3.2500000000000001E-2</v>
      </c>
      <c r="G20" s="233">
        <v>278.32</v>
      </c>
      <c r="H20" s="210">
        <v>-30880.95</v>
      </c>
      <c r="I20" s="214">
        <v>87461.710100000084</v>
      </c>
    </row>
    <row r="21" spans="1:9" x14ac:dyDescent="0.25">
      <c r="A21" s="195">
        <f t="shared" si="0"/>
        <v>14</v>
      </c>
      <c r="B21" s="209">
        <v>44317</v>
      </c>
      <c r="C21" s="211"/>
      <c r="D21" s="226">
        <v>-16528.349999999999</v>
      </c>
      <c r="E21" s="232"/>
      <c r="F21" s="234">
        <v>3.2500000000000001E-2</v>
      </c>
      <c r="G21" s="233">
        <v>214.49</v>
      </c>
      <c r="H21" s="210">
        <v>-16313.859999999999</v>
      </c>
      <c r="I21" s="214">
        <v>71147.850100000083</v>
      </c>
    </row>
    <row r="22" spans="1:9" x14ac:dyDescent="0.25">
      <c r="A22" s="195">
        <f t="shared" si="0"/>
        <v>15</v>
      </c>
      <c r="B22" s="209">
        <v>44348</v>
      </c>
      <c r="C22" s="211"/>
      <c r="D22" s="226">
        <v>-13046.52</v>
      </c>
      <c r="E22" s="232"/>
      <c r="F22" s="234">
        <v>3.2500000000000001E-2</v>
      </c>
      <c r="G22" s="233">
        <v>175.02</v>
      </c>
      <c r="H22" s="210">
        <v>-12871.5</v>
      </c>
      <c r="I22" s="214">
        <v>58276.350100000083</v>
      </c>
    </row>
    <row r="23" spans="1:9" x14ac:dyDescent="0.25">
      <c r="A23" s="195">
        <f t="shared" si="0"/>
        <v>16</v>
      </c>
      <c r="B23" s="209">
        <v>44378</v>
      </c>
      <c r="C23" s="211"/>
      <c r="D23" s="226">
        <v>-8508.6200000000044</v>
      </c>
      <c r="E23" s="232"/>
      <c r="F23" s="234">
        <v>3.2500000000000001E-2</v>
      </c>
      <c r="G23" s="233">
        <v>146.31</v>
      </c>
      <c r="H23" s="210">
        <v>-8362.3100000000049</v>
      </c>
      <c r="I23" s="214">
        <v>49914.040100000078</v>
      </c>
    </row>
    <row r="24" spans="1:9" x14ac:dyDescent="0.25">
      <c r="A24" s="195">
        <f t="shared" si="0"/>
        <v>17</v>
      </c>
      <c r="B24" s="209">
        <v>44409</v>
      </c>
      <c r="C24" s="211"/>
      <c r="D24" s="226">
        <v>-7719.8100000000013</v>
      </c>
      <c r="E24" s="232"/>
      <c r="F24" s="234">
        <v>3.2500000000000001E-2</v>
      </c>
      <c r="G24" s="233">
        <v>124.73</v>
      </c>
      <c r="H24" s="210">
        <v>-7595.0800000000017</v>
      </c>
      <c r="I24" s="214">
        <v>42318.960100000077</v>
      </c>
    </row>
    <row r="25" spans="1:9" x14ac:dyDescent="0.25">
      <c r="A25" s="195">
        <f t="shared" si="0"/>
        <v>18</v>
      </c>
      <c r="B25" s="209">
        <v>44440</v>
      </c>
      <c r="C25" s="221" t="s">
        <v>305</v>
      </c>
      <c r="D25" s="235">
        <v>-9852.32</v>
      </c>
      <c r="E25" s="232"/>
      <c r="F25" s="234">
        <v>3.2500000000000001E-2</v>
      </c>
      <c r="G25" s="233">
        <v>101.27</v>
      </c>
      <c r="H25" s="210">
        <v>-9751.0499999999993</v>
      </c>
      <c r="I25" s="214">
        <v>32567.910100000077</v>
      </c>
    </row>
    <row r="26" spans="1:9" x14ac:dyDescent="0.25">
      <c r="A26" s="195">
        <f t="shared" si="0"/>
        <v>19</v>
      </c>
      <c r="B26" s="209">
        <v>44470</v>
      </c>
      <c r="C26" s="221" t="s">
        <v>305</v>
      </c>
      <c r="D26" s="235">
        <v>-20410.229999999996</v>
      </c>
      <c r="E26" s="232"/>
      <c r="F26" s="234">
        <v>3.2500000000000001E-2</v>
      </c>
      <c r="G26" s="233">
        <v>60.57</v>
      </c>
      <c r="H26" s="210">
        <v>-20349.659999999996</v>
      </c>
      <c r="I26" s="214">
        <v>12218.250100000081</v>
      </c>
    </row>
    <row r="27" spans="1:9" x14ac:dyDescent="0.25">
      <c r="A27" s="195">
        <f t="shared" si="0"/>
        <v>20</v>
      </c>
      <c r="B27" s="209"/>
      <c r="C27" s="190"/>
      <c r="D27" s="229"/>
      <c r="E27" s="190"/>
      <c r="F27" s="231"/>
      <c r="G27" s="204"/>
      <c r="H27" s="210"/>
      <c r="I27" s="204"/>
    </row>
    <row r="28" spans="1:9" x14ac:dyDescent="0.25">
      <c r="A28" s="195">
        <f t="shared" si="0"/>
        <v>21</v>
      </c>
      <c r="B28" s="215" t="s">
        <v>301</v>
      </c>
      <c r="C28" s="190"/>
      <c r="D28" s="229"/>
      <c r="E28" s="190"/>
      <c r="F28" s="231"/>
      <c r="G28" s="201"/>
      <c r="H28" s="191"/>
      <c r="I28" s="201"/>
    </row>
    <row r="29" spans="1:9" x14ac:dyDescent="0.25">
      <c r="A29" s="195">
        <f t="shared" si="0"/>
        <v>22</v>
      </c>
      <c r="B29" s="215"/>
      <c r="C29" s="190"/>
      <c r="D29" s="229"/>
      <c r="E29" s="190"/>
      <c r="F29" s="231"/>
      <c r="G29" s="201"/>
      <c r="H29" s="191"/>
      <c r="I29" s="201"/>
    </row>
    <row r="30" spans="1:9" x14ac:dyDescent="0.25">
      <c r="A30" s="195">
        <f t="shared" si="0"/>
        <v>23</v>
      </c>
      <c r="B30" s="217" t="s">
        <v>277</v>
      </c>
      <c r="C30" s="190"/>
      <c r="D30" s="190"/>
      <c r="E30" s="190"/>
      <c r="F30" s="190"/>
      <c r="G30" s="190"/>
      <c r="H30" s="190"/>
      <c r="I30" s="190"/>
    </row>
    <row r="31" spans="1:9" x14ac:dyDescent="0.25">
      <c r="A31" s="195">
        <f t="shared" si="0"/>
        <v>24</v>
      </c>
      <c r="B31" s="190" t="s">
        <v>316</v>
      </c>
      <c r="C31" s="190"/>
      <c r="D31" s="190"/>
      <c r="E31" s="190"/>
      <c r="F31" s="190"/>
      <c r="G31" s="190"/>
      <c r="H31" s="190"/>
      <c r="I31" s="190"/>
    </row>
  </sheetData>
  <printOptions horizontalCentered="1" verticalCentered="1"/>
  <pageMargins left="0.25" right="0.25" top="0.25" bottom="0.25" header="0.3" footer="0.3"/>
  <pageSetup fitToWidth="0" orientation="landscape" r:id="rId1"/>
  <headerFooter alignWithMargins="0">
    <oddHeader>&amp;RNWN WUTC Advice 20-6
Exhibit A - Supporting Materials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E16C-608C-48A7-BCE8-5837ACCB586B}">
  <sheetPr>
    <tabColor theme="0" tint="-0.14999847407452621"/>
    <pageSetUpPr fitToPage="1"/>
  </sheetPr>
  <dimension ref="A1:J30"/>
  <sheetViews>
    <sheetView showGridLines="0" zoomScaleNormal="100" workbookViewId="0">
      <selection activeCell="G30" sqref="G30"/>
    </sheetView>
  </sheetViews>
  <sheetFormatPr defaultRowHeight="13.2" x14ac:dyDescent="0.25"/>
  <cols>
    <col min="1" max="1" width="7.44140625" bestFit="1" customWidth="1"/>
    <col min="2" max="2" width="21.77734375" customWidth="1"/>
    <col min="3" max="3" width="7" bestFit="1" customWidth="1"/>
    <col min="4" max="4" width="25.33203125" customWidth="1"/>
    <col min="5" max="5" width="14.6640625" bestFit="1" customWidth="1"/>
    <col min="6" max="6" width="7.77734375" customWidth="1"/>
    <col min="7" max="7" width="11.44140625" bestFit="1" customWidth="1"/>
    <col min="8" max="8" width="15.6640625" bestFit="1" customWidth="1"/>
    <col min="9" max="9" width="14.6640625" bestFit="1" customWidth="1"/>
  </cols>
  <sheetData>
    <row r="1" spans="1:10" x14ac:dyDescent="0.25">
      <c r="A1" s="190"/>
      <c r="B1" s="190" t="s">
        <v>279</v>
      </c>
      <c r="C1" s="190"/>
      <c r="D1" s="190" t="s">
        <v>280</v>
      </c>
      <c r="E1" s="190"/>
      <c r="F1" s="190"/>
      <c r="G1" s="190"/>
      <c r="H1" s="190"/>
      <c r="I1" s="190"/>
      <c r="J1" s="190"/>
    </row>
    <row r="2" spans="1:10" x14ac:dyDescent="0.25">
      <c r="A2" s="190"/>
      <c r="B2" s="190" t="s">
        <v>281</v>
      </c>
      <c r="C2" s="190"/>
      <c r="D2" s="190" t="s">
        <v>100</v>
      </c>
      <c r="E2" s="190"/>
      <c r="F2" s="190"/>
      <c r="G2" s="190"/>
      <c r="H2" s="190"/>
      <c r="I2" s="190"/>
      <c r="J2" s="190"/>
    </row>
    <row r="3" spans="1:10" x14ac:dyDescent="0.25">
      <c r="A3" s="190"/>
      <c r="B3" s="190" t="s">
        <v>282</v>
      </c>
      <c r="C3" s="190"/>
      <c r="D3" s="190" t="s">
        <v>283</v>
      </c>
      <c r="E3" s="190"/>
      <c r="F3" s="190"/>
      <c r="G3" s="190"/>
      <c r="H3" s="190"/>
      <c r="I3" s="190"/>
      <c r="J3" s="190"/>
    </row>
    <row r="4" spans="1:10" x14ac:dyDescent="0.25">
      <c r="A4" s="190"/>
      <c r="B4" s="190" t="s">
        <v>284</v>
      </c>
      <c r="C4" s="190"/>
      <c r="D4" s="219">
        <v>186234</v>
      </c>
      <c r="E4" s="190"/>
      <c r="F4" s="190"/>
      <c r="G4" s="190"/>
      <c r="H4" s="190"/>
      <c r="I4" s="190"/>
      <c r="J4" s="190"/>
    </row>
    <row r="5" spans="1:10" x14ac:dyDescent="0.25">
      <c r="A5" s="190"/>
      <c r="B5" s="190"/>
      <c r="C5" s="190"/>
      <c r="D5" s="190" t="s">
        <v>285</v>
      </c>
      <c r="E5" s="190"/>
      <c r="F5" s="190"/>
      <c r="G5" s="190"/>
      <c r="H5" s="190"/>
      <c r="I5" s="190"/>
      <c r="J5" s="190"/>
    </row>
    <row r="6" spans="1:10" x14ac:dyDescent="0.25">
      <c r="A6" s="190"/>
      <c r="B6" s="190"/>
      <c r="C6" s="190"/>
      <c r="D6" s="190" t="s">
        <v>286</v>
      </c>
      <c r="E6" s="190"/>
      <c r="F6" s="190"/>
      <c r="G6" s="190"/>
      <c r="H6" s="190"/>
      <c r="I6" s="190"/>
      <c r="J6" s="190"/>
    </row>
    <row r="7" spans="1:10" x14ac:dyDescent="0.25">
      <c r="A7" s="190"/>
      <c r="B7" s="190"/>
      <c r="C7" s="190"/>
      <c r="D7" s="190"/>
      <c r="E7" s="190"/>
      <c r="F7" s="190"/>
      <c r="G7" s="190"/>
      <c r="H7" s="190"/>
      <c r="I7" s="190"/>
      <c r="J7" s="190"/>
    </row>
    <row r="8" spans="1:10" x14ac:dyDescent="0.25">
      <c r="A8" s="195">
        <v>1</v>
      </c>
      <c r="B8" s="190" t="s">
        <v>287</v>
      </c>
      <c r="C8" s="190"/>
      <c r="D8" s="190"/>
      <c r="E8" s="190"/>
      <c r="F8" s="190"/>
      <c r="G8" s="190"/>
      <c r="H8" s="190"/>
      <c r="I8" s="190"/>
      <c r="J8" s="190"/>
    </row>
    <row r="9" spans="1:10" x14ac:dyDescent="0.25">
      <c r="A9" s="195">
        <f>A8+1</f>
        <v>2</v>
      </c>
      <c r="B9" s="190"/>
      <c r="C9" s="190"/>
      <c r="D9" s="190"/>
      <c r="E9" s="190"/>
      <c r="F9" s="190"/>
      <c r="G9" s="190"/>
      <c r="H9" s="190"/>
      <c r="I9" s="190"/>
      <c r="J9" s="190"/>
    </row>
    <row r="10" spans="1:10" x14ac:dyDescent="0.25">
      <c r="A10" s="195">
        <f t="shared" ref="A10:A30" si="0">A9+1</f>
        <v>3</v>
      </c>
      <c r="B10" s="190"/>
      <c r="C10" s="190"/>
      <c r="D10" s="190"/>
      <c r="E10" s="190"/>
      <c r="F10" s="190" t="s">
        <v>257</v>
      </c>
      <c r="G10" s="190"/>
      <c r="H10" s="190"/>
      <c r="I10" s="190"/>
      <c r="J10" s="190"/>
    </row>
    <row r="11" spans="1:10" x14ac:dyDescent="0.25">
      <c r="A11" s="195">
        <f t="shared" si="0"/>
        <v>4</v>
      </c>
      <c r="B11" s="190" t="s">
        <v>288</v>
      </c>
      <c r="C11" s="190" t="s">
        <v>289</v>
      </c>
      <c r="D11" s="190" t="s">
        <v>290</v>
      </c>
      <c r="E11" s="190" t="s">
        <v>291</v>
      </c>
      <c r="F11" s="190" t="s">
        <v>31</v>
      </c>
      <c r="G11" s="190" t="s">
        <v>257</v>
      </c>
      <c r="H11" s="190" t="s">
        <v>266</v>
      </c>
      <c r="I11" s="190" t="s">
        <v>260</v>
      </c>
      <c r="J11" s="190"/>
    </row>
    <row r="12" spans="1:10" x14ac:dyDescent="0.25">
      <c r="A12" s="195">
        <f t="shared" si="0"/>
        <v>5</v>
      </c>
      <c r="B12" s="190" t="s">
        <v>292</v>
      </c>
      <c r="C12" s="190" t="s">
        <v>293</v>
      </c>
      <c r="D12" s="190" t="s">
        <v>294</v>
      </c>
      <c r="E12" s="190" t="s">
        <v>295</v>
      </c>
      <c r="F12" s="190" t="s">
        <v>296</v>
      </c>
      <c r="G12" s="190" t="s">
        <v>297</v>
      </c>
      <c r="H12" s="190" t="s">
        <v>298</v>
      </c>
      <c r="I12" s="190" t="s">
        <v>299</v>
      </c>
      <c r="J12" s="190"/>
    </row>
    <row r="13" spans="1:10" x14ac:dyDescent="0.25">
      <c r="A13" s="195">
        <f t="shared" si="0"/>
        <v>6</v>
      </c>
      <c r="B13" s="190"/>
      <c r="C13" s="190"/>
      <c r="D13" s="190"/>
      <c r="E13" s="190"/>
      <c r="F13" s="190"/>
      <c r="G13" s="190"/>
      <c r="H13" s="190"/>
      <c r="I13" s="190"/>
      <c r="J13" s="190"/>
    </row>
    <row r="14" spans="1:10" x14ac:dyDescent="0.25">
      <c r="A14" s="195">
        <f t="shared" si="0"/>
        <v>7</v>
      </c>
      <c r="B14" s="190">
        <v>44136</v>
      </c>
      <c r="C14" s="203">
        <v>1</v>
      </c>
      <c r="D14" s="208">
        <v>15891.529999999999</v>
      </c>
      <c r="E14" s="208">
        <v>-369518.43</v>
      </c>
      <c r="F14" s="218">
        <v>3.2500000000000001E-2</v>
      </c>
      <c r="G14" s="208">
        <v>81.7</v>
      </c>
      <c r="H14" s="208">
        <v>-353545.2</v>
      </c>
      <c r="I14" s="208">
        <v>38193.530000000086</v>
      </c>
      <c r="J14" s="190"/>
    </row>
    <row r="15" spans="1:10" x14ac:dyDescent="0.25">
      <c r="A15" s="195">
        <f t="shared" si="0"/>
        <v>8</v>
      </c>
      <c r="B15" s="190">
        <v>44166</v>
      </c>
      <c r="C15" s="190"/>
      <c r="D15" s="208">
        <v>63018.69</v>
      </c>
      <c r="E15" s="208"/>
      <c r="F15" s="218">
        <v>3.2500000000000001E-2</v>
      </c>
      <c r="G15" s="208">
        <v>188.78</v>
      </c>
      <c r="H15" s="208">
        <v>63207.47</v>
      </c>
      <c r="I15" s="208">
        <v>101401.00000000009</v>
      </c>
      <c r="J15" s="190"/>
    </row>
    <row r="16" spans="1:10" x14ac:dyDescent="0.25">
      <c r="A16" s="195">
        <f t="shared" si="0"/>
        <v>9</v>
      </c>
      <c r="B16" s="190">
        <v>44197</v>
      </c>
      <c r="C16" s="190"/>
      <c r="D16" s="208">
        <v>64719.360000000001</v>
      </c>
      <c r="E16" s="208"/>
      <c r="F16" s="218">
        <v>3.2500000000000001E-2</v>
      </c>
      <c r="G16" s="208">
        <v>362.27</v>
      </c>
      <c r="H16" s="208">
        <v>65081.63</v>
      </c>
      <c r="I16" s="208">
        <v>166482.63000000009</v>
      </c>
      <c r="J16" s="190"/>
    </row>
    <row r="17" spans="1:10" x14ac:dyDescent="0.25">
      <c r="A17" s="195">
        <f t="shared" si="0"/>
        <v>10</v>
      </c>
      <c r="B17" s="190">
        <v>44228</v>
      </c>
      <c r="C17" s="190"/>
      <c r="D17" s="208">
        <v>44576.68</v>
      </c>
      <c r="E17" s="208"/>
      <c r="F17" s="218">
        <v>3.2500000000000001E-2</v>
      </c>
      <c r="G17" s="208">
        <v>511.25</v>
      </c>
      <c r="H17" s="208">
        <v>45087.93</v>
      </c>
      <c r="I17" s="208">
        <v>211570.56000000008</v>
      </c>
      <c r="J17" s="190"/>
    </row>
    <row r="18" spans="1:10" x14ac:dyDescent="0.25">
      <c r="A18" s="195">
        <f t="shared" si="0"/>
        <v>11</v>
      </c>
      <c r="B18" s="190">
        <v>44256</v>
      </c>
      <c r="C18" s="190"/>
      <c r="D18" s="208">
        <v>60639.990000000005</v>
      </c>
      <c r="E18" s="208"/>
      <c r="F18" s="218">
        <v>3.2500000000000001E-2</v>
      </c>
      <c r="G18" s="208">
        <v>655.12</v>
      </c>
      <c r="H18" s="208">
        <v>61295.110000000008</v>
      </c>
      <c r="I18" s="208">
        <v>272865.6700000001</v>
      </c>
      <c r="J18" s="190"/>
    </row>
    <row r="19" spans="1:10" x14ac:dyDescent="0.25">
      <c r="A19" s="195">
        <f t="shared" si="0"/>
        <v>12</v>
      </c>
      <c r="B19" s="190">
        <v>44287</v>
      </c>
      <c r="C19" s="190"/>
      <c r="D19" s="208">
        <v>78234.42</v>
      </c>
      <c r="E19" s="208"/>
      <c r="F19" s="218">
        <v>3.2500000000000001E-2</v>
      </c>
      <c r="G19" s="208">
        <v>844.95</v>
      </c>
      <c r="H19" s="208">
        <v>79079.37</v>
      </c>
      <c r="I19" s="208">
        <v>351945.0400000001</v>
      </c>
      <c r="J19" s="190"/>
    </row>
    <row r="20" spans="1:10" x14ac:dyDescent="0.25">
      <c r="A20" s="195">
        <f t="shared" si="0"/>
        <v>13</v>
      </c>
      <c r="B20" s="190">
        <v>44317</v>
      </c>
      <c r="C20" s="190"/>
      <c r="D20" s="208">
        <v>46014.1</v>
      </c>
      <c r="E20" s="208"/>
      <c r="F20" s="218">
        <v>3.2500000000000001E-2</v>
      </c>
      <c r="G20" s="208">
        <v>1015.5</v>
      </c>
      <c r="H20" s="208">
        <v>47029.599999999999</v>
      </c>
      <c r="I20" s="208">
        <v>398974.64000000007</v>
      </c>
      <c r="J20" s="190"/>
    </row>
    <row r="21" spans="1:10" x14ac:dyDescent="0.25">
      <c r="A21" s="195">
        <f t="shared" si="0"/>
        <v>14</v>
      </c>
      <c r="B21" s="190">
        <v>44348</v>
      </c>
      <c r="C21" s="190"/>
      <c r="D21" s="208">
        <v>35110.39</v>
      </c>
      <c r="E21" s="208"/>
      <c r="F21" s="218">
        <v>3.2500000000000001E-2</v>
      </c>
      <c r="G21" s="208">
        <v>1128.0999999999999</v>
      </c>
      <c r="H21" s="208">
        <v>36238.49</v>
      </c>
      <c r="I21" s="208">
        <v>435213.13000000006</v>
      </c>
      <c r="J21" s="190"/>
    </row>
    <row r="22" spans="1:10" x14ac:dyDescent="0.25">
      <c r="A22" s="195">
        <f t="shared" si="0"/>
        <v>15</v>
      </c>
      <c r="B22" s="190">
        <v>44378</v>
      </c>
      <c r="C22" s="190"/>
      <c r="D22" s="208">
        <v>11618.95</v>
      </c>
      <c r="E22" s="208"/>
      <c r="F22" s="218">
        <v>3.2500000000000001E-2</v>
      </c>
      <c r="G22" s="208">
        <v>1194.44</v>
      </c>
      <c r="H22" s="208">
        <v>12813.390000000001</v>
      </c>
      <c r="I22" s="208">
        <v>448026.52000000008</v>
      </c>
      <c r="J22" s="190"/>
    </row>
    <row r="23" spans="1:10" x14ac:dyDescent="0.25">
      <c r="A23" s="195">
        <f t="shared" si="0"/>
        <v>16</v>
      </c>
      <c r="B23" s="190">
        <v>44409</v>
      </c>
      <c r="C23" s="190"/>
      <c r="D23" s="208">
        <v>21419.07</v>
      </c>
      <c r="E23" s="208"/>
      <c r="F23" s="218">
        <v>3.2500000000000001E-2</v>
      </c>
      <c r="G23" s="208">
        <v>1242.4100000000001</v>
      </c>
      <c r="H23" s="208">
        <v>22661.48</v>
      </c>
      <c r="I23" s="208">
        <v>470688.00000000006</v>
      </c>
      <c r="J23" s="190"/>
    </row>
    <row r="24" spans="1:10" x14ac:dyDescent="0.25">
      <c r="A24" s="195">
        <f t="shared" si="0"/>
        <v>17</v>
      </c>
      <c r="B24" s="190">
        <v>44440</v>
      </c>
      <c r="C24" s="190"/>
      <c r="D24" s="208"/>
      <c r="E24" s="208"/>
      <c r="F24" s="218">
        <v>3.2500000000000001E-2</v>
      </c>
      <c r="G24" s="208">
        <v>1274.78</v>
      </c>
      <c r="H24" s="208">
        <v>1274.78</v>
      </c>
      <c r="I24" s="208">
        <v>471962.78000000009</v>
      </c>
      <c r="J24" s="190"/>
    </row>
    <row r="25" spans="1:10" x14ac:dyDescent="0.25">
      <c r="A25" s="195">
        <f t="shared" si="0"/>
        <v>18</v>
      </c>
      <c r="B25" s="190">
        <v>44470</v>
      </c>
      <c r="C25" s="190"/>
      <c r="D25" s="208"/>
      <c r="E25" s="208"/>
      <c r="F25" s="218">
        <v>3.2500000000000001E-2</v>
      </c>
      <c r="G25" s="208">
        <v>1278.23</v>
      </c>
      <c r="H25" s="208">
        <v>1278.23</v>
      </c>
      <c r="I25" s="208">
        <v>473241.01000000007</v>
      </c>
      <c r="J25" s="190"/>
    </row>
    <row r="26" spans="1:10" x14ac:dyDescent="0.25">
      <c r="A26" s="195">
        <f t="shared" si="0"/>
        <v>19</v>
      </c>
      <c r="B26" s="190"/>
      <c r="C26" s="190"/>
      <c r="D26" s="190"/>
      <c r="E26" s="190"/>
      <c r="F26" s="190"/>
      <c r="G26" s="190"/>
      <c r="H26" s="190"/>
      <c r="I26" s="190"/>
      <c r="J26" s="190"/>
    </row>
    <row r="27" spans="1:10" x14ac:dyDescent="0.25">
      <c r="A27" s="195">
        <f t="shared" si="0"/>
        <v>20</v>
      </c>
      <c r="B27" s="190" t="s">
        <v>301</v>
      </c>
      <c r="C27" s="190"/>
      <c r="D27" s="190"/>
      <c r="E27" s="190"/>
      <c r="F27" s="190"/>
      <c r="G27" s="190"/>
      <c r="H27" s="190"/>
      <c r="I27" s="190"/>
      <c r="J27" s="190"/>
    </row>
    <row r="28" spans="1:10" x14ac:dyDescent="0.25">
      <c r="A28" s="195">
        <f t="shared" si="0"/>
        <v>21</v>
      </c>
      <c r="B28" s="190"/>
      <c r="C28" s="190"/>
      <c r="D28" s="190"/>
      <c r="E28" s="190"/>
      <c r="F28" s="190"/>
      <c r="G28" s="190"/>
      <c r="H28" s="190"/>
      <c r="I28" s="190"/>
      <c r="J28" s="190"/>
    </row>
    <row r="29" spans="1:10" x14ac:dyDescent="0.25">
      <c r="A29" s="195">
        <f t="shared" si="0"/>
        <v>22</v>
      </c>
      <c r="B29" s="190" t="s">
        <v>277</v>
      </c>
      <c r="C29" s="190"/>
      <c r="D29" s="190"/>
      <c r="E29" s="190"/>
      <c r="F29" s="190"/>
      <c r="G29" s="190"/>
      <c r="H29" s="190"/>
      <c r="I29" s="190"/>
      <c r="J29" s="190"/>
    </row>
    <row r="30" spans="1:10" x14ac:dyDescent="0.25">
      <c r="A30" s="195">
        <f t="shared" si="0"/>
        <v>23</v>
      </c>
      <c r="B30" s="190" t="s">
        <v>302</v>
      </c>
      <c r="C30" s="190"/>
      <c r="D30" s="190"/>
      <c r="E30" s="190"/>
      <c r="F30" s="190"/>
      <c r="G30" s="190"/>
      <c r="H30" s="190"/>
      <c r="I30" s="190"/>
      <c r="J30" s="190"/>
    </row>
  </sheetData>
  <printOptions horizontalCentered="1" verticalCentered="1"/>
  <pageMargins left="0.25" right="0.25" top="0.25" bottom="0.25" header="0.3" footer="0.3"/>
  <pageSetup fitToWidth="0" orientation="landscape" r:id="rId1"/>
  <headerFooter alignWithMargins="0">
    <oddHeader>&amp;RNWN WUTC Advice 20-6
Exhibit A - Supporting Materials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FA4E-C4F8-411B-87A8-06FA3B5D4DB1}">
  <sheetPr>
    <tabColor theme="0" tint="-0.14999847407452621"/>
    <pageSetUpPr fitToPage="1"/>
  </sheetPr>
  <dimension ref="A1:I31"/>
  <sheetViews>
    <sheetView showGridLines="0" zoomScaleNormal="100" workbookViewId="0">
      <selection activeCell="H32" sqref="H32"/>
    </sheetView>
  </sheetViews>
  <sheetFormatPr defaultColWidth="17.77734375" defaultRowHeight="13.2" x14ac:dyDescent="0.25"/>
  <cols>
    <col min="1" max="1" width="13.109375" style="222" customWidth="1"/>
    <col min="2" max="9" width="15.77734375" style="222" customWidth="1"/>
    <col min="10" max="16384" width="17.77734375" style="222"/>
  </cols>
  <sheetData>
    <row r="1" spans="1:9" x14ac:dyDescent="0.25">
      <c r="A1" s="189"/>
      <c r="B1" s="190" t="s">
        <v>279</v>
      </c>
      <c r="C1" s="190"/>
      <c r="D1" s="191" t="s">
        <v>280</v>
      </c>
      <c r="E1" s="191"/>
      <c r="F1" s="191"/>
      <c r="G1" s="191"/>
      <c r="H1" s="191"/>
      <c r="I1" s="191"/>
    </row>
    <row r="2" spans="1:9" x14ac:dyDescent="0.25">
      <c r="A2" s="189"/>
      <c r="B2" s="190" t="s">
        <v>281</v>
      </c>
      <c r="C2" s="190"/>
      <c r="D2" s="191" t="s">
        <v>100</v>
      </c>
      <c r="E2" s="191"/>
      <c r="F2" s="191"/>
      <c r="G2" s="191"/>
      <c r="H2" s="191"/>
      <c r="I2" s="191"/>
    </row>
    <row r="3" spans="1:9" x14ac:dyDescent="0.25">
      <c r="A3" s="189"/>
      <c r="B3" s="190" t="s">
        <v>282</v>
      </c>
      <c r="C3" s="190"/>
      <c r="D3" s="192" t="s">
        <v>303</v>
      </c>
      <c r="E3" s="191"/>
      <c r="F3" s="191"/>
      <c r="G3" s="191"/>
      <c r="H3" s="191"/>
      <c r="I3" s="191"/>
    </row>
    <row r="4" spans="1:9" x14ac:dyDescent="0.25">
      <c r="A4" s="189"/>
      <c r="B4" s="190" t="s">
        <v>284</v>
      </c>
      <c r="C4" s="190"/>
      <c r="D4" s="193">
        <v>186235</v>
      </c>
      <c r="E4" s="191"/>
      <c r="F4" s="191"/>
      <c r="G4" s="191"/>
      <c r="H4" s="191"/>
      <c r="I4" s="191"/>
    </row>
    <row r="5" spans="1:9" x14ac:dyDescent="0.25">
      <c r="A5" s="189"/>
      <c r="B5" s="190"/>
      <c r="C5" s="190"/>
      <c r="D5" s="194" t="s">
        <v>285</v>
      </c>
      <c r="E5" s="191"/>
      <c r="F5" s="191"/>
      <c r="G5" s="191"/>
      <c r="H5" s="191"/>
      <c r="I5" s="191"/>
    </row>
    <row r="6" spans="1:9" x14ac:dyDescent="0.25">
      <c r="A6" s="189"/>
      <c r="B6" s="190"/>
      <c r="C6" s="190"/>
      <c r="D6" s="194" t="s">
        <v>286</v>
      </c>
      <c r="E6" s="191"/>
      <c r="F6" s="191"/>
      <c r="G6" s="191"/>
      <c r="H6" s="191"/>
      <c r="I6" s="191"/>
    </row>
    <row r="7" spans="1:9" x14ac:dyDescent="0.25">
      <c r="A7" s="189"/>
      <c r="B7" s="190"/>
      <c r="C7" s="190"/>
      <c r="D7" s="220"/>
      <c r="E7" s="191"/>
      <c r="F7" s="191"/>
      <c r="G7" s="191"/>
      <c r="H7" s="191"/>
      <c r="I7" s="191"/>
    </row>
    <row r="8" spans="1:9" x14ac:dyDescent="0.25">
      <c r="A8" s="195">
        <v>1</v>
      </c>
      <c r="B8" s="190" t="s">
        <v>287</v>
      </c>
      <c r="C8" s="190"/>
      <c r="D8" s="191"/>
      <c r="E8" s="191"/>
      <c r="F8" s="191"/>
      <c r="G8" s="196"/>
      <c r="H8" s="191"/>
      <c r="I8" s="191"/>
    </row>
    <row r="9" spans="1:9" x14ac:dyDescent="0.25">
      <c r="A9" s="195">
        <f>A8+1</f>
        <v>2</v>
      </c>
      <c r="B9" s="190"/>
      <c r="C9" s="190"/>
      <c r="D9" s="191"/>
      <c r="E9" s="191"/>
      <c r="F9" s="191"/>
      <c r="G9" s="196"/>
      <c r="H9" s="191"/>
      <c r="I9" s="191"/>
    </row>
    <row r="10" spans="1:9" x14ac:dyDescent="0.25">
      <c r="A10" s="195">
        <f t="shared" ref="A10:A31" si="0">A9+1</f>
        <v>3</v>
      </c>
      <c r="B10" s="197"/>
      <c r="C10" s="197"/>
      <c r="D10" s="196"/>
      <c r="E10" s="196"/>
      <c r="F10" s="196"/>
      <c r="G10" s="196"/>
      <c r="H10" s="196"/>
      <c r="I10" s="196"/>
    </row>
    <row r="11" spans="1:9" x14ac:dyDescent="0.25">
      <c r="A11" s="195">
        <f t="shared" si="0"/>
        <v>4</v>
      </c>
      <c r="B11" s="198" t="s">
        <v>288</v>
      </c>
      <c r="C11" s="198" t="s">
        <v>289</v>
      </c>
      <c r="D11" s="199" t="s">
        <v>267</v>
      </c>
      <c r="E11" s="199" t="s">
        <v>291</v>
      </c>
      <c r="F11" s="199" t="s">
        <v>304</v>
      </c>
      <c r="G11" s="199" t="s">
        <v>257</v>
      </c>
      <c r="H11" s="199" t="s">
        <v>266</v>
      </c>
      <c r="I11" s="199" t="s">
        <v>260</v>
      </c>
    </row>
    <row r="12" spans="1:9" x14ac:dyDescent="0.25">
      <c r="A12" s="195">
        <f t="shared" si="0"/>
        <v>5</v>
      </c>
      <c r="B12" s="197" t="s">
        <v>292</v>
      </c>
      <c r="C12" s="197" t="s">
        <v>293</v>
      </c>
      <c r="D12" s="196" t="s">
        <v>294</v>
      </c>
      <c r="E12" s="196" t="s">
        <v>295</v>
      </c>
      <c r="F12" s="197" t="s">
        <v>296</v>
      </c>
      <c r="G12" s="197" t="s">
        <v>297</v>
      </c>
      <c r="H12" s="197" t="s">
        <v>298</v>
      </c>
      <c r="I12" s="197" t="s">
        <v>299</v>
      </c>
    </row>
    <row r="13" spans="1:9" x14ac:dyDescent="0.25">
      <c r="A13" s="195">
        <f t="shared" si="0"/>
        <v>6</v>
      </c>
      <c r="B13" s="190"/>
      <c r="C13" s="190"/>
      <c r="D13" s="191"/>
      <c r="E13" s="191"/>
      <c r="F13" s="191"/>
      <c r="G13" s="196"/>
      <c r="H13" s="191"/>
      <c r="I13" s="191"/>
    </row>
    <row r="14" spans="1:9" x14ac:dyDescent="0.25">
      <c r="A14" s="195">
        <f t="shared" si="0"/>
        <v>7</v>
      </c>
      <c r="B14" s="200" t="s">
        <v>300</v>
      </c>
      <c r="C14" s="190"/>
      <c r="D14" s="191"/>
      <c r="E14" s="191"/>
      <c r="F14" s="191"/>
      <c r="G14" s="191"/>
      <c r="H14" s="191"/>
      <c r="I14" s="191"/>
    </row>
    <row r="15" spans="1:9" x14ac:dyDescent="0.25">
      <c r="A15" s="195">
        <f t="shared" si="0"/>
        <v>8</v>
      </c>
      <c r="B15" s="209">
        <v>44136</v>
      </c>
      <c r="C15" s="190" t="s">
        <v>329</v>
      </c>
      <c r="D15" s="202">
        <v>-13905.47</v>
      </c>
      <c r="E15" s="210">
        <v>369518.43</v>
      </c>
      <c r="F15" s="205">
        <v>3.2500000000000001E-2</v>
      </c>
      <c r="G15" s="213">
        <v>981.95</v>
      </c>
      <c r="H15" s="210">
        <v>356594.91000000003</v>
      </c>
      <c r="I15" s="214">
        <v>349125.55643603561</v>
      </c>
    </row>
    <row r="16" spans="1:9" x14ac:dyDescent="0.25">
      <c r="A16" s="195">
        <f t="shared" si="0"/>
        <v>9</v>
      </c>
      <c r="B16" s="209">
        <v>44166</v>
      </c>
      <c r="C16" s="221"/>
      <c r="D16" s="202">
        <v>-54252.720000000008</v>
      </c>
      <c r="E16" s="210"/>
      <c r="F16" s="205">
        <v>3.2500000000000001E-2</v>
      </c>
      <c r="G16" s="213">
        <v>872.08</v>
      </c>
      <c r="H16" s="210">
        <v>-53380.640000000007</v>
      </c>
      <c r="I16" s="214">
        <v>295744.91643603559</v>
      </c>
    </row>
    <row r="17" spans="1:9" x14ac:dyDescent="0.25">
      <c r="A17" s="195">
        <f t="shared" si="0"/>
        <v>10</v>
      </c>
      <c r="B17" s="209">
        <v>44197</v>
      </c>
      <c r="C17" s="221"/>
      <c r="D17" s="202">
        <v>-54698.39</v>
      </c>
      <c r="E17" s="210"/>
      <c r="F17" s="205">
        <v>3.2500000000000001E-2</v>
      </c>
      <c r="G17" s="213">
        <v>726.91</v>
      </c>
      <c r="H17" s="210">
        <v>-53971.479999999996</v>
      </c>
      <c r="I17" s="214">
        <v>241773.43643603561</v>
      </c>
    </row>
    <row r="18" spans="1:9" x14ac:dyDescent="0.25">
      <c r="A18" s="195">
        <f t="shared" si="0"/>
        <v>11</v>
      </c>
      <c r="B18" s="209">
        <v>44228</v>
      </c>
      <c r="C18" s="221"/>
      <c r="D18" s="202">
        <v>-56608.170000000013</v>
      </c>
      <c r="E18" s="210"/>
      <c r="F18" s="205">
        <v>3.2500000000000001E-2</v>
      </c>
      <c r="G18" s="213">
        <v>578.15</v>
      </c>
      <c r="H18" s="210">
        <v>-56030.020000000011</v>
      </c>
      <c r="I18" s="214">
        <v>185743.41643603559</v>
      </c>
    </row>
    <row r="19" spans="1:9" x14ac:dyDescent="0.25">
      <c r="A19" s="195">
        <f t="shared" si="0"/>
        <v>12</v>
      </c>
      <c r="B19" s="209">
        <v>44256</v>
      </c>
      <c r="C19" s="221"/>
      <c r="D19" s="202">
        <v>-50471.180000000008</v>
      </c>
      <c r="E19" s="210"/>
      <c r="F19" s="205">
        <v>3.2500000000000001E-2</v>
      </c>
      <c r="G19" s="213">
        <v>434.71</v>
      </c>
      <c r="H19" s="210">
        <v>-50036.470000000008</v>
      </c>
      <c r="I19" s="214">
        <v>135706.94643603559</v>
      </c>
    </row>
    <row r="20" spans="1:9" x14ac:dyDescent="0.25">
      <c r="A20" s="195">
        <f t="shared" si="0"/>
        <v>13</v>
      </c>
      <c r="B20" s="209">
        <v>44287</v>
      </c>
      <c r="C20" s="211"/>
      <c r="D20" s="202">
        <v>-36502.61</v>
      </c>
      <c r="E20" s="206"/>
      <c r="F20" s="212">
        <v>3.2500000000000001E-2</v>
      </c>
      <c r="G20" s="213">
        <v>318.11</v>
      </c>
      <c r="H20" s="210">
        <v>-36184.5</v>
      </c>
      <c r="I20" s="214">
        <v>99522.446436035592</v>
      </c>
    </row>
    <row r="21" spans="1:9" x14ac:dyDescent="0.25">
      <c r="A21" s="195">
        <f t="shared" si="0"/>
        <v>14</v>
      </c>
      <c r="B21" s="209">
        <v>44317</v>
      </c>
      <c r="C21" s="211"/>
      <c r="D21" s="202">
        <v>-19360.71</v>
      </c>
      <c r="E21" s="206"/>
      <c r="F21" s="212">
        <v>3.2500000000000001E-2</v>
      </c>
      <c r="G21" s="213">
        <v>243.32</v>
      </c>
      <c r="H21" s="210">
        <v>-19117.39</v>
      </c>
      <c r="I21" s="214">
        <v>80405.056436035593</v>
      </c>
    </row>
    <row r="22" spans="1:9" x14ac:dyDescent="0.25">
      <c r="A22" s="195">
        <f t="shared" si="0"/>
        <v>15</v>
      </c>
      <c r="B22" s="209">
        <v>44348</v>
      </c>
      <c r="C22" s="211"/>
      <c r="D22" s="202">
        <v>-15281.720000000001</v>
      </c>
      <c r="E22" s="206"/>
      <c r="F22" s="212">
        <v>3.2500000000000001E-2</v>
      </c>
      <c r="G22" s="213">
        <v>197.07</v>
      </c>
      <c r="H22" s="210">
        <v>-15084.650000000001</v>
      </c>
      <c r="I22" s="214">
        <v>65320.406436035591</v>
      </c>
    </row>
    <row r="23" spans="1:9" x14ac:dyDescent="0.25">
      <c r="A23" s="195">
        <f t="shared" si="0"/>
        <v>16</v>
      </c>
      <c r="B23" s="209">
        <v>44378</v>
      </c>
      <c r="C23" s="211"/>
      <c r="D23" s="202">
        <v>-9965.5499999999993</v>
      </c>
      <c r="E23" s="206"/>
      <c r="F23" s="212">
        <v>3.2500000000000001E-2</v>
      </c>
      <c r="G23" s="213">
        <v>163.41</v>
      </c>
      <c r="H23" s="210">
        <v>-9802.14</v>
      </c>
      <c r="I23" s="214">
        <v>55518.266436035592</v>
      </c>
    </row>
    <row r="24" spans="1:9" x14ac:dyDescent="0.25">
      <c r="A24" s="195">
        <f t="shared" si="0"/>
        <v>17</v>
      </c>
      <c r="B24" s="209">
        <v>44409</v>
      </c>
      <c r="C24" s="211"/>
      <c r="D24" s="202">
        <v>-9040.16</v>
      </c>
      <c r="E24" s="206"/>
      <c r="F24" s="212">
        <v>3.2500000000000001E-2</v>
      </c>
      <c r="G24" s="213">
        <v>138.12</v>
      </c>
      <c r="H24" s="210">
        <v>-8902.0399999999991</v>
      </c>
      <c r="I24" s="214">
        <v>46616.226436035591</v>
      </c>
    </row>
    <row r="25" spans="1:9" x14ac:dyDescent="0.25">
      <c r="A25" s="195">
        <f t="shared" si="0"/>
        <v>18</v>
      </c>
      <c r="B25" s="209">
        <v>44440</v>
      </c>
      <c r="C25" s="221" t="s">
        <v>305</v>
      </c>
      <c r="D25" s="223">
        <v>-11538.509999999998</v>
      </c>
      <c r="E25" s="206"/>
      <c r="F25" s="212">
        <v>3.2500000000000001E-2</v>
      </c>
      <c r="G25" s="213">
        <v>110.63</v>
      </c>
      <c r="H25" s="210">
        <v>-11427.88</v>
      </c>
      <c r="I25" s="214">
        <v>35188.346436035594</v>
      </c>
    </row>
    <row r="26" spans="1:9" x14ac:dyDescent="0.25">
      <c r="A26" s="195">
        <f t="shared" si="0"/>
        <v>19</v>
      </c>
      <c r="B26" s="209">
        <v>44470</v>
      </c>
      <c r="C26" s="221" t="s">
        <v>305</v>
      </c>
      <c r="D26" s="223">
        <v>-23908.219999999998</v>
      </c>
      <c r="E26" s="206"/>
      <c r="F26" s="212">
        <v>3.2500000000000001E-2</v>
      </c>
      <c r="G26" s="213">
        <v>62.93</v>
      </c>
      <c r="H26" s="210">
        <v>-23845.289999999997</v>
      </c>
      <c r="I26" s="214">
        <v>11343.056436035597</v>
      </c>
    </row>
    <row r="27" spans="1:9" x14ac:dyDescent="0.25">
      <c r="A27" s="195">
        <f t="shared" si="0"/>
        <v>20</v>
      </c>
      <c r="B27" s="209"/>
      <c r="C27" s="221"/>
      <c r="D27" s="202"/>
      <c r="E27" s="210"/>
      <c r="F27" s="205"/>
      <c r="G27" s="213"/>
      <c r="H27" s="210"/>
      <c r="I27" s="214"/>
    </row>
    <row r="28" spans="1:9" x14ac:dyDescent="0.25">
      <c r="A28" s="195">
        <f t="shared" si="0"/>
        <v>21</v>
      </c>
      <c r="B28" s="215" t="s">
        <v>301</v>
      </c>
      <c r="C28" s="190"/>
      <c r="D28" s="202"/>
      <c r="E28" s="202"/>
      <c r="F28" s="202"/>
      <c r="G28" s="202"/>
      <c r="H28" s="202"/>
      <c r="I28" s="202"/>
    </row>
    <row r="29" spans="1:9" x14ac:dyDescent="0.25">
      <c r="A29" s="195">
        <f t="shared" si="0"/>
        <v>22</v>
      </c>
      <c r="B29" s="190"/>
      <c r="C29" s="190"/>
      <c r="D29" s="202"/>
      <c r="E29" s="202"/>
      <c r="F29" s="202"/>
      <c r="G29" s="202"/>
      <c r="H29" s="202"/>
      <c r="I29" s="202"/>
    </row>
    <row r="30" spans="1:9" x14ac:dyDescent="0.25">
      <c r="A30" s="195">
        <f t="shared" si="0"/>
        <v>23</v>
      </c>
      <c r="B30" s="217" t="s">
        <v>277</v>
      </c>
      <c r="C30" s="190"/>
      <c r="D30" s="202"/>
      <c r="E30" s="202"/>
      <c r="F30" s="202"/>
      <c r="G30" s="202"/>
      <c r="H30" s="202"/>
      <c r="I30" s="202"/>
    </row>
    <row r="31" spans="1:9" x14ac:dyDescent="0.25">
      <c r="A31" s="195">
        <f t="shared" si="0"/>
        <v>24</v>
      </c>
      <c r="B31" s="190" t="s">
        <v>306</v>
      </c>
      <c r="C31" s="190"/>
      <c r="D31" s="202"/>
      <c r="E31" s="202"/>
      <c r="F31" s="202"/>
      <c r="G31" s="202"/>
      <c r="H31" s="202"/>
      <c r="I31" s="202"/>
    </row>
  </sheetData>
  <printOptions horizontalCentered="1" verticalCentered="1"/>
  <pageMargins left="0.25" right="0.25" top="0.25" bottom="0.25" header="0.3" footer="0.3"/>
  <pageSetup fitToWidth="0" orientation="landscape" r:id="rId1"/>
  <headerFooter alignWithMargins="0">
    <oddHeader>&amp;RNWN WUTC Advice 20-6
Exhibit A - Supporting Materials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F19CAD3114CA4F81A8CC724E60BF41" ma:contentTypeVersion="44" ma:contentTypeDescription="" ma:contentTypeScope="" ma:versionID="f2955bfe2e298486289e785d95d994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2021-09-13T07:00:00+00:00</OpenedDate>
    <SignificantOrder xmlns="dc463f71-b30c-4ab2-9473-d307f9d35888">false</SignificantOrder>
    <Date1 xmlns="dc463f71-b30c-4ab2-9473-d307f9d35888">2021-09-13T07:00:00+00:00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210699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9950CE-85C4-49EE-A3F1-6C36E4A238B0}"/>
</file>

<file path=customXml/itemProps2.xml><?xml version="1.0" encoding="utf-8"?>
<ds:datastoreItem xmlns:ds="http://schemas.openxmlformats.org/officeDocument/2006/customXml" ds:itemID="{293FC5E3-71A7-44C3-930C-9D3197553867}"/>
</file>

<file path=customXml/itemProps3.xml><?xml version="1.0" encoding="utf-8"?>
<ds:datastoreItem xmlns:ds="http://schemas.openxmlformats.org/officeDocument/2006/customXml" ds:itemID="{9C492797-B56D-49DD-8FB1-36342EFC849C}"/>
</file>

<file path=customXml/itemProps4.xml><?xml version="1.0" encoding="utf-8"?>
<ds:datastoreItem xmlns:ds="http://schemas.openxmlformats.org/officeDocument/2006/customXml" ds:itemID="{07DE35E5-0EDF-4AB8-9DDC-6855BDD06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Index &amp; Documentation</vt:lpstr>
      <vt:lpstr>Sheet1</vt:lpstr>
      <vt:lpstr>Calc of Increments </vt:lpstr>
      <vt:lpstr>Effects of Avg. Bill </vt:lpstr>
      <vt:lpstr>Summary of Def. Accts.</vt:lpstr>
      <vt:lpstr>186314</vt:lpstr>
      <vt:lpstr>186315</vt:lpstr>
      <vt:lpstr>186234</vt:lpstr>
      <vt:lpstr>186235</vt:lpstr>
      <vt:lpstr>Effects on Revenue</vt:lpstr>
      <vt:lpstr>Amortization</vt:lpstr>
      <vt:lpstr>RS 21 BR History</vt:lpstr>
      <vt:lpstr>RS 54 BR History</vt:lpstr>
      <vt:lpstr>wacog purch history 1988-2007</vt:lpstr>
      <vt:lpstr>Chgs in Rates by RS 1995-2004</vt:lpstr>
      <vt:lpstr>RS 3T BR History</vt:lpstr>
      <vt:lpstr>'186235'!Print_Area</vt:lpstr>
      <vt:lpstr>Amortization!Print_Area</vt:lpstr>
      <vt:lpstr>'Calc of Increments '!Print_Area</vt:lpstr>
      <vt:lpstr>'Chgs in Rates by RS 1995-2004'!Print_Area</vt:lpstr>
      <vt:lpstr>'RS 21 BR History'!Print_Area</vt:lpstr>
      <vt:lpstr>'RS 3T BR History'!Print_Area</vt:lpstr>
      <vt:lpstr>'RS 54 BR History'!Print_Area</vt:lpstr>
      <vt:lpstr>'Summary of Def. Accts.'!Print_Area</vt:lpstr>
      <vt:lpstr>'wacog purch history 1988-2007'!Print_Area</vt:lpstr>
      <vt:lpstr>Amortization!Print_Titles</vt:lpstr>
      <vt:lpstr>'Calc of Increments '!Print_Titles</vt:lpstr>
      <vt:lpstr>'Effects of Avg. Bill '!Print_Titles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NCS</dc:creator>
  <cp:lastModifiedBy>Allen, Autry</cp:lastModifiedBy>
  <cp:lastPrinted>2021-09-13T19:56:34Z</cp:lastPrinted>
  <dcterms:created xsi:type="dcterms:W3CDTF">2005-11-10T23:09:08Z</dcterms:created>
  <dcterms:modified xsi:type="dcterms:W3CDTF">2021-09-13T19:56:43Z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0x0101006E56B4D1795A2E4DB2F0B01679ED314A00BBF19CAD3114CA4F81A8CC724E60BF41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