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ustomProperty1.bin" ContentType="application/vnd.openxmlformats-officedocument.spreadsheetml.customProperty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custom.xml" ContentType="application/vnd.openxmlformats-officedocument.custom-propertie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1\Q2-2021\To File\"/>
    </mc:Choice>
  </mc:AlternateContent>
  <bookViews>
    <workbookView xWindow="-15" yWindow="-15" windowWidth="10080" windowHeight="9540"/>
  </bookViews>
  <sheets>
    <sheet name="04-2021 SOG" sheetId="23" r:id="rId1"/>
    <sheet name="05-2021 SOG" sheetId="22" r:id="rId2"/>
    <sheet name="06-2021 SOG" sheetId="24" r:id="rId3"/>
    <sheet name="12ME 06-2021 SOG" sheetId="25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CurrQtr">'[1]Inc Stmt'!$AJ$222</definedName>
    <definedName name="Data.Avg">'[1]Avg Amts'!$A$5:$BP$34</definedName>
    <definedName name="Data.Qtrs.Avg">'[1]Avg Amts'!$A$5:$IV$5</definedName>
    <definedName name="MTD_Format">[2]Mthly!$B$11:$D$11,[2]Mthly!$B$31:$D$31</definedName>
    <definedName name="_xlnm.Print_Area" localSheetId="0">'04-2021 SOG'!$A$1:$O$70</definedName>
    <definedName name="_xlnm.Print_Area" localSheetId="1">'05-2021 SOG'!$A$1:$O$70</definedName>
    <definedName name="_xlnm.Print_Area" localSheetId="2">'06-2021 SOG'!$A$1:$O$70</definedName>
    <definedName name="_xlnm.Print_Area" localSheetId="3">'12ME 06-2021 SOG'!$A$1:$Q$70</definedName>
    <definedName name="RdSch_CY" localSheetId="0">'[3]INPUT TAB'!#REF!</definedName>
    <definedName name="RdSch_CY" localSheetId="1">'[3]INPUT TAB'!#REF!</definedName>
    <definedName name="RdSch_CY" localSheetId="2">'[3]INPUT TAB'!#REF!</definedName>
    <definedName name="RdSch_CY" localSheetId="3">'[3]INPUT TAB'!#REF!</definedName>
    <definedName name="RdSch_CY">'[3]INPUT TAB'!#REF!</definedName>
    <definedName name="RdSch_PY" localSheetId="0">'[3]INPUT TAB'!#REF!</definedName>
    <definedName name="RdSch_PY" localSheetId="1">'[3]INPUT TAB'!#REF!</definedName>
    <definedName name="RdSch_PY" localSheetId="2">'[3]INPUT TAB'!#REF!</definedName>
    <definedName name="RdSch_PY" localSheetId="3">'[3]INPUT TAB'!#REF!</definedName>
    <definedName name="RdSch_PY">'[3]INPUT TAB'!#REF!</definedName>
    <definedName name="RdSch_PY2" localSheetId="0">'[3]INPUT TAB'!#REF!</definedName>
    <definedName name="RdSch_PY2" localSheetId="1">'[3]INPUT TAB'!#REF!</definedName>
    <definedName name="RdSch_PY2" localSheetId="2">'[3]INPUT TAB'!#REF!</definedName>
    <definedName name="RdSch_PY2" localSheetId="3">'[3]INPUT TAB'!#REF!</definedName>
    <definedName name="RdSch_PY2">'[3]INPUT TAB'!#REF!</definedName>
    <definedName name="Therm_upload" localSheetId="0">#REF!</definedName>
    <definedName name="Therm_upload" localSheetId="1">#REF!</definedName>
    <definedName name="Therm_upload" localSheetId="2">#REF!</definedName>
    <definedName name="Therm_upload" localSheetId="3">#REF!</definedName>
    <definedName name="Therm_upload">#REF!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  <definedName name="YTD_Format">[2]YTD!$B$13:$D$13,[2]YTD!$B$32:$D$32</definedName>
  </definedNames>
  <calcPr calcId="162913"/>
</workbook>
</file>

<file path=xl/calcChain.xml><?xml version="1.0" encoding="utf-8"?>
<calcChain xmlns="http://schemas.openxmlformats.org/spreadsheetml/2006/main">
  <c r="I64" i="25" l="1"/>
  <c r="K64" i="25" s="1"/>
  <c r="G66" i="25"/>
  <c r="E66" i="25"/>
  <c r="I56" i="25"/>
  <c r="K56" i="25" s="1"/>
  <c r="G58" i="25"/>
  <c r="E58" i="25"/>
  <c r="I50" i="25"/>
  <c r="K50" i="25" s="1"/>
  <c r="I49" i="25"/>
  <c r="K49" i="25" s="1"/>
  <c r="I33" i="25"/>
  <c r="K33" i="25" s="1"/>
  <c r="I32" i="25"/>
  <c r="K32" i="25" s="1"/>
  <c r="M26" i="25"/>
  <c r="Q25" i="25"/>
  <c r="I25" i="25"/>
  <c r="K25" i="25" s="1"/>
  <c r="G28" i="25"/>
  <c r="O25" i="25"/>
  <c r="E28" i="25"/>
  <c r="Q18" i="25"/>
  <c r="M18" i="25"/>
  <c r="I18" i="25"/>
  <c r="K18" i="25" s="1"/>
  <c r="Q17" i="25"/>
  <c r="I17" i="25"/>
  <c r="G20" i="25"/>
  <c r="O17" i="25"/>
  <c r="E20" i="25"/>
  <c r="Q12" i="25"/>
  <c r="M12" i="25"/>
  <c r="I12" i="25"/>
  <c r="K12" i="25" s="1"/>
  <c r="O12" i="25"/>
  <c r="Q11" i="25"/>
  <c r="M11" i="25"/>
  <c r="I11" i="25"/>
  <c r="K11" i="25"/>
  <c r="Q10" i="25"/>
  <c r="I10" i="25"/>
  <c r="G14" i="25"/>
  <c r="O10" i="25"/>
  <c r="E14" i="25"/>
  <c r="I64" i="24"/>
  <c r="K64" i="24" s="1"/>
  <c r="O26" i="24"/>
  <c r="G66" i="24"/>
  <c r="E66" i="24"/>
  <c r="I56" i="24"/>
  <c r="K56" i="24" s="1"/>
  <c r="O18" i="24"/>
  <c r="G58" i="24"/>
  <c r="I55" i="24"/>
  <c r="I50" i="24"/>
  <c r="K50" i="24" s="1"/>
  <c r="I49" i="24"/>
  <c r="K49" i="24" s="1"/>
  <c r="G52" i="24"/>
  <c r="E52" i="24"/>
  <c r="I33" i="24"/>
  <c r="K33" i="24" s="1"/>
  <c r="I32" i="24"/>
  <c r="K32" i="24" s="1"/>
  <c r="M26" i="24"/>
  <c r="O25" i="24"/>
  <c r="I25" i="24"/>
  <c r="K25" i="24" s="1"/>
  <c r="G28" i="24"/>
  <c r="E28" i="24"/>
  <c r="M18" i="24"/>
  <c r="O17" i="24"/>
  <c r="I17" i="24"/>
  <c r="K17" i="24" s="1"/>
  <c r="G20" i="24"/>
  <c r="E20" i="24"/>
  <c r="O12" i="24"/>
  <c r="I12" i="24"/>
  <c r="K12" i="24" s="1"/>
  <c r="M12" i="24"/>
  <c r="M11" i="24"/>
  <c r="O10" i="24"/>
  <c r="I10" i="24"/>
  <c r="K10" i="24" s="1"/>
  <c r="M8" i="24"/>
  <c r="G8" i="24"/>
  <c r="O8" i="24" s="1"/>
  <c r="I64" i="23"/>
  <c r="K64" i="23" s="1"/>
  <c r="G66" i="23"/>
  <c r="E66" i="23"/>
  <c r="I56" i="23"/>
  <c r="K56" i="23" s="1"/>
  <c r="G58" i="23"/>
  <c r="E58" i="23"/>
  <c r="I50" i="23"/>
  <c r="K50" i="23" s="1"/>
  <c r="I49" i="23"/>
  <c r="K49" i="23" s="1"/>
  <c r="I33" i="23"/>
  <c r="K33" i="23" s="1"/>
  <c r="I32" i="23"/>
  <c r="K32" i="23" s="1"/>
  <c r="M26" i="23"/>
  <c r="O25" i="23"/>
  <c r="I25" i="23"/>
  <c r="K25" i="23" s="1"/>
  <c r="G28" i="23"/>
  <c r="E28" i="23"/>
  <c r="M18" i="23"/>
  <c r="O17" i="23"/>
  <c r="I17" i="23"/>
  <c r="K17" i="23" s="1"/>
  <c r="G20" i="23"/>
  <c r="E20" i="23"/>
  <c r="O12" i="23"/>
  <c r="I12" i="23"/>
  <c r="K12" i="23" s="1"/>
  <c r="M12" i="23"/>
  <c r="M11" i="23"/>
  <c r="O10" i="23"/>
  <c r="I10" i="23"/>
  <c r="K10" i="23" s="1"/>
  <c r="M8" i="23"/>
  <c r="G8" i="23"/>
  <c r="O8" i="23" s="1"/>
  <c r="I64" i="22"/>
  <c r="K64" i="22" s="1"/>
  <c r="G66" i="22"/>
  <c r="E66" i="22"/>
  <c r="I56" i="22"/>
  <c r="K56" i="22" s="1"/>
  <c r="G58" i="22"/>
  <c r="E58" i="22"/>
  <c r="I50" i="22"/>
  <c r="K50" i="22" s="1"/>
  <c r="I49" i="22"/>
  <c r="K49" i="22"/>
  <c r="I33" i="22"/>
  <c r="K33" i="22" s="1"/>
  <c r="I32" i="22"/>
  <c r="K32" i="22" s="1"/>
  <c r="O26" i="22"/>
  <c r="M26" i="22"/>
  <c r="I26" i="22"/>
  <c r="K26" i="22" s="1"/>
  <c r="O25" i="22"/>
  <c r="I25" i="22"/>
  <c r="G28" i="22"/>
  <c r="E28" i="22"/>
  <c r="O18" i="22"/>
  <c r="M18" i="22"/>
  <c r="I18" i="22"/>
  <c r="K18" i="22" s="1"/>
  <c r="O17" i="22"/>
  <c r="I17" i="22"/>
  <c r="G20" i="22"/>
  <c r="E20" i="22"/>
  <c r="O12" i="22"/>
  <c r="I12" i="22"/>
  <c r="K12" i="22"/>
  <c r="M12" i="22"/>
  <c r="O11" i="22"/>
  <c r="M11" i="22"/>
  <c r="I11" i="22"/>
  <c r="K11" i="22" s="1"/>
  <c r="O10" i="22"/>
  <c r="I10" i="22"/>
  <c r="G14" i="22"/>
  <c r="E14" i="22"/>
  <c r="G8" i="22"/>
  <c r="O8" i="22" s="1"/>
  <c r="M8" i="22"/>
  <c r="I58" i="25" l="1"/>
  <c r="M20" i="25"/>
  <c r="O28" i="25"/>
  <c r="I14" i="25"/>
  <c r="E22" i="25"/>
  <c r="I28" i="25"/>
  <c r="Q20" i="25"/>
  <c r="K58" i="25"/>
  <c r="I20" i="25"/>
  <c r="K20" i="25" s="1"/>
  <c r="I66" i="25"/>
  <c r="K66" i="25" s="1"/>
  <c r="M28" i="25"/>
  <c r="K14" i="25"/>
  <c r="G22" i="25"/>
  <c r="K28" i="25"/>
  <c r="Q28" i="25"/>
  <c r="K10" i="25"/>
  <c r="O11" i="25"/>
  <c r="K17" i="25"/>
  <c r="O18" i="25"/>
  <c r="O26" i="25"/>
  <c r="I48" i="25"/>
  <c r="K48" i="25" s="1"/>
  <c r="E52" i="25"/>
  <c r="G52" i="25"/>
  <c r="I55" i="25"/>
  <c r="K55" i="25" s="1"/>
  <c r="I63" i="25"/>
  <c r="K63" i="25" s="1"/>
  <c r="M10" i="25"/>
  <c r="M17" i="25"/>
  <c r="M25" i="25"/>
  <c r="I26" i="25"/>
  <c r="K26" i="25" s="1"/>
  <c r="Q26" i="25"/>
  <c r="I28" i="24"/>
  <c r="K28" i="24"/>
  <c r="O20" i="24"/>
  <c r="I20" i="24"/>
  <c r="K20" i="24" s="1"/>
  <c r="I52" i="24"/>
  <c r="K52" i="24" s="1"/>
  <c r="I66" i="24"/>
  <c r="K66" i="24" s="1"/>
  <c r="M28" i="24"/>
  <c r="G60" i="24"/>
  <c r="O28" i="24"/>
  <c r="E14" i="24"/>
  <c r="I63" i="24"/>
  <c r="K63" i="24" s="1"/>
  <c r="M10" i="24"/>
  <c r="I11" i="24"/>
  <c r="K11" i="24" s="1"/>
  <c r="O11" i="24"/>
  <c r="M17" i="24"/>
  <c r="I18" i="24"/>
  <c r="K18" i="24" s="1"/>
  <c r="M25" i="24"/>
  <c r="I26" i="24"/>
  <c r="K26" i="24" s="1"/>
  <c r="K55" i="24"/>
  <c r="E58" i="24"/>
  <c r="G14" i="24"/>
  <c r="O14" i="24" s="1"/>
  <c r="I48" i="24"/>
  <c r="K48" i="24" s="1"/>
  <c r="I28" i="23"/>
  <c r="K28" i="23" s="1"/>
  <c r="O20" i="23"/>
  <c r="I66" i="23"/>
  <c r="K66" i="23" s="1"/>
  <c r="M28" i="23"/>
  <c r="I58" i="23"/>
  <c r="K58" i="23" s="1"/>
  <c r="M20" i="23"/>
  <c r="I20" i="23"/>
  <c r="K20" i="23" s="1"/>
  <c r="O28" i="23"/>
  <c r="E14" i="23"/>
  <c r="G14" i="23"/>
  <c r="I48" i="23"/>
  <c r="K48" i="23" s="1"/>
  <c r="E52" i="23"/>
  <c r="G52" i="23"/>
  <c r="I55" i="23"/>
  <c r="K55" i="23" s="1"/>
  <c r="I63" i="23"/>
  <c r="M10" i="23"/>
  <c r="I11" i="23"/>
  <c r="K11" i="23" s="1"/>
  <c r="O11" i="23"/>
  <c r="M17" i="23"/>
  <c r="I18" i="23"/>
  <c r="K18" i="23" s="1"/>
  <c r="O18" i="23"/>
  <c r="M25" i="23"/>
  <c r="I26" i="23"/>
  <c r="K26" i="23" s="1"/>
  <c r="O26" i="23"/>
  <c r="K63" i="23"/>
  <c r="I14" i="22"/>
  <c r="K14" i="22" s="1"/>
  <c r="E22" i="22"/>
  <c r="O20" i="22"/>
  <c r="I28" i="22"/>
  <c r="K28" i="22" s="1"/>
  <c r="I66" i="22"/>
  <c r="K66" i="22" s="1"/>
  <c r="M28" i="22"/>
  <c r="G22" i="22"/>
  <c r="I58" i="22"/>
  <c r="K58" i="22" s="1"/>
  <c r="M20" i="22"/>
  <c r="I20" i="22"/>
  <c r="K20" i="22" s="1"/>
  <c r="O28" i="22"/>
  <c r="K10" i="22"/>
  <c r="K17" i="22"/>
  <c r="K25" i="22"/>
  <c r="I48" i="22"/>
  <c r="K48" i="22" s="1"/>
  <c r="E52" i="22"/>
  <c r="G52" i="22"/>
  <c r="I55" i="22"/>
  <c r="I63" i="22"/>
  <c r="K63" i="22" s="1"/>
  <c r="M10" i="22"/>
  <c r="M17" i="22"/>
  <c r="M25" i="22"/>
  <c r="K55" i="22"/>
  <c r="G30" i="25" l="1"/>
  <c r="I22" i="25"/>
  <c r="K22" i="25" s="1"/>
  <c r="E30" i="25"/>
  <c r="Q14" i="25"/>
  <c r="G60" i="25"/>
  <c r="O14" i="25"/>
  <c r="I52" i="25"/>
  <c r="K52" i="25" s="1"/>
  <c r="M14" i="25"/>
  <c r="E60" i="25"/>
  <c r="O20" i="25"/>
  <c r="G68" i="24"/>
  <c r="I14" i="24"/>
  <c r="K14" i="24" s="1"/>
  <c r="E22" i="24"/>
  <c r="M14" i="24"/>
  <c r="G22" i="24"/>
  <c r="I58" i="24"/>
  <c r="K58" i="24" s="1"/>
  <c r="M20" i="24"/>
  <c r="E60" i="24"/>
  <c r="G22" i="23"/>
  <c r="O14" i="23"/>
  <c r="G60" i="23"/>
  <c r="M14" i="23"/>
  <c r="I52" i="23"/>
  <c r="K52" i="23" s="1"/>
  <c r="E60" i="23"/>
  <c r="I14" i="23"/>
  <c r="K14" i="23" s="1"/>
  <c r="E22" i="23"/>
  <c r="I52" i="22"/>
  <c r="K52" i="22" s="1"/>
  <c r="M14" i="22"/>
  <c r="E60" i="22"/>
  <c r="G30" i="22"/>
  <c r="I22" i="22"/>
  <c r="K22" i="22" s="1"/>
  <c r="E30" i="22"/>
  <c r="O14" i="22"/>
  <c r="G60" i="22"/>
  <c r="Q22" i="25" l="1"/>
  <c r="G68" i="25"/>
  <c r="G35" i="25"/>
  <c r="I60" i="25"/>
  <c r="K60" i="25" s="1"/>
  <c r="M22" i="25"/>
  <c r="E68" i="25"/>
  <c r="O22" i="25"/>
  <c r="I30" i="25"/>
  <c r="K30" i="25" s="1"/>
  <c r="E35" i="25"/>
  <c r="G30" i="24"/>
  <c r="O30" i="24"/>
  <c r="E68" i="24"/>
  <c r="I60" i="24"/>
  <c r="K60" i="24" s="1"/>
  <c r="M22" i="24"/>
  <c r="O22" i="24"/>
  <c r="I22" i="24"/>
  <c r="K22" i="24" s="1"/>
  <c r="E30" i="24"/>
  <c r="I60" i="23"/>
  <c r="K60" i="23" s="1"/>
  <c r="E68" i="23"/>
  <c r="M22" i="23"/>
  <c r="O22" i="23"/>
  <c r="G68" i="23"/>
  <c r="I22" i="23"/>
  <c r="K22" i="23" s="1"/>
  <c r="E30" i="23"/>
  <c r="G30" i="23"/>
  <c r="O22" i="22"/>
  <c r="G68" i="22"/>
  <c r="G35" i="22"/>
  <c r="I60" i="22"/>
  <c r="K60" i="22" s="1"/>
  <c r="M22" i="22"/>
  <c r="E68" i="22"/>
  <c r="I30" i="22"/>
  <c r="K30" i="22" s="1"/>
  <c r="E35" i="22"/>
  <c r="O30" i="25" l="1"/>
  <c r="I68" i="25"/>
  <c r="K68" i="25" s="1"/>
  <c r="M30" i="25"/>
  <c r="Q30" i="25"/>
  <c r="I35" i="25"/>
  <c r="K35" i="25"/>
  <c r="I68" i="24"/>
  <c r="K68" i="24" s="1"/>
  <c r="M30" i="24"/>
  <c r="E35" i="24"/>
  <c r="I30" i="24"/>
  <c r="K30" i="24" s="1"/>
  <c r="G35" i="24"/>
  <c r="K68" i="23"/>
  <c r="O30" i="23"/>
  <c r="I68" i="23"/>
  <c r="M30" i="23"/>
  <c r="I30" i="23"/>
  <c r="K30" i="23" s="1"/>
  <c r="E35" i="23"/>
  <c r="G35" i="23"/>
  <c r="I35" i="22"/>
  <c r="K35" i="22" s="1"/>
  <c r="O30" i="22"/>
  <c r="M30" i="22"/>
  <c r="I68" i="22"/>
  <c r="K68" i="22" s="1"/>
  <c r="I35" i="24" l="1"/>
  <c r="K35" i="24"/>
  <c r="I35" i="23"/>
  <c r="K35" i="23"/>
</calcChain>
</file>

<file path=xl/sharedStrings.xml><?xml version="1.0" encoding="utf-8"?>
<sst xmlns="http://schemas.openxmlformats.org/spreadsheetml/2006/main" count="285" uniqueCount="48">
  <si>
    <t>PUGET SOUND ENERGY</t>
  </si>
  <si>
    <t>SUMMARY OF GAS OPERATING REVENUE &amp; THERM SALES</t>
  </si>
  <si>
    <t>INCREASE (DECREASE)</t>
  </si>
  <si>
    <t/>
  </si>
  <si>
    <t>REVENUE PER THERM</t>
  </si>
  <si>
    <t>ACTUAL</t>
  </si>
  <si>
    <t>SALE OF GAS - REVENUE</t>
  </si>
  <si>
    <t>AMOUNT</t>
  </si>
  <si>
    <t>%</t>
  </si>
  <si>
    <t>Firm Sales Revenue</t>
  </si>
  <si>
    <t>Residential firm</t>
  </si>
  <si>
    <t>Commercial firm</t>
  </si>
  <si>
    <t>Industrial firm</t>
  </si>
  <si>
    <t xml:space="preserve">  Total firm</t>
  </si>
  <si>
    <t>Interruptible Sales Revenue</t>
  </si>
  <si>
    <t>Commercial interruptible</t>
  </si>
  <si>
    <t>Industrial interruptible</t>
  </si>
  <si>
    <t xml:space="preserve">  Total interruptible</t>
  </si>
  <si>
    <t xml:space="preserve">      Total gas sales revenue</t>
  </si>
  <si>
    <t>Transportation Revenue</t>
  </si>
  <si>
    <t>Commercial transportation</t>
  </si>
  <si>
    <t>Industrial transportation</t>
  </si>
  <si>
    <t xml:space="preserve">  Total transportation</t>
  </si>
  <si>
    <t xml:space="preserve">      Total gas revenue</t>
  </si>
  <si>
    <t>Decoupling Revenue</t>
  </si>
  <si>
    <t>Other Operating Revenues</t>
  </si>
  <si>
    <t xml:space="preserve">    Total operating revenues</t>
  </si>
  <si>
    <t>SCH. 140 (Prop Tax in BillEngy) in above</t>
  </si>
  <si>
    <t>SCH. 149 (Pipeline Replacement) in above</t>
  </si>
  <si>
    <t>SALE OF GAS - THERMS</t>
  </si>
  <si>
    <t>Firm Sales Therms</t>
  </si>
  <si>
    <t>Interruptible Sales Therms</t>
  </si>
  <si>
    <t xml:space="preserve">    Total gas sales - therms</t>
  </si>
  <si>
    <t>Transportation Therms</t>
  </si>
  <si>
    <t xml:space="preserve">    Total therms</t>
  </si>
  <si>
    <t>* Note: Sch. 141 Expedited Rate Filing and Sch. 142 Decoupling Riders were included in this report starting in July 2015</t>
  </si>
  <si>
    <t>SCH.  81 (UtilityTax &amp; FranFee) in above</t>
  </si>
  <si>
    <t>SCH. 120 (Cons. Trk Rev) in above</t>
  </si>
  <si>
    <t>Low Income Surcharge in above</t>
  </si>
  <si>
    <t>SCH. 141Y (TCJA Overcollection) in above</t>
  </si>
  <si>
    <t>BUDGET</t>
  </si>
  <si>
    <t>MONTH OF APRIL 2021</t>
  </si>
  <si>
    <t>VARIANCE FROM 2020</t>
  </si>
  <si>
    <t>SCH. 141X (Protected-Plus EDIT) in above</t>
  </si>
  <si>
    <t>SCH. 141Z (Unprotected EDIT) in above</t>
  </si>
  <si>
    <t>MONTH OF MAY 2021</t>
  </si>
  <si>
    <t>MONTH OF JUNE 2021</t>
  </si>
  <si>
    <t>TWELVE MONTHS ENDED JUNE 30,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</si>
</sst>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#,##0_);\(#,##0\);_(#,##0_);_(@_)"/>
    <numFmt numFmtId="166" formatCode="_(#,##0.0%_);\(#,##0.0%\);_(#,##0.0%_);_(@_)"/>
    <numFmt numFmtId="167" formatCode="_(&quot;$&quot;* #,##0.000_);_(&quot;$&quot;* \(#,##0.000\);_(&quot;$&quot;* &quot;-&quot;???_);_(@_)"/>
    <numFmt numFmtId="168" formatCode="_(* #,##0.000_);_(* \(#,##0.000\);_(* &quot;-&quot;???_);_(@_)"/>
    <numFmt numFmtId="169" formatCode="_-* #,##0.00\ _D_M_-;\-* #,##0.00\ _D_M_-;_-* &quot;-&quot;??\ _D_M_-;_-@_-"/>
    <numFmt numFmtId="170" formatCode="_(#,##0.00_);\(#,##0.00\);_(#,##0.00_);_(@_)"/>
    <numFmt numFmtId="171" formatCode="0.0%;\(0.0%\)"/>
    <numFmt numFmtId="172" formatCode="0.000"/>
    <numFmt numFmtId="174" formatCode="_-* #,##0\ _D_M_-;\-* #,##0\ _D_M_-;_-* &quot;-&quot;??\ _D_M_-;_-@_-"/>
    <numFmt numFmtId="175" formatCode="_-* #,##0.00\ &quot;DM&quot;_-;\-* #,##0.00\ &quot;DM&quot;_-;_-* &quot;-&quot;??\ &quot;DM&quot;_-;_-@_-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6" fillId="0" borderId="0"/>
    <xf numFmtId="175" fontId="1" fillId="0" borderId="0" applyFont="0" applyFill="0" applyBorder="0" applyAlignment="0" applyProtection="0"/>
    <xf numFmtId="39" fontId="7" fillId="0" borderId="0"/>
    <xf numFmtId="169" fontId="1" fillId="0" borderId="0" applyFont="0" applyFill="0" applyBorder="0" applyAlignment="0" applyProtection="0"/>
  </cellStyleXfs>
  <cellXfs count="75">
    <xf numFmtId="0" fontId="0" fillId="0" borderId="0" xfId="0"/>
    <xf numFmtId="44" fontId="4" fillId="0" borderId="0" xfId="3" applyNumberFormat="1" applyFont="1" applyAlignment="1" applyProtection="1">
      <alignment horizontal="right"/>
    </xf>
    <xf numFmtId="164" fontId="4" fillId="0" borderId="0" xfId="3" applyNumberFormat="1" applyFont="1" applyProtection="1"/>
    <xf numFmtId="166" fontId="4" fillId="0" borderId="0" xfId="4" applyNumberFormat="1" applyFont="1" applyFill="1" applyAlignment="1" applyProtection="1">
      <alignment horizontal="right"/>
    </xf>
    <xf numFmtId="167" fontId="4" fillId="0" borderId="0" xfId="3" applyNumberFormat="1" applyFont="1" applyFill="1" applyAlignment="1" applyProtection="1">
      <alignment horizontal="right"/>
    </xf>
    <xf numFmtId="170" fontId="4" fillId="0" borderId="0" xfId="5" applyNumberFormat="1" applyFont="1" applyAlignment="1" applyProtection="1">
      <alignment horizontal="right"/>
    </xf>
    <xf numFmtId="168" fontId="4" fillId="0" borderId="0" xfId="3" applyNumberFormat="1" applyFont="1" applyFill="1" applyAlignment="1" applyProtection="1">
      <alignment horizontal="right"/>
    </xf>
    <xf numFmtId="170" fontId="4" fillId="0" borderId="1" xfId="5" applyNumberFormat="1" applyFont="1" applyBorder="1" applyAlignment="1" applyProtection="1">
      <alignment horizontal="right"/>
    </xf>
    <xf numFmtId="166" fontId="4" fillId="0" borderId="1" xfId="4" applyNumberFormat="1" applyFont="1" applyFill="1" applyBorder="1" applyAlignment="1" applyProtection="1">
      <alignment horizontal="right"/>
    </xf>
    <xf numFmtId="168" fontId="4" fillId="0" borderId="1" xfId="3" applyNumberFormat="1" applyFont="1" applyFill="1" applyBorder="1" applyAlignment="1" applyProtection="1">
      <alignment horizontal="right"/>
    </xf>
    <xf numFmtId="171" fontId="4" fillId="0" borderId="0" xfId="1" applyNumberFormat="1" applyFont="1" applyFill="1" applyProtection="1"/>
    <xf numFmtId="165" fontId="4" fillId="0" borderId="0" xfId="5" applyNumberFormat="1" applyFont="1" applyBorder="1" applyAlignment="1" applyProtection="1">
      <alignment horizontal="right"/>
    </xf>
    <xf numFmtId="165" fontId="4" fillId="0" borderId="0" xfId="3" applyNumberFormat="1" applyFont="1" applyFill="1" applyBorder="1" applyAlignment="1" applyProtection="1">
      <alignment horizontal="right"/>
    </xf>
    <xf numFmtId="165" fontId="4" fillId="0" borderId="0" xfId="5" applyNumberFormat="1" applyFont="1" applyAlignment="1" applyProtection="1">
      <alignment horizontal="right"/>
    </xf>
    <xf numFmtId="171" fontId="4" fillId="0" borderId="0" xfId="1" applyNumberFormat="1" applyFont="1" applyFill="1" applyBorder="1" applyProtection="1"/>
    <xf numFmtId="44" fontId="4" fillId="0" borderId="2" xfId="3" applyNumberFormat="1" applyFont="1" applyBorder="1" applyAlignment="1" applyProtection="1">
      <alignment horizontal="right"/>
    </xf>
    <xf numFmtId="164" fontId="4" fillId="0" borderId="0" xfId="3" applyNumberFormat="1" applyFont="1" applyBorder="1" applyProtection="1"/>
    <xf numFmtId="166" fontId="4" fillId="0" borderId="2" xfId="4" applyNumberFormat="1" applyFont="1" applyFill="1" applyBorder="1" applyAlignment="1" applyProtection="1">
      <alignment horizontal="right"/>
    </xf>
    <xf numFmtId="165" fontId="4" fillId="0" borderId="0" xfId="5" applyNumberFormat="1" applyFont="1" applyAlignment="1" applyProtection="1"/>
    <xf numFmtId="165" fontId="4" fillId="0" borderId="0" xfId="5" applyNumberFormat="1" applyFont="1" applyProtection="1"/>
    <xf numFmtId="165" fontId="4" fillId="0" borderId="1" xfId="5" applyNumberFormat="1" applyFont="1" applyBorder="1" applyAlignment="1" applyProtection="1"/>
    <xf numFmtId="165" fontId="4" fillId="0" borderId="2" xfId="5" applyNumberFormat="1" applyFont="1" applyBorder="1" applyAlignment="1" applyProtection="1"/>
    <xf numFmtId="43" fontId="4" fillId="0" borderId="0" xfId="3" applyNumberFormat="1" applyFont="1" applyFill="1" applyBorder="1" applyAlignment="1" applyProtection="1">
      <alignment horizontal="right"/>
    </xf>
    <xf numFmtId="44" fontId="4" fillId="0" borderId="0" xfId="5" applyNumberFormat="1" applyFont="1" applyFill="1" applyAlignment="1" applyProtection="1">
      <alignment horizontal="right"/>
    </xf>
    <xf numFmtId="43" fontId="4" fillId="0" borderId="0" xfId="5" applyNumberFormat="1" applyFont="1" applyFill="1" applyAlignment="1" applyProtection="1">
      <alignment horizontal="right"/>
    </xf>
    <xf numFmtId="43" fontId="4" fillId="0" borderId="1" xfId="5" applyNumberFormat="1" applyFont="1" applyFill="1" applyBorder="1" applyAlignment="1" applyProtection="1">
      <alignment horizontal="right"/>
    </xf>
    <xf numFmtId="43" fontId="4" fillId="0" borderId="0" xfId="5" applyNumberFormat="1" applyFont="1" applyFill="1" applyBorder="1" applyAlignment="1" applyProtection="1">
      <alignment horizontal="right"/>
    </xf>
    <xf numFmtId="44" fontId="4" fillId="0" borderId="2" xfId="5" applyNumberFormat="1" applyFont="1" applyFill="1" applyBorder="1" applyAlignment="1" applyProtection="1">
      <alignment horizontal="right"/>
    </xf>
    <xf numFmtId="164" fontId="4" fillId="0" borderId="0" xfId="5" applyNumberFormat="1" applyFont="1" applyFill="1" applyAlignment="1" applyProtection="1">
      <alignment horizontal="right"/>
    </xf>
    <xf numFmtId="169" fontId="4" fillId="0" borderId="0" xfId="5" applyFont="1" applyFill="1" applyAlignment="1" applyProtection="1"/>
    <xf numFmtId="165" fontId="4" fillId="0" borderId="0" xfId="5" applyNumberFormat="1" applyFont="1" applyFill="1" applyBorder="1" applyAlignment="1" applyProtection="1"/>
    <xf numFmtId="165" fontId="4" fillId="0" borderId="0" xfId="5" applyNumberFormat="1" applyFont="1" applyFill="1" applyAlignment="1" applyProtection="1"/>
    <xf numFmtId="174" fontId="4" fillId="0" borderId="0" xfId="5" applyNumberFormat="1" applyFont="1" applyFill="1" applyProtection="1"/>
    <xf numFmtId="165" fontId="4" fillId="0" borderId="1" xfId="5" applyNumberFormat="1" applyFont="1" applyFill="1" applyBorder="1" applyAlignment="1" applyProtection="1"/>
    <xf numFmtId="165" fontId="4" fillId="0" borderId="2" xfId="5" applyNumberFormat="1" applyFont="1" applyFill="1" applyBorder="1" applyAlignment="1" applyProtection="1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Fill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3" fillId="0" borderId="0" xfId="0" applyFont="1" applyFill="1" applyProtection="1"/>
    <xf numFmtId="0" fontId="4" fillId="0" borderId="0" xfId="0" applyFont="1" applyProtection="1"/>
    <xf numFmtId="0" fontId="4" fillId="0" borderId="0" xfId="0" applyFont="1" applyFill="1" applyProtection="1"/>
    <xf numFmtId="0" fontId="1" fillId="0" borderId="0" xfId="0" applyFont="1" applyProtection="1"/>
    <xf numFmtId="0" fontId="1" fillId="0" borderId="1" xfId="0" applyFont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Protection="1"/>
    <xf numFmtId="0" fontId="1" fillId="0" borderId="1" xfId="0" applyFont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5" fillId="0" borderId="0" xfId="0" applyFont="1" applyProtection="1"/>
    <xf numFmtId="165" fontId="4" fillId="0" borderId="0" xfId="0" applyNumberFormat="1" applyFont="1" applyProtection="1"/>
    <xf numFmtId="168" fontId="4" fillId="0" borderId="0" xfId="0" applyNumberFormat="1" applyFont="1" applyFill="1" applyProtection="1"/>
    <xf numFmtId="165" fontId="4" fillId="0" borderId="0" xfId="0" applyNumberFormat="1" applyFont="1" applyBorder="1" applyProtection="1"/>
    <xf numFmtId="172" fontId="4" fillId="0" borderId="0" xfId="0" applyNumberFormat="1" applyFont="1" applyFill="1" applyProtection="1"/>
    <xf numFmtId="49" fontId="4" fillId="0" borderId="0" xfId="3" applyNumberFormat="1" applyFont="1" applyAlignment="1" applyProtection="1">
      <alignment horizontal="left"/>
    </xf>
    <xf numFmtId="44" fontId="4" fillId="0" borderId="0" xfId="0" applyNumberFormat="1" applyFont="1" applyFill="1" applyProtection="1"/>
    <xf numFmtId="39" fontId="1" fillId="0" borderId="0" xfId="4" applyNumberFormat="1" applyFont="1" applyFill="1" applyAlignment="1" applyProtection="1"/>
    <xf numFmtId="0" fontId="2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5" fillId="0" borderId="0" xfId="0" applyFont="1" applyFill="1" applyProtection="1"/>
    <xf numFmtId="43" fontId="4" fillId="0" borderId="0" xfId="0" applyNumberFormat="1" applyFont="1" applyFill="1" applyProtection="1"/>
    <xf numFmtId="43" fontId="4" fillId="0" borderId="0" xfId="0" applyNumberFormat="1" applyFont="1" applyFill="1" applyBorder="1" applyProtection="1"/>
    <xf numFmtId="0" fontId="4" fillId="0" borderId="0" xfId="0" applyFont="1" applyFill="1" applyBorder="1" applyProtection="1"/>
    <xf numFmtId="44" fontId="4" fillId="0" borderId="0" xfId="0" applyNumberFormat="1" applyFont="1" applyFill="1" applyBorder="1" applyProtection="1"/>
    <xf numFmtId="164" fontId="4" fillId="0" borderId="0" xfId="0" applyNumberFormat="1" applyFont="1" applyFill="1" applyBorder="1" applyProtection="1"/>
    <xf numFmtId="164" fontId="4" fillId="0" borderId="0" xfId="0" applyNumberFormat="1" applyFont="1" applyFill="1" applyProtection="1"/>
    <xf numFmtId="49" fontId="4" fillId="0" borderId="0" xfId="0" applyNumberFormat="1" applyFont="1" applyFill="1" applyProtection="1"/>
    <xf numFmtId="170" fontId="4" fillId="0" borderId="0" xfId="5" applyNumberFormat="1" applyFont="1" applyFill="1" applyAlignment="1" applyProtection="1">
      <alignment horizontal="right"/>
    </xf>
    <xf numFmtId="170" fontId="4" fillId="0" borderId="0" xfId="0" applyNumberFormat="1" applyFont="1" applyFill="1" applyProtection="1"/>
    <xf numFmtId="165" fontId="4" fillId="0" borderId="0" xfId="0" applyNumberFormat="1" applyFont="1" applyFill="1" applyProtection="1"/>
    <xf numFmtId="165" fontId="4" fillId="0" borderId="0" xfId="5" applyNumberFormat="1" applyFont="1" applyFill="1" applyAlignment="1" applyProtection="1">
      <alignment horizontal="right"/>
    </xf>
    <xf numFmtId="39" fontId="1" fillId="0" borderId="0" xfId="4" applyNumberFormat="1" applyFont="1" applyFill="1" applyAlignment="1" applyProtection="1">
      <alignment horizontal="centerContinuous" wrapText="1"/>
    </xf>
    <xf numFmtId="0" fontId="0" fillId="0" borderId="0" xfId="0" applyFill="1" applyAlignment="1">
      <alignment horizontal="centerContinuous" wrapText="1"/>
    </xf>
  </cellXfs>
  <cellStyles count="6">
    <cellStyle name="Comma 2" xfId="5"/>
    <cellStyle name="Currency 2" xfId="3"/>
    <cellStyle name="Normal" xfId="0" builtinId="0"/>
    <cellStyle name="Normal 2" xfId="2"/>
    <cellStyle name="Normal_Monthly" xfId="4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Reports/SalesOfElectricity/2009%20SOE/04-2009/02-2009%20SOE%20preli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Journal%20Entries/JE143-Electric_Unbilled_Revenue_Current_&amp;_Reverse_Prior_mo/2007%20JE143/12-2007/12-07%20Elec_Unb%20(93.3%25%205%20months)%20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Sales%20of%20Gas%20Template%2005-20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Sales%20of%20Gas%20Template%2004-202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Sales%20of%20Gas%20Template%2006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QA"/>
      <sheetName val="Monthly"/>
      <sheetName val="QTD"/>
      <sheetName val="Budget"/>
      <sheetName val="OPSTATS-RELEASE "/>
      <sheetName val="YTD"/>
      <sheetName val="12ME"/>
      <sheetName val="SAP Download"/>
      <sheetName val="Inpu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>
            <v>39705308.609999999</v>
          </cell>
        </row>
      </sheetData>
      <sheetData sheetId="9">
        <row r="1">
          <cell r="B1">
            <v>2021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QA"/>
      <sheetName val="Monthly"/>
      <sheetName val="QTD"/>
      <sheetName val="Budget"/>
      <sheetName val="OPSTATS-RELEASE "/>
      <sheetName val="YTD"/>
      <sheetName val="12ME"/>
      <sheetName val="SAP Download"/>
      <sheetName val="Inpu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>
            <v>53996560.340000004</v>
          </cell>
        </row>
      </sheetData>
      <sheetData sheetId="9">
        <row r="1">
          <cell r="B1">
            <v>2021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QA"/>
      <sheetName val="Monthly"/>
      <sheetName val="QTD"/>
      <sheetName val="Budget"/>
      <sheetName val="OPSTATS-RELEASE "/>
      <sheetName val="YTD"/>
      <sheetName val="12ME"/>
      <sheetName val="SAP Download"/>
      <sheetName val="Inp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4"/>
  <sheetViews>
    <sheetView tabSelected="1" zoomScaleNormal="100" zoomScaleSheetLayoutView="100" workbookViewId="0">
      <pane xSplit="4" ySplit="8" topLeftCell="E12" activePane="bottomRight" state="frozen"/>
      <selection activeCell="M42" sqref="M42"/>
      <selection pane="topRight" activeCell="M42" sqref="M42"/>
      <selection pane="bottomLeft" activeCell="M42" sqref="M42"/>
      <selection pane="bottomRight" activeCell="K32" sqref="K32"/>
    </sheetView>
  </sheetViews>
  <sheetFormatPr defaultColWidth="9.140625" defaultRowHeight="12" x14ac:dyDescent="0.2"/>
  <cols>
    <col min="1" max="2" width="1.7109375" style="41" customWidth="1"/>
    <col min="3" max="3" width="9.140625" style="41"/>
    <col min="4" max="4" width="23.85546875" style="41" customWidth="1"/>
    <col min="5" max="5" width="16.7109375" style="41" customWidth="1"/>
    <col min="6" max="6" width="0.85546875" style="41" customWidth="1"/>
    <col min="7" max="7" width="16.7109375" style="41" customWidth="1"/>
    <col min="8" max="8" width="0.85546875" style="41" customWidth="1"/>
    <col min="9" max="9" width="16.7109375" style="41" customWidth="1"/>
    <col min="10" max="10" width="0.85546875" style="41" customWidth="1"/>
    <col min="11" max="11" width="7.7109375" style="42" customWidth="1"/>
    <col min="12" max="12" width="0.85546875" style="41" customWidth="1"/>
    <col min="13" max="13" width="7.7109375" style="42" customWidth="1"/>
    <col min="14" max="14" width="0.85546875" style="42" customWidth="1"/>
    <col min="15" max="15" width="7.7109375" style="42" customWidth="1"/>
    <col min="16" max="16384" width="9.140625" style="41"/>
  </cols>
  <sheetData>
    <row r="1" spans="1:15" s="35" customFormat="1" ht="15" x14ac:dyDescent="0.25">
      <c r="E1" s="36" t="s">
        <v>0</v>
      </c>
      <c r="F1" s="36"/>
      <c r="G1" s="36"/>
      <c r="H1" s="36"/>
      <c r="I1" s="36"/>
      <c r="J1" s="36"/>
      <c r="K1" s="36"/>
      <c r="M1" s="37"/>
      <c r="N1" s="37"/>
      <c r="O1" s="37"/>
    </row>
    <row r="2" spans="1:15" s="35" customFormat="1" ht="15" x14ac:dyDescent="0.25">
      <c r="E2" s="36" t="s">
        <v>1</v>
      </c>
      <c r="F2" s="36"/>
      <c r="G2" s="36"/>
      <c r="H2" s="36"/>
      <c r="I2" s="36"/>
      <c r="J2" s="36"/>
      <c r="K2" s="36"/>
      <c r="M2" s="37"/>
      <c r="N2" s="37"/>
      <c r="O2" s="37"/>
    </row>
    <row r="3" spans="1:15" s="35" customFormat="1" ht="15" x14ac:dyDescent="0.25">
      <c r="E3" s="36" t="s">
        <v>41</v>
      </c>
      <c r="F3" s="36"/>
      <c r="G3" s="36"/>
      <c r="H3" s="36"/>
      <c r="I3" s="36"/>
      <c r="J3" s="36"/>
      <c r="K3" s="36"/>
      <c r="M3" s="37"/>
      <c r="N3" s="37"/>
      <c r="O3" s="37"/>
    </row>
    <row r="4" spans="1:15" s="38" customFormat="1" ht="12.75" x14ac:dyDescent="0.2">
      <c r="E4" s="39" t="s">
        <v>2</v>
      </c>
      <c r="F4" s="39"/>
      <c r="G4" s="39"/>
      <c r="H4" s="39"/>
      <c r="I4" s="39"/>
      <c r="J4" s="39"/>
      <c r="K4" s="39"/>
      <c r="M4" s="40"/>
      <c r="N4" s="40"/>
      <c r="O4" s="40"/>
    </row>
    <row r="5" spans="1:15" x14ac:dyDescent="0.2">
      <c r="A5" s="41" t="s">
        <v>3</v>
      </c>
    </row>
    <row r="6" spans="1:15" s="43" customFormat="1" ht="12.75" x14ac:dyDescent="0.2">
      <c r="A6" s="43" t="s">
        <v>3</v>
      </c>
      <c r="I6" s="44" t="s">
        <v>42</v>
      </c>
      <c r="J6" s="44"/>
      <c r="K6" s="44"/>
      <c r="M6" s="45" t="s">
        <v>4</v>
      </c>
      <c r="N6" s="45"/>
      <c r="O6" s="45"/>
    </row>
    <row r="7" spans="1:15" s="43" customFormat="1" ht="12.75" x14ac:dyDescent="0.2">
      <c r="E7" s="46" t="s">
        <v>5</v>
      </c>
      <c r="G7" s="46" t="s">
        <v>5</v>
      </c>
      <c r="I7" s="46"/>
      <c r="K7" s="47"/>
      <c r="M7" s="47"/>
      <c r="N7" s="48"/>
      <c r="O7" s="47"/>
    </row>
    <row r="8" spans="1:15" s="43" customFormat="1" ht="12.75" x14ac:dyDescent="0.2">
      <c r="A8" s="38" t="s">
        <v>6</v>
      </c>
      <c r="E8" s="49">
        <v>2021</v>
      </c>
      <c r="G8" s="49">
        <f>E8-1</f>
        <v>2020</v>
      </c>
      <c r="I8" s="49" t="s">
        <v>7</v>
      </c>
      <c r="K8" s="50" t="s">
        <v>8</v>
      </c>
      <c r="M8" s="50">
        <f>E8</f>
        <v>2021</v>
      </c>
      <c r="N8" s="48"/>
      <c r="O8" s="50">
        <f>G8</f>
        <v>2020</v>
      </c>
    </row>
    <row r="9" spans="1:15" x14ac:dyDescent="0.2">
      <c r="B9" s="51" t="s">
        <v>9</v>
      </c>
    </row>
    <row r="10" spans="1:15" x14ac:dyDescent="0.2">
      <c r="C10" s="41" t="s">
        <v>10</v>
      </c>
      <c r="E10" s="1">
        <v>53996560.340000004</v>
      </c>
      <c r="F10" s="2"/>
      <c r="G10" s="1">
        <v>53874046.899999999</v>
      </c>
      <c r="H10" s="52"/>
      <c r="I10" s="1">
        <f>E10-G10</f>
        <v>122513.44000000507</v>
      </c>
      <c r="K10" s="3">
        <f>IF(G10=0,"n/a",IF(AND(I10/G10&lt;1,I10/G10&gt;-1),I10/G10,"n/a"))</f>
        <v>2.2740715993994701E-3</v>
      </c>
      <c r="M10" s="4">
        <f>IF(E48=0,"n/a",E10/E48)</f>
        <v>1.1994014236913308</v>
      </c>
      <c r="N10" s="53"/>
      <c r="O10" s="4">
        <f>IF(G48=0,"n/a",G10/G48)</f>
        <v>1.1380754192633113</v>
      </c>
    </row>
    <row r="11" spans="1:15" x14ac:dyDescent="0.2">
      <c r="C11" s="41" t="s">
        <v>11</v>
      </c>
      <c r="E11" s="5">
        <v>19476437.120000001</v>
      </c>
      <c r="F11" s="52"/>
      <c r="G11" s="5">
        <v>17887798.550000001</v>
      </c>
      <c r="H11" s="52"/>
      <c r="I11" s="5">
        <f>E11-G11</f>
        <v>1588638.5700000003</v>
      </c>
      <c r="K11" s="3">
        <f>IF(G11=0,"n/a",IF(AND(I11/G11&lt;1,I11/G11&gt;-1),I11/G11,"n/a"))</f>
        <v>8.8811295898678394E-2</v>
      </c>
      <c r="M11" s="6">
        <f>IF(E49=0,"n/a",E11/E49)</f>
        <v>0.98862568530561923</v>
      </c>
      <c r="N11" s="53"/>
      <c r="O11" s="6">
        <f>IF(G49=0,"n/a",G11/G49)</f>
        <v>0.95607114418867567</v>
      </c>
    </row>
    <row r="12" spans="1:15" x14ac:dyDescent="0.2">
      <c r="C12" s="41" t="s">
        <v>12</v>
      </c>
      <c r="E12" s="7">
        <v>1475593.82</v>
      </c>
      <c r="F12" s="52"/>
      <c r="G12" s="7">
        <v>1265548.5</v>
      </c>
      <c r="H12" s="52"/>
      <c r="I12" s="7">
        <f>E12-G12</f>
        <v>210045.32000000007</v>
      </c>
      <c r="K12" s="8">
        <f>IF(G12=0,"n/a",IF(AND(I12/G12&lt;1,I12/G12&gt;-1),I12/G12,"n/a"))</f>
        <v>0.16597176639220074</v>
      </c>
      <c r="M12" s="9">
        <f>IF(E50=0,"n/a",E12/E50)</f>
        <v>0.84131288920006531</v>
      </c>
      <c r="N12" s="53"/>
      <c r="O12" s="9">
        <f>IF(G50=0,"n/a",G12/G50)</f>
        <v>0.87797575894644175</v>
      </c>
    </row>
    <row r="13" spans="1:15" ht="6.95" customHeight="1" x14ac:dyDescent="0.2">
      <c r="E13" s="5"/>
      <c r="F13" s="52"/>
      <c r="G13" s="5"/>
      <c r="H13" s="52"/>
      <c r="I13" s="5"/>
      <c r="K13" s="10"/>
      <c r="M13" s="53"/>
      <c r="N13" s="53"/>
      <c r="O13" s="53"/>
    </row>
    <row r="14" spans="1:15" x14ac:dyDescent="0.2">
      <c r="C14" s="41" t="s">
        <v>13</v>
      </c>
      <c r="E14" s="5">
        <f>SUM(E10:E12)</f>
        <v>74948591.280000001</v>
      </c>
      <c r="F14" s="52"/>
      <c r="G14" s="5">
        <f>SUM(G10:G12)</f>
        <v>73027393.950000003</v>
      </c>
      <c r="H14" s="52"/>
      <c r="I14" s="5">
        <f>E14-G14</f>
        <v>1921197.3299999982</v>
      </c>
      <c r="K14" s="3">
        <f>IF(G14=0,"n/a",IF(AND(I14/G14&lt;1,I14/G14&gt;-1),I14/G14,"n/a"))</f>
        <v>2.63078993523361E-2</v>
      </c>
      <c r="M14" s="6">
        <f>IF(E52=0,"n/a",E14/E52)</f>
        <v>1.1274868834856924</v>
      </c>
      <c r="N14" s="53"/>
      <c r="O14" s="6">
        <f>IF(G52=0,"n/a",G14/G52)</f>
        <v>1.0820638785416039</v>
      </c>
    </row>
    <row r="15" spans="1:15" ht="6.95" customHeight="1" x14ac:dyDescent="0.2">
      <c r="E15" s="5"/>
      <c r="F15" s="52"/>
      <c r="G15" s="5"/>
      <c r="H15" s="52"/>
      <c r="I15" s="5"/>
      <c r="K15" s="10"/>
      <c r="M15" s="53"/>
      <c r="N15" s="53"/>
      <c r="O15" s="53"/>
    </row>
    <row r="16" spans="1:15" x14ac:dyDescent="0.2">
      <c r="B16" s="51" t="s">
        <v>14</v>
      </c>
      <c r="E16" s="5"/>
      <c r="F16" s="52"/>
      <c r="G16" s="5"/>
      <c r="H16" s="52"/>
      <c r="I16" s="5"/>
      <c r="K16" s="10"/>
      <c r="M16" s="53"/>
      <c r="N16" s="53"/>
      <c r="O16" s="53"/>
    </row>
    <row r="17" spans="2:15" x14ac:dyDescent="0.2">
      <c r="C17" s="41" t="s">
        <v>15</v>
      </c>
      <c r="E17" s="5">
        <v>2068263.37</v>
      </c>
      <c r="F17" s="52"/>
      <c r="G17" s="5">
        <v>1344444.6</v>
      </c>
      <c r="H17" s="52"/>
      <c r="I17" s="5">
        <f>E17-G17</f>
        <v>723818.77</v>
      </c>
      <c r="K17" s="3">
        <f>IF(G17=0,"n/a",IF(AND(I17/G17&lt;1,I17/G17&gt;-1),I17/G17,"n/a"))</f>
        <v>0.53837753522904552</v>
      </c>
      <c r="M17" s="6">
        <f>IF(E55=0,"n/a",E17/E55)</f>
        <v>0.48929284658837402</v>
      </c>
      <c r="N17" s="53"/>
      <c r="O17" s="6">
        <f>IF(G55=0,"n/a",G17/G55)</f>
        <v>0.48623393137688897</v>
      </c>
    </row>
    <row r="18" spans="2:15" x14ac:dyDescent="0.2">
      <c r="C18" s="41" t="s">
        <v>16</v>
      </c>
      <c r="E18" s="7">
        <v>101309.49</v>
      </c>
      <c r="F18" s="11"/>
      <c r="G18" s="7">
        <v>84790.61</v>
      </c>
      <c r="H18" s="12"/>
      <c r="I18" s="7">
        <f>E18-G18</f>
        <v>16518.880000000005</v>
      </c>
      <c r="K18" s="8">
        <f>IF(G18=0,"n/a",IF(AND(I18/G18&lt;1,I18/G18&gt;-1),I18/G18,"n/a"))</f>
        <v>0.19481968581190776</v>
      </c>
      <c r="M18" s="9">
        <f>IF(E56=0,"n/a",E18/E56)</f>
        <v>0.54143769507033224</v>
      </c>
      <c r="N18" s="53"/>
      <c r="O18" s="9">
        <f>IF(G56=0,"n/a",G18/G56)</f>
        <v>0.63896947226429734</v>
      </c>
    </row>
    <row r="19" spans="2:15" ht="6.95" customHeight="1" x14ac:dyDescent="0.2">
      <c r="E19" s="5"/>
      <c r="F19" s="54"/>
      <c r="G19" s="5"/>
      <c r="H19" s="54"/>
      <c r="I19" s="5"/>
      <c r="K19" s="10"/>
      <c r="M19" s="53"/>
      <c r="N19" s="53"/>
      <c r="O19" s="53"/>
    </row>
    <row r="20" spans="2:15" x14ac:dyDescent="0.2">
      <c r="C20" s="41" t="s">
        <v>17</v>
      </c>
      <c r="E20" s="7">
        <f>SUM(E17:E18)</f>
        <v>2169572.8600000003</v>
      </c>
      <c r="F20" s="11"/>
      <c r="G20" s="7">
        <f>SUM(G17:G18)</f>
        <v>1429235.2100000002</v>
      </c>
      <c r="H20" s="12"/>
      <c r="I20" s="7">
        <f>E20-G20</f>
        <v>740337.65000000014</v>
      </c>
      <c r="K20" s="8">
        <f>IF(G20=0,"n/a",IF(AND(I20/G20&lt;1,I20/G20&gt;-1),I20/G20,"n/a"))</f>
        <v>0.51799566986598378</v>
      </c>
      <c r="M20" s="9">
        <f>IF(E58=0,"n/a",E20/E58)</f>
        <v>0.49150321760118243</v>
      </c>
      <c r="N20" s="53"/>
      <c r="O20" s="9">
        <f>IF(G58=0,"n/a",G20/G58)</f>
        <v>0.49322835751618094</v>
      </c>
    </row>
    <row r="21" spans="2:15" ht="6.95" customHeight="1" x14ac:dyDescent="0.2">
      <c r="E21" s="5"/>
      <c r="F21" s="54"/>
      <c r="G21" s="5"/>
      <c r="H21" s="54"/>
      <c r="I21" s="5"/>
      <c r="K21" s="10"/>
      <c r="M21" s="53"/>
      <c r="N21" s="53"/>
      <c r="O21" s="53"/>
    </row>
    <row r="22" spans="2:15" x14ac:dyDescent="0.2">
      <c r="C22" s="41" t="s">
        <v>18</v>
      </c>
      <c r="E22" s="5">
        <f>E14+E20</f>
        <v>77118164.140000001</v>
      </c>
      <c r="F22" s="54"/>
      <c r="G22" s="5">
        <f>G14+G20</f>
        <v>74456629.159999996</v>
      </c>
      <c r="H22" s="54"/>
      <c r="I22" s="5">
        <f>E22-G22</f>
        <v>2661534.9800000042</v>
      </c>
      <c r="K22" s="3">
        <f>IF(G22=0,"n/a",IF(AND(I22/G22&lt;1,I22/G22&gt;-1),I22/G22,"n/a"))</f>
        <v>3.5746111662947118E-2</v>
      </c>
      <c r="M22" s="6">
        <f>IF(E60=0,"n/a",E22/E60)</f>
        <v>1.0878846216159892</v>
      </c>
      <c r="N22" s="53"/>
      <c r="O22" s="6">
        <f>IF(G60=0,"n/a",G22/G60)</f>
        <v>1.0578224025586878</v>
      </c>
    </row>
    <row r="23" spans="2:15" ht="6.95" customHeight="1" x14ac:dyDescent="0.2">
      <c r="E23" s="5"/>
      <c r="F23" s="54"/>
      <c r="G23" s="5"/>
      <c r="H23" s="54"/>
      <c r="I23" s="5"/>
      <c r="K23" s="10"/>
      <c r="M23" s="53"/>
      <c r="N23" s="53"/>
      <c r="O23" s="53"/>
    </row>
    <row r="24" spans="2:15" x14ac:dyDescent="0.2">
      <c r="B24" s="51" t="s">
        <v>19</v>
      </c>
      <c r="E24" s="5"/>
      <c r="F24" s="54"/>
      <c r="G24" s="5"/>
      <c r="H24" s="54"/>
      <c r="I24" s="5"/>
      <c r="K24" s="10"/>
      <c r="M24" s="53"/>
      <c r="N24" s="53"/>
      <c r="O24" s="53"/>
    </row>
    <row r="25" spans="2:15" x14ac:dyDescent="0.2">
      <c r="C25" s="41" t="s">
        <v>20</v>
      </c>
      <c r="E25" s="5">
        <v>564420.94999999995</v>
      </c>
      <c r="F25" s="54"/>
      <c r="G25" s="5">
        <v>591118.73</v>
      </c>
      <c r="H25" s="54"/>
      <c r="I25" s="5">
        <f>E25-G25</f>
        <v>-26697.780000000028</v>
      </c>
      <c r="K25" s="3">
        <f>IF(G25=0,"n/a",IF(AND(I25/G25&lt;1,I25/G25&gt;-1),I25/G25,"n/a"))</f>
        <v>-4.5164835159258156E-2</v>
      </c>
      <c r="M25" s="6">
        <f>IF(E63=0,"n/a",E25/E63)</f>
        <v>0.13355693351032991</v>
      </c>
      <c r="N25" s="53"/>
      <c r="O25" s="6">
        <f>IF(G63=0,"n/a",G25/G63)</f>
        <v>0.13677728361193503</v>
      </c>
    </row>
    <row r="26" spans="2:15" x14ac:dyDescent="0.2">
      <c r="C26" s="41" t="s">
        <v>21</v>
      </c>
      <c r="E26" s="7">
        <v>1080859.78</v>
      </c>
      <c r="F26" s="11"/>
      <c r="G26" s="7">
        <v>971313.54</v>
      </c>
      <c r="H26" s="12"/>
      <c r="I26" s="7">
        <f>E26-G26</f>
        <v>109546.23999999999</v>
      </c>
      <c r="K26" s="8">
        <f>IF(G26=0,"n/a",IF(AND(I26/G26&lt;1,I26/G26&gt;-1),I26/G26,"n/a"))</f>
        <v>0.11278154322856447</v>
      </c>
      <c r="M26" s="9">
        <f>IF(E64=0,"n/a",E26/E64)</f>
        <v>7.6868355287394094E-2</v>
      </c>
      <c r="N26" s="53"/>
      <c r="O26" s="9">
        <f>IF(G64=0,"n/a",G26/G64)</f>
        <v>8.3392849109212297E-2</v>
      </c>
    </row>
    <row r="27" spans="2:15" ht="6.95" customHeight="1" x14ac:dyDescent="0.2">
      <c r="E27" s="5"/>
      <c r="F27" s="54"/>
      <c r="G27" s="5"/>
      <c r="H27" s="54"/>
      <c r="I27" s="5"/>
      <c r="K27" s="10"/>
      <c r="M27" s="53"/>
      <c r="N27" s="53"/>
      <c r="O27" s="53"/>
    </row>
    <row r="28" spans="2:15" x14ac:dyDescent="0.2">
      <c r="C28" s="41" t="s">
        <v>22</v>
      </c>
      <c r="E28" s="7">
        <f>SUM(E25:E26)</f>
        <v>1645280.73</v>
      </c>
      <c r="F28" s="11"/>
      <c r="G28" s="7">
        <f>SUM(G25:G26)</f>
        <v>1562432.27</v>
      </c>
      <c r="H28" s="12"/>
      <c r="I28" s="7">
        <f>E28-G28</f>
        <v>82848.459999999963</v>
      </c>
      <c r="K28" s="8">
        <f>IF(G28=0,"n/a",IF(AND(I28/G28&lt;1,I28/G28&gt;-1),I28/G28,"n/a"))</f>
        <v>5.3025312898843262E-2</v>
      </c>
      <c r="M28" s="9">
        <f>IF(E66=0,"n/a",E28/E66)</f>
        <v>8.9968733953984331E-2</v>
      </c>
      <c r="N28" s="53"/>
      <c r="O28" s="9">
        <f>IF(G66=0,"n/a",G28/G66)</f>
        <v>9.7840328933093412E-2</v>
      </c>
    </row>
    <row r="29" spans="2:15" ht="6.95" customHeight="1" x14ac:dyDescent="0.2">
      <c r="E29" s="5"/>
      <c r="F29" s="54"/>
      <c r="G29" s="5"/>
      <c r="H29" s="54"/>
      <c r="I29" s="5"/>
      <c r="K29" s="10"/>
      <c r="M29" s="53"/>
      <c r="N29" s="53"/>
      <c r="O29" s="53"/>
    </row>
    <row r="30" spans="2:15" x14ac:dyDescent="0.2">
      <c r="C30" s="41" t="s">
        <v>23</v>
      </c>
      <c r="E30" s="5">
        <f>E22+E28</f>
        <v>78763444.870000005</v>
      </c>
      <c r="F30" s="54"/>
      <c r="G30" s="5">
        <f>G22+G28</f>
        <v>76019061.429999992</v>
      </c>
      <c r="H30" s="54"/>
      <c r="I30" s="5">
        <f>E30-G30</f>
        <v>2744383.4400000125</v>
      </c>
      <c r="K30" s="3">
        <f>IF(G30=0,"n/a",IF(AND(I30/G30&lt;1,I30/G30&gt;-1),I30/G30,"n/a"))</f>
        <v>3.6101253927307439E-2</v>
      </c>
      <c r="M30" s="4">
        <f>IF(E68=0,"n/a",E30/E68)</f>
        <v>0.88324151865906841</v>
      </c>
      <c r="N30" s="53"/>
      <c r="O30" s="4">
        <f>IF(G68=0,"n/a",G30/G68)</f>
        <v>0.88029950644024269</v>
      </c>
    </row>
    <row r="31" spans="2:15" ht="6.95" customHeight="1" x14ac:dyDescent="0.2">
      <c r="E31" s="5"/>
      <c r="F31" s="54"/>
      <c r="G31" s="5"/>
      <c r="H31" s="54"/>
      <c r="I31" s="5"/>
      <c r="K31" s="10"/>
      <c r="M31" s="55"/>
      <c r="N31" s="55"/>
      <c r="O31" s="55"/>
    </row>
    <row r="32" spans="2:15" x14ac:dyDescent="0.2">
      <c r="B32" s="41" t="s">
        <v>24</v>
      </c>
      <c r="E32" s="5">
        <v>5417922.8700000001</v>
      </c>
      <c r="F32" s="54"/>
      <c r="G32" s="5">
        <v>1996219.75</v>
      </c>
      <c r="H32" s="54"/>
      <c r="I32" s="5">
        <f>E32-G32</f>
        <v>3421703.12</v>
      </c>
      <c r="K32" s="3" t="str">
        <f>IF(G32=0,"n/a",IF(AND(I32/G32&lt;1,I32/G32&gt;-1),I32/G32,"n/a"))</f>
        <v>n/a</v>
      </c>
      <c r="M32" s="55"/>
      <c r="N32" s="55"/>
      <c r="O32" s="55"/>
    </row>
    <row r="33" spans="1:15" x14ac:dyDescent="0.2">
      <c r="B33" s="41" t="s">
        <v>25</v>
      </c>
      <c r="E33" s="7">
        <v>1212984.44</v>
      </c>
      <c r="F33" s="11"/>
      <c r="G33" s="7">
        <v>1855748.86</v>
      </c>
      <c r="H33" s="12"/>
      <c r="I33" s="7">
        <f>E33-G33</f>
        <v>-642764.42000000016</v>
      </c>
      <c r="K33" s="8">
        <f>IF(G33=0,"n/a",IF(AND(I33/G33&lt;1,I33/G33&gt;-1),I33/G33,"n/a"))</f>
        <v>-0.3463639040036916</v>
      </c>
    </row>
    <row r="34" spans="1:15" ht="6.95" customHeight="1" x14ac:dyDescent="0.2">
      <c r="E34" s="13"/>
      <c r="F34" s="54"/>
      <c r="G34" s="13"/>
      <c r="H34" s="54"/>
      <c r="I34" s="13"/>
      <c r="K34" s="14"/>
      <c r="M34" s="55"/>
      <c r="N34" s="55"/>
      <c r="O34" s="55"/>
    </row>
    <row r="35" spans="1:15" ht="12.75" thickBot="1" x14ac:dyDescent="0.25">
      <c r="C35" s="41" t="s">
        <v>26</v>
      </c>
      <c r="E35" s="15">
        <f>SUM(E30:E33)</f>
        <v>85394352.180000007</v>
      </c>
      <c r="F35" s="16"/>
      <c r="G35" s="15">
        <f>SUM(G30:G33)</f>
        <v>79871030.039999992</v>
      </c>
      <c r="H35" s="54"/>
      <c r="I35" s="15">
        <f>E35-G35</f>
        <v>5523322.1400000155</v>
      </c>
      <c r="K35" s="17">
        <f>IF(G35=0,"n/a",IF(AND(I35/G35&lt;1,I35/G35&gt;-1),I35/G35,"n/a"))</f>
        <v>6.915301001168879E-2</v>
      </c>
    </row>
    <row r="36" spans="1:15" ht="12.75" thickTop="1" x14ac:dyDescent="0.2">
      <c r="E36" s="13"/>
      <c r="F36" s="54"/>
      <c r="G36" s="13"/>
      <c r="H36" s="52"/>
      <c r="I36" s="13"/>
    </row>
    <row r="37" spans="1:15" x14ac:dyDescent="0.2">
      <c r="C37" s="56" t="s">
        <v>36</v>
      </c>
      <c r="E37" s="1">
        <v>4845153.7</v>
      </c>
      <c r="F37" s="1"/>
      <c r="G37" s="1">
        <v>4509754.88</v>
      </c>
      <c r="H37" s="52"/>
      <c r="I37" s="13"/>
    </row>
    <row r="38" spans="1:15" x14ac:dyDescent="0.2">
      <c r="C38" s="56" t="s">
        <v>37</v>
      </c>
      <c r="E38" s="5">
        <v>1529549.06</v>
      </c>
      <c r="F38" s="13"/>
      <c r="G38" s="5">
        <v>1270137.98</v>
      </c>
      <c r="H38" s="52"/>
      <c r="I38" s="13"/>
    </row>
    <row r="39" spans="1:15" x14ac:dyDescent="0.2">
      <c r="C39" s="56" t="s">
        <v>38</v>
      </c>
      <c r="E39" s="5">
        <v>440695.07</v>
      </c>
      <c r="F39" s="52"/>
      <c r="G39" s="5">
        <v>397007.84</v>
      </c>
      <c r="H39" s="52"/>
      <c r="I39" s="13"/>
    </row>
    <row r="40" spans="1:15" x14ac:dyDescent="0.2">
      <c r="C40" s="56" t="s">
        <v>27</v>
      </c>
      <c r="E40" s="5">
        <v>1349761.03</v>
      </c>
      <c r="F40" s="52"/>
      <c r="G40" s="5">
        <v>1590324.25</v>
      </c>
      <c r="H40" s="52"/>
      <c r="I40" s="13"/>
    </row>
    <row r="41" spans="1:15" x14ac:dyDescent="0.2">
      <c r="C41" s="56" t="s">
        <v>28</v>
      </c>
      <c r="E41" s="5">
        <v>1237233.3600000001</v>
      </c>
      <c r="F41" s="52"/>
      <c r="G41" s="5">
        <v>1294770.5900000001</v>
      </c>
      <c r="H41" s="52"/>
      <c r="I41" s="13"/>
    </row>
    <row r="42" spans="1:15" x14ac:dyDescent="0.2">
      <c r="C42" s="56" t="s">
        <v>39</v>
      </c>
      <c r="E42" s="5">
        <v>-46833.86</v>
      </c>
      <c r="F42" s="52"/>
      <c r="G42" s="5">
        <v>-850474.01</v>
      </c>
      <c r="H42" s="52"/>
      <c r="I42" s="13"/>
    </row>
    <row r="43" spans="1:15" x14ac:dyDescent="0.2">
      <c r="C43" s="56" t="s">
        <v>43</v>
      </c>
      <c r="E43" s="5">
        <v>-943267.66</v>
      </c>
      <c r="F43" s="52"/>
      <c r="G43" s="5">
        <v>0</v>
      </c>
      <c r="H43" s="52"/>
      <c r="I43" s="13"/>
    </row>
    <row r="44" spans="1:15" x14ac:dyDescent="0.2">
      <c r="C44" s="56" t="s">
        <v>44</v>
      </c>
      <c r="E44" s="5">
        <v>-93011.09</v>
      </c>
      <c r="F44" s="52"/>
      <c r="G44" s="5">
        <v>0</v>
      </c>
      <c r="H44" s="52"/>
      <c r="I44" s="13"/>
    </row>
    <row r="45" spans="1:15" x14ac:dyDescent="0.2">
      <c r="E45" s="18"/>
      <c r="F45" s="52"/>
      <c r="G45" s="52"/>
      <c r="H45" s="52"/>
      <c r="I45" s="52"/>
    </row>
    <row r="46" spans="1:15" ht="12.75" x14ac:dyDescent="0.2">
      <c r="A46" s="38" t="s">
        <v>29</v>
      </c>
      <c r="E46" s="18"/>
      <c r="F46" s="52"/>
      <c r="G46" s="52"/>
      <c r="H46" s="52"/>
      <c r="I46" s="52"/>
    </row>
    <row r="47" spans="1:15" x14ac:dyDescent="0.2">
      <c r="B47" s="51" t="s">
        <v>30</v>
      </c>
      <c r="E47" s="18"/>
      <c r="F47" s="52"/>
      <c r="G47" s="52"/>
      <c r="H47" s="52"/>
      <c r="I47" s="52"/>
    </row>
    <row r="48" spans="1:15" x14ac:dyDescent="0.2">
      <c r="C48" s="41" t="s">
        <v>10</v>
      </c>
      <c r="E48" s="18">
        <v>45019590</v>
      </c>
      <c r="F48" s="52"/>
      <c r="G48" s="18">
        <v>47337853</v>
      </c>
      <c r="H48" s="19"/>
      <c r="I48" s="18">
        <f>E48-G48</f>
        <v>-2318263</v>
      </c>
      <c r="K48" s="3">
        <f>IF(G48=0,"n/a",IF(AND(I48/G48&lt;1,I48/G48&gt;-1),I48/G48,"n/a"))</f>
        <v>-4.8972711119788216E-2</v>
      </c>
    </row>
    <row r="49" spans="2:15" x14ac:dyDescent="0.2">
      <c r="C49" s="41" t="s">
        <v>11</v>
      </c>
      <c r="E49" s="18">
        <v>19700517</v>
      </c>
      <c r="F49" s="52"/>
      <c r="G49" s="18">
        <v>18709694</v>
      </c>
      <c r="H49" s="19"/>
      <c r="I49" s="18">
        <f>E49-G49</f>
        <v>990823</v>
      </c>
      <c r="K49" s="3">
        <f>IF(G49=0,"n/a",IF(AND(I49/G49&lt;1,I49/G49&gt;-1),I49/G49,"n/a"))</f>
        <v>5.2957734102973573E-2</v>
      </c>
    </row>
    <row r="50" spans="2:15" x14ac:dyDescent="0.2">
      <c r="C50" s="41" t="s">
        <v>12</v>
      </c>
      <c r="E50" s="20">
        <v>1753918</v>
      </c>
      <c r="F50" s="52"/>
      <c r="G50" s="20">
        <v>1441439</v>
      </c>
      <c r="H50" s="19"/>
      <c r="I50" s="20">
        <f>E50-G50</f>
        <v>312479</v>
      </c>
      <c r="K50" s="8">
        <f>IF(G50=0,"n/a",IF(AND(I50/G50&lt;1,I50/G50&gt;-1),I50/G50,"n/a"))</f>
        <v>0.21678267342565311</v>
      </c>
    </row>
    <row r="51" spans="2:15" ht="6.95" customHeight="1" x14ac:dyDescent="0.2">
      <c r="E51" s="18"/>
      <c r="F51" s="52"/>
      <c r="G51" s="18"/>
      <c r="H51" s="52"/>
      <c r="I51" s="18"/>
      <c r="K51" s="10"/>
      <c r="M51" s="55"/>
      <c r="N51" s="55"/>
      <c r="O51" s="55"/>
    </row>
    <row r="52" spans="2:15" x14ac:dyDescent="0.2">
      <c r="C52" s="41" t="s">
        <v>13</v>
      </c>
      <c r="E52" s="18">
        <f>SUM(E48:E50)</f>
        <v>66474025</v>
      </c>
      <c r="F52" s="52"/>
      <c r="G52" s="18">
        <f>SUM(G48:G50)</f>
        <v>67488986</v>
      </c>
      <c r="H52" s="19"/>
      <c r="I52" s="18">
        <f>E52-G52</f>
        <v>-1014961</v>
      </c>
      <c r="K52" s="3">
        <f>IF(G52=0,"n/a",IF(AND(I52/G52&lt;1,I52/G52&gt;-1),I52/G52,"n/a"))</f>
        <v>-1.5038913164290244E-2</v>
      </c>
    </row>
    <row r="53" spans="2:15" ht="6.95" customHeight="1" x14ac:dyDescent="0.2">
      <c r="E53" s="18"/>
      <c r="F53" s="52"/>
      <c r="G53" s="18"/>
      <c r="H53" s="52"/>
      <c r="I53" s="18"/>
      <c r="K53" s="10"/>
      <c r="M53" s="55"/>
      <c r="N53" s="55"/>
      <c r="O53" s="55"/>
    </row>
    <row r="54" spans="2:15" x14ac:dyDescent="0.2">
      <c r="B54" s="51" t="s">
        <v>31</v>
      </c>
      <c r="E54" s="18"/>
      <c r="F54" s="52"/>
      <c r="G54" s="18"/>
      <c r="H54" s="19"/>
      <c r="I54" s="18"/>
      <c r="K54" s="10"/>
    </row>
    <row r="55" spans="2:15" x14ac:dyDescent="0.2">
      <c r="C55" s="41" t="s">
        <v>15</v>
      </c>
      <c r="E55" s="18">
        <v>4227046</v>
      </c>
      <c r="F55" s="52"/>
      <c r="G55" s="18">
        <v>2765016</v>
      </c>
      <c r="H55" s="19"/>
      <c r="I55" s="18">
        <f>E55-G55</f>
        <v>1462030</v>
      </c>
      <c r="K55" s="3">
        <f>IF(G55=0,"n/a",IF(AND(I55/G55&lt;1,I55/G55&gt;-1),I55/G55,"n/a"))</f>
        <v>0.5287600505747525</v>
      </c>
    </row>
    <row r="56" spans="2:15" x14ac:dyDescent="0.2">
      <c r="C56" s="41" t="s">
        <v>16</v>
      </c>
      <c r="E56" s="20">
        <v>187112</v>
      </c>
      <c r="F56" s="52"/>
      <c r="G56" s="20">
        <v>132699</v>
      </c>
      <c r="H56" s="19"/>
      <c r="I56" s="20">
        <f>E56-G56</f>
        <v>54413</v>
      </c>
      <c r="K56" s="8">
        <f>IF(G56=0,"n/a",IF(AND(I56/G56&lt;1,I56/G56&gt;-1),I56/G56,"n/a"))</f>
        <v>0.41004830481013421</v>
      </c>
    </row>
    <row r="57" spans="2:15" ht="6.95" customHeight="1" x14ac:dyDescent="0.2">
      <c r="E57" s="18"/>
      <c r="F57" s="52"/>
      <c r="G57" s="18"/>
      <c r="H57" s="52"/>
      <c r="I57" s="18"/>
      <c r="K57" s="10"/>
      <c r="M57" s="55"/>
      <c r="N57" s="55"/>
      <c r="O57" s="55"/>
    </row>
    <row r="58" spans="2:15" x14ac:dyDescent="0.2">
      <c r="C58" s="41" t="s">
        <v>17</v>
      </c>
      <c r="E58" s="20">
        <f>SUM(E55:E56)</f>
        <v>4414158</v>
      </c>
      <c r="F58" s="52"/>
      <c r="G58" s="20">
        <f>SUM(G55:G56)</f>
        <v>2897715</v>
      </c>
      <c r="H58" s="19"/>
      <c r="I58" s="20">
        <f>E58-G58</f>
        <v>1516443</v>
      </c>
      <c r="K58" s="8">
        <f>IF(G58=0,"n/a",IF(AND(I58/G58&lt;1,I58/G58&gt;-1),I58/G58,"n/a"))</f>
        <v>0.52332372231223567</v>
      </c>
    </row>
    <row r="59" spans="2:15" ht="6.95" customHeight="1" x14ac:dyDescent="0.2">
      <c r="E59" s="18"/>
      <c r="F59" s="52"/>
      <c r="G59" s="18"/>
      <c r="H59" s="52"/>
      <c r="I59" s="18"/>
      <c r="K59" s="10"/>
      <c r="M59" s="55"/>
      <c r="N59" s="55"/>
      <c r="O59" s="55"/>
    </row>
    <row r="60" spans="2:15" x14ac:dyDescent="0.2">
      <c r="C60" s="41" t="s">
        <v>32</v>
      </c>
      <c r="E60" s="18">
        <f>E52+E58</f>
        <v>70888183</v>
      </c>
      <c r="F60" s="52"/>
      <c r="G60" s="18">
        <f>G52+G58</f>
        <v>70386701</v>
      </c>
      <c r="H60" s="19"/>
      <c r="I60" s="18">
        <f>E60-G60</f>
        <v>501482</v>
      </c>
      <c r="K60" s="3">
        <f>IF(G60=0,"n/a",IF(AND(I60/G60&lt;1,I60/G60&gt;-1),I60/G60,"n/a"))</f>
        <v>7.1246697582828889E-3</v>
      </c>
    </row>
    <row r="61" spans="2:15" ht="6.95" customHeight="1" x14ac:dyDescent="0.2">
      <c r="E61" s="18"/>
      <c r="F61" s="52"/>
      <c r="G61" s="18"/>
      <c r="H61" s="52"/>
      <c r="I61" s="18"/>
      <c r="K61" s="10"/>
      <c r="M61" s="55"/>
      <c r="N61" s="55"/>
      <c r="O61" s="55"/>
    </row>
    <row r="62" spans="2:15" x14ac:dyDescent="0.2">
      <c r="B62" s="51" t="s">
        <v>33</v>
      </c>
      <c r="E62" s="18"/>
      <c r="F62" s="52"/>
      <c r="G62" s="18"/>
      <c r="H62" s="19"/>
      <c r="I62" s="18"/>
      <c r="K62" s="10"/>
    </row>
    <row r="63" spans="2:15" x14ac:dyDescent="0.2">
      <c r="C63" s="41" t="s">
        <v>20</v>
      </c>
      <c r="E63" s="18">
        <v>4226070</v>
      </c>
      <c r="F63" s="52"/>
      <c r="G63" s="18">
        <v>4321761</v>
      </c>
      <c r="H63" s="19"/>
      <c r="I63" s="18">
        <f>E63-G63</f>
        <v>-95691</v>
      </c>
      <c r="K63" s="3">
        <f>IF(G63=0,"n/a",IF(AND(I63/G63&lt;1,I63/G63&gt;-1),I63/G63,"n/a"))</f>
        <v>-2.2141668639242197E-2</v>
      </c>
    </row>
    <row r="64" spans="2:15" x14ac:dyDescent="0.2">
      <c r="C64" s="41" t="s">
        <v>21</v>
      </c>
      <c r="E64" s="20">
        <v>14061180</v>
      </c>
      <c r="F64" s="52"/>
      <c r="G64" s="20">
        <v>11647444</v>
      </c>
      <c r="H64" s="19"/>
      <c r="I64" s="20">
        <f>E64-G64</f>
        <v>2413736</v>
      </c>
      <c r="K64" s="8">
        <f>IF(G64=0,"n/a",IF(AND(I64/G64&lt;1,I64/G64&gt;-1),I64/G64,"n/a"))</f>
        <v>0.20723310625060742</v>
      </c>
    </row>
    <row r="65" spans="1:15" ht="6.95" customHeight="1" x14ac:dyDescent="0.2">
      <c r="E65" s="18"/>
      <c r="F65" s="52"/>
      <c r="G65" s="18"/>
      <c r="H65" s="52"/>
      <c r="I65" s="18"/>
      <c r="K65" s="10"/>
      <c r="M65" s="55"/>
      <c r="N65" s="55"/>
      <c r="O65" s="55"/>
    </row>
    <row r="66" spans="1:15" x14ac:dyDescent="0.2">
      <c r="C66" s="41" t="s">
        <v>22</v>
      </c>
      <c r="E66" s="20">
        <f>SUM(E63:E64)</f>
        <v>18287250</v>
      </c>
      <c r="F66" s="52"/>
      <c r="G66" s="20">
        <f>SUM(G63:G64)</f>
        <v>15969205</v>
      </c>
      <c r="H66" s="19"/>
      <c r="I66" s="20">
        <f>E66-G66</f>
        <v>2318045</v>
      </c>
      <c r="K66" s="8">
        <f>IF(G66=0,"n/a",IF(AND(I66/G66&lt;1,I66/G66&gt;-1),I66/G66,"n/a"))</f>
        <v>0.14515719473824776</v>
      </c>
    </row>
    <row r="67" spans="1:15" ht="6.95" customHeight="1" x14ac:dyDescent="0.2">
      <c r="E67" s="18"/>
      <c r="F67" s="52"/>
      <c r="G67" s="18"/>
      <c r="H67" s="52"/>
      <c r="I67" s="18"/>
      <c r="K67" s="10"/>
      <c r="M67" s="55"/>
      <c r="N67" s="55"/>
      <c r="O67" s="55"/>
    </row>
    <row r="68" spans="1:15" ht="12.75" thickBot="1" x14ac:dyDescent="0.25">
      <c r="C68" s="41" t="s">
        <v>34</v>
      </c>
      <c r="E68" s="21">
        <f>E60+E66</f>
        <v>89175433</v>
      </c>
      <c r="F68" s="52"/>
      <c r="G68" s="21">
        <f>G60+G66</f>
        <v>86355906</v>
      </c>
      <c r="H68" s="19"/>
      <c r="I68" s="21">
        <f>E68-G68</f>
        <v>2819527</v>
      </c>
      <c r="K68" s="17">
        <f>IF(G68=0,"n/a",IF(AND(I68/G68&lt;1,I68/G68&gt;-1),I68/G68,"n/a"))</f>
        <v>3.2650077228070541E-2</v>
      </c>
    </row>
    <row r="69" spans="1:15" ht="12.75" thickTop="1" x14ac:dyDescent="0.2"/>
    <row r="70" spans="1:15" ht="12.75" customHeight="1" x14ac:dyDescent="0.2">
      <c r="A70" s="41" t="s">
        <v>3</v>
      </c>
      <c r="C70" s="58" t="s">
        <v>35</v>
      </c>
      <c r="D70"/>
      <c r="E70"/>
      <c r="F70"/>
      <c r="G70"/>
      <c r="H70"/>
      <c r="I70"/>
      <c r="J70"/>
      <c r="K70"/>
      <c r="L70"/>
      <c r="M70"/>
      <c r="N70"/>
      <c r="O70"/>
    </row>
    <row r="71" spans="1:15" x14ac:dyDescent="0.2">
      <c r="A71" s="41" t="s">
        <v>3</v>
      </c>
    </row>
    <row r="72" spans="1:15" x14ac:dyDescent="0.2">
      <c r="A72" s="41" t="s">
        <v>3</v>
      </c>
    </row>
    <row r="73" spans="1:15" x14ac:dyDescent="0.2">
      <c r="A73" s="41" t="s">
        <v>3</v>
      </c>
    </row>
    <row r="74" spans="1:15" x14ac:dyDescent="0.2">
      <c r="A74" s="41" t="s">
        <v>3</v>
      </c>
    </row>
    <row r="75" spans="1:15" x14ac:dyDescent="0.2">
      <c r="A75" s="41" t="s">
        <v>3</v>
      </c>
    </row>
    <row r="76" spans="1:15" x14ac:dyDescent="0.2">
      <c r="A76" s="41" t="s">
        <v>3</v>
      </c>
    </row>
    <row r="77" spans="1:15" x14ac:dyDescent="0.2">
      <c r="A77" s="41" t="s">
        <v>3</v>
      </c>
    </row>
    <row r="78" spans="1:15" x14ac:dyDescent="0.2">
      <c r="A78" s="41" t="s">
        <v>3</v>
      </c>
    </row>
    <row r="79" spans="1:15" x14ac:dyDescent="0.2">
      <c r="A79" s="41" t="s">
        <v>3</v>
      </c>
    </row>
    <row r="80" spans="1:15" x14ac:dyDescent="0.2">
      <c r="A80" s="41" t="s">
        <v>3</v>
      </c>
    </row>
    <row r="81" spans="1:1" x14ac:dyDescent="0.2">
      <c r="A81" s="41" t="s">
        <v>3</v>
      </c>
    </row>
    <row r="82" spans="1:1" x14ac:dyDescent="0.2">
      <c r="A82" s="41" t="s">
        <v>3</v>
      </c>
    </row>
    <row r="83" spans="1:1" x14ac:dyDescent="0.2">
      <c r="A83" s="41" t="s">
        <v>3</v>
      </c>
    </row>
    <row r="84" spans="1:1" x14ac:dyDescent="0.2">
      <c r="A84" s="41" t="s">
        <v>3</v>
      </c>
    </row>
  </sheetData>
  <mergeCells count="6">
    <mergeCell ref="M6:O6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80" orientation="landscape" r:id="rId1"/>
  <headerFooter alignWithMargins="0">
    <oddFooter>&amp;C6a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4"/>
  <sheetViews>
    <sheetView zoomScaleNormal="100" zoomScaleSheetLayoutView="100" workbookViewId="0">
      <pane xSplit="4" ySplit="8" topLeftCell="E12" activePane="bottomRight" state="frozen"/>
      <selection activeCell="M42" sqref="M42"/>
      <selection pane="topRight" activeCell="M42" sqref="M42"/>
      <selection pane="bottomLeft" activeCell="M42" sqref="M42"/>
      <selection pane="bottomRight" activeCell="M78" sqref="M78"/>
    </sheetView>
  </sheetViews>
  <sheetFormatPr defaultColWidth="9.140625" defaultRowHeight="12" x14ac:dyDescent="0.2"/>
  <cols>
    <col min="1" max="2" width="1.7109375" style="41" customWidth="1"/>
    <col min="3" max="3" width="9.140625" style="41"/>
    <col min="4" max="4" width="23.85546875" style="41" customWidth="1"/>
    <col min="5" max="5" width="16.7109375" style="41" customWidth="1"/>
    <col min="6" max="6" width="0.85546875" style="41" customWidth="1"/>
    <col min="7" max="7" width="16.7109375" style="41" customWidth="1"/>
    <col min="8" max="8" width="0.85546875" style="41" customWidth="1"/>
    <col min="9" max="9" width="16.7109375" style="41" customWidth="1"/>
    <col min="10" max="10" width="0.85546875" style="41" customWidth="1"/>
    <col min="11" max="11" width="7.7109375" style="42" customWidth="1"/>
    <col min="12" max="12" width="0.85546875" style="41" customWidth="1"/>
    <col min="13" max="13" width="7.7109375" style="42" customWidth="1"/>
    <col min="14" max="14" width="0.85546875" style="42" customWidth="1"/>
    <col min="15" max="15" width="7.7109375" style="42" customWidth="1"/>
    <col min="16" max="16384" width="9.140625" style="41"/>
  </cols>
  <sheetData>
    <row r="1" spans="1:15" s="35" customFormat="1" ht="15" x14ac:dyDescent="0.25">
      <c r="E1" s="36" t="s">
        <v>0</v>
      </c>
      <c r="F1" s="36"/>
      <c r="G1" s="36"/>
      <c r="H1" s="36"/>
      <c r="I1" s="36"/>
      <c r="J1" s="36"/>
      <c r="K1" s="36"/>
      <c r="M1" s="37"/>
      <c r="N1" s="37"/>
      <c r="O1" s="37"/>
    </row>
    <row r="2" spans="1:15" s="35" customFormat="1" ht="15" x14ac:dyDescent="0.25">
      <c r="E2" s="36" t="s">
        <v>1</v>
      </c>
      <c r="F2" s="36"/>
      <c r="G2" s="36"/>
      <c r="H2" s="36"/>
      <c r="I2" s="36"/>
      <c r="J2" s="36"/>
      <c r="K2" s="36"/>
      <c r="M2" s="37"/>
      <c r="N2" s="37"/>
      <c r="O2" s="37"/>
    </row>
    <row r="3" spans="1:15" s="35" customFormat="1" ht="15" x14ac:dyDescent="0.25">
      <c r="E3" s="36" t="s">
        <v>45</v>
      </c>
      <c r="F3" s="36"/>
      <c r="G3" s="36"/>
      <c r="H3" s="36"/>
      <c r="I3" s="36"/>
      <c r="J3" s="36"/>
      <c r="K3" s="36"/>
      <c r="M3" s="37"/>
      <c r="N3" s="37"/>
      <c r="O3" s="37"/>
    </row>
    <row r="4" spans="1:15" s="38" customFormat="1" ht="12.75" x14ac:dyDescent="0.2">
      <c r="E4" s="39" t="s">
        <v>2</v>
      </c>
      <c r="F4" s="39"/>
      <c r="G4" s="39"/>
      <c r="H4" s="39"/>
      <c r="I4" s="39"/>
      <c r="J4" s="39"/>
      <c r="K4" s="39"/>
      <c r="M4" s="40"/>
      <c r="N4" s="40"/>
      <c r="O4" s="40"/>
    </row>
    <row r="5" spans="1:15" x14ac:dyDescent="0.2">
      <c r="A5" s="41" t="s">
        <v>3</v>
      </c>
    </row>
    <row r="6" spans="1:15" s="43" customFormat="1" ht="12.75" x14ac:dyDescent="0.2">
      <c r="A6" s="43" t="s">
        <v>3</v>
      </c>
      <c r="I6" s="44" t="s">
        <v>42</v>
      </c>
      <c r="J6" s="44"/>
      <c r="K6" s="44"/>
      <c r="M6" s="45" t="s">
        <v>4</v>
      </c>
      <c r="N6" s="45"/>
      <c r="O6" s="45"/>
    </row>
    <row r="7" spans="1:15" s="43" customFormat="1" ht="12.75" x14ac:dyDescent="0.2">
      <c r="E7" s="46" t="s">
        <v>5</v>
      </c>
      <c r="G7" s="46" t="s">
        <v>5</v>
      </c>
      <c r="I7" s="46"/>
      <c r="K7" s="47"/>
      <c r="M7" s="47"/>
      <c r="N7" s="48"/>
      <c r="O7" s="47"/>
    </row>
    <row r="8" spans="1:15" s="43" customFormat="1" ht="12.75" x14ac:dyDescent="0.2">
      <c r="A8" s="38" t="s">
        <v>6</v>
      </c>
      <c r="E8" s="49">
        <v>2021</v>
      </c>
      <c r="G8" s="49">
        <f>E8-1</f>
        <v>2020</v>
      </c>
      <c r="I8" s="49" t="s">
        <v>7</v>
      </c>
      <c r="K8" s="50" t="s">
        <v>8</v>
      </c>
      <c r="M8" s="50">
        <f>E8</f>
        <v>2021</v>
      </c>
      <c r="N8" s="48"/>
      <c r="O8" s="50">
        <f>G8</f>
        <v>2020</v>
      </c>
    </row>
    <row r="9" spans="1:15" x14ac:dyDescent="0.2">
      <c r="B9" s="51" t="s">
        <v>9</v>
      </c>
    </row>
    <row r="10" spans="1:15" x14ac:dyDescent="0.2">
      <c r="C10" s="41" t="s">
        <v>10</v>
      </c>
      <c r="E10" s="1">
        <v>39705308.609999999</v>
      </c>
      <c r="F10" s="2"/>
      <c r="G10" s="1">
        <v>34371565.259999998</v>
      </c>
      <c r="H10" s="52"/>
      <c r="I10" s="1">
        <f>E10-G10</f>
        <v>5333743.3500000015</v>
      </c>
      <c r="K10" s="3">
        <f>IF(G10=0,"n/a",IF(AND(I10/G10&lt;1,I10/G10&gt;-1),I10/G10,"n/a"))</f>
        <v>0.15517894834446658</v>
      </c>
      <c r="M10" s="4">
        <f>IF(E48=0,"n/a",E10/E48)</f>
        <v>1.3015002688861284</v>
      </c>
      <c r="N10" s="53"/>
      <c r="O10" s="4">
        <f>IF(G48=0,"n/a",G10/G48)</f>
        <v>1.2225340379484742</v>
      </c>
    </row>
    <row r="11" spans="1:15" x14ac:dyDescent="0.2">
      <c r="C11" s="41" t="s">
        <v>11</v>
      </c>
      <c r="E11" s="5">
        <v>15501669.050000001</v>
      </c>
      <c r="F11" s="52"/>
      <c r="G11" s="5">
        <v>11840264.310000001</v>
      </c>
      <c r="H11" s="52"/>
      <c r="I11" s="5">
        <f>E11-G11</f>
        <v>3661404.74</v>
      </c>
      <c r="K11" s="3">
        <f>IF(G11=0,"n/a",IF(AND(I11/G11&lt;1,I11/G11&gt;-1),I11/G11,"n/a"))</f>
        <v>0.30923336203801349</v>
      </c>
      <c r="M11" s="6">
        <f>IF(E49=0,"n/a",E11/E49)</f>
        <v>1.0744508778254236</v>
      </c>
      <c r="N11" s="53"/>
      <c r="O11" s="6">
        <f>IF(G49=0,"n/a",G11/G49)</f>
        <v>0.98843979596854126</v>
      </c>
    </row>
    <row r="12" spans="1:15" x14ac:dyDescent="0.2">
      <c r="C12" s="41" t="s">
        <v>12</v>
      </c>
      <c r="E12" s="7">
        <v>1158698.96</v>
      </c>
      <c r="F12" s="52"/>
      <c r="G12" s="7">
        <v>863486.35</v>
      </c>
      <c r="H12" s="52"/>
      <c r="I12" s="7">
        <f>E12-G12</f>
        <v>295212.61</v>
      </c>
      <c r="K12" s="8">
        <f>IF(G12=0,"n/a",IF(AND(I12/G12&lt;1,I12/G12&gt;-1),I12/G12,"n/a"))</f>
        <v>0.34188451270827847</v>
      </c>
      <c r="M12" s="9">
        <f>IF(E50=0,"n/a",E12/E50)</f>
        <v>0.86327502415786461</v>
      </c>
      <c r="N12" s="53"/>
      <c r="O12" s="9">
        <f>IF(G50=0,"n/a",G12/G50)</f>
        <v>0.79893998834186097</v>
      </c>
    </row>
    <row r="13" spans="1:15" ht="6.95" customHeight="1" x14ac:dyDescent="0.2">
      <c r="E13" s="5"/>
      <c r="F13" s="52"/>
      <c r="G13" s="5"/>
      <c r="H13" s="52"/>
      <c r="I13" s="5"/>
      <c r="K13" s="10"/>
      <c r="M13" s="53"/>
      <c r="N13" s="53"/>
      <c r="O13" s="53"/>
    </row>
    <row r="14" spans="1:15" x14ac:dyDescent="0.2">
      <c r="C14" s="41" t="s">
        <v>13</v>
      </c>
      <c r="E14" s="5">
        <f>SUM(E10:E12)</f>
        <v>56365676.619999997</v>
      </c>
      <c r="F14" s="52"/>
      <c r="G14" s="5">
        <f>SUM(G10:G12)</f>
        <v>47075315.920000002</v>
      </c>
      <c r="H14" s="52"/>
      <c r="I14" s="5">
        <f>E14-G14</f>
        <v>9290360.6999999955</v>
      </c>
      <c r="K14" s="3">
        <f>IF(G14=0,"n/a",IF(AND(I14/G14&lt;1,I14/G14&gt;-1),I14/G14,"n/a"))</f>
        <v>0.19735100059207411</v>
      </c>
      <c r="M14" s="6">
        <f>IF(E52=0,"n/a",E14/E52)</f>
        <v>1.2180042270603169</v>
      </c>
      <c r="N14" s="53"/>
      <c r="O14" s="6">
        <f>IF(G52=0,"n/a",G14/G52)</f>
        <v>1.1433110551693246</v>
      </c>
    </row>
    <row r="15" spans="1:15" ht="6.95" customHeight="1" x14ac:dyDescent="0.2">
      <c r="E15" s="5"/>
      <c r="F15" s="52"/>
      <c r="G15" s="5"/>
      <c r="H15" s="52"/>
      <c r="I15" s="5"/>
      <c r="K15" s="10"/>
      <c r="M15" s="53"/>
      <c r="N15" s="53"/>
      <c r="O15" s="53"/>
    </row>
    <row r="16" spans="1:15" x14ac:dyDescent="0.2">
      <c r="B16" s="51" t="s">
        <v>14</v>
      </c>
      <c r="E16" s="5"/>
      <c r="F16" s="52"/>
      <c r="G16" s="5"/>
      <c r="H16" s="52"/>
      <c r="I16" s="5"/>
      <c r="K16" s="10"/>
      <c r="M16" s="53"/>
      <c r="N16" s="53"/>
      <c r="O16" s="53"/>
    </row>
    <row r="17" spans="2:15" x14ac:dyDescent="0.2">
      <c r="C17" s="41" t="s">
        <v>15</v>
      </c>
      <c r="E17" s="5">
        <v>2026311.31</v>
      </c>
      <c r="F17" s="52"/>
      <c r="G17" s="5">
        <v>1785511</v>
      </c>
      <c r="H17" s="52"/>
      <c r="I17" s="5">
        <f>E17-G17</f>
        <v>240800.31000000006</v>
      </c>
      <c r="K17" s="3">
        <f>IF(G17=0,"n/a",IF(AND(I17/G17&lt;1,I17/G17&gt;-1),I17/G17,"n/a"))</f>
        <v>0.13486352646385269</v>
      </c>
      <c r="M17" s="6">
        <f>IF(E55=0,"n/a",E17/E55)</f>
        <v>0.50914263351633859</v>
      </c>
      <c r="N17" s="53"/>
      <c r="O17" s="6">
        <f>IF(G55=0,"n/a",G17/G55)</f>
        <v>0.53472261528809106</v>
      </c>
    </row>
    <row r="18" spans="2:15" x14ac:dyDescent="0.2">
      <c r="C18" s="41" t="s">
        <v>16</v>
      </c>
      <c r="E18" s="7">
        <v>186852.95</v>
      </c>
      <c r="F18" s="11"/>
      <c r="G18" s="7">
        <v>48347.69</v>
      </c>
      <c r="H18" s="12"/>
      <c r="I18" s="7">
        <f>E18-G18</f>
        <v>138505.26</v>
      </c>
      <c r="K18" s="8" t="str">
        <f>IF(G18=0,"n/a",IF(AND(I18/G18&lt;1,I18/G18&gt;-1),I18/G18,"n/a"))</f>
        <v>n/a</v>
      </c>
      <c r="M18" s="9">
        <f>IF(E56=0,"n/a",E18/E56)</f>
        <v>0.48632773052377337</v>
      </c>
      <c r="N18" s="53"/>
      <c r="O18" s="9">
        <f>IF(G56=0,"n/a",G18/G56)</f>
        <v>0.56905744988877249</v>
      </c>
    </row>
    <row r="19" spans="2:15" ht="6.95" customHeight="1" x14ac:dyDescent="0.2">
      <c r="E19" s="5"/>
      <c r="F19" s="54"/>
      <c r="G19" s="5"/>
      <c r="H19" s="54"/>
      <c r="I19" s="5"/>
      <c r="K19" s="10"/>
      <c r="M19" s="53"/>
      <c r="N19" s="53"/>
      <c r="O19" s="53"/>
    </row>
    <row r="20" spans="2:15" x14ac:dyDescent="0.2">
      <c r="C20" s="41" t="s">
        <v>17</v>
      </c>
      <c r="E20" s="7">
        <f>SUM(E17:E18)</f>
        <v>2213164.2600000002</v>
      </c>
      <c r="F20" s="11"/>
      <c r="G20" s="7">
        <f>SUM(G17:G18)</f>
        <v>1833858.69</v>
      </c>
      <c r="H20" s="12"/>
      <c r="I20" s="7">
        <f>E20-G20</f>
        <v>379305.5700000003</v>
      </c>
      <c r="K20" s="8">
        <f>IF(G20=0,"n/a",IF(AND(I20/G20&lt;1,I20/G20&gt;-1),I20/G20,"n/a"))</f>
        <v>0.20683467710371964</v>
      </c>
      <c r="M20" s="9">
        <f>IF(E58=0,"n/a",E20/E58)</f>
        <v>0.50713400955348487</v>
      </c>
      <c r="N20" s="53"/>
      <c r="O20" s="9">
        <f>IF(G58=0,"n/a",G20/G58)</f>
        <v>0.53557455456856351</v>
      </c>
    </row>
    <row r="21" spans="2:15" ht="6.95" customHeight="1" x14ac:dyDescent="0.2">
      <c r="E21" s="5"/>
      <c r="F21" s="54"/>
      <c r="G21" s="5"/>
      <c r="H21" s="54"/>
      <c r="I21" s="5"/>
      <c r="K21" s="10"/>
      <c r="M21" s="53"/>
      <c r="N21" s="53"/>
      <c r="O21" s="53"/>
    </row>
    <row r="22" spans="2:15" x14ac:dyDescent="0.2">
      <c r="C22" s="41" t="s">
        <v>18</v>
      </c>
      <c r="E22" s="5">
        <f>E14+E20</f>
        <v>58578840.879999995</v>
      </c>
      <c r="F22" s="54"/>
      <c r="G22" s="5">
        <f>G14+G20</f>
        <v>48909174.609999999</v>
      </c>
      <c r="H22" s="54"/>
      <c r="I22" s="5">
        <f>E22-G22</f>
        <v>9669666.2699999958</v>
      </c>
      <c r="K22" s="3">
        <f>IF(G22=0,"n/a",IF(AND(I22/G22&lt;1,I22/G22&gt;-1),I22/G22,"n/a"))</f>
        <v>0.19770659282446632</v>
      </c>
      <c r="M22" s="6">
        <f>IF(E60=0,"n/a",E22/E60)</f>
        <v>1.1567441191094829</v>
      </c>
      <c r="N22" s="53"/>
      <c r="O22" s="6">
        <f>IF(G60=0,"n/a",G22/G60)</f>
        <v>1.0966516069412335</v>
      </c>
    </row>
    <row r="23" spans="2:15" ht="6.95" customHeight="1" x14ac:dyDescent="0.2">
      <c r="E23" s="5"/>
      <c r="F23" s="54"/>
      <c r="G23" s="5"/>
      <c r="H23" s="54"/>
      <c r="I23" s="5"/>
      <c r="K23" s="10"/>
      <c r="M23" s="53"/>
      <c r="N23" s="53"/>
      <c r="O23" s="53"/>
    </row>
    <row r="24" spans="2:15" x14ac:dyDescent="0.2">
      <c r="B24" s="51" t="s">
        <v>19</v>
      </c>
      <c r="E24" s="5"/>
      <c r="F24" s="54"/>
      <c r="G24" s="5"/>
      <c r="H24" s="54"/>
      <c r="I24" s="5"/>
      <c r="K24" s="10"/>
      <c r="M24" s="53"/>
      <c r="N24" s="53"/>
      <c r="O24" s="53"/>
    </row>
    <row r="25" spans="2:15" x14ac:dyDescent="0.2">
      <c r="C25" s="41" t="s">
        <v>20</v>
      </c>
      <c r="E25" s="5">
        <v>548815.76</v>
      </c>
      <c r="F25" s="54"/>
      <c r="G25" s="5">
        <v>531411.48</v>
      </c>
      <c r="H25" s="54"/>
      <c r="I25" s="5">
        <f>E25-G25</f>
        <v>17404.280000000028</v>
      </c>
      <c r="K25" s="3">
        <f>IF(G25=0,"n/a",IF(AND(I25/G25&lt;1,I25/G25&gt;-1),I25/G25,"n/a"))</f>
        <v>3.2751042563100123E-2</v>
      </c>
      <c r="M25" s="6">
        <f>IF(E63=0,"n/a",E25/E63)</f>
        <v>0.14210319637564398</v>
      </c>
      <c r="N25" s="53"/>
      <c r="O25" s="6">
        <f>IF(G63=0,"n/a",G25/G63)</f>
        <v>0.14728809777678492</v>
      </c>
    </row>
    <row r="26" spans="2:15" x14ac:dyDescent="0.2">
      <c r="C26" s="41" t="s">
        <v>21</v>
      </c>
      <c r="E26" s="7">
        <v>1079533.28</v>
      </c>
      <c r="F26" s="11"/>
      <c r="G26" s="7">
        <v>1123566.92</v>
      </c>
      <c r="H26" s="12"/>
      <c r="I26" s="7">
        <f>E26-G26</f>
        <v>-44033.639999999898</v>
      </c>
      <c r="K26" s="8">
        <f>IF(G26=0,"n/a",IF(AND(I26/G26&lt;1,I26/G26&gt;-1),I26/G26,"n/a"))</f>
        <v>-3.9190936664457776E-2</v>
      </c>
      <c r="M26" s="9">
        <f>IF(E64=0,"n/a",E26/E64)</f>
        <v>8.0240224169186219E-2</v>
      </c>
      <c r="N26" s="53"/>
      <c r="O26" s="9">
        <f>IF(G64=0,"n/a",G26/G64)</f>
        <v>9.5948885645902482E-2</v>
      </c>
    </row>
    <row r="27" spans="2:15" ht="6.95" customHeight="1" x14ac:dyDescent="0.2">
      <c r="E27" s="5"/>
      <c r="F27" s="54"/>
      <c r="G27" s="5"/>
      <c r="H27" s="54"/>
      <c r="I27" s="5"/>
      <c r="K27" s="10"/>
      <c r="M27" s="53"/>
      <c r="N27" s="53"/>
      <c r="O27" s="53"/>
    </row>
    <row r="28" spans="2:15" x14ac:dyDescent="0.2">
      <c r="C28" s="41" t="s">
        <v>22</v>
      </c>
      <c r="E28" s="7">
        <f>SUM(E25:E26)</f>
        <v>1628349.04</v>
      </c>
      <c r="F28" s="11"/>
      <c r="G28" s="7">
        <f>SUM(G25:G26)</f>
        <v>1654978.4</v>
      </c>
      <c r="H28" s="12"/>
      <c r="I28" s="7">
        <f>E28-G28</f>
        <v>-26629.35999999987</v>
      </c>
      <c r="K28" s="8">
        <f>IF(G28=0,"n/a",IF(AND(I28/G28&lt;1,I28/G28&gt;-1),I28/G28,"n/a"))</f>
        <v>-1.6090457736487599E-2</v>
      </c>
      <c r="M28" s="9">
        <f>IF(E66=0,"n/a",E28/E66)</f>
        <v>9.4038011395333534E-2</v>
      </c>
      <c r="N28" s="53"/>
      <c r="O28" s="9">
        <f>IF(G66=0,"n/a",G28/G66)</f>
        <v>0.10804120373181146</v>
      </c>
    </row>
    <row r="29" spans="2:15" ht="6.95" customHeight="1" x14ac:dyDescent="0.2">
      <c r="E29" s="5"/>
      <c r="F29" s="54"/>
      <c r="G29" s="5"/>
      <c r="H29" s="54"/>
      <c r="I29" s="5"/>
      <c r="K29" s="10"/>
      <c r="M29" s="53"/>
      <c r="N29" s="53"/>
      <c r="O29" s="53"/>
    </row>
    <row r="30" spans="2:15" x14ac:dyDescent="0.2">
      <c r="C30" s="41" t="s">
        <v>23</v>
      </c>
      <c r="E30" s="5">
        <f>E22+E28</f>
        <v>60207189.919999994</v>
      </c>
      <c r="F30" s="54"/>
      <c r="G30" s="5">
        <f>G22+G28</f>
        <v>50564153.009999998</v>
      </c>
      <c r="H30" s="54"/>
      <c r="I30" s="5">
        <f>E30-G30</f>
        <v>9643036.9099999964</v>
      </c>
      <c r="K30" s="3">
        <f>IF(G30=0,"n/a",IF(AND(I30/G30&lt;1,I30/G30&gt;-1),I30/G30,"n/a"))</f>
        <v>0.19070895755126971</v>
      </c>
      <c r="M30" s="4">
        <f>IF(E68=0,"n/a",E30/E68)</f>
        <v>0.88596009123416275</v>
      </c>
      <c r="N30" s="53"/>
      <c r="O30" s="4">
        <f>IF(G68=0,"n/a",G30/G68)</f>
        <v>0.84390787462601813</v>
      </c>
    </row>
    <row r="31" spans="2:15" ht="6.95" customHeight="1" x14ac:dyDescent="0.2">
      <c r="E31" s="5"/>
      <c r="F31" s="54"/>
      <c r="G31" s="5"/>
      <c r="H31" s="54"/>
      <c r="I31" s="5"/>
      <c r="K31" s="10"/>
      <c r="M31" s="55"/>
      <c r="N31" s="55"/>
      <c r="O31" s="55"/>
    </row>
    <row r="32" spans="2:15" x14ac:dyDescent="0.2">
      <c r="B32" s="41" t="s">
        <v>24</v>
      </c>
      <c r="E32" s="5">
        <v>-830068.06</v>
      </c>
      <c r="F32" s="54"/>
      <c r="G32" s="5">
        <v>1728444.48</v>
      </c>
      <c r="H32" s="54"/>
      <c r="I32" s="5">
        <f>E32-G32</f>
        <v>-2558512.54</v>
      </c>
      <c r="K32" s="3" t="str">
        <f>IF(G32=0,"n/a",IF(AND(I32/G32&lt;1,I32/G32&gt;-1),I32/G32,"n/a"))</f>
        <v>n/a</v>
      </c>
      <c r="M32" s="55"/>
      <c r="N32" s="55"/>
      <c r="O32" s="55"/>
    </row>
    <row r="33" spans="1:15" x14ac:dyDescent="0.2">
      <c r="B33" s="41" t="s">
        <v>25</v>
      </c>
      <c r="E33" s="7">
        <v>493953.93</v>
      </c>
      <c r="F33" s="11"/>
      <c r="G33" s="7">
        <v>1042146.32</v>
      </c>
      <c r="H33" s="12"/>
      <c r="I33" s="7">
        <f>E33-G33</f>
        <v>-548192.3899999999</v>
      </c>
      <c r="K33" s="8">
        <f>IF(G33=0,"n/a",IF(AND(I33/G33&lt;1,I33/G33&gt;-1),I33/G33,"n/a"))</f>
        <v>-0.526022478302279</v>
      </c>
    </row>
    <row r="34" spans="1:15" ht="6.95" customHeight="1" x14ac:dyDescent="0.2">
      <c r="E34" s="13"/>
      <c r="F34" s="54"/>
      <c r="G34" s="13"/>
      <c r="H34" s="54"/>
      <c r="I34" s="13"/>
      <c r="K34" s="14"/>
      <c r="M34" s="55"/>
      <c r="N34" s="55"/>
      <c r="O34" s="55"/>
    </row>
    <row r="35" spans="1:15" ht="12.75" thickBot="1" x14ac:dyDescent="0.25">
      <c r="C35" s="41" t="s">
        <v>26</v>
      </c>
      <c r="E35" s="15">
        <f>SUM(E30:E33)</f>
        <v>59871075.789999992</v>
      </c>
      <c r="F35" s="16"/>
      <c r="G35" s="15">
        <f>SUM(G30:G33)</f>
        <v>53334743.809999995</v>
      </c>
      <c r="H35" s="54"/>
      <c r="I35" s="15">
        <f>E35-G35</f>
        <v>6536331.9799999967</v>
      </c>
      <c r="K35" s="17">
        <f>IF(G35=0,"n/a",IF(AND(I35/G35&lt;1,I35/G35&gt;-1),I35/G35,"n/a"))</f>
        <v>0.12255298353518045</v>
      </c>
    </row>
    <row r="36" spans="1:15" ht="12.75" thickTop="1" x14ac:dyDescent="0.2">
      <c r="E36" s="13"/>
      <c r="F36" s="54"/>
      <c r="G36" s="13"/>
      <c r="H36" s="52"/>
      <c r="I36" s="13"/>
    </row>
    <row r="37" spans="1:15" x14ac:dyDescent="0.2">
      <c r="C37" s="56" t="s">
        <v>36</v>
      </c>
      <c r="E37" s="1">
        <v>3065062.74</v>
      </c>
      <c r="F37" s="1"/>
      <c r="G37" s="1">
        <v>2729003.38</v>
      </c>
      <c r="H37" s="52"/>
      <c r="I37" s="13"/>
    </row>
    <row r="38" spans="1:15" x14ac:dyDescent="0.2">
      <c r="C38" s="56" t="s">
        <v>37</v>
      </c>
      <c r="E38" s="5">
        <v>1005364.21</v>
      </c>
      <c r="F38" s="13"/>
      <c r="G38" s="5">
        <v>948312.14</v>
      </c>
      <c r="H38" s="52"/>
      <c r="I38" s="13"/>
    </row>
    <row r="39" spans="1:15" x14ac:dyDescent="0.2">
      <c r="C39" s="56" t="s">
        <v>38</v>
      </c>
      <c r="E39" s="5">
        <v>315083.83</v>
      </c>
      <c r="F39" s="52"/>
      <c r="G39" s="5">
        <v>248028.88</v>
      </c>
      <c r="H39" s="52"/>
      <c r="I39" s="13"/>
    </row>
    <row r="40" spans="1:15" x14ac:dyDescent="0.2">
      <c r="C40" s="56" t="s">
        <v>27</v>
      </c>
      <c r="E40" s="5">
        <v>1142548.73</v>
      </c>
      <c r="F40" s="52"/>
      <c r="G40" s="5">
        <v>872621.17</v>
      </c>
      <c r="H40" s="52"/>
      <c r="I40" s="13"/>
    </row>
    <row r="41" spans="1:15" x14ac:dyDescent="0.2">
      <c r="C41" s="56" t="s">
        <v>28</v>
      </c>
      <c r="E41" s="5">
        <v>892118.1</v>
      </c>
      <c r="F41" s="52"/>
      <c r="G41" s="5">
        <v>821458.31</v>
      </c>
      <c r="H41" s="52"/>
      <c r="I41" s="13"/>
    </row>
    <row r="42" spans="1:15" x14ac:dyDescent="0.2">
      <c r="C42" s="56" t="s">
        <v>39</v>
      </c>
      <c r="E42" s="5">
        <v>-33166.26</v>
      </c>
      <c r="F42" s="52"/>
      <c r="G42" s="5">
        <v>-141574.03</v>
      </c>
      <c r="H42" s="52"/>
      <c r="I42" s="13"/>
    </row>
    <row r="43" spans="1:15" x14ac:dyDescent="0.2">
      <c r="C43" s="56" t="s">
        <v>43</v>
      </c>
      <c r="E43" s="5">
        <v>-676890.13</v>
      </c>
      <c r="F43" s="52"/>
      <c r="G43" s="5">
        <v>0</v>
      </c>
      <c r="H43" s="52"/>
      <c r="I43" s="13"/>
    </row>
    <row r="44" spans="1:15" x14ac:dyDescent="0.2">
      <c r="C44" s="56" t="s">
        <v>44</v>
      </c>
      <c r="E44" s="5">
        <v>-66347.14</v>
      </c>
      <c r="F44" s="52"/>
      <c r="G44" s="5">
        <v>0</v>
      </c>
      <c r="H44" s="52"/>
      <c r="I44" s="13"/>
    </row>
    <row r="45" spans="1:15" x14ac:dyDescent="0.2">
      <c r="E45" s="18"/>
      <c r="F45" s="52"/>
      <c r="G45" s="52"/>
      <c r="H45" s="52"/>
      <c r="I45" s="52"/>
    </row>
    <row r="46" spans="1:15" ht="12.75" x14ac:dyDescent="0.2">
      <c r="A46" s="38" t="s">
        <v>29</v>
      </c>
      <c r="E46" s="18"/>
      <c r="F46" s="52"/>
      <c r="G46" s="52"/>
      <c r="H46" s="52"/>
      <c r="I46" s="52"/>
    </row>
    <row r="47" spans="1:15" x14ac:dyDescent="0.2">
      <c r="B47" s="51" t="s">
        <v>30</v>
      </c>
      <c r="E47" s="18"/>
      <c r="F47" s="52"/>
      <c r="G47" s="52"/>
      <c r="H47" s="52"/>
      <c r="I47" s="52"/>
    </row>
    <row r="48" spans="1:15" x14ac:dyDescent="0.2">
      <c r="C48" s="41" t="s">
        <v>10</v>
      </c>
      <c r="E48" s="18">
        <v>30507338</v>
      </c>
      <c r="F48" s="52"/>
      <c r="G48" s="18">
        <v>28115017</v>
      </c>
      <c r="H48" s="19"/>
      <c r="I48" s="18">
        <f>E48-G48</f>
        <v>2392321</v>
      </c>
      <c r="K48" s="3">
        <f>IF(G48=0,"n/a",IF(AND(I48/G48&lt;1,I48/G48&gt;-1),I48/G48,"n/a"))</f>
        <v>8.5090505191584981E-2</v>
      </c>
    </row>
    <row r="49" spans="2:15" x14ac:dyDescent="0.2">
      <c r="C49" s="41" t="s">
        <v>11</v>
      </c>
      <c r="E49" s="18">
        <v>14427527</v>
      </c>
      <c r="F49" s="52"/>
      <c r="G49" s="18">
        <v>11978741</v>
      </c>
      <c r="H49" s="19"/>
      <c r="I49" s="18">
        <f>E49-G49</f>
        <v>2448786</v>
      </c>
      <c r="K49" s="3">
        <f>IF(G49=0,"n/a",IF(AND(I49/G49&lt;1,I49/G49&gt;-1),I49/G49,"n/a"))</f>
        <v>0.20442766063645587</v>
      </c>
    </row>
    <row r="50" spans="2:15" x14ac:dyDescent="0.2">
      <c r="C50" s="41" t="s">
        <v>12</v>
      </c>
      <c r="E50" s="20">
        <v>1342213</v>
      </c>
      <c r="F50" s="52"/>
      <c r="G50" s="20">
        <v>1080790</v>
      </c>
      <c r="H50" s="19"/>
      <c r="I50" s="20">
        <f>E50-G50</f>
        <v>261423</v>
      </c>
      <c r="K50" s="8">
        <f>IF(G50=0,"n/a",IF(AND(I50/G50&lt;1,I50/G50&gt;-1),I50/G50,"n/a"))</f>
        <v>0.24188140156737201</v>
      </c>
    </row>
    <row r="51" spans="2:15" ht="6.95" customHeight="1" x14ac:dyDescent="0.2">
      <c r="E51" s="18"/>
      <c r="F51" s="52"/>
      <c r="G51" s="18"/>
      <c r="H51" s="52"/>
      <c r="I51" s="18"/>
      <c r="K51" s="10"/>
      <c r="M51" s="55"/>
      <c r="N51" s="55"/>
      <c r="O51" s="55"/>
    </row>
    <row r="52" spans="2:15" x14ac:dyDescent="0.2">
      <c r="C52" s="41" t="s">
        <v>13</v>
      </c>
      <c r="E52" s="18">
        <f>SUM(E48:E50)</f>
        <v>46277078</v>
      </c>
      <c r="F52" s="52"/>
      <c r="G52" s="18">
        <f>SUM(G48:G50)</f>
        <v>41174548</v>
      </c>
      <c r="H52" s="19"/>
      <c r="I52" s="18">
        <f>E52-G52</f>
        <v>5102530</v>
      </c>
      <c r="K52" s="3">
        <f>IF(G52=0,"n/a",IF(AND(I52/G52&lt;1,I52/G52&gt;-1),I52/G52,"n/a"))</f>
        <v>0.12392437192024548</v>
      </c>
    </row>
    <row r="53" spans="2:15" ht="6.95" customHeight="1" x14ac:dyDescent="0.2">
      <c r="E53" s="18"/>
      <c r="F53" s="52"/>
      <c r="G53" s="18"/>
      <c r="H53" s="52"/>
      <c r="I53" s="18"/>
      <c r="K53" s="10"/>
      <c r="M53" s="55"/>
      <c r="N53" s="55"/>
      <c r="O53" s="55"/>
    </row>
    <row r="54" spans="2:15" x14ac:dyDescent="0.2">
      <c r="B54" s="51" t="s">
        <v>31</v>
      </c>
      <c r="E54" s="18"/>
      <c r="F54" s="52"/>
      <c r="G54" s="18"/>
      <c r="H54" s="19"/>
      <c r="I54" s="18"/>
      <c r="K54" s="10"/>
    </row>
    <row r="55" spans="2:15" x14ac:dyDescent="0.2">
      <c r="C55" s="41" t="s">
        <v>15</v>
      </c>
      <c r="E55" s="18">
        <v>3979850</v>
      </c>
      <c r="F55" s="52"/>
      <c r="G55" s="18">
        <v>3339135</v>
      </c>
      <c r="H55" s="19"/>
      <c r="I55" s="18">
        <f>E55-G55</f>
        <v>640715</v>
      </c>
      <c r="K55" s="3">
        <f>IF(G55=0,"n/a",IF(AND(I55/G55&lt;1,I55/G55&gt;-1),I55/G55,"n/a"))</f>
        <v>0.19188053193416857</v>
      </c>
    </row>
    <row r="56" spans="2:15" x14ac:dyDescent="0.2">
      <c r="C56" s="41" t="s">
        <v>16</v>
      </c>
      <c r="E56" s="20">
        <v>384212</v>
      </c>
      <c r="F56" s="52"/>
      <c r="G56" s="20">
        <v>84961</v>
      </c>
      <c r="H56" s="19"/>
      <c r="I56" s="20">
        <f>E56-G56</f>
        <v>299251</v>
      </c>
      <c r="K56" s="8" t="str">
        <f>IF(G56=0,"n/a",IF(AND(I56/G56&lt;1,I56/G56&gt;-1),I56/G56,"n/a"))</f>
        <v>n/a</v>
      </c>
    </row>
    <row r="57" spans="2:15" ht="6.95" customHeight="1" x14ac:dyDescent="0.2">
      <c r="E57" s="18"/>
      <c r="F57" s="52"/>
      <c r="G57" s="18"/>
      <c r="H57" s="52"/>
      <c r="I57" s="18"/>
      <c r="K57" s="10"/>
      <c r="M57" s="55"/>
      <c r="N57" s="55"/>
      <c r="O57" s="55"/>
    </row>
    <row r="58" spans="2:15" x14ac:dyDescent="0.2">
      <c r="C58" s="41" t="s">
        <v>17</v>
      </c>
      <c r="E58" s="20">
        <f>SUM(E55:E56)</f>
        <v>4364062</v>
      </c>
      <c r="F58" s="52"/>
      <c r="G58" s="20">
        <f>SUM(G55:G56)</f>
        <v>3424096</v>
      </c>
      <c r="H58" s="19"/>
      <c r="I58" s="20">
        <f>E58-G58</f>
        <v>939966</v>
      </c>
      <c r="K58" s="8">
        <f>IF(G58=0,"n/a",IF(AND(I58/G58&lt;1,I58/G58&gt;-1),I58/G58,"n/a"))</f>
        <v>0.27451508368924238</v>
      </c>
    </row>
    <row r="59" spans="2:15" ht="6.95" customHeight="1" x14ac:dyDescent="0.2">
      <c r="E59" s="18"/>
      <c r="F59" s="52"/>
      <c r="G59" s="18"/>
      <c r="H59" s="52"/>
      <c r="I59" s="18"/>
      <c r="K59" s="10"/>
      <c r="M59" s="55"/>
      <c r="N59" s="55"/>
      <c r="O59" s="55"/>
    </row>
    <row r="60" spans="2:15" x14ac:dyDescent="0.2">
      <c r="C60" s="41" t="s">
        <v>32</v>
      </c>
      <c r="E60" s="18">
        <f>E52+E58</f>
        <v>50641140</v>
      </c>
      <c r="F60" s="52"/>
      <c r="G60" s="18">
        <f>G52+G58</f>
        <v>44598644</v>
      </c>
      <c r="H60" s="19"/>
      <c r="I60" s="18">
        <f>E60-G60</f>
        <v>6042496</v>
      </c>
      <c r="K60" s="3">
        <f>IF(G60=0,"n/a",IF(AND(I60/G60&lt;1,I60/G60&gt;-1),I60/G60,"n/a"))</f>
        <v>0.13548609235742684</v>
      </c>
    </row>
    <row r="61" spans="2:15" ht="6.95" customHeight="1" x14ac:dyDescent="0.2">
      <c r="E61" s="18"/>
      <c r="F61" s="52"/>
      <c r="G61" s="18"/>
      <c r="H61" s="52"/>
      <c r="I61" s="18"/>
      <c r="K61" s="10"/>
      <c r="M61" s="55"/>
      <c r="N61" s="55"/>
      <c r="O61" s="55"/>
    </row>
    <row r="62" spans="2:15" x14ac:dyDescent="0.2">
      <c r="B62" s="51" t="s">
        <v>33</v>
      </c>
      <c r="E62" s="18"/>
      <c r="F62" s="52"/>
      <c r="G62" s="18"/>
      <c r="H62" s="19"/>
      <c r="I62" s="18"/>
      <c r="K62" s="10"/>
    </row>
    <row r="63" spans="2:15" x14ac:dyDescent="0.2">
      <c r="C63" s="41" t="s">
        <v>20</v>
      </c>
      <c r="E63" s="18">
        <v>3862093</v>
      </c>
      <c r="F63" s="52"/>
      <c r="G63" s="18">
        <v>3607973</v>
      </c>
      <c r="H63" s="19"/>
      <c r="I63" s="18">
        <f>E63-G63</f>
        <v>254120</v>
      </c>
      <c r="K63" s="3">
        <f>IF(G63=0,"n/a",IF(AND(I63/G63&lt;1,I63/G63&gt;-1),I63/G63,"n/a"))</f>
        <v>7.0432899581011274E-2</v>
      </c>
    </row>
    <row r="64" spans="2:15" x14ac:dyDescent="0.2">
      <c r="C64" s="41" t="s">
        <v>21</v>
      </c>
      <c r="E64" s="20">
        <v>13453767</v>
      </c>
      <c r="F64" s="52"/>
      <c r="G64" s="20">
        <v>11710057</v>
      </c>
      <c r="H64" s="19"/>
      <c r="I64" s="20">
        <f>E64-G64</f>
        <v>1743710</v>
      </c>
      <c r="K64" s="8">
        <f>IF(G64=0,"n/a",IF(AND(I64/G64&lt;1,I64/G64&gt;-1),I64/G64,"n/a"))</f>
        <v>0.14890704631070539</v>
      </c>
    </row>
    <row r="65" spans="1:15" ht="6.95" customHeight="1" x14ac:dyDescent="0.2">
      <c r="E65" s="18"/>
      <c r="F65" s="52"/>
      <c r="G65" s="18"/>
      <c r="H65" s="52"/>
      <c r="I65" s="18"/>
      <c r="K65" s="10"/>
      <c r="M65" s="55"/>
      <c r="N65" s="55"/>
      <c r="O65" s="55"/>
    </row>
    <row r="66" spans="1:15" x14ac:dyDescent="0.2">
      <c r="C66" s="41" t="s">
        <v>22</v>
      </c>
      <c r="E66" s="20">
        <f>SUM(E63:E64)</f>
        <v>17315860</v>
      </c>
      <c r="F66" s="52"/>
      <c r="G66" s="20">
        <f>SUM(G63:G64)</f>
        <v>15318030</v>
      </c>
      <c r="H66" s="19"/>
      <c r="I66" s="20">
        <f>E66-G66</f>
        <v>1997830</v>
      </c>
      <c r="K66" s="8">
        <f>IF(G66=0,"n/a",IF(AND(I66/G66&lt;1,I66/G66&gt;-1),I66/G66,"n/a"))</f>
        <v>0.13042342912241325</v>
      </c>
    </row>
    <row r="67" spans="1:15" ht="6.95" customHeight="1" x14ac:dyDescent="0.2">
      <c r="E67" s="18"/>
      <c r="F67" s="52"/>
      <c r="G67" s="18"/>
      <c r="H67" s="52"/>
      <c r="I67" s="18"/>
      <c r="K67" s="10"/>
      <c r="M67" s="55"/>
      <c r="N67" s="55"/>
      <c r="O67" s="55"/>
    </row>
    <row r="68" spans="1:15" ht="12.75" thickBot="1" x14ac:dyDescent="0.25">
      <c r="C68" s="41" t="s">
        <v>34</v>
      </c>
      <c r="E68" s="21">
        <f>E60+E66</f>
        <v>67957000</v>
      </c>
      <c r="F68" s="52"/>
      <c r="G68" s="21">
        <f>G60+G66</f>
        <v>59916674</v>
      </c>
      <c r="H68" s="19"/>
      <c r="I68" s="21">
        <f>E68-G68</f>
        <v>8040326</v>
      </c>
      <c r="K68" s="17">
        <f>IF(G68=0,"n/a",IF(AND(I68/G68&lt;1,I68/G68&gt;-1),I68/G68,"n/a"))</f>
        <v>0.1341917944243701</v>
      </c>
    </row>
    <row r="69" spans="1:15" ht="12.75" thickTop="1" x14ac:dyDescent="0.2"/>
    <row r="70" spans="1:15" ht="12.75" customHeight="1" x14ac:dyDescent="0.2">
      <c r="A70" s="41" t="s">
        <v>3</v>
      </c>
      <c r="C70" s="58" t="s">
        <v>35</v>
      </c>
      <c r="D70"/>
      <c r="E70"/>
      <c r="F70"/>
      <c r="G70"/>
      <c r="H70"/>
      <c r="I70"/>
      <c r="J70"/>
      <c r="K70"/>
      <c r="L70"/>
      <c r="M70"/>
      <c r="N70"/>
      <c r="O70"/>
    </row>
    <row r="71" spans="1:15" x14ac:dyDescent="0.2">
      <c r="A71" s="41" t="s">
        <v>3</v>
      </c>
    </row>
    <row r="72" spans="1:15" x14ac:dyDescent="0.2">
      <c r="A72" s="41" t="s">
        <v>3</v>
      </c>
    </row>
    <row r="73" spans="1:15" x14ac:dyDescent="0.2">
      <c r="A73" s="41" t="s">
        <v>3</v>
      </c>
    </row>
    <row r="74" spans="1:15" x14ac:dyDescent="0.2">
      <c r="A74" s="41" t="s">
        <v>3</v>
      </c>
    </row>
    <row r="75" spans="1:15" x14ac:dyDescent="0.2">
      <c r="A75" s="41" t="s">
        <v>3</v>
      </c>
    </row>
    <row r="76" spans="1:15" x14ac:dyDescent="0.2">
      <c r="A76" s="41" t="s">
        <v>3</v>
      </c>
    </row>
    <row r="77" spans="1:15" x14ac:dyDescent="0.2">
      <c r="A77" s="41" t="s">
        <v>3</v>
      </c>
    </row>
    <row r="78" spans="1:15" x14ac:dyDescent="0.2">
      <c r="A78" s="41" t="s">
        <v>3</v>
      </c>
    </row>
    <row r="79" spans="1:15" x14ac:dyDescent="0.2">
      <c r="A79" s="41" t="s">
        <v>3</v>
      </c>
    </row>
    <row r="80" spans="1:15" x14ac:dyDescent="0.2">
      <c r="A80" s="41" t="s">
        <v>3</v>
      </c>
    </row>
    <row r="81" spans="1:1" x14ac:dyDescent="0.2">
      <c r="A81" s="41" t="s">
        <v>3</v>
      </c>
    </row>
    <row r="82" spans="1:1" x14ac:dyDescent="0.2">
      <c r="A82" s="41" t="s">
        <v>3</v>
      </c>
    </row>
    <row r="83" spans="1:1" x14ac:dyDescent="0.2">
      <c r="A83" s="41" t="s">
        <v>3</v>
      </c>
    </row>
    <row r="84" spans="1:1" x14ac:dyDescent="0.2">
      <c r="A84" s="41" t="s">
        <v>3</v>
      </c>
    </row>
  </sheetData>
  <mergeCells count="6">
    <mergeCell ref="M6:O6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80" orientation="landscape" r:id="rId1"/>
  <headerFooter alignWithMargins="0">
    <oddFooter>&amp;C6a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4"/>
  <sheetViews>
    <sheetView zoomScaleNormal="100" zoomScaleSheetLayoutView="100" workbookViewId="0">
      <pane xSplit="4" ySplit="8" topLeftCell="E9" activePane="bottomRight" state="frozen"/>
      <selection activeCell="M42" sqref="M42"/>
      <selection pane="topRight" activeCell="M42" sqref="M42"/>
      <selection pane="bottomLeft" activeCell="M42" sqref="M42"/>
      <selection pane="bottomRight" activeCell="P38" sqref="P38"/>
    </sheetView>
  </sheetViews>
  <sheetFormatPr defaultColWidth="9.140625" defaultRowHeight="12" x14ac:dyDescent="0.2"/>
  <cols>
    <col min="1" max="2" width="1.7109375" style="41" customWidth="1"/>
    <col min="3" max="3" width="9.140625" style="41"/>
    <col min="4" max="4" width="23.85546875" style="41" customWidth="1"/>
    <col min="5" max="5" width="16.7109375" style="41" customWidth="1"/>
    <col min="6" max="6" width="0.85546875" style="41" customWidth="1"/>
    <col min="7" max="7" width="16.7109375" style="41" customWidth="1"/>
    <col min="8" max="8" width="0.85546875" style="41" customWidth="1"/>
    <col min="9" max="9" width="16.7109375" style="41" customWidth="1"/>
    <col min="10" max="10" width="0.85546875" style="41" customWidth="1"/>
    <col min="11" max="11" width="7.7109375" style="42" customWidth="1"/>
    <col min="12" max="12" width="0.85546875" style="41" customWidth="1"/>
    <col min="13" max="13" width="7.7109375" style="42" customWidth="1"/>
    <col min="14" max="14" width="0.85546875" style="42" customWidth="1"/>
    <col min="15" max="15" width="7.7109375" style="42" customWidth="1"/>
    <col min="16" max="16384" width="9.140625" style="41"/>
  </cols>
  <sheetData>
    <row r="1" spans="1:15" s="35" customFormat="1" ht="15" x14ac:dyDescent="0.25">
      <c r="E1" s="36" t="s">
        <v>0</v>
      </c>
      <c r="F1" s="36"/>
      <c r="G1" s="36"/>
      <c r="H1" s="36"/>
      <c r="I1" s="36"/>
      <c r="J1" s="36"/>
      <c r="K1" s="36"/>
      <c r="M1" s="37"/>
      <c r="N1" s="37"/>
      <c r="O1" s="37"/>
    </row>
    <row r="2" spans="1:15" s="35" customFormat="1" ht="15" x14ac:dyDescent="0.25">
      <c r="E2" s="36" t="s">
        <v>1</v>
      </c>
      <c r="F2" s="36"/>
      <c r="G2" s="36"/>
      <c r="H2" s="36"/>
      <c r="I2" s="36"/>
      <c r="J2" s="36"/>
      <c r="K2" s="36"/>
      <c r="M2" s="37"/>
      <c r="N2" s="37"/>
      <c r="O2" s="37"/>
    </row>
    <row r="3" spans="1:15" s="35" customFormat="1" ht="15" x14ac:dyDescent="0.25">
      <c r="E3" s="36" t="s">
        <v>46</v>
      </c>
      <c r="F3" s="36"/>
      <c r="G3" s="36"/>
      <c r="H3" s="36"/>
      <c r="I3" s="36"/>
      <c r="J3" s="36"/>
      <c r="K3" s="36"/>
      <c r="M3" s="37"/>
      <c r="N3" s="37"/>
      <c r="O3" s="37"/>
    </row>
    <row r="4" spans="1:15" s="38" customFormat="1" ht="12.75" x14ac:dyDescent="0.2">
      <c r="E4" s="39" t="s">
        <v>2</v>
      </c>
      <c r="F4" s="39"/>
      <c r="G4" s="39"/>
      <c r="H4" s="39"/>
      <c r="I4" s="39"/>
      <c r="J4" s="39"/>
      <c r="K4" s="39"/>
      <c r="M4" s="40"/>
      <c r="N4" s="40"/>
      <c r="O4" s="40"/>
    </row>
    <row r="5" spans="1:15" x14ac:dyDescent="0.2">
      <c r="A5" s="41" t="s">
        <v>3</v>
      </c>
    </row>
    <row r="6" spans="1:15" s="43" customFormat="1" ht="12.75" x14ac:dyDescent="0.2">
      <c r="A6" s="43" t="s">
        <v>3</v>
      </c>
      <c r="I6" s="44" t="s">
        <v>42</v>
      </c>
      <c r="J6" s="44"/>
      <c r="K6" s="44"/>
      <c r="M6" s="45" t="s">
        <v>4</v>
      </c>
      <c r="N6" s="45"/>
      <c r="O6" s="45"/>
    </row>
    <row r="7" spans="1:15" s="43" customFormat="1" ht="12.75" x14ac:dyDescent="0.2">
      <c r="E7" s="46" t="s">
        <v>5</v>
      </c>
      <c r="G7" s="46" t="s">
        <v>5</v>
      </c>
      <c r="I7" s="46"/>
      <c r="K7" s="47"/>
      <c r="M7" s="47"/>
      <c r="N7" s="48"/>
      <c r="O7" s="47"/>
    </row>
    <row r="8" spans="1:15" s="43" customFormat="1" ht="12.75" x14ac:dyDescent="0.2">
      <c r="A8" s="38" t="s">
        <v>6</v>
      </c>
      <c r="E8" s="49">
        <v>2021</v>
      </c>
      <c r="G8" s="49">
        <f>E8-1</f>
        <v>2020</v>
      </c>
      <c r="I8" s="49" t="s">
        <v>7</v>
      </c>
      <c r="K8" s="50" t="s">
        <v>8</v>
      </c>
      <c r="M8" s="50">
        <f>E8</f>
        <v>2021</v>
      </c>
      <c r="N8" s="48"/>
      <c r="O8" s="50">
        <f>G8</f>
        <v>2020</v>
      </c>
    </row>
    <row r="9" spans="1:15" x14ac:dyDescent="0.2">
      <c r="B9" s="51" t="s">
        <v>9</v>
      </c>
    </row>
    <row r="10" spans="1:15" x14ac:dyDescent="0.2">
      <c r="C10" s="41" t="s">
        <v>10</v>
      </c>
      <c r="E10" s="1">
        <v>27422012.620000001</v>
      </c>
      <c r="F10" s="2"/>
      <c r="G10" s="1">
        <v>28966781.16</v>
      </c>
      <c r="H10" s="52"/>
      <c r="I10" s="1">
        <f>E10-G10</f>
        <v>-1544768.5399999991</v>
      </c>
      <c r="K10" s="3">
        <f>IF(G10=0,"n/a",IF(AND(I10/G10&lt;1,I10/G10&gt;-1),I10/G10,"n/a"))</f>
        <v>-5.3328967808586127E-2</v>
      </c>
      <c r="M10" s="4">
        <f>IF(E48=0,"n/a",E10/E48)</f>
        <v>1.5289343596699618</v>
      </c>
      <c r="N10" s="53"/>
      <c r="O10" s="4">
        <f>IF(G48=0,"n/a",G10/G48)</f>
        <v>1.308923046473965</v>
      </c>
    </row>
    <row r="11" spans="1:15" x14ac:dyDescent="0.2">
      <c r="C11" s="41" t="s">
        <v>11</v>
      </c>
      <c r="E11" s="5">
        <v>13033342.890000001</v>
      </c>
      <c r="F11" s="52"/>
      <c r="G11" s="5">
        <v>10843990.869999999</v>
      </c>
      <c r="H11" s="52"/>
      <c r="I11" s="5">
        <f>E11-G11</f>
        <v>2189352.0200000014</v>
      </c>
      <c r="K11" s="3">
        <f>IF(G11=0,"n/a",IF(AND(I11/G11&lt;1,I11/G11&gt;-1),I11/G11,"n/a"))</f>
        <v>0.20189541343647421</v>
      </c>
      <c r="M11" s="6">
        <f>IF(E49=0,"n/a",E11/E49)</f>
        <v>1.1297793871873056</v>
      </c>
      <c r="N11" s="53"/>
      <c r="O11" s="6">
        <f>IF(G49=0,"n/a",G11/G49)</f>
        <v>1.0180327195841345</v>
      </c>
    </row>
    <row r="12" spans="1:15" x14ac:dyDescent="0.2">
      <c r="C12" s="41" t="s">
        <v>12</v>
      </c>
      <c r="E12" s="7">
        <v>1166326.52</v>
      </c>
      <c r="F12" s="52"/>
      <c r="G12" s="7">
        <v>983235.36</v>
      </c>
      <c r="H12" s="52"/>
      <c r="I12" s="7">
        <f>E12-G12</f>
        <v>183091.16000000003</v>
      </c>
      <c r="K12" s="8">
        <f>IF(G12=0,"n/a",IF(AND(I12/G12&lt;1,I12/G12&gt;-1),I12/G12,"n/a"))</f>
        <v>0.18621295312243452</v>
      </c>
      <c r="M12" s="9">
        <f>IF(E50=0,"n/a",E12/E50)</f>
        <v>0.83118458391830163</v>
      </c>
      <c r="N12" s="53"/>
      <c r="O12" s="9">
        <f>IF(G50=0,"n/a",G12/G50)</f>
        <v>0.76433037598695897</v>
      </c>
    </row>
    <row r="13" spans="1:15" ht="6.95" customHeight="1" x14ac:dyDescent="0.2">
      <c r="E13" s="5"/>
      <c r="F13" s="52"/>
      <c r="G13" s="5"/>
      <c r="H13" s="52"/>
      <c r="I13" s="5"/>
      <c r="K13" s="10"/>
      <c r="M13" s="53"/>
      <c r="N13" s="53"/>
      <c r="O13" s="53"/>
    </row>
    <row r="14" spans="1:15" x14ac:dyDescent="0.2">
      <c r="C14" s="41" t="s">
        <v>13</v>
      </c>
      <c r="E14" s="5">
        <f>SUM(E10:E12)</f>
        <v>41621682.030000009</v>
      </c>
      <c r="F14" s="52"/>
      <c r="G14" s="5">
        <f>SUM(G10:G12)</f>
        <v>40794007.390000001</v>
      </c>
      <c r="H14" s="52"/>
      <c r="I14" s="5">
        <f>E14-G14</f>
        <v>827674.64000000805</v>
      </c>
      <c r="K14" s="3">
        <f>IF(G14=0,"n/a",IF(AND(I14/G14&lt;1,I14/G14&gt;-1),I14/G14,"n/a"))</f>
        <v>2.0289123156919837E-2</v>
      </c>
      <c r="M14" s="6">
        <f>IF(E52=0,"n/a",E14/E52)</f>
        <v>1.3480807154190948</v>
      </c>
      <c r="N14" s="53"/>
      <c r="O14" s="6">
        <f>IF(G52=0,"n/a",G14/G52)</f>
        <v>1.1974095929357016</v>
      </c>
    </row>
    <row r="15" spans="1:15" ht="6.95" customHeight="1" x14ac:dyDescent="0.2">
      <c r="E15" s="5"/>
      <c r="F15" s="52"/>
      <c r="G15" s="5"/>
      <c r="H15" s="52"/>
      <c r="I15" s="5"/>
      <c r="K15" s="10"/>
      <c r="M15" s="53"/>
      <c r="N15" s="53"/>
      <c r="O15" s="53"/>
    </row>
    <row r="16" spans="1:15" x14ac:dyDescent="0.2">
      <c r="B16" s="51" t="s">
        <v>14</v>
      </c>
      <c r="E16" s="5"/>
      <c r="F16" s="52"/>
      <c r="G16" s="5"/>
      <c r="H16" s="52"/>
      <c r="I16" s="5"/>
      <c r="K16" s="10"/>
      <c r="M16" s="53"/>
      <c r="N16" s="53"/>
      <c r="O16" s="53"/>
    </row>
    <row r="17" spans="2:15" x14ac:dyDescent="0.2">
      <c r="C17" s="41" t="s">
        <v>15</v>
      </c>
      <c r="E17" s="5">
        <v>918418.63</v>
      </c>
      <c r="F17" s="52"/>
      <c r="G17" s="5">
        <v>2490086.02</v>
      </c>
      <c r="H17" s="52"/>
      <c r="I17" s="5">
        <f>E17-G17</f>
        <v>-1571667.3900000001</v>
      </c>
      <c r="K17" s="3">
        <f>IF(G17=0,"n/a",IF(AND(I17/G17&lt;1,I17/G17&gt;-1),I17/G17,"n/a"))</f>
        <v>-0.6311699183789643</v>
      </c>
      <c r="M17" s="6">
        <f>IF(E55=0,"n/a",E17/E55)</f>
        <v>0.49327832224321072</v>
      </c>
      <c r="N17" s="53"/>
      <c r="O17" s="6">
        <f>IF(G55=0,"n/a",G17/G55)</f>
        <v>0.46850636299973697</v>
      </c>
    </row>
    <row r="18" spans="2:15" x14ac:dyDescent="0.2">
      <c r="C18" s="41" t="s">
        <v>16</v>
      </c>
      <c r="E18" s="7">
        <v>142463.67999999999</v>
      </c>
      <c r="F18" s="11"/>
      <c r="G18" s="7">
        <v>94504.45</v>
      </c>
      <c r="H18" s="12"/>
      <c r="I18" s="7">
        <f>E18-G18</f>
        <v>47959.229999999996</v>
      </c>
      <c r="K18" s="8">
        <f>IF(G18=0,"n/a",IF(AND(I18/G18&lt;1,I18/G18&gt;-1),I18/G18,"n/a"))</f>
        <v>0.50748118210306492</v>
      </c>
      <c r="M18" s="9">
        <f>IF(E56=0,"n/a",E18/E56)</f>
        <v>0.50205694953481816</v>
      </c>
      <c r="N18" s="53"/>
      <c r="O18" s="9">
        <f>IF(G56=0,"n/a",G18/G56)</f>
        <v>0.52171185196226189</v>
      </c>
    </row>
    <row r="19" spans="2:15" ht="6.95" customHeight="1" x14ac:dyDescent="0.2">
      <c r="E19" s="5"/>
      <c r="F19" s="54"/>
      <c r="G19" s="5"/>
      <c r="H19" s="54"/>
      <c r="I19" s="5"/>
      <c r="K19" s="10"/>
      <c r="M19" s="53"/>
      <c r="N19" s="53"/>
      <c r="O19" s="53"/>
    </row>
    <row r="20" spans="2:15" x14ac:dyDescent="0.2">
      <c r="C20" s="41" t="s">
        <v>17</v>
      </c>
      <c r="E20" s="7">
        <f>SUM(E17:E18)</f>
        <v>1060882.31</v>
      </c>
      <c r="F20" s="11"/>
      <c r="G20" s="7">
        <f>SUM(G17:G18)</f>
        <v>2584590.4700000002</v>
      </c>
      <c r="H20" s="12"/>
      <c r="I20" s="7">
        <f>E20-G20</f>
        <v>-1523708.1600000001</v>
      </c>
      <c r="K20" s="8">
        <f>IF(G20=0,"n/a",IF(AND(I20/G20&lt;1,I20/G20&gt;-1),I20/G20,"n/a"))</f>
        <v>-0.58953562573493512</v>
      </c>
      <c r="M20" s="9">
        <f>IF(E58=0,"n/a",E20/E58)</f>
        <v>0.49443929909532275</v>
      </c>
      <c r="N20" s="53"/>
      <c r="O20" s="9">
        <f>IF(G58=0,"n/a",G20/G58)</f>
        <v>0.47025993756651324</v>
      </c>
    </row>
    <row r="21" spans="2:15" ht="6.95" customHeight="1" x14ac:dyDescent="0.2">
      <c r="E21" s="5"/>
      <c r="F21" s="54"/>
      <c r="G21" s="5"/>
      <c r="H21" s="54"/>
      <c r="I21" s="5"/>
      <c r="K21" s="10"/>
      <c r="M21" s="53"/>
      <c r="N21" s="53"/>
      <c r="O21" s="53"/>
    </row>
    <row r="22" spans="2:15" x14ac:dyDescent="0.2">
      <c r="C22" s="41" t="s">
        <v>18</v>
      </c>
      <c r="E22" s="5">
        <f>E14+E20</f>
        <v>42682564.340000011</v>
      </c>
      <c r="F22" s="54"/>
      <c r="G22" s="5">
        <f>G14+G20</f>
        <v>43378597.859999999</v>
      </c>
      <c r="H22" s="54"/>
      <c r="I22" s="5">
        <f>E22-G22</f>
        <v>-696033.51999998838</v>
      </c>
      <c r="K22" s="3">
        <f>IF(G22=0,"n/a",IF(AND(I22/G22&lt;1,I22/G22&gt;-1),I22/G22,"n/a"))</f>
        <v>-1.6045551362595112E-2</v>
      </c>
      <c r="M22" s="6">
        <f>IF(E60=0,"n/a",E22/E60)</f>
        <v>1.2926120888249772</v>
      </c>
      <c r="N22" s="53"/>
      <c r="O22" s="6">
        <f>IF(G60=0,"n/a",G22/G60)</f>
        <v>1.0963981993213232</v>
      </c>
    </row>
    <row r="23" spans="2:15" ht="6.95" customHeight="1" x14ac:dyDescent="0.2">
      <c r="E23" s="5"/>
      <c r="F23" s="54"/>
      <c r="G23" s="5"/>
      <c r="H23" s="54"/>
      <c r="I23" s="5"/>
      <c r="K23" s="10"/>
      <c r="M23" s="53"/>
      <c r="N23" s="53"/>
      <c r="O23" s="53"/>
    </row>
    <row r="24" spans="2:15" x14ac:dyDescent="0.2">
      <c r="B24" s="51" t="s">
        <v>19</v>
      </c>
      <c r="E24" s="5"/>
      <c r="F24" s="54"/>
      <c r="G24" s="5"/>
      <c r="H24" s="54"/>
      <c r="I24" s="5"/>
      <c r="K24" s="10"/>
      <c r="M24" s="53"/>
      <c r="N24" s="53"/>
      <c r="O24" s="53"/>
    </row>
    <row r="25" spans="2:15" x14ac:dyDescent="0.2">
      <c r="C25" s="41" t="s">
        <v>20</v>
      </c>
      <c r="E25" s="5">
        <v>551716.03</v>
      </c>
      <c r="F25" s="54"/>
      <c r="G25" s="5">
        <v>523221.7</v>
      </c>
      <c r="H25" s="54"/>
      <c r="I25" s="5">
        <f>E25-G25</f>
        <v>28494.330000000016</v>
      </c>
      <c r="K25" s="3">
        <f>IF(G25=0,"n/a",IF(AND(I25/G25&lt;1,I25/G25&gt;-1),I25/G25,"n/a"))</f>
        <v>5.4459381176277695E-2</v>
      </c>
      <c r="M25" s="6">
        <f>IF(E63=0,"n/a",E25/E63)</f>
        <v>0.16017587479412468</v>
      </c>
      <c r="N25" s="53"/>
      <c r="O25" s="6">
        <f>IF(G63=0,"n/a",G25/G63)</f>
        <v>0.15041650304184062</v>
      </c>
    </row>
    <row r="26" spans="2:15" x14ac:dyDescent="0.2">
      <c r="C26" s="41" t="s">
        <v>21</v>
      </c>
      <c r="E26" s="7">
        <v>1043706.3</v>
      </c>
      <c r="F26" s="11"/>
      <c r="G26" s="7">
        <v>1025637.34</v>
      </c>
      <c r="H26" s="12"/>
      <c r="I26" s="7">
        <f>E26-G26</f>
        <v>18068.960000000079</v>
      </c>
      <c r="K26" s="8">
        <f>IF(G26=0,"n/a",IF(AND(I26/G26&lt;1,I26/G26&gt;-1),I26/G26,"n/a"))</f>
        <v>1.7617299307765139E-2</v>
      </c>
      <c r="M26" s="9">
        <f>IF(E64=0,"n/a",E26/E64)</f>
        <v>8.2547857418715537E-2</v>
      </c>
      <c r="N26" s="53"/>
      <c r="O26" s="9">
        <f>IF(G64=0,"n/a",G26/G64)</f>
        <v>8.2060663793474528E-2</v>
      </c>
    </row>
    <row r="27" spans="2:15" ht="6.95" customHeight="1" x14ac:dyDescent="0.2">
      <c r="E27" s="5"/>
      <c r="F27" s="54"/>
      <c r="G27" s="5"/>
      <c r="H27" s="54"/>
      <c r="I27" s="5"/>
      <c r="K27" s="10"/>
      <c r="M27" s="53"/>
      <c r="N27" s="53"/>
      <c r="O27" s="53"/>
    </row>
    <row r="28" spans="2:15" x14ac:dyDescent="0.2">
      <c r="C28" s="41" t="s">
        <v>22</v>
      </c>
      <c r="E28" s="7">
        <f>SUM(E25:E26)</f>
        <v>1595422.33</v>
      </c>
      <c r="F28" s="11"/>
      <c r="G28" s="7">
        <f>SUM(G25:G26)</f>
        <v>1548859.04</v>
      </c>
      <c r="H28" s="12"/>
      <c r="I28" s="7">
        <f>E28-G28</f>
        <v>46563.290000000037</v>
      </c>
      <c r="K28" s="8">
        <f>IF(G28=0,"n/a",IF(AND(I28/G28&lt;1,I28/G28&gt;-1),I28/G28,"n/a"))</f>
        <v>3.006296170115005E-2</v>
      </c>
      <c r="M28" s="9">
        <f>IF(E66=0,"n/a",E28/E66)</f>
        <v>9.9167914276958924E-2</v>
      </c>
      <c r="N28" s="53"/>
      <c r="O28" s="9">
        <f>IF(G66=0,"n/a",G28/G66)</f>
        <v>9.694297281619367E-2</v>
      </c>
    </row>
    <row r="29" spans="2:15" ht="6.95" customHeight="1" x14ac:dyDescent="0.2">
      <c r="E29" s="5"/>
      <c r="F29" s="54"/>
      <c r="G29" s="5"/>
      <c r="H29" s="54"/>
      <c r="I29" s="5"/>
      <c r="K29" s="10"/>
      <c r="M29" s="53"/>
      <c r="N29" s="53"/>
      <c r="O29" s="53"/>
    </row>
    <row r="30" spans="2:15" x14ac:dyDescent="0.2">
      <c r="C30" s="41" t="s">
        <v>23</v>
      </c>
      <c r="E30" s="5">
        <f>E22+E28</f>
        <v>44277986.670000009</v>
      </c>
      <c r="F30" s="54"/>
      <c r="G30" s="5">
        <f>G22+G28</f>
        <v>44927456.899999999</v>
      </c>
      <c r="H30" s="54"/>
      <c r="I30" s="5">
        <f>E30-G30</f>
        <v>-649470.22999998927</v>
      </c>
      <c r="K30" s="3">
        <f>IF(G30=0,"n/a",IF(AND(I30/G30&lt;1,I30/G30&gt;-1),I30/G30,"n/a"))</f>
        <v>-1.4455975806633945E-2</v>
      </c>
      <c r="M30" s="4">
        <f>IF(E68=0,"n/a",E30/E68)</f>
        <v>0.9016361402052564</v>
      </c>
      <c r="N30" s="53"/>
      <c r="O30" s="4">
        <f>IF(G68=0,"n/a",G30/G68)</f>
        <v>0.80889669104176776</v>
      </c>
    </row>
    <row r="31" spans="2:15" ht="6.95" customHeight="1" x14ac:dyDescent="0.2">
      <c r="E31" s="5"/>
      <c r="F31" s="54"/>
      <c r="G31" s="5"/>
      <c r="H31" s="54"/>
      <c r="I31" s="5"/>
      <c r="K31" s="10"/>
      <c r="M31" s="55"/>
      <c r="N31" s="55"/>
      <c r="O31" s="55"/>
    </row>
    <row r="32" spans="2:15" x14ac:dyDescent="0.2">
      <c r="B32" s="41" t="s">
        <v>24</v>
      </c>
      <c r="E32" s="5">
        <v>1023146.78</v>
      </c>
      <c r="F32" s="54"/>
      <c r="G32" s="5">
        <v>-1343903.86</v>
      </c>
      <c r="H32" s="54"/>
      <c r="I32" s="5">
        <f>E32-G32</f>
        <v>2367050.64</v>
      </c>
      <c r="K32" s="3" t="str">
        <f>IF(G32=0,"n/a",IF(AND(I32/G32&lt;1,I32/G32&gt;-1),I32/G32,"n/a"))</f>
        <v>n/a</v>
      </c>
      <c r="M32" s="55"/>
      <c r="N32" s="55"/>
      <c r="O32" s="55"/>
    </row>
    <row r="33" spans="1:15" x14ac:dyDescent="0.2">
      <c r="B33" s="41" t="s">
        <v>25</v>
      </c>
      <c r="E33" s="7">
        <v>4556674.84</v>
      </c>
      <c r="F33" s="11"/>
      <c r="G33" s="7">
        <v>819825.93</v>
      </c>
      <c r="H33" s="12"/>
      <c r="I33" s="7">
        <f>E33-G33</f>
        <v>3736848.9099999997</v>
      </c>
      <c r="K33" s="8" t="str">
        <f>IF(G33=0,"n/a",IF(AND(I33/G33&lt;1,I33/G33&gt;-1),I33/G33,"n/a"))</f>
        <v>n/a</v>
      </c>
    </row>
    <row r="34" spans="1:15" ht="6.95" customHeight="1" x14ac:dyDescent="0.2">
      <c r="E34" s="13"/>
      <c r="F34" s="54"/>
      <c r="G34" s="13"/>
      <c r="H34" s="54"/>
      <c r="I34" s="13"/>
      <c r="K34" s="14"/>
      <c r="M34" s="55"/>
      <c r="N34" s="55"/>
      <c r="O34" s="55"/>
    </row>
    <row r="35" spans="1:15" ht="12.75" thickBot="1" x14ac:dyDescent="0.25">
      <c r="C35" s="41" t="s">
        <v>26</v>
      </c>
      <c r="E35" s="15">
        <f>SUM(E30:E33)</f>
        <v>49857808.290000007</v>
      </c>
      <c r="F35" s="16"/>
      <c r="G35" s="15">
        <f>SUM(G30:G33)</f>
        <v>44403378.969999999</v>
      </c>
      <c r="H35" s="54"/>
      <c r="I35" s="15">
        <f>E35-G35</f>
        <v>5454429.3200000077</v>
      </c>
      <c r="K35" s="17">
        <f>IF(G35=0,"n/a",IF(AND(I35/G35&lt;1,I35/G35&gt;-1),I35/G35,"n/a"))</f>
        <v>0.12283815886365658</v>
      </c>
    </row>
    <row r="36" spans="1:15" ht="12.75" thickTop="1" x14ac:dyDescent="0.2">
      <c r="E36" s="13"/>
      <c r="F36" s="54"/>
      <c r="G36" s="13"/>
      <c r="H36" s="52"/>
      <c r="I36" s="13"/>
    </row>
    <row r="37" spans="1:15" x14ac:dyDescent="0.2">
      <c r="C37" s="56" t="s">
        <v>36</v>
      </c>
      <c r="E37" s="1">
        <v>2538496.6800000002</v>
      </c>
      <c r="F37" s="1"/>
      <c r="G37" s="1">
        <v>2250382.1</v>
      </c>
      <c r="H37" s="52"/>
      <c r="I37" s="13"/>
    </row>
    <row r="38" spans="1:15" x14ac:dyDescent="0.2">
      <c r="C38" s="56" t="s">
        <v>37</v>
      </c>
      <c r="E38" s="5">
        <v>663033.75</v>
      </c>
      <c r="F38" s="13"/>
      <c r="G38" s="5">
        <v>840699.54</v>
      </c>
      <c r="H38" s="52"/>
      <c r="I38" s="13"/>
    </row>
    <row r="39" spans="1:15" x14ac:dyDescent="0.2">
      <c r="C39" s="56" t="s">
        <v>38</v>
      </c>
      <c r="E39" s="5">
        <v>206299.06</v>
      </c>
      <c r="F39" s="52"/>
      <c r="G39" s="5">
        <v>199459.65</v>
      </c>
      <c r="H39" s="52"/>
      <c r="I39" s="13"/>
    </row>
    <row r="40" spans="1:15" x14ac:dyDescent="0.2">
      <c r="C40" s="56" t="s">
        <v>27</v>
      </c>
      <c r="E40" s="5">
        <v>748968.67</v>
      </c>
      <c r="F40" s="52"/>
      <c r="G40" s="5">
        <v>684786.74</v>
      </c>
      <c r="H40" s="52"/>
      <c r="I40" s="13"/>
    </row>
    <row r="41" spans="1:15" x14ac:dyDescent="0.2">
      <c r="C41" s="56" t="s">
        <v>28</v>
      </c>
      <c r="E41" s="5">
        <v>597774.27</v>
      </c>
      <c r="F41" s="52"/>
      <c r="G41" s="5">
        <v>629554.46</v>
      </c>
      <c r="H41" s="52"/>
      <c r="I41" s="13"/>
    </row>
    <row r="42" spans="1:15" x14ac:dyDescent="0.2">
      <c r="C42" s="56" t="s">
        <v>39</v>
      </c>
      <c r="E42" s="5">
        <v>-22339.02</v>
      </c>
      <c r="F42" s="52"/>
      <c r="G42" s="5">
        <v>-4308.16</v>
      </c>
      <c r="H42" s="52"/>
      <c r="I42" s="13"/>
    </row>
    <row r="43" spans="1:15" x14ac:dyDescent="0.2">
      <c r="C43" s="56" t="s">
        <v>43</v>
      </c>
      <c r="E43" s="5">
        <v>-452489.5</v>
      </c>
      <c r="F43" s="52"/>
      <c r="G43" s="5">
        <v>0</v>
      </c>
      <c r="H43" s="52"/>
      <c r="I43" s="13"/>
    </row>
    <row r="44" spans="1:15" x14ac:dyDescent="0.2">
      <c r="C44" s="56" t="s">
        <v>44</v>
      </c>
      <c r="E44" s="5">
        <v>-44360.68</v>
      </c>
      <c r="F44" s="52"/>
      <c r="G44" s="5">
        <v>0</v>
      </c>
      <c r="H44" s="52"/>
      <c r="I44" s="13"/>
    </row>
    <row r="45" spans="1:15" x14ac:dyDescent="0.2">
      <c r="E45" s="18"/>
      <c r="F45" s="52"/>
      <c r="G45" s="52"/>
      <c r="H45" s="52"/>
      <c r="I45" s="52"/>
    </row>
    <row r="46" spans="1:15" ht="12.75" x14ac:dyDescent="0.2">
      <c r="A46" s="38" t="s">
        <v>29</v>
      </c>
      <c r="E46" s="18"/>
      <c r="F46" s="52"/>
      <c r="G46" s="52"/>
      <c r="H46" s="52"/>
      <c r="I46" s="52"/>
    </row>
    <row r="47" spans="1:15" x14ac:dyDescent="0.2">
      <c r="B47" s="51" t="s">
        <v>30</v>
      </c>
      <c r="E47" s="18"/>
      <c r="F47" s="52"/>
      <c r="G47" s="52"/>
      <c r="H47" s="52"/>
      <c r="I47" s="52"/>
    </row>
    <row r="48" spans="1:15" x14ac:dyDescent="0.2">
      <c r="C48" s="41" t="s">
        <v>10</v>
      </c>
      <c r="E48" s="18">
        <v>17935376</v>
      </c>
      <c r="F48" s="52"/>
      <c r="G48" s="18">
        <v>22130240</v>
      </c>
      <c r="H48" s="19"/>
      <c r="I48" s="18">
        <f>E48-G48</f>
        <v>-4194864</v>
      </c>
      <c r="K48" s="3">
        <f>IF(G48=0,"n/a",IF(AND(I48/G48&lt;1,I48/G48&gt;-1),I48/G48,"n/a"))</f>
        <v>-0.18955347976343681</v>
      </c>
    </row>
    <row r="49" spans="2:15" x14ac:dyDescent="0.2">
      <c r="C49" s="41" t="s">
        <v>11</v>
      </c>
      <c r="E49" s="18">
        <v>11536184</v>
      </c>
      <c r="F49" s="52"/>
      <c r="G49" s="18">
        <v>10651908</v>
      </c>
      <c r="H49" s="19"/>
      <c r="I49" s="18">
        <f>E49-G49</f>
        <v>884276</v>
      </c>
      <c r="K49" s="3">
        <f>IF(G49=0,"n/a",IF(AND(I49/G49&lt;1,I49/G49&gt;-1),I49/G49,"n/a"))</f>
        <v>8.3015737650005986E-2</v>
      </c>
    </row>
    <row r="50" spans="2:15" x14ac:dyDescent="0.2">
      <c r="C50" s="41" t="s">
        <v>12</v>
      </c>
      <c r="E50" s="20">
        <v>1403210</v>
      </c>
      <c r="F50" s="52"/>
      <c r="G50" s="20">
        <v>1286401</v>
      </c>
      <c r="H50" s="19"/>
      <c r="I50" s="20">
        <f>E50-G50</f>
        <v>116809</v>
      </c>
      <c r="K50" s="8">
        <f>IF(G50=0,"n/a",IF(AND(I50/G50&lt;1,I50/G50&gt;-1),I50/G50,"n/a"))</f>
        <v>9.0802945582287325E-2</v>
      </c>
    </row>
    <row r="51" spans="2:15" ht="6.95" customHeight="1" x14ac:dyDescent="0.2">
      <c r="E51" s="18"/>
      <c r="F51" s="52"/>
      <c r="G51" s="18"/>
      <c r="H51" s="52"/>
      <c r="I51" s="18"/>
      <c r="K51" s="10"/>
      <c r="M51" s="55"/>
      <c r="N51" s="55"/>
      <c r="O51" s="55"/>
    </row>
    <row r="52" spans="2:15" x14ac:dyDescent="0.2">
      <c r="C52" s="41" t="s">
        <v>13</v>
      </c>
      <c r="E52" s="18">
        <f>SUM(E48:E50)</f>
        <v>30874770</v>
      </c>
      <c r="F52" s="52"/>
      <c r="G52" s="18">
        <f>SUM(G48:G50)</f>
        <v>34068549</v>
      </c>
      <c r="H52" s="19"/>
      <c r="I52" s="18">
        <f>E52-G52</f>
        <v>-3193779</v>
      </c>
      <c r="K52" s="3">
        <f>IF(G52=0,"n/a",IF(AND(I52/G52&lt;1,I52/G52&gt;-1),I52/G52,"n/a"))</f>
        <v>-9.3745671410895723E-2</v>
      </c>
    </row>
    <row r="53" spans="2:15" ht="6.95" customHeight="1" x14ac:dyDescent="0.2">
      <c r="E53" s="18"/>
      <c r="F53" s="52"/>
      <c r="G53" s="18"/>
      <c r="H53" s="52"/>
      <c r="I53" s="18"/>
      <c r="K53" s="10"/>
      <c r="M53" s="55"/>
      <c r="N53" s="55"/>
      <c r="O53" s="55"/>
    </row>
    <row r="54" spans="2:15" x14ac:dyDescent="0.2">
      <c r="B54" s="51" t="s">
        <v>31</v>
      </c>
      <c r="E54" s="18"/>
      <c r="F54" s="52"/>
      <c r="G54" s="18"/>
      <c r="H54" s="19"/>
      <c r="I54" s="18"/>
      <c r="K54" s="10"/>
    </row>
    <row r="55" spans="2:15" x14ac:dyDescent="0.2">
      <c r="C55" s="41" t="s">
        <v>15</v>
      </c>
      <c r="E55" s="18">
        <v>1861867</v>
      </c>
      <c r="F55" s="52"/>
      <c r="G55" s="18">
        <v>5314946</v>
      </c>
      <c r="H55" s="19"/>
      <c r="I55" s="18">
        <f>E55-G55</f>
        <v>-3453079</v>
      </c>
      <c r="K55" s="3">
        <f>IF(G55=0,"n/a",IF(AND(I55/G55&lt;1,I55/G55&gt;-1),I55/G55,"n/a"))</f>
        <v>-0.64969220759721735</v>
      </c>
    </row>
    <row r="56" spans="2:15" x14ac:dyDescent="0.2">
      <c r="C56" s="41" t="s">
        <v>16</v>
      </c>
      <c r="E56" s="20">
        <v>283760</v>
      </c>
      <c r="F56" s="52"/>
      <c r="G56" s="20">
        <v>181143</v>
      </c>
      <c r="H56" s="19"/>
      <c r="I56" s="20">
        <f>E56-G56</f>
        <v>102617</v>
      </c>
      <c r="K56" s="8">
        <f>IF(G56=0,"n/a",IF(AND(I56/G56&lt;1,I56/G56&gt;-1),I56/G56,"n/a"))</f>
        <v>0.56649718730505738</v>
      </c>
    </row>
    <row r="57" spans="2:15" ht="6.95" customHeight="1" x14ac:dyDescent="0.2">
      <c r="E57" s="18"/>
      <c r="F57" s="52"/>
      <c r="G57" s="18"/>
      <c r="H57" s="52"/>
      <c r="I57" s="18"/>
      <c r="K57" s="10"/>
      <c r="M57" s="55"/>
      <c r="N57" s="55"/>
      <c r="O57" s="55"/>
    </row>
    <row r="58" spans="2:15" x14ac:dyDescent="0.2">
      <c r="C58" s="41" t="s">
        <v>17</v>
      </c>
      <c r="E58" s="20">
        <f>SUM(E55:E56)</f>
        <v>2145627</v>
      </c>
      <c r="F58" s="52"/>
      <c r="G58" s="20">
        <f>SUM(G55:G56)</f>
        <v>5496089</v>
      </c>
      <c r="H58" s="19"/>
      <c r="I58" s="20">
        <f>E58-G58</f>
        <v>-3350462</v>
      </c>
      <c r="K58" s="8">
        <f>IF(G58=0,"n/a",IF(AND(I58/G58&lt;1,I58/G58&gt;-1),I58/G58,"n/a"))</f>
        <v>-0.60960839607946671</v>
      </c>
    </row>
    <row r="59" spans="2:15" ht="6.95" customHeight="1" x14ac:dyDescent="0.2">
      <c r="E59" s="18"/>
      <c r="F59" s="52"/>
      <c r="G59" s="18"/>
      <c r="H59" s="52"/>
      <c r="I59" s="18"/>
      <c r="K59" s="10"/>
      <c r="M59" s="55"/>
      <c r="N59" s="55"/>
      <c r="O59" s="55"/>
    </row>
    <row r="60" spans="2:15" x14ac:dyDescent="0.2">
      <c r="C60" s="41" t="s">
        <v>32</v>
      </c>
      <c r="E60" s="18">
        <f>E52+E58</f>
        <v>33020397</v>
      </c>
      <c r="F60" s="52"/>
      <c r="G60" s="18">
        <f>G52+G58</f>
        <v>39564638</v>
      </c>
      <c r="H60" s="19"/>
      <c r="I60" s="18">
        <f>E60-G60</f>
        <v>-6544241</v>
      </c>
      <c r="K60" s="3">
        <f>IF(G60=0,"n/a",IF(AND(I60/G60&lt;1,I60/G60&gt;-1),I60/G60,"n/a"))</f>
        <v>-0.16540631560940858</v>
      </c>
    </row>
    <row r="61" spans="2:15" ht="6.95" customHeight="1" x14ac:dyDescent="0.2">
      <c r="E61" s="18"/>
      <c r="F61" s="52"/>
      <c r="G61" s="18"/>
      <c r="H61" s="52"/>
      <c r="I61" s="18"/>
      <c r="K61" s="10"/>
      <c r="M61" s="55"/>
      <c r="N61" s="55"/>
      <c r="O61" s="55"/>
    </row>
    <row r="62" spans="2:15" x14ac:dyDescent="0.2">
      <c r="B62" s="51" t="s">
        <v>33</v>
      </c>
      <c r="E62" s="18"/>
      <c r="F62" s="52"/>
      <c r="G62" s="18"/>
      <c r="H62" s="19"/>
      <c r="I62" s="18"/>
      <c r="K62" s="10"/>
    </row>
    <row r="63" spans="2:15" x14ac:dyDescent="0.2">
      <c r="C63" s="41" t="s">
        <v>20</v>
      </c>
      <c r="E63" s="18">
        <v>3444439</v>
      </c>
      <c r="F63" s="52"/>
      <c r="G63" s="18">
        <v>3478486</v>
      </c>
      <c r="H63" s="19"/>
      <c r="I63" s="18">
        <f>E63-G63</f>
        <v>-34047</v>
      </c>
      <c r="K63" s="3">
        <f>IF(G63=0,"n/a",IF(AND(I63/G63&lt;1,I63/G63&gt;-1),I63/G63,"n/a"))</f>
        <v>-9.78787897953305E-3</v>
      </c>
    </row>
    <row r="64" spans="2:15" x14ac:dyDescent="0.2">
      <c r="C64" s="41" t="s">
        <v>21</v>
      </c>
      <c r="E64" s="20">
        <v>12643651</v>
      </c>
      <c r="F64" s="52"/>
      <c r="G64" s="20">
        <v>12498526</v>
      </c>
      <c r="H64" s="19"/>
      <c r="I64" s="20">
        <f>E64-G64</f>
        <v>145125</v>
      </c>
      <c r="K64" s="8">
        <f>IF(G64=0,"n/a",IF(AND(I64/G64&lt;1,I64/G64&gt;-1),I64/G64,"n/a"))</f>
        <v>1.1611369212657556E-2</v>
      </c>
    </row>
    <row r="65" spans="1:15" ht="6.95" customHeight="1" x14ac:dyDescent="0.2">
      <c r="E65" s="18"/>
      <c r="F65" s="52"/>
      <c r="G65" s="18"/>
      <c r="H65" s="52"/>
      <c r="I65" s="18"/>
      <c r="K65" s="10"/>
      <c r="M65" s="55"/>
      <c r="N65" s="55"/>
      <c r="O65" s="55"/>
    </row>
    <row r="66" spans="1:15" x14ac:dyDescent="0.2">
      <c r="C66" s="41" t="s">
        <v>22</v>
      </c>
      <c r="E66" s="20">
        <f>SUM(E63:E64)</f>
        <v>16088090</v>
      </c>
      <c r="F66" s="52"/>
      <c r="G66" s="20">
        <f>SUM(G63:G64)</f>
        <v>15977012</v>
      </c>
      <c r="H66" s="19"/>
      <c r="I66" s="20">
        <f>E66-G66</f>
        <v>111078</v>
      </c>
      <c r="K66" s="8">
        <f>IF(G66=0,"n/a",IF(AND(I66/G66&lt;1,I66/G66&gt;-1),I66/G66,"n/a"))</f>
        <v>6.9523638087021526E-3</v>
      </c>
    </row>
    <row r="67" spans="1:15" ht="6.95" customHeight="1" x14ac:dyDescent="0.2">
      <c r="E67" s="18"/>
      <c r="F67" s="52"/>
      <c r="G67" s="18"/>
      <c r="H67" s="52"/>
      <c r="I67" s="18"/>
      <c r="K67" s="10"/>
      <c r="M67" s="55"/>
      <c r="N67" s="55"/>
      <c r="O67" s="55"/>
    </row>
    <row r="68" spans="1:15" ht="12.75" thickBot="1" x14ac:dyDescent="0.25">
      <c r="C68" s="41" t="s">
        <v>34</v>
      </c>
      <c r="E68" s="21">
        <f>E60+E66</f>
        <v>49108487</v>
      </c>
      <c r="F68" s="52"/>
      <c r="G68" s="21">
        <f>G60+G66</f>
        <v>55541650</v>
      </c>
      <c r="H68" s="19"/>
      <c r="I68" s="21">
        <f>E68-G68</f>
        <v>-6433163</v>
      </c>
      <c r="K68" s="17">
        <f>IF(G68=0,"n/a",IF(AND(I68/G68&lt;1,I68/G68&gt;-1),I68/G68,"n/a"))</f>
        <v>-0.11582592522908484</v>
      </c>
    </row>
    <row r="69" spans="1:15" ht="12.75" thickTop="1" x14ac:dyDescent="0.2"/>
    <row r="70" spans="1:15" ht="12.75" customHeight="1" x14ac:dyDescent="0.2">
      <c r="A70" s="41" t="s">
        <v>3</v>
      </c>
      <c r="C70" s="58" t="s">
        <v>35</v>
      </c>
      <c r="D70"/>
      <c r="E70"/>
      <c r="F70"/>
      <c r="G70"/>
      <c r="H70"/>
      <c r="I70"/>
      <c r="J70"/>
      <c r="K70"/>
      <c r="L70"/>
      <c r="M70"/>
      <c r="N70"/>
      <c r="O70"/>
    </row>
    <row r="71" spans="1:15" x14ac:dyDescent="0.2">
      <c r="A71" s="41" t="s">
        <v>3</v>
      </c>
    </row>
    <row r="72" spans="1:15" x14ac:dyDescent="0.2">
      <c r="A72" s="41" t="s">
        <v>3</v>
      </c>
    </row>
    <row r="73" spans="1:15" x14ac:dyDescent="0.2">
      <c r="A73" s="41" t="s">
        <v>3</v>
      </c>
    </row>
    <row r="74" spans="1:15" x14ac:dyDescent="0.2">
      <c r="A74" s="41" t="s">
        <v>3</v>
      </c>
    </row>
    <row r="75" spans="1:15" x14ac:dyDescent="0.2">
      <c r="A75" s="41" t="s">
        <v>3</v>
      </c>
    </row>
    <row r="76" spans="1:15" x14ac:dyDescent="0.2">
      <c r="A76" s="41" t="s">
        <v>3</v>
      </c>
    </row>
    <row r="77" spans="1:15" x14ac:dyDescent="0.2">
      <c r="A77" s="41" t="s">
        <v>3</v>
      </c>
    </row>
    <row r="78" spans="1:15" x14ac:dyDescent="0.2">
      <c r="A78" s="41" t="s">
        <v>3</v>
      </c>
    </row>
    <row r="79" spans="1:15" x14ac:dyDescent="0.2">
      <c r="A79" s="41" t="s">
        <v>3</v>
      </c>
    </row>
    <row r="80" spans="1:15" x14ac:dyDescent="0.2">
      <c r="A80" s="41" t="s">
        <v>3</v>
      </c>
    </row>
    <row r="81" spans="1:1" x14ac:dyDescent="0.2">
      <c r="A81" s="41" t="s">
        <v>3</v>
      </c>
    </row>
    <row r="82" spans="1:1" x14ac:dyDescent="0.2">
      <c r="A82" s="41" t="s">
        <v>3</v>
      </c>
    </row>
    <row r="83" spans="1:1" x14ac:dyDescent="0.2">
      <c r="A83" s="41" t="s">
        <v>3</v>
      </c>
    </row>
    <row r="84" spans="1:1" x14ac:dyDescent="0.2">
      <c r="A84" s="41" t="s">
        <v>3</v>
      </c>
    </row>
  </sheetData>
  <mergeCells count="6">
    <mergeCell ref="M6:O6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80" orientation="landscape" r:id="rId1"/>
  <headerFooter alignWithMargins="0">
    <oddFooter>&amp;C6a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4"/>
  <sheetViews>
    <sheetView zoomScaleNormal="100" zoomScaleSheetLayoutView="100" workbookViewId="0">
      <pane xSplit="4" ySplit="8" topLeftCell="E9" activePane="bottomRight" state="frozen"/>
      <selection activeCell="C41" sqref="C41:C44"/>
      <selection pane="topRight" activeCell="C41" sqref="C41:C44"/>
      <selection pane="bottomLeft" activeCell="C41" sqref="C41:C44"/>
      <selection pane="bottomRight" activeCell="Q68" sqref="Q68"/>
    </sheetView>
  </sheetViews>
  <sheetFormatPr defaultColWidth="9.140625" defaultRowHeight="12" x14ac:dyDescent="0.2"/>
  <cols>
    <col min="1" max="2" width="1.7109375" style="42" customWidth="1"/>
    <col min="3" max="3" width="9.140625" style="42"/>
    <col min="4" max="4" width="23.85546875" style="42" customWidth="1"/>
    <col min="5" max="5" width="16.7109375" style="42" customWidth="1"/>
    <col min="6" max="6" width="0.85546875" style="42" customWidth="1"/>
    <col min="7" max="7" width="16.7109375" style="42" customWidth="1"/>
    <col min="8" max="8" width="0.85546875" style="42" customWidth="1"/>
    <col min="9" max="9" width="16.7109375" style="42" customWidth="1"/>
    <col min="10" max="10" width="0.85546875" style="42" customWidth="1"/>
    <col min="11" max="11" width="7.7109375" style="42" customWidth="1"/>
    <col min="12" max="12" width="0.85546875" style="42" customWidth="1"/>
    <col min="13" max="13" width="10.7109375" style="42" customWidth="1"/>
    <col min="14" max="14" width="0.85546875" style="42" customWidth="1"/>
    <col min="15" max="15" width="7.7109375" style="42" hidden="1" customWidth="1"/>
    <col min="16" max="16" width="0.85546875" style="42" hidden="1" customWidth="1"/>
    <col min="17" max="17" width="10.7109375" style="42" customWidth="1"/>
    <col min="18" max="16384" width="9.140625" style="42"/>
  </cols>
  <sheetData>
    <row r="1" spans="1:17" s="37" customFormat="1" ht="15" x14ac:dyDescent="0.25">
      <c r="E1" s="59" t="s">
        <v>0</v>
      </c>
      <c r="F1" s="59"/>
      <c r="G1" s="59"/>
      <c r="H1" s="59"/>
      <c r="I1" s="59"/>
      <c r="J1" s="59"/>
      <c r="K1" s="59"/>
    </row>
    <row r="2" spans="1:17" s="37" customFormat="1" ht="15" x14ac:dyDescent="0.25">
      <c r="E2" s="59" t="s">
        <v>1</v>
      </c>
      <c r="F2" s="59"/>
      <c r="G2" s="59"/>
      <c r="H2" s="59"/>
      <c r="I2" s="59"/>
      <c r="J2" s="59"/>
      <c r="K2" s="59"/>
    </row>
    <row r="3" spans="1:17" s="37" customFormat="1" ht="15" x14ac:dyDescent="0.25">
      <c r="E3" s="59" t="s">
        <v>47</v>
      </c>
      <c r="F3" s="59"/>
      <c r="G3" s="59"/>
      <c r="H3" s="59"/>
      <c r="I3" s="59"/>
      <c r="J3" s="59"/>
      <c r="K3" s="59"/>
    </row>
    <row r="4" spans="1:17" s="40" customFormat="1" ht="12.75" x14ac:dyDescent="0.2">
      <c r="E4" s="60" t="s">
        <v>2</v>
      </c>
      <c r="F4" s="60"/>
      <c r="G4" s="60"/>
      <c r="H4" s="60"/>
      <c r="I4" s="60"/>
      <c r="J4" s="60"/>
      <c r="K4" s="60"/>
    </row>
    <row r="5" spans="1:17" x14ac:dyDescent="0.2">
      <c r="A5" s="42" t="s">
        <v>3</v>
      </c>
    </row>
    <row r="6" spans="1:17" s="48" customFormat="1" ht="12.75" x14ac:dyDescent="0.2">
      <c r="A6" s="48" t="s">
        <v>3</v>
      </c>
      <c r="I6" s="45" t="s">
        <v>42</v>
      </c>
      <c r="J6" s="45"/>
      <c r="K6" s="45"/>
      <c r="M6" s="45" t="s">
        <v>4</v>
      </c>
      <c r="N6" s="45"/>
      <c r="O6" s="45"/>
      <c r="P6" s="45"/>
      <c r="Q6" s="45"/>
    </row>
    <row r="7" spans="1:17" s="48" customFormat="1" ht="12.75" x14ac:dyDescent="0.2">
      <c r="E7" s="47" t="s">
        <v>5</v>
      </c>
      <c r="G7" s="47" t="s">
        <v>5</v>
      </c>
      <c r="I7" s="47"/>
      <c r="K7" s="47"/>
      <c r="M7" s="47"/>
      <c r="O7" s="47"/>
      <c r="Q7" s="47"/>
    </row>
    <row r="8" spans="1:17" s="48" customFormat="1" ht="12.75" x14ac:dyDescent="0.2">
      <c r="A8" s="40" t="s">
        <v>6</v>
      </c>
      <c r="E8" s="50">
        <v>2021</v>
      </c>
      <c r="G8" s="50">
        <v>2020</v>
      </c>
      <c r="I8" s="50" t="s">
        <v>7</v>
      </c>
      <c r="K8" s="50" t="s">
        <v>8</v>
      </c>
      <c r="M8" s="50">
        <v>2021</v>
      </c>
      <c r="O8" s="50" t="s">
        <v>40</v>
      </c>
      <c r="Q8" s="50">
        <v>2020</v>
      </c>
    </row>
    <row r="9" spans="1:17" x14ac:dyDescent="0.2">
      <c r="B9" s="61" t="s">
        <v>9</v>
      </c>
    </row>
    <row r="10" spans="1:17" x14ac:dyDescent="0.2">
      <c r="C10" s="42" t="s">
        <v>10</v>
      </c>
      <c r="E10" s="23">
        <v>683069944.65999997</v>
      </c>
      <c r="F10" s="57"/>
      <c r="G10" s="23">
        <v>654440353.77999997</v>
      </c>
      <c r="H10" s="57"/>
      <c r="I10" s="23">
        <f>E10-G10</f>
        <v>28629590.879999995</v>
      </c>
      <c r="K10" s="3">
        <f>IF(G10=0,"n/a",IF(AND(I10/G10&lt;1,I10/G10&gt;-1),I10/G10,"n/a"))</f>
        <v>4.3746677164141171E-2</v>
      </c>
      <c r="M10" s="4">
        <f>IF(E48=0,"n/a",E10/E48)</f>
        <v>1.1472147970744859</v>
      </c>
      <c r="N10" s="53"/>
      <c r="O10" s="4" t="e">
        <f>IF(#REF!=0,"n/a",#REF!/#REF!)</f>
        <v>#REF!</v>
      </c>
      <c r="P10" s="53"/>
      <c r="Q10" s="4">
        <f>IF(G48=0,"n/a",G10/G48)</f>
        <v>1.0885179761251631</v>
      </c>
    </row>
    <row r="11" spans="1:17" x14ac:dyDescent="0.2">
      <c r="C11" s="42" t="s">
        <v>11</v>
      </c>
      <c r="E11" s="24">
        <v>245448393.62</v>
      </c>
      <c r="F11" s="62"/>
      <c r="G11" s="24">
        <v>234769076.88</v>
      </c>
      <c r="H11" s="62"/>
      <c r="I11" s="24">
        <f>E11-G11</f>
        <v>10679316.74000001</v>
      </c>
      <c r="K11" s="3">
        <f>IF(G11=0,"n/a",IF(AND(I11/G11&lt;1,I11/G11&gt;-1),I11/G11,"n/a"))</f>
        <v>4.5488600466145043E-2</v>
      </c>
      <c r="M11" s="6">
        <f>IF(E49=0,"n/a",E11/E49)</f>
        <v>0.9612395807722629</v>
      </c>
      <c r="N11" s="53"/>
      <c r="O11" s="6" t="e">
        <f>IF(#REF!=0,"n/a",#REF!/#REF!)</f>
        <v>#REF!</v>
      </c>
      <c r="P11" s="53"/>
      <c r="Q11" s="6">
        <f>IF(G49=0,"n/a",G11/G49)</f>
        <v>0.88551204185505272</v>
      </c>
    </row>
    <row r="12" spans="1:17" x14ac:dyDescent="0.2">
      <c r="C12" s="42" t="s">
        <v>12</v>
      </c>
      <c r="E12" s="25">
        <v>18481976.850000001</v>
      </c>
      <c r="F12" s="62"/>
      <c r="G12" s="25">
        <v>17899753.780000001</v>
      </c>
      <c r="H12" s="62"/>
      <c r="I12" s="25">
        <f>E12-G12</f>
        <v>582223.0700000003</v>
      </c>
      <c r="K12" s="8">
        <f>IF(G12=0,"n/a",IF(AND(I12/G12&lt;1,I12/G12&gt;-1),I12/G12,"n/a"))</f>
        <v>3.2526875908792545E-2</v>
      </c>
      <c r="M12" s="9">
        <f>IF(E50=0,"n/a",E12/E50)</f>
        <v>0.82520433343101085</v>
      </c>
      <c r="N12" s="53"/>
      <c r="O12" s="9" t="e">
        <f>IF(#REF!=0,"n/a",#REF!/#REF!)</f>
        <v>#REF!</v>
      </c>
      <c r="P12" s="53"/>
      <c r="Q12" s="9">
        <f>IF(G50=0,"n/a",G12/G50)</f>
        <v>0.77055423715308069</v>
      </c>
    </row>
    <row r="13" spans="1:17" ht="6.95" customHeight="1" x14ac:dyDescent="0.2">
      <c r="E13" s="24"/>
      <c r="F13" s="62"/>
      <c r="G13" s="24"/>
      <c r="H13" s="62"/>
      <c r="I13" s="24"/>
      <c r="K13" s="10"/>
      <c r="M13" s="53"/>
      <c r="N13" s="53"/>
      <c r="O13" s="53"/>
      <c r="P13" s="53"/>
      <c r="Q13" s="53"/>
    </row>
    <row r="14" spans="1:17" x14ac:dyDescent="0.2">
      <c r="C14" s="42" t="s">
        <v>13</v>
      </c>
      <c r="E14" s="24">
        <f>SUM(E10:E12)</f>
        <v>947000315.13</v>
      </c>
      <c r="F14" s="62"/>
      <c r="G14" s="24">
        <f>SUM(G10:G12)</f>
        <v>907109184.43999994</v>
      </c>
      <c r="H14" s="62"/>
      <c r="I14" s="24">
        <f>E14-G14</f>
        <v>39891130.690000057</v>
      </c>
      <c r="K14" s="3">
        <f>IF(G14=0,"n/a",IF(AND(I14/G14&lt;1,I14/G14&gt;-1),I14/G14,"n/a"))</f>
        <v>4.3976107148145212E-2</v>
      </c>
      <c r="M14" s="6">
        <f>IF(E52=0,"n/a",E14/E52)</f>
        <v>1.0845686750208334</v>
      </c>
      <c r="N14" s="53"/>
      <c r="O14" s="6" t="e">
        <f>IF(#REF!=0,"n/a",#REF!/#REF!)</f>
        <v>#REF!</v>
      </c>
      <c r="P14" s="53"/>
      <c r="Q14" s="6">
        <f>IF(G52=0,"n/a",G14/G52)</f>
        <v>1.0197123939250172</v>
      </c>
    </row>
    <row r="15" spans="1:17" ht="6.95" customHeight="1" x14ac:dyDescent="0.2">
      <c r="E15" s="24"/>
      <c r="F15" s="62"/>
      <c r="G15" s="24"/>
      <c r="H15" s="62"/>
      <c r="I15" s="24"/>
      <c r="K15" s="10"/>
      <c r="M15" s="53"/>
      <c r="N15" s="53"/>
      <c r="O15" s="53"/>
      <c r="P15" s="53"/>
      <c r="Q15" s="53"/>
    </row>
    <row r="16" spans="1:17" x14ac:dyDescent="0.2">
      <c r="B16" s="61" t="s">
        <v>14</v>
      </c>
      <c r="E16" s="24"/>
      <c r="F16" s="62"/>
      <c r="G16" s="24"/>
      <c r="H16" s="62"/>
      <c r="I16" s="24"/>
      <c r="K16" s="10"/>
      <c r="M16" s="53"/>
      <c r="N16" s="53"/>
      <c r="O16" s="53"/>
      <c r="P16" s="53"/>
      <c r="Q16" s="53"/>
    </row>
    <row r="17" spans="2:17" x14ac:dyDescent="0.2">
      <c r="C17" s="42" t="s">
        <v>15</v>
      </c>
      <c r="E17" s="24">
        <v>20824826.98</v>
      </c>
      <c r="F17" s="62"/>
      <c r="G17" s="24">
        <v>21597265.140000001</v>
      </c>
      <c r="H17" s="62"/>
      <c r="I17" s="24">
        <f>E17-G17</f>
        <v>-772438.16000000015</v>
      </c>
      <c r="K17" s="3">
        <f>IF(G17=0,"n/a",IF(AND(I17/G17&lt;1,I17/G17&gt;-1),I17/G17,"n/a"))</f>
        <v>-3.5765554341849422E-2</v>
      </c>
      <c r="M17" s="6">
        <f>IF(E55=0,"n/a",E17/E55)</f>
        <v>0.48873604790737329</v>
      </c>
      <c r="N17" s="53"/>
      <c r="O17" s="6" t="e">
        <f>IF(#REF!=0,"n/a",#REF!/#REF!)</f>
        <v>#REF!</v>
      </c>
      <c r="P17" s="53"/>
      <c r="Q17" s="6">
        <f>IF(G55=0,"n/a",G17/G55)</f>
        <v>0.48829897982556614</v>
      </c>
    </row>
    <row r="18" spans="2:17" x14ac:dyDescent="0.2">
      <c r="C18" s="42" t="s">
        <v>16</v>
      </c>
      <c r="E18" s="25">
        <v>2049230.88</v>
      </c>
      <c r="F18" s="26"/>
      <c r="G18" s="25">
        <v>817807.53</v>
      </c>
      <c r="H18" s="22"/>
      <c r="I18" s="25">
        <f>E18-G18</f>
        <v>1231423.3499999999</v>
      </c>
      <c r="K18" s="8" t="str">
        <f>IF(G18=0,"n/a",IF(AND(I18/G18&lt;1,I18/G18&gt;-1),I18/G18,"n/a"))</f>
        <v>n/a</v>
      </c>
      <c r="M18" s="9">
        <f>IF(E56=0,"n/a",E18/E56)</f>
        <v>0.49202840045398849</v>
      </c>
      <c r="N18" s="53"/>
      <c r="O18" s="9" t="e">
        <f>IF(#REF!=0,"n/a",#REF!/#REF!)</f>
        <v>#REF!</v>
      </c>
      <c r="P18" s="53"/>
      <c r="Q18" s="9">
        <f>IF(G56=0,"n/a",G18/G56)</f>
        <v>0.5632605238453714</v>
      </c>
    </row>
    <row r="19" spans="2:17" ht="6.95" customHeight="1" x14ac:dyDescent="0.2">
      <c r="E19" s="24"/>
      <c r="F19" s="63"/>
      <c r="G19" s="24"/>
      <c r="H19" s="63"/>
      <c r="I19" s="24"/>
      <c r="K19" s="10"/>
      <c r="M19" s="53"/>
      <c r="N19" s="53"/>
      <c r="O19" s="53"/>
      <c r="P19" s="53"/>
      <c r="Q19" s="53"/>
    </row>
    <row r="20" spans="2:17" x14ac:dyDescent="0.2">
      <c r="C20" s="42" t="s">
        <v>17</v>
      </c>
      <c r="E20" s="25">
        <f>SUM(E17:E18)</f>
        <v>22874057.859999999</v>
      </c>
      <c r="F20" s="26"/>
      <c r="G20" s="25">
        <f>SUM(G17:G18)</f>
        <v>22415072.670000002</v>
      </c>
      <c r="H20" s="22"/>
      <c r="I20" s="25">
        <f>E20-G20</f>
        <v>458985.18999999762</v>
      </c>
      <c r="K20" s="8">
        <f>IF(G20=0,"n/a",IF(AND(I20/G20&lt;1,I20/G20&gt;-1),I20/G20,"n/a"))</f>
        <v>2.0476631807413076E-2</v>
      </c>
      <c r="M20" s="9">
        <f>IF(E58=0,"n/a",E20/E58)</f>
        <v>0.48902920380350617</v>
      </c>
      <c r="N20" s="53"/>
      <c r="O20" s="9" t="e">
        <f>IF(#REF!=0,"n/a",#REF!/#REF!)</f>
        <v>#REF!</v>
      </c>
      <c r="P20" s="53"/>
      <c r="Q20" s="9">
        <f>IF(G58=0,"n/a",G20/G58)</f>
        <v>0.4906815179708377</v>
      </c>
    </row>
    <row r="21" spans="2:17" ht="6.95" customHeight="1" x14ac:dyDescent="0.2">
      <c r="E21" s="24"/>
      <c r="F21" s="63"/>
      <c r="G21" s="24"/>
      <c r="H21" s="63"/>
      <c r="I21" s="24"/>
      <c r="K21" s="10"/>
      <c r="M21" s="53"/>
      <c r="N21" s="53"/>
      <c r="O21" s="53"/>
      <c r="P21" s="53"/>
      <c r="Q21" s="53"/>
    </row>
    <row r="22" spans="2:17" x14ac:dyDescent="0.2">
      <c r="C22" s="42" t="s">
        <v>18</v>
      </c>
      <c r="E22" s="24">
        <f>E14+E20</f>
        <v>969874372.99000001</v>
      </c>
      <c r="F22" s="63"/>
      <c r="G22" s="24">
        <f>G14+G20</f>
        <v>929524257.1099999</v>
      </c>
      <c r="H22" s="63"/>
      <c r="I22" s="24">
        <f>E22-G22</f>
        <v>40350115.880000114</v>
      </c>
      <c r="K22" s="3">
        <f>IF(G22=0,"n/a",IF(AND(I22/G22&lt;1,I22/G22&gt;-1),I22/G22,"n/a"))</f>
        <v>4.3409427533879927E-2</v>
      </c>
      <c r="M22" s="6">
        <f>IF(E60=0,"n/a",E22/E60)</f>
        <v>1.0542881898964451</v>
      </c>
      <c r="N22" s="53"/>
      <c r="O22" s="6" t="e">
        <f>IF(#REF!=0,"n/a",#REF!/#REF!)</f>
        <v>#REF!</v>
      </c>
      <c r="P22" s="53"/>
      <c r="Q22" s="6">
        <f>IF(G60=0,"n/a",G22/G60)</f>
        <v>0.99387245995897133</v>
      </c>
    </row>
    <row r="23" spans="2:17" ht="6.95" customHeight="1" x14ac:dyDescent="0.2">
      <c r="E23" s="24"/>
      <c r="F23" s="63"/>
      <c r="G23" s="24"/>
      <c r="H23" s="63"/>
      <c r="I23" s="24"/>
      <c r="K23" s="10"/>
      <c r="M23" s="53"/>
      <c r="N23" s="53"/>
      <c r="O23" s="53"/>
      <c r="P23" s="53"/>
      <c r="Q23" s="53"/>
    </row>
    <row r="24" spans="2:17" x14ac:dyDescent="0.2">
      <c r="B24" s="61" t="s">
        <v>19</v>
      </c>
      <c r="E24" s="24"/>
      <c r="F24" s="63"/>
      <c r="G24" s="24"/>
      <c r="H24" s="63"/>
      <c r="I24" s="24"/>
      <c r="K24" s="10"/>
      <c r="M24" s="53"/>
      <c r="N24" s="53"/>
      <c r="O24" s="53"/>
      <c r="P24" s="53"/>
      <c r="Q24" s="53"/>
    </row>
    <row r="25" spans="2:17" x14ac:dyDescent="0.2">
      <c r="C25" s="42" t="s">
        <v>20</v>
      </c>
      <c r="E25" s="24">
        <v>6745315.4000000004</v>
      </c>
      <c r="F25" s="63"/>
      <c r="G25" s="24">
        <v>7130336.3200000003</v>
      </c>
      <c r="H25" s="63"/>
      <c r="I25" s="24">
        <f>E25-G25</f>
        <v>-385020.91999999993</v>
      </c>
      <c r="K25" s="3">
        <f>IF(G25=0,"n/a",IF(AND(I25/G25&lt;1,I25/G25&gt;-1),I25/G25,"n/a"))</f>
        <v>-5.3997581982219864E-2</v>
      </c>
      <c r="M25" s="6">
        <f>IF(E63=0,"n/a",E25/E63)</f>
        <v>0.1349861198932481</v>
      </c>
      <c r="N25" s="53"/>
      <c r="O25" s="6" t="e">
        <f>IF(#REF!=0,"n/a",#REF!/#REF!)</f>
        <v>#REF!</v>
      </c>
      <c r="P25" s="53"/>
      <c r="Q25" s="6">
        <f>IF(G63=0,"n/a",G25/G63)</f>
        <v>0.1349340880908855</v>
      </c>
    </row>
    <row r="26" spans="2:17" x14ac:dyDescent="0.2">
      <c r="C26" s="42" t="s">
        <v>21</v>
      </c>
      <c r="E26" s="25">
        <v>12978671.02</v>
      </c>
      <c r="F26" s="26"/>
      <c r="G26" s="25">
        <v>12506052.970000001</v>
      </c>
      <c r="H26" s="22"/>
      <c r="I26" s="25">
        <f>E26-G26</f>
        <v>472618.04999999888</v>
      </c>
      <c r="K26" s="8">
        <f>IF(G26=0,"n/a",IF(AND(I26/G26&lt;1,I26/G26&gt;-1),I26/G26,"n/a"))</f>
        <v>3.7791144107076242E-2</v>
      </c>
      <c r="M26" s="9">
        <f>IF(E64=0,"n/a",E26/E64)</f>
        <v>7.7023392547994021E-2</v>
      </c>
      <c r="N26" s="53"/>
      <c r="O26" s="9" t="e">
        <f>IF(#REF!=0,"n/a",#REF!/#REF!)</f>
        <v>#REF!</v>
      </c>
      <c r="P26" s="53"/>
      <c r="Q26" s="9">
        <f>IF(G64=0,"n/a",G26/G64)</f>
        <v>7.5825833841903695E-2</v>
      </c>
    </row>
    <row r="27" spans="2:17" ht="6.95" customHeight="1" x14ac:dyDescent="0.2">
      <c r="E27" s="24"/>
      <c r="F27" s="63"/>
      <c r="G27" s="24"/>
      <c r="H27" s="63"/>
      <c r="I27" s="24"/>
      <c r="K27" s="10"/>
      <c r="M27" s="53"/>
      <c r="N27" s="53"/>
      <c r="O27" s="53"/>
      <c r="P27" s="53"/>
      <c r="Q27" s="53"/>
    </row>
    <row r="28" spans="2:17" x14ac:dyDescent="0.2">
      <c r="C28" s="42" t="s">
        <v>22</v>
      </c>
      <c r="E28" s="25">
        <f>SUM(E25:E26)</f>
        <v>19723986.420000002</v>
      </c>
      <c r="F28" s="26"/>
      <c r="G28" s="25">
        <f>SUM(G25:G26)</f>
        <v>19636389.289999999</v>
      </c>
      <c r="H28" s="22"/>
      <c r="I28" s="25">
        <f>E28-G28</f>
        <v>87597.130000002682</v>
      </c>
      <c r="K28" s="8">
        <f>IF(G28=0,"n/a",IF(AND(I28/G28&lt;1,I28/G28&gt;-1),I28/G28,"n/a"))</f>
        <v>4.4609591257498788E-3</v>
      </c>
      <c r="M28" s="9">
        <f>IF(E66=0,"n/a",E28/E66)</f>
        <v>9.0280945258259457E-2</v>
      </c>
      <c r="N28" s="53"/>
      <c r="O28" s="9" t="e">
        <f>IF(#REF!=0,"n/a",#REF!/#REF!)</f>
        <v>#REF!</v>
      </c>
      <c r="P28" s="53"/>
      <c r="Q28" s="9">
        <f>IF(G66=0,"n/a",G28/G66)</f>
        <v>9.0168491796241923E-2</v>
      </c>
    </row>
    <row r="29" spans="2:17" ht="6.95" customHeight="1" x14ac:dyDescent="0.2">
      <c r="E29" s="24"/>
      <c r="F29" s="63"/>
      <c r="G29" s="24"/>
      <c r="H29" s="63"/>
      <c r="I29" s="24"/>
      <c r="K29" s="10"/>
      <c r="M29" s="53"/>
      <c r="N29" s="53"/>
      <c r="O29" s="53"/>
      <c r="P29" s="53"/>
      <c r="Q29" s="53"/>
    </row>
    <row r="30" spans="2:17" x14ac:dyDescent="0.2">
      <c r="C30" s="42" t="s">
        <v>23</v>
      </c>
      <c r="E30" s="24">
        <f>E22+E28</f>
        <v>989598359.40999997</v>
      </c>
      <c r="F30" s="63"/>
      <c r="G30" s="24">
        <f>G22+G28</f>
        <v>949160646.39999986</v>
      </c>
      <c r="H30" s="63"/>
      <c r="I30" s="24">
        <f>E30-G30</f>
        <v>40437713.01000011</v>
      </c>
      <c r="K30" s="3">
        <f>IF(G30=0,"n/a",IF(AND(I30/G30&lt;1,I30/G30&gt;-1),I30/G30,"n/a"))</f>
        <v>4.2603655306794774E-2</v>
      </c>
      <c r="M30" s="4">
        <f>IF(E68=0,"n/a",E30/E68)</f>
        <v>0.86928398236890636</v>
      </c>
      <c r="N30" s="53"/>
      <c r="O30" s="4" t="e">
        <f>IF(#REF!=0,"n/a",#REF!/#REF!)</f>
        <v>#REF!</v>
      </c>
      <c r="P30" s="53"/>
      <c r="Q30" s="4">
        <f>IF(G68=0,"n/a",G30/G68)</f>
        <v>0.82318853964488115</v>
      </c>
    </row>
    <row r="31" spans="2:17" ht="6.95" customHeight="1" x14ac:dyDescent="0.2">
      <c r="E31" s="24"/>
      <c r="F31" s="63"/>
      <c r="G31" s="24"/>
      <c r="H31" s="63"/>
      <c r="I31" s="24"/>
      <c r="K31" s="10"/>
      <c r="M31" s="55"/>
      <c r="N31" s="55"/>
      <c r="O31" s="55"/>
      <c r="P31" s="55"/>
      <c r="Q31" s="55"/>
    </row>
    <row r="32" spans="2:17" x14ac:dyDescent="0.2">
      <c r="B32" s="42" t="s">
        <v>24</v>
      </c>
      <c r="E32" s="24">
        <v>16102951.16</v>
      </c>
      <c r="F32" s="63"/>
      <c r="G32" s="24">
        <v>-1785310.98</v>
      </c>
      <c r="H32" s="63"/>
      <c r="I32" s="24">
        <f>E32-G32</f>
        <v>17888262.140000001</v>
      </c>
      <c r="K32" s="3" t="str">
        <f>IF(G32=0,"n/a",IF(AND(I32/G32&lt;1,I32/G32&gt;-1),I32/G32,"n/a"))</f>
        <v>n/a</v>
      </c>
      <c r="M32" s="55"/>
      <c r="N32" s="55"/>
      <c r="O32" s="55"/>
      <c r="P32" s="55"/>
      <c r="Q32" s="55"/>
    </row>
    <row r="33" spans="1:17" x14ac:dyDescent="0.2">
      <c r="B33" s="42" t="s">
        <v>25</v>
      </c>
      <c r="E33" s="25">
        <v>14601410.99</v>
      </c>
      <c r="F33" s="26"/>
      <c r="G33" s="25">
        <v>18510616.32</v>
      </c>
      <c r="H33" s="22"/>
      <c r="I33" s="25">
        <f>E33-G33</f>
        <v>-3909205.33</v>
      </c>
      <c r="K33" s="8">
        <f>IF(G33=0,"n/a",IF(AND(I33/G33&lt;1,I33/G33&gt;-1),I33/G33,"n/a"))</f>
        <v>-0.21118720535394903</v>
      </c>
    </row>
    <row r="34" spans="1:17" ht="6.95" customHeight="1" x14ac:dyDescent="0.2">
      <c r="E34" s="24"/>
      <c r="F34" s="64"/>
      <c r="G34" s="24"/>
      <c r="H34" s="64"/>
      <c r="I34" s="24"/>
      <c r="K34" s="14"/>
      <c r="M34" s="55"/>
      <c r="N34" s="55"/>
      <c r="O34" s="55"/>
      <c r="P34" s="55"/>
      <c r="Q34" s="55"/>
    </row>
    <row r="35" spans="1:17" ht="12.75" thickBot="1" x14ac:dyDescent="0.25">
      <c r="C35" s="42" t="s">
        <v>26</v>
      </c>
      <c r="E35" s="27">
        <f>SUM(E30:E33)</f>
        <v>1020302721.5599999</v>
      </c>
      <c r="F35" s="65"/>
      <c r="G35" s="27">
        <f>SUM(G30:G33)</f>
        <v>965885951.73999989</v>
      </c>
      <c r="H35" s="65"/>
      <c r="I35" s="27">
        <f>E35-G35</f>
        <v>54416769.820000052</v>
      </c>
      <c r="K35" s="17">
        <f>IF(G35=0,"n/a",IF(AND(I35/G35&lt;1,I35/G35&gt;-1),I35/G35,"n/a"))</f>
        <v>5.6338711337472813E-2</v>
      </c>
    </row>
    <row r="36" spans="1:17" ht="12.75" thickTop="1" x14ac:dyDescent="0.2">
      <c r="E36" s="28"/>
      <c r="F36" s="66"/>
      <c r="G36" s="28"/>
      <c r="H36" s="67"/>
      <c r="I36" s="28"/>
    </row>
    <row r="37" spans="1:17" x14ac:dyDescent="0.2">
      <c r="C37" s="68" t="s">
        <v>36</v>
      </c>
      <c r="E37" s="23">
        <v>46177071.530000001</v>
      </c>
      <c r="F37" s="23"/>
      <c r="G37" s="69">
        <v>44615085.090000004</v>
      </c>
      <c r="H37" s="67"/>
      <c r="I37" s="28"/>
    </row>
    <row r="38" spans="1:17" x14ac:dyDescent="0.2">
      <c r="C38" s="42" t="s">
        <v>37</v>
      </c>
      <c r="E38" s="69">
        <v>19752300.879999999</v>
      </c>
      <c r="F38" s="70"/>
      <c r="G38" s="69">
        <v>17141515.699999999</v>
      </c>
      <c r="H38" s="71"/>
      <c r="I38" s="72"/>
    </row>
    <row r="39" spans="1:17" x14ac:dyDescent="0.2">
      <c r="C39" s="42" t="s">
        <v>38</v>
      </c>
      <c r="E39" s="69">
        <v>5766499.0800000001</v>
      </c>
      <c r="F39" s="70"/>
      <c r="G39" s="69">
        <v>5151622.95</v>
      </c>
      <c r="H39" s="71"/>
      <c r="I39" s="72"/>
    </row>
    <row r="40" spans="1:17" x14ac:dyDescent="0.2">
      <c r="C40" s="42" t="s">
        <v>27</v>
      </c>
      <c r="E40" s="69">
        <v>18097130.219999999</v>
      </c>
      <c r="F40" s="70"/>
      <c r="G40" s="69">
        <v>20688562.75</v>
      </c>
      <c r="H40" s="71"/>
      <c r="I40" s="72"/>
    </row>
    <row r="41" spans="1:17" x14ac:dyDescent="0.2">
      <c r="C41" s="42" t="s">
        <v>28</v>
      </c>
      <c r="E41" s="69">
        <v>15283654.039999999</v>
      </c>
      <c r="F41" s="70"/>
      <c r="G41" s="69">
        <v>15726491.26</v>
      </c>
      <c r="H41" s="71"/>
      <c r="I41" s="72"/>
    </row>
    <row r="42" spans="1:17" x14ac:dyDescent="0.2">
      <c r="C42" s="42" t="s">
        <v>39</v>
      </c>
      <c r="E42" s="69">
        <v>-575800.53</v>
      </c>
      <c r="F42" s="70"/>
      <c r="G42" s="69">
        <v>-9124204.6799999997</v>
      </c>
      <c r="H42" s="71"/>
      <c r="I42" s="72"/>
    </row>
    <row r="43" spans="1:17" x14ac:dyDescent="0.2">
      <c r="C43" s="42" t="s">
        <v>43</v>
      </c>
      <c r="E43" s="69">
        <v>-11165078.640000001</v>
      </c>
      <c r="F43" s="70"/>
      <c r="G43" s="69">
        <v>0</v>
      </c>
      <c r="H43" s="71"/>
      <c r="I43" s="72"/>
    </row>
    <row r="44" spans="1:17" x14ac:dyDescent="0.2">
      <c r="C44" s="42" t="s">
        <v>44</v>
      </c>
      <c r="E44" s="69">
        <v>-1109650.97</v>
      </c>
      <c r="F44" s="70"/>
      <c r="G44" s="69">
        <v>0</v>
      </c>
      <c r="H44" s="71"/>
      <c r="I44" s="72"/>
    </row>
    <row r="45" spans="1:17" x14ac:dyDescent="0.2">
      <c r="E45" s="24"/>
      <c r="G45" s="24"/>
    </row>
    <row r="46" spans="1:17" ht="12.75" x14ac:dyDescent="0.2">
      <c r="A46" s="40" t="s">
        <v>29</v>
      </c>
      <c r="E46" s="29"/>
    </row>
    <row r="47" spans="1:17" x14ac:dyDescent="0.2">
      <c r="B47" s="61" t="s">
        <v>30</v>
      </c>
      <c r="E47" s="29"/>
    </row>
    <row r="48" spans="1:17" x14ac:dyDescent="0.2">
      <c r="C48" s="42" t="s">
        <v>10</v>
      </c>
      <c r="E48" s="30">
        <v>595415912</v>
      </c>
      <c r="G48" s="30">
        <v>601221448</v>
      </c>
      <c r="H48" s="32"/>
      <c r="I48" s="31">
        <f>E48-G48</f>
        <v>-5805536</v>
      </c>
      <c r="K48" s="3">
        <f>IF(G48=0,"n/a",IF(AND(I48/G48&lt;1,I48/G48&gt;-1),I48/G48,"n/a"))</f>
        <v>-9.6562356837276379E-3</v>
      </c>
    </row>
    <row r="49" spans="2:17" x14ac:dyDescent="0.2">
      <c r="C49" s="42" t="s">
        <v>11</v>
      </c>
      <c r="E49" s="30">
        <v>255345700</v>
      </c>
      <c r="G49" s="30">
        <v>265122399</v>
      </c>
      <c r="H49" s="32"/>
      <c r="I49" s="31">
        <f>E49-G49</f>
        <v>-9776699</v>
      </c>
      <c r="K49" s="3">
        <f>IF(G49=0,"n/a",IF(AND(I49/G49&lt;1,I49/G49&gt;-1),I49/G49,"n/a"))</f>
        <v>-3.6876171296262299E-2</v>
      </c>
    </row>
    <row r="50" spans="2:17" x14ac:dyDescent="0.2">
      <c r="C50" s="42" t="s">
        <v>12</v>
      </c>
      <c r="E50" s="33">
        <v>22396849</v>
      </c>
      <c r="G50" s="33">
        <v>23229713</v>
      </c>
      <c r="H50" s="32"/>
      <c r="I50" s="33">
        <f>E50-G50</f>
        <v>-832864</v>
      </c>
      <c r="K50" s="8">
        <f>IF(G50=0,"n/a",IF(AND(I50/G50&lt;1,I50/G50&gt;-1),I50/G50,"n/a"))</f>
        <v>-3.5853391731529356E-2</v>
      </c>
    </row>
    <row r="51" spans="2:17" ht="6.95" customHeight="1" x14ac:dyDescent="0.2">
      <c r="E51" s="31"/>
      <c r="G51" s="31"/>
      <c r="I51" s="31"/>
      <c r="K51" s="10"/>
      <c r="M51" s="55"/>
      <c r="N51" s="55"/>
      <c r="O51" s="55"/>
      <c r="P51" s="55"/>
      <c r="Q51" s="55"/>
    </row>
    <row r="52" spans="2:17" x14ac:dyDescent="0.2">
      <c r="C52" s="42" t="s">
        <v>13</v>
      </c>
      <c r="E52" s="31">
        <f>SUM(E48:E50)</f>
        <v>873158461</v>
      </c>
      <c r="G52" s="31">
        <f>SUM(G48:G50)</f>
        <v>889573560</v>
      </c>
      <c r="H52" s="32"/>
      <c r="I52" s="31">
        <f>E52-G52</f>
        <v>-16415099</v>
      </c>
      <c r="K52" s="3">
        <f>IF(G52=0,"n/a",IF(AND(I52/G52&lt;1,I52/G52&gt;-1),I52/G52,"n/a"))</f>
        <v>-1.8452773034306459E-2</v>
      </c>
    </row>
    <row r="53" spans="2:17" ht="6.95" customHeight="1" x14ac:dyDescent="0.2">
      <c r="E53" s="31"/>
      <c r="G53" s="31"/>
      <c r="I53" s="31"/>
      <c r="K53" s="10"/>
      <c r="M53" s="55"/>
      <c r="N53" s="55"/>
      <c r="O53" s="55"/>
      <c r="P53" s="55"/>
      <c r="Q53" s="55"/>
    </row>
    <row r="54" spans="2:17" x14ac:dyDescent="0.2">
      <c r="B54" s="61" t="s">
        <v>31</v>
      </c>
      <c r="E54" s="31"/>
      <c r="G54" s="31"/>
      <c r="H54" s="32"/>
      <c r="I54" s="31"/>
      <c r="K54" s="10"/>
    </row>
    <row r="55" spans="2:17" x14ac:dyDescent="0.2">
      <c r="C55" s="42" t="s">
        <v>15</v>
      </c>
      <c r="E55" s="30">
        <v>42609558</v>
      </c>
      <c r="G55" s="30">
        <v>44229593</v>
      </c>
      <c r="H55" s="32"/>
      <c r="I55" s="31">
        <f>E55-G55</f>
        <v>-1620035</v>
      </c>
      <c r="K55" s="3">
        <f>IF(G55=0,"n/a",IF(AND(I55/G55&lt;1,I55/G55&gt;-1),I55/G55,"n/a"))</f>
        <v>-3.6627852306938477E-2</v>
      </c>
    </row>
    <row r="56" spans="2:17" x14ac:dyDescent="0.2">
      <c r="C56" s="42" t="s">
        <v>16</v>
      </c>
      <c r="E56" s="33">
        <v>4164863</v>
      </c>
      <c r="G56" s="33">
        <v>1451917</v>
      </c>
      <c r="H56" s="32"/>
      <c r="I56" s="33">
        <f>E56-G56</f>
        <v>2712946</v>
      </c>
      <c r="K56" s="8" t="str">
        <f>IF(G56=0,"n/a",IF(AND(I56/G56&lt;1,I56/G56&gt;-1),I56/G56,"n/a"))</f>
        <v>n/a</v>
      </c>
    </row>
    <row r="57" spans="2:17" ht="6.95" customHeight="1" x14ac:dyDescent="0.2">
      <c r="E57" s="31"/>
      <c r="G57" s="31"/>
      <c r="I57" s="31"/>
      <c r="K57" s="10"/>
      <c r="M57" s="55"/>
      <c r="N57" s="55"/>
      <c r="O57" s="55"/>
      <c r="P57" s="55"/>
      <c r="Q57" s="55"/>
    </row>
    <row r="58" spans="2:17" x14ac:dyDescent="0.2">
      <c r="C58" s="42" t="s">
        <v>17</v>
      </c>
      <c r="E58" s="33">
        <f>SUM(E55:E56)</f>
        <v>46774421</v>
      </c>
      <c r="G58" s="33">
        <f>SUM(G55:G56)</f>
        <v>45681510</v>
      </c>
      <c r="H58" s="32"/>
      <c r="I58" s="33">
        <f>E58-G58</f>
        <v>1092911</v>
      </c>
      <c r="K58" s="8">
        <f>IF(G58=0,"n/a",IF(AND(I58/G58&lt;1,I58/G58&gt;-1),I58/G58,"n/a"))</f>
        <v>2.3924581302150475E-2</v>
      </c>
    </row>
    <row r="59" spans="2:17" ht="6.95" customHeight="1" x14ac:dyDescent="0.2">
      <c r="E59" s="31"/>
      <c r="G59" s="31"/>
      <c r="I59" s="31"/>
      <c r="K59" s="10"/>
      <c r="M59" s="55"/>
      <c r="N59" s="55"/>
      <c r="O59" s="55"/>
      <c r="P59" s="55"/>
      <c r="Q59" s="55"/>
    </row>
    <row r="60" spans="2:17" x14ac:dyDescent="0.2">
      <c r="C60" s="42" t="s">
        <v>32</v>
      </c>
      <c r="E60" s="31">
        <f>E52+E58</f>
        <v>919932882</v>
      </c>
      <c r="G60" s="31">
        <f>G52+G58</f>
        <v>935255070</v>
      </c>
      <c r="H60" s="32"/>
      <c r="I60" s="31">
        <f>E60-G60</f>
        <v>-15322188</v>
      </c>
      <c r="K60" s="3">
        <f>IF(G60=0,"n/a",IF(AND(I60/G60&lt;1,I60/G60&gt;-1),I60/G60,"n/a"))</f>
        <v>-1.6382897555423034E-2</v>
      </c>
    </row>
    <row r="61" spans="2:17" ht="6.95" customHeight="1" x14ac:dyDescent="0.2">
      <c r="E61" s="31"/>
      <c r="G61" s="31"/>
      <c r="I61" s="31"/>
      <c r="K61" s="10"/>
      <c r="M61" s="55"/>
      <c r="N61" s="55"/>
      <c r="O61" s="55"/>
      <c r="P61" s="55"/>
      <c r="Q61" s="55"/>
    </row>
    <row r="62" spans="2:17" x14ac:dyDescent="0.2">
      <c r="B62" s="61" t="s">
        <v>33</v>
      </c>
      <c r="E62" s="31"/>
      <c r="G62" s="31"/>
      <c r="H62" s="32"/>
      <c r="I62" s="31"/>
      <c r="K62" s="10"/>
    </row>
    <row r="63" spans="2:17" x14ac:dyDescent="0.2">
      <c r="C63" s="42" t="s">
        <v>20</v>
      </c>
      <c r="E63" s="30">
        <v>49970437</v>
      </c>
      <c r="G63" s="30">
        <v>52843106</v>
      </c>
      <c r="H63" s="32"/>
      <c r="I63" s="31">
        <f>E63-G63</f>
        <v>-2872669</v>
      </c>
      <c r="K63" s="3">
        <f>IF(G63=0,"n/a",IF(AND(I63/G63&lt;1,I63/G63&gt;-1),I63/G63,"n/a"))</f>
        <v>-5.4362228442817122E-2</v>
      </c>
    </row>
    <row r="64" spans="2:17" x14ac:dyDescent="0.2">
      <c r="C64" s="42" t="s">
        <v>21</v>
      </c>
      <c r="E64" s="33">
        <v>168502978</v>
      </c>
      <c r="G64" s="33">
        <v>164931295</v>
      </c>
      <c r="H64" s="32"/>
      <c r="I64" s="33">
        <f>E64-G64</f>
        <v>3571683</v>
      </c>
      <c r="K64" s="8">
        <f>IF(G64=0,"n/a",IF(AND(I64/G64&lt;1,I64/G64&gt;-1),I64/G64,"n/a"))</f>
        <v>2.1655580888999871E-2</v>
      </c>
    </row>
    <row r="65" spans="1:17" ht="6.95" customHeight="1" x14ac:dyDescent="0.2">
      <c r="E65" s="31"/>
      <c r="G65" s="31"/>
      <c r="I65" s="31"/>
      <c r="K65" s="10"/>
      <c r="M65" s="55"/>
      <c r="N65" s="55"/>
      <c r="O65" s="55"/>
      <c r="P65" s="55"/>
      <c r="Q65" s="55"/>
    </row>
    <row r="66" spans="1:17" x14ac:dyDescent="0.2">
      <c r="C66" s="42" t="s">
        <v>22</v>
      </c>
      <c r="E66" s="33">
        <f>SUM(E63:E64)</f>
        <v>218473415</v>
      </c>
      <c r="G66" s="33">
        <f>SUM(G63:G64)</f>
        <v>217774401</v>
      </c>
      <c r="H66" s="32"/>
      <c r="I66" s="33">
        <f>E66-G66</f>
        <v>699014</v>
      </c>
      <c r="K66" s="8">
        <f>IF(G66=0,"n/a",IF(AND(I66/G66&lt;1,I66/G66&gt;-1),I66/G66,"n/a"))</f>
        <v>3.2098079333025007E-3</v>
      </c>
    </row>
    <row r="67" spans="1:17" ht="6.95" customHeight="1" x14ac:dyDescent="0.2">
      <c r="E67" s="31"/>
      <c r="G67" s="31"/>
      <c r="I67" s="31"/>
      <c r="K67" s="10"/>
      <c r="M67" s="55"/>
      <c r="N67" s="55"/>
      <c r="O67" s="55"/>
      <c r="P67" s="55"/>
      <c r="Q67" s="55"/>
    </row>
    <row r="68" spans="1:17" ht="12.75" thickBot="1" x14ac:dyDescent="0.25">
      <c r="C68" s="42" t="s">
        <v>34</v>
      </c>
      <c r="E68" s="34">
        <f>E60+E66</f>
        <v>1138406297</v>
      </c>
      <c r="G68" s="34">
        <f>G60+G66</f>
        <v>1153029471</v>
      </c>
      <c r="H68" s="32"/>
      <c r="I68" s="34">
        <f>E68-G68</f>
        <v>-14623174</v>
      </c>
      <c r="K68" s="17">
        <f>IF(G68=0,"n/a",IF(AND(I68/G68&lt;1,I68/G68&gt;-1),I68/G68,"n/a"))</f>
        <v>-1.2682393961116714E-2</v>
      </c>
    </row>
    <row r="69" spans="1:17" ht="12.75" thickTop="1" x14ac:dyDescent="0.2"/>
    <row r="70" spans="1:17" ht="12.75" customHeight="1" x14ac:dyDescent="0.2">
      <c r="A70" s="42" t="s">
        <v>3</v>
      </c>
      <c r="C70" s="73" t="s">
        <v>35</v>
      </c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7" x14ac:dyDescent="0.2">
      <c r="A71" s="42" t="s">
        <v>3</v>
      </c>
    </row>
    <row r="72" spans="1:17" x14ac:dyDescent="0.2">
      <c r="A72" s="42" t="s">
        <v>3</v>
      </c>
    </row>
    <row r="73" spans="1:17" x14ac:dyDescent="0.2">
      <c r="A73" s="42" t="s">
        <v>3</v>
      </c>
    </row>
    <row r="74" spans="1:17" x14ac:dyDescent="0.2">
      <c r="A74" s="42" t="s">
        <v>3</v>
      </c>
    </row>
    <row r="75" spans="1:17" x14ac:dyDescent="0.2">
      <c r="A75" s="42" t="s">
        <v>3</v>
      </c>
    </row>
    <row r="76" spans="1:17" x14ac:dyDescent="0.2">
      <c r="A76" s="42" t="s">
        <v>3</v>
      </c>
    </row>
    <row r="77" spans="1:17" x14ac:dyDescent="0.2">
      <c r="A77" s="42" t="s">
        <v>3</v>
      </c>
    </row>
    <row r="78" spans="1:17" x14ac:dyDescent="0.2">
      <c r="A78" s="42" t="s">
        <v>3</v>
      </c>
    </row>
    <row r="79" spans="1:17" x14ac:dyDescent="0.2">
      <c r="A79" s="42" t="s">
        <v>3</v>
      </c>
    </row>
    <row r="80" spans="1:17" x14ac:dyDescent="0.2">
      <c r="A80" s="42" t="s">
        <v>3</v>
      </c>
    </row>
    <row r="81" spans="1:1" x14ac:dyDescent="0.2">
      <c r="A81" s="42" t="s">
        <v>3</v>
      </c>
    </row>
    <row r="82" spans="1:1" x14ac:dyDescent="0.2">
      <c r="A82" s="42" t="s">
        <v>3</v>
      </c>
    </row>
    <row r="83" spans="1:1" x14ac:dyDescent="0.2">
      <c r="A83" s="42" t="s">
        <v>3</v>
      </c>
    </row>
    <row r="84" spans="1:1" x14ac:dyDescent="0.2">
      <c r="A84" s="42" t="s">
        <v>3</v>
      </c>
    </row>
  </sheetData>
  <mergeCells count="6">
    <mergeCell ref="M6:Q6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80" orientation="landscape" r:id="rId1"/>
  <headerFooter alignWithMargins="0">
    <oddFooter>&amp;C6c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187C227EB8B445A8A46D1EC1EDD0FC" ma:contentTypeVersion="44" ma:contentTypeDescription="" ma:contentTypeScope="" ma:versionID="935442d5c93d1783b2d5c8afe62af22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2021-08-13T07:00:00+00:00</OpenedDate>
    <SignificantOrder xmlns="dc463f71-b30c-4ab2-9473-d307f9d35888">false</SignificantOrder>
    <Date1 xmlns="dc463f71-b30c-4ab2-9473-d307f9d35888">2021-08-13T07:00:00+00:00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210624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505E204-A28F-4DF3-94ED-59E549DFD194}"/>
</file>

<file path=customXml/itemProps2.xml><?xml version="1.0" encoding="utf-8"?>
<ds:datastoreItem xmlns:ds="http://schemas.openxmlformats.org/officeDocument/2006/customXml" ds:itemID="{D4C72EDD-7831-41F6-9FB8-620EF5054193}"/>
</file>

<file path=customXml/itemProps3.xml><?xml version="1.0" encoding="utf-8"?>
<ds:datastoreItem xmlns:ds="http://schemas.openxmlformats.org/officeDocument/2006/customXml" ds:itemID="{72289BE8-3163-4280-96C3-3DECEDB1906C}"/>
</file>

<file path=customXml/itemProps4.xml><?xml version="1.0" encoding="utf-8"?>
<ds:datastoreItem xmlns:ds="http://schemas.openxmlformats.org/officeDocument/2006/customXml" ds:itemID="{FE4D199F-01FB-486A-8971-2AC692F0D0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04-2021 SOG</vt:lpstr>
      <vt:lpstr>05-2021 SOG</vt:lpstr>
      <vt:lpstr>06-2021 SOG</vt:lpstr>
      <vt:lpstr>12ME 06-2021 SOG</vt:lpstr>
      <vt:lpstr>'04-2021 SOG'!Print_Area</vt:lpstr>
      <vt:lpstr>'05-2021 SOG'!Print_Area</vt:lpstr>
      <vt:lpstr>'06-2021 SOG'!Print_Area</vt:lpstr>
      <vt:lpstr>'12ME 06-2021 SOG'!Print_Area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npeder</dc:creator>
  <cp:lastModifiedBy>James DiMasso</cp:lastModifiedBy>
  <cp:lastPrinted>2019-11-08T17:14:36Z</cp:lastPrinted>
  <dcterms:created xsi:type="dcterms:W3CDTF">2019-04-22T18:51:38Z</dcterms:created>
  <dcterms:modified xsi:type="dcterms:W3CDTF">2021-08-04T22:28:31Z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NEW-PSE-Sale-of-Gas-Rpt-Q2-2019-(08-XX-19).xlsx</vt:lpwstr>
  </property>
  <property fmtid="{D5CDD505-2E9C-101B-9397-08002B2CF9AE}" pid="3" name="ContentTypeId">
    <vt:lpwstr>0x0101006E56B4D1795A2E4DB2F0B01679ED314A00B6187C227EB8B445A8A46D1EC1EDD0FC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