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externalLinks/externalLink3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21\Q2-2021\To File\"/>
    </mc:Choice>
  </mc:AlternateContent>
  <bookViews>
    <workbookView xWindow="0" yWindow="120" windowWidth="22980" windowHeight="10590" activeTab="3"/>
  </bookViews>
  <sheets>
    <sheet name="04-2021 SOE" sheetId="29" r:id="rId1"/>
    <sheet name="05-2021 SOE" sheetId="28" r:id="rId2"/>
    <sheet name="06-2021 SOE" sheetId="26" r:id="rId3"/>
    <sheet name="12ME 06-2021 SOE" sheetId="27" r:id="rId4"/>
  </sheets>
  <externalReferences>
    <externalReference r:id="rId5"/>
    <externalReference r:id="rId6"/>
    <externalReference r:id="rId7"/>
  </externalReferences>
  <definedNames>
    <definedName name="CurrQtr">'[1]Inc Stmt'!$AJ$222</definedName>
    <definedName name="Data.Avg">'[1]Avg Amts'!$A$5:$BP$34</definedName>
    <definedName name="Data.Qtrs.Avg">'[1]Avg Amts'!$A$5:$IV$5</definedName>
    <definedName name="MTD_Format">[2]Mthly!$B$11:$D$11,[2]Mthly!$B$31:$D$31</definedName>
    <definedName name="RdSch_CY">'[3]INPUT TAB'!#REF!</definedName>
    <definedName name="RdSch_PY">'[3]INPUT TAB'!#REF!</definedName>
    <definedName name="RdSch_PY2">'[3]INPUT TAB'!#REF!</definedName>
    <definedName name="Therm_upload">#REF!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MARGIN_WO_QTR." hidden="1">{#N/A,#N/A,FALSE,"Month ";#N/A,#N/A,FALSE,"YTD";#N/A,#N/A,FALSE,"12 mo ended"}</definedName>
    <definedName name="YTD_Format">[2]YTD!$B$13:$D$13,[2]YTD!$B$32:$D$32</definedName>
  </definedNames>
  <calcPr calcId="162913"/>
</workbook>
</file>

<file path=xl/calcChain.xml><?xml version="1.0" encoding="utf-8"?>
<calcChain xmlns="http://schemas.openxmlformats.org/spreadsheetml/2006/main">
  <c r="F59" i="29" l="1"/>
  <c r="H59" i="29" s="1"/>
  <c r="F58" i="29"/>
  <c r="H58" i="29" s="1"/>
  <c r="D57" i="29"/>
  <c r="F54" i="29"/>
  <c r="H54" i="29" s="1"/>
  <c r="F53" i="29"/>
  <c r="H53" i="29" s="1"/>
  <c r="D26" i="29"/>
  <c r="F24" i="29"/>
  <c r="H24" i="29" s="1"/>
  <c r="F23" i="29"/>
  <c r="H23" i="29" s="1"/>
  <c r="B26" i="29"/>
  <c r="K18" i="29"/>
  <c r="J18" i="29"/>
  <c r="F18" i="29"/>
  <c r="H18" i="29" s="1"/>
  <c r="J17" i="29"/>
  <c r="J14" i="29"/>
  <c r="K13" i="29"/>
  <c r="J13" i="29"/>
  <c r="F13" i="29"/>
  <c r="H13" i="29" s="1"/>
  <c r="F11" i="29"/>
  <c r="H11" i="29" s="1"/>
  <c r="F57" i="28"/>
  <c r="H57" i="28" s="1"/>
  <c r="F56" i="28"/>
  <c r="H56" i="28" s="1"/>
  <c r="F52" i="28"/>
  <c r="H52" i="28" s="1"/>
  <c r="F51" i="28"/>
  <c r="H51" i="28" s="1"/>
  <c r="D55" i="28"/>
  <c r="F50" i="28"/>
  <c r="F24" i="28"/>
  <c r="H24" i="28" s="1"/>
  <c r="F23" i="28"/>
  <c r="H23" i="28" s="1"/>
  <c r="D26" i="28"/>
  <c r="F22" i="28"/>
  <c r="K18" i="28"/>
  <c r="J18" i="28"/>
  <c r="F18" i="28"/>
  <c r="H18" i="28" s="1"/>
  <c r="J17" i="28"/>
  <c r="J14" i="28"/>
  <c r="K13" i="28"/>
  <c r="J13" i="28"/>
  <c r="F13" i="28"/>
  <c r="H13" i="28" s="1"/>
  <c r="J12" i="28"/>
  <c r="K11" i="28"/>
  <c r="F11" i="28"/>
  <c r="H11" i="28" s="1"/>
  <c r="J10" i="28"/>
  <c r="D16" i="28"/>
  <c r="B16" i="28"/>
  <c r="B20" i="28" s="1"/>
  <c r="F60" i="27"/>
  <c r="H60" i="27" s="1"/>
  <c r="F59" i="27"/>
  <c r="H59" i="27" s="1"/>
  <c r="K18" i="27"/>
  <c r="F55" i="27"/>
  <c r="H55" i="27" s="1"/>
  <c r="F54" i="27"/>
  <c r="H54" i="27" s="1"/>
  <c r="B58" i="27"/>
  <c r="F25" i="27"/>
  <c r="H25" i="27" s="1"/>
  <c r="F24" i="27"/>
  <c r="H24" i="27" s="1"/>
  <c r="B27" i="27"/>
  <c r="L19" i="27"/>
  <c r="K19" i="27"/>
  <c r="J19" i="27"/>
  <c r="F19" i="27"/>
  <c r="H19" i="27" s="1"/>
  <c r="J18" i="27"/>
  <c r="K15" i="27"/>
  <c r="J15" i="27"/>
  <c r="L14" i="27"/>
  <c r="J14" i="27"/>
  <c r="F14" i="27"/>
  <c r="H14" i="27" s="1"/>
  <c r="K14" i="27"/>
  <c r="J13" i="27"/>
  <c r="L12" i="27"/>
  <c r="F12" i="27"/>
  <c r="H12" i="27" s="1"/>
  <c r="K11" i="27"/>
  <c r="J11" i="27"/>
  <c r="D17" i="27"/>
  <c r="B17" i="27"/>
  <c r="B21" i="27" s="1"/>
  <c r="F57" i="26"/>
  <c r="H57" i="26" s="1"/>
  <c r="F56" i="26"/>
  <c r="H56" i="26" s="1"/>
  <c r="F52" i="26"/>
  <c r="H52" i="26" s="1"/>
  <c r="F51" i="26"/>
  <c r="H51" i="26" s="1"/>
  <c r="D55" i="26"/>
  <c r="F50" i="26"/>
  <c r="F24" i="26"/>
  <c r="H24" i="26" s="1"/>
  <c r="F23" i="26"/>
  <c r="H23" i="26" s="1"/>
  <c r="D26" i="26"/>
  <c r="K18" i="26"/>
  <c r="J18" i="26"/>
  <c r="F18" i="26"/>
  <c r="H18" i="26" s="1"/>
  <c r="J17" i="26"/>
  <c r="J14" i="26"/>
  <c r="K13" i="26"/>
  <c r="J13" i="26"/>
  <c r="F13" i="26"/>
  <c r="H13" i="26" s="1"/>
  <c r="J12" i="26"/>
  <c r="K11" i="26"/>
  <c r="F11" i="26"/>
  <c r="H11" i="26" s="1"/>
  <c r="J10" i="26"/>
  <c r="D16" i="26"/>
  <c r="B16" i="26"/>
  <c r="B20" i="26" s="1"/>
  <c r="D61" i="29" l="1"/>
  <c r="B16" i="29"/>
  <c r="B20" i="29" s="1"/>
  <c r="B28" i="29" s="1"/>
  <c r="F10" i="29"/>
  <c r="J10" i="29"/>
  <c r="K11" i="29"/>
  <c r="K12" i="29"/>
  <c r="F17" i="29"/>
  <c r="H17" i="29" s="1"/>
  <c r="F22" i="29"/>
  <c r="D16" i="29"/>
  <c r="F14" i="29"/>
  <c r="H14" i="29" s="1"/>
  <c r="F12" i="29"/>
  <c r="H12" i="29" s="1"/>
  <c r="J12" i="29"/>
  <c r="K17" i="29"/>
  <c r="J11" i="29"/>
  <c r="F52" i="29"/>
  <c r="H52" i="29" s="1"/>
  <c r="B57" i="29"/>
  <c r="K10" i="29"/>
  <c r="K14" i="29"/>
  <c r="F25" i="29"/>
  <c r="H25" i="29" s="1"/>
  <c r="F51" i="29"/>
  <c r="H51" i="29" s="1"/>
  <c r="F55" i="29"/>
  <c r="H55" i="29" s="1"/>
  <c r="D20" i="28"/>
  <c r="D28" i="28" s="1"/>
  <c r="D59" i="28"/>
  <c r="K16" i="28"/>
  <c r="F10" i="28"/>
  <c r="K10" i="28"/>
  <c r="J11" i="28"/>
  <c r="F12" i="28"/>
  <c r="H12" i="28" s="1"/>
  <c r="K12" i="28"/>
  <c r="F14" i="28"/>
  <c r="H14" i="28" s="1"/>
  <c r="K14" i="28"/>
  <c r="F17" i="28"/>
  <c r="H17" i="28" s="1"/>
  <c r="K17" i="28"/>
  <c r="H22" i="28"/>
  <c r="F25" i="28"/>
  <c r="F26" i="28" s="1"/>
  <c r="F49" i="28"/>
  <c r="H49" i="28" s="1"/>
  <c r="H50" i="28"/>
  <c r="F53" i="28"/>
  <c r="H53" i="28" s="1"/>
  <c r="B26" i="28"/>
  <c r="B28" i="28" s="1"/>
  <c r="B55" i="28"/>
  <c r="B29" i="27"/>
  <c r="J17" i="27"/>
  <c r="B62" i="27"/>
  <c r="D21" i="27"/>
  <c r="D27" i="27"/>
  <c r="D58" i="27"/>
  <c r="K13" i="27"/>
  <c r="F23" i="27"/>
  <c r="H23" i="27" s="1"/>
  <c r="F53" i="27"/>
  <c r="H53" i="27" s="1"/>
  <c r="F11" i="27"/>
  <c r="J12" i="27"/>
  <c r="F13" i="27"/>
  <c r="H13" i="27" s="1"/>
  <c r="L15" i="27"/>
  <c r="F52" i="27"/>
  <c r="F56" i="27"/>
  <c r="H56" i="27" s="1"/>
  <c r="L11" i="27"/>
  <c r="L13" i="27"/>
  <c r="F15" i="27"/>
  <c r="H15" i="27" s="1"/>
  <c r="F18" i="27"/>
  <c r="H18" i="27" s="1"/>
  <c r="L18" i="27"/>
  <c r="F26" i="27"/>
  <c r="H26" i="27" s="1"/>
  <c r="K12" i="27"/>
  <c r="D20" i="26"/>
  <c r="D28" i="26"/>
  <c r="D59" i="26"/>
  <c r="K16" i="26"/>
  <c r="B26" i="26"/>
  <c r="B28" i="26" s="1"/>
  <c r="B55" i="26"/>
  <c r="F22" i="26"/>
  <c r="K10" i="26"/>
  <c r="J11" i="26"/>
  <c r="K12" i="26"/>
  <c r="F14" i="26"/>
  <c r="H14" i="26" s="1"/>
  <c r="F17" i="26"/>
  <c r="H17" i="26" s="1"/>
  <c r="F25" i="26"/>
  <c r="H25" i="26" s="1"/>
  <c r="F49" i="26"/>
  <c r="H50" i="26"/>
  <c r="F53" i="26"/>
  <c r="H53" i="26" s="1"/>
  <c r="F10" i="26"/>
  <c r="F12" i="26"/>
  <c r="H12" i="26" s="1"/>
  <c r="K14" i="26"/>
  <c r="K17" i="26"/>
  <c r="F58" i="27" l="1"/>
  <c r="F62" i="27" s="1"/>
  <c r="F55" i="26"/>
  <c r="F59" i="26" s="1"/>
  <c r="F26" i="26"/>
  <c r="H26" i="26" s="1"/>
  <c r="F26" i="29"/>
  <c r="J16" i="29"/>
  <c r="B61" i="29"/>
  <c r="D20" i="29"/>
  <c r="F57" i="29"/>
  <c r="H22" i="29"/>
  <c r="F16" i="29"/>
  <c r="F20" i="29" s="1"/>
  <c r="F28" i="29" s="1"/>
  <c r="H26" i="29"/>
  <c r="K16" i="29"/>
  <c r="H10" i="29"/>
  <c r="H26" i="28"/>
  <c r="J16" i="28"/>
  <c r="B59" i="28"/>
  <c r="H25" i="28"/>
  <c r="F55" i="28"/>
  <c r="F16" i="28"/>
  <c r="H10" i="28"/>
  <c r="K17" i="27"/>
  <c r="F17" i="27"/>
  <c r="F27" i="27"/>
  <c r="D62" i="27"/>
  <c r="H62" i="27" s="1"/>
  <c r="L17" i="27"/>
  <c r="H58" i="27"/>
  <c r="D29" i="27"/>
  <c r="H27" i="27"/>
  <c r="H11" i="27"/>
  <c r="H52" i="27"/>
  <c r="J16" i="26"/>
  <c r="B59" i="26"/>
  <c r="H59" i="26"/>
  <c r="H55" i="26"/>
  <c r="F16" i="26"/>
  <c r="H10" i="26"/>
  <c r="H22" i="26"/>
  <c r="H49" i="26"/>
  <c r="F61" i="29" l="1"/>
  <c r="H61" i="29" s="1"/>
  <c r="H57" i="29"/>
  <c r="H16" i="29"/>
  <c r="H20" i="29"/>
  <c r="D28" i="29"/>
  <c r="H28" i="29" s="1"/>
  <c r="F20" i="28"/>
  <c r="H16" i="28"/>
  <c r="F59" i="28"/>
  <c r="H59" i="28" s="1"/>
  <c r="H55" i="28"/>
  <c r="F21" i="27"/>
  <c r="H21" i="27" s="1"/>
  <c r="H17" i="27"/>
  <c r="F20" i="26"/>
  <c r="H16" i="26"/>
  <c r="F28" i="28" l="1"/>
  <c r="H28" i="28" s="1"/>
  <c r="H20" i="28"/>
  <c r="F29" i="27"/>
  <c r="H29" i="27" s="1"/>
  <c r="H20" i="26"/>
  <c r="F28" i="26"/>
  <c r="H28" i="26" s="1"/>
</calcChain>
</file>

<file path=xl/sharedStrings.xml><?xml version="1.0" encoding="utf-8"?>
<sst xmlns="http://schemas.openxmlformats.org/spreadsheetml/2006/main" count="247" uniqueCount="48">
  <si>
    <t>PUGET SOUND ENERGY</t>
  </si>
  <si>
    <t>SUMMARY OF ELECTRIC OPERATING REVENUE &amp; KWH SALES</t>
  </si>
  <si>
    <t>INCREASE (DECREASE)</t>
  </si>
  <si>
    <t/>
  </si>
  <si>
    <t>REVENUE PER KWH</t>
  </si>
  <si>
    <t>ACTUAL</t>
  </si>
  <si>
    <t>SALE OF ELECTRICITY - REVENUE</t>
  </si>
  <si>
    <t>AMOUNT</t>
  </si>
  <si>
    <t>%</t>
  </si>
  <si>
    <t>Residential</t>
  </si>
  <si>
    <t>Commercial</t>
  </si>
  <si>
    <t>Industrial</t>
  </si>
  <si>
    <t>Public street &amp; hwy lighting</t>
  </si>
  <si>
    <t>Sales for resale firm</t>
  </si>
  <si>
    <t xml:space="preserve"> </t>
  </si>
  <si>
    <t>Total retail sales</t>
  </si>
  <si>
    <t>Transportation (Billed plus Change in Unbilled)</t>
  </si>
  <si>
    <t>Sales to other utilities and marketers</t>
  </si>
  <si>
    <t>Total electric revenues</t>
  </si>
  <si>
    <t>Non-Core Gas Sales</t>
  </si>
  <si>
    <t>Transmission Revenue</t>
  </si>
  <si>
    <t>Decoupling Revenue</t>
  </si>
  <si>
    <t>Other Misc Operating Revenue</t>
  </si>
  <si>
    <t xml:space="preserve">    Other operating revenues</t>
  </si>
  <si>
    <t>Total electric sales</t>
  </si>
  <si>
    <t>SCH. 94 (Res/farm credit) in above</t>
  </si>
  <si>
    <t>SCH. 120 (Cons. Rider rev) in above</t>
  </si>
  <si>
    <t>Low Income Surcharge included in above</t>
  </si>
  <si>
    <t>SCH. 132 (Merger Rate Credit) in above</t>
  </si>
  <si>
    <t>SCH. 133 (JPUD Gain on Sale Cr) in above</t>
  </si>
  <si>
    <t>SCH. 140 (Prop Tax in BillEngy) in above</t>
  </si>
  <si>
    <t>SCH. 141 (Expedt in BillEngy) in above</t>
  </si>
  <si>
    <t>SALE OF ELECTRICITY - KWH</t>
  </si>
  <si>
    <t>Total kWh</t>
  </si>
  <si>
    <t>* Note: Sch. 141 Expedited Rate Filing and Sch. 142 Decoupling Riders were included in this report starting in July 2015</t>
  </si>
  <si>
    <t>SCH. 81 (B&amp;O tax) in above-billed</t>
  </si>
  <si>
    <t>SCH. 95A (Fed Incentive) in above</t>
  </si>
  <si>
    <t>SCH. 137 (REC Proceeds Credit) in above</t>
  </si>
  <si>
    <t>SCH. 141Y (TCJA Overcollection) in above</t>
  </si>
  <si>
    <t>BUDGET</t>
  </si>
  <si>
    <t>MONTH OF APRIL 2021</t>
  </si>
  <si>
    <t>VARIANCE FROM 2020</t>
  </si>
  <si>
    <t>SCH. 95 PCA Amortization Recovery</t>
  </si>
  <si>
    <t>SCH. 141X (Protected-Plus EDIT) in above</t>
  </si>
  <si>
    <t>SCH. 141Z (Unprotected EDIT) in above</t>
  </si>
  <si>
    <t>MONTH OF MAY 2021</t>
  </si>
  <si>
    <t>MONTH OF JUNE 2021</t>
  </si>
  <si>
    <t>TWELVE MONTHS ENDED JUNE 30,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</si>
</sst>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#,##0.0%_);\(#,##0.0%\);_(#,##0.0%_);_(@_)"/>
    <numFmt numFmtId="165" formatCode="_-* #,##0.00\ &quot;DM&quot;_-;\-* #,##0.00\ &quot;DM&quot;_-;_-* &quot;-&quot;??\ &quot;DM&quot;_-;_-@_-"/>
    <numFmt numFmtId="166" formatCode="_(&quot;$&quot;* #,##0.000_);_(&quot;$&quot;* \(#,##0.000\);_(&quot;$&quot;* &quot;-&quot;???_);_(@_)"/>
    <numFmt numFmtId="167" formatCode="_-* #,##0.00\ _D_M_-;\-* #,##0.00\ _D_M_-;_-* &quot;-&quot;??\ _D_M_-;_-@_-"/>
    <numFmt numFmtId="168" formatCode="_(* #,##0.000_);_(* \(#,##0.000\);_(* &quot;-&quot;???_);_(@_)"/>
    <numFmt numFmtId="169" formatCode="#,##0.0000"/>
    <numFmt numFmtId="170" formatCode="0.0%_);\(0.0%\)"/>
    <numFmt numFmtId="171" formatCode="_(* #,##0_);_(* \(#,##0\);_(* &quot;-&quot;??_);_(@_)"/>
  </numFmts>
  <fonts count="10" x14ac:knownFonts="1">
    <font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10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0" fontId="7" fillId="0" borderId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9" fillId="0" borderId="0"/>
  </cellStyleXfs>
  <cellXfs count="93">
    <xf numFmtId="0" fontId="0" fillId="0" borderId="0" xfId="0"/>
    <xf numFmtId="39" fontId="1" fillId="0" borderId="0" xfId="4" applyNumberFormat="1" applyFont="1" applyFill="1" applyAlignment="1" applyProtection="1">
      <alignment horizontal="centerContinuous"/>
    </xf>
    <xf numFmtId="0" fontId="9" fillId="0" borderId="0" xfId="4" applyFill="1" applyProtection="1"/>
    <xf numFmtId="14" fontId="1" fillId="0" borderId="0" xfId="4" applyNumberFormat="1" applyFont="1" applyFill="1" applyAlignment="1" applyProtection="1">
      <alignment horizontal="centerContinuous"/>
    </xf>
    <xf numFmtId="39" fontId="3" fillId="0" borderId="0" xfId="4" applyNumberFormat="1" applyFont="1" applyFill="1" applyAlignment="1" applyProtection="1">
      <alignment horizontal="centerContinuous"/>
    </xf>
    <xf numFmtId="39" fontId="4" fillId="0" borderId="0" xfId="4" applyNumberFormat="1" applyFont="1" applyFill="1" applyAlignment="1" applyProtection="1">
      <alignment horizontal="centerContinuous"/>
    </xf>
    <xf numFmtId="39" fontId="4" fillId="0" borderId="0" xfId="4" applyNumberFormat="1" applyFont="1" applyFill="1" applyAlignment="1" applyProtection="1"/>
    <xf numFmtId="39" fontId="2" fillId="0" borderId="0" xfId="4" applyNumberFormat="1" applyFont="1" applyFill="1" applyAlignment="1" applyProtection="1"/>
    <xf numFmtId="39" fontId="2" fillId="0" borderId="0" xfId="4" applyNumberFormat="1" applyFont="1" applyFill="1" applyProtection="1"/>
    <xf numFmtId="39" fontId="4" fillId="0" borderId="0" xfId="4" applyNumberFormat="1" applyFont="1" applyFill="1" applyProtection="1"/>
    <xf numFmtId="43" fontId="2" fillId="0" borderId="1" xfId="4" applyNumberFormat="1" applyFont="1" applyFill="1" applyBorder="1" applyAlignment="1" applyProtection="1">
      <alignment horizontal="centerContinuous"/>
    </xf>
    <xf numFmtId="39" fontId="2" fillId="0" borderId="0" xfId="4" applyNumberFormat="1" applyFont="1" applyFill="1" applyBorder="1" applyProtection="1"/>
    <xf numFmtId="39" fontId="2" fillId="0" borderId="1" xfId="4" applyNumberFormat="1" applyFont="1" applyFill="1" applyBorder="1" applyAlignment="1" applyProtection="1">
      <alignment horizontal="centerContinuous"/>
    </xf>
    <xf numFmtId="39" fontId="2" fillId="0" borderId="0" xfId="4" applyNumberFormat="1" applyFont="1" applyFill="1" applyAlignment="1" applyProtection="1">
      <alignment horizontal="left"/>
    </xf>
    <xf numFmtId="39" fontId="2" fillId="0" borderId="0" xfId="4" applyNumberFormat="1" applyFont="1" applyFill="1" applyAlignment="1" applyProtection="1">
      <alignment horizontal="center"/>
    </xf>
    <xf numFmtId="39" fontId="4" fillId="0" borderId="0" xfId="4" applyNumberFormat="1" applyFont="1" applyFill="1" applyAlignment="1" applyProtection="1">
      <alignment horizontal="left"/>
    </xf>
    <xf numFmtId="0" fontId="2" fillId="0" borderId="1" xfId="4" quotePrefix="1" applyNumberFormat="1" applyFont="1" applyFill="1" applyBorder="1" applyAlignment="1" applyProtection="1">
      <alignment horizontal="center"/>
    </xf>
    <xf numFmtId="39" fontId="2" fillId="0" borderId="1" xfId="4" applyNumberFormat="1" applyFont="1" applyFill="1" applyBorder="1" applyAlignment="1" applyProtection="1">
      <alignment horizontal="center"/>
    </xf>
    <xf numFmtId="39" fontId="2" fillId="0" borderId="0" xfId="4" applyNumberFormat="1" applyFont="1" applyFill="1" applyBorder="1" applyAlignment="1" applyProtection="1">
      <alignment horizontal="center"/>
    </xf>
    <xf numFmtId="39" fontId="5" fillId="0" borderId="0" xfId="4" applyNumberFormat="1" applyFont="1" applyFill="1" applyProtection="1"/>
    <xf numFmtId="39" fontId="5" fillId="0" borderId="0" xfId="4" applyNumberFormat="1" applyFont="1" applyFill="1" applyAlignment="1" applyProtection="1">
      <alignment horizontal="fill"/>
    </xf>
    <xf numFmtId="39" fontId="5" fillId="0" borderId="0" xfId="4" applyNumberFormat="1" applyFont="1" applyFill="1" applyAlignment="1" applyProtection="1">
      <alignment horizontal="left"/>
    </xf>
    <xf numFmtId="44" fontId="5" fillId="0" borderId="0" xfId="4" applyNumberFormat="1" applyFont="1" applyFill="1" applyAlignment="1" applyProtection="1">
      <alignment horizontal="right"/>
    </xf>
    <xf numFmtId="164" fontId="5" fillId="0" borderId="0" xfId="4" applyNumberFormat="1" applyFont="1" applyFill="1" applyAlignment="1" applyProtection="1">
      <alignment horizontal="right"/>
    </xf>
    <xf numFmtId="39" fontId="5" fillId="0" borderId="0" xfId="4" applyNumberFormat="1" applyFont="1" applyFill="1" applyAlignment="1" applyProtection="1">
      <alignment horizontal="right"/>
    </xf>
    <xf numFmtId="10" fontId="5" fillId="0" borderId="0" xfId="4" applyNumberFormat="1" applyFont="1" applyFill="1" applyAlignment="1" applyProtection="1">
      <alignment horizontal="right"/>
    </xf>
    <xf numFmtId="166" fontId="5" fillId="0" borderId="0" xfId="4" applyNumberFormat="1" applyFont="1" applyFill="1" applyAlignment="1" applyProtection="1">
      <alignment horizontal="right"/>
    </xf>
    <xf numFmtId="166" fontId="5" fillId="0" borderId="0" xfId="4" applyNumberFormat="1" applyFont="1" applyFill="1" applyBorder="1" applyAlignment="1" applyProtection="1">
      <alignment horizontal="right"/>
    </xf>
    <xf numFmtId="166" fontId="9" fillId="0" borderId="0" xfId="4" applyNumberFormat="1" applyFill="1" applyProtection="1"/>
    <xf numFmtId="43" fontId="5" fillId="0" borderId="0" xfId="4" applyNumberFormat="1" applyFont="1" applyFill="1" applyAlignment="1" applyProtection="1">
      <alignment horizontal="right"/>
    </xf>
    <xf numFmtId="168" fontId="5" fillId="0" borderId="0" xfId="4" applyNumberFormat="1" applyFont="1" applyFill="1" applyAlignment="1" applyProtection="1">
      <alignment horizontal="right"/>
    </xf>
    <xf numFmtId="168" fontId="5" fillId="0" borderId="0" xfId="4" applyNumberFormat="1" applyFont="1" applyFill="1" applyBorder="1" applyAlignment="1" applyProtection="1">
      <alignment horizontal="right"/>
    </xf>
    <xf numFmtId="9" fontId="9" fillId="0" borderId="0" xfId="4" applyNumberFormat="1" applyFont="1" applyFill="1" applyProtection="1"/>
    <xf numFmtId="43" fontId="5" fillId="0" borderId="0" xfId="4" applyNumberFormat="1" applyFont="1" applyFill="1" applyBorder="1" applyAlignment="1" applyProtection="1">
      <alignment horizontal="right"/>
    </xf>
    <xf numFmtId="10" fontId="5" fillId="0" borderId="0" xfId="4" applyNumberFormat="1" applyFont="1" applyFill="1" applyBorder="1" applyAlignment="1" applyProtection="1">
      <alignment horizontal="right"/>
    </xf>
    <xf numFmtId="43" fontId="5" fillId="0" borderId="2" xfId="4" applyNumberFormat="1" applyFont="1" applyFill="1" applyBorder="1" applyAlignment="1" applyProtection="1">
      <alignment horizontal="right"/>
    </xf>
    <xf numFmtId="39" fontId="5" fillId="0" borderId="2" xfId="4" applyNumberFormat="1" applyFont="1" applyFill="1" applyBorder="1" applyAlignment="1" applyProtection="1">
      <alignment horizontal="right"/>
    </xf>
    <xf numFmtId="169" fontId="5" fillId="0" borderId="2" xfId="4" applyNumberFormat="1" applyFont="1" applyFill="1" applyBorder="1" applyAlignment="1" applyProtection="1">
      <alignment horizontal="right"/>
    </xf>
    <xf numFmtId="39" fontId="5" fillId="0" borderId="0" xfId="4" applyNumberFormat="1" applyFont="1" applyFill="1" applyAlignment="1" applyProtection="1">
      <alignment horizontal="left" indent="1"/>
    </xf>
    <xf numFmtId="43" fontId="5" fillId="0" borderId="1" xfId="4" applyNumberFormat="1" applyFont="1" applyFill="1" applyBorder="1" applyAlignment="1" applyProtection="1">
      <alignment horizontal="right"/>
    </xf>
    <xf numFmtId="41" fontId="5" fillId="0" borderId="0" xfId="4" applyNumberFormat="1" applyFont="1" applyFill="1" applyAlignment="1" applyProtection="1">
      <alignment horizontal="right"/>
    </xf>
    <xf numFmtId="164" fontId="5" fillId="0" borderId="1" xfId="4" applyNumberFormat="1" applyFont="1" applyFill="1" applyBorder="1" applyAlignment="1" applyProtection="1">
      <alignment horizontal="right"/>
    </xf>
    <xf numFmtId="168" fontId="5" fillId="0" borderId="1" xfId="4" applyNumberFormat="1" applyFont="1" applyFill="1" applyBorder="1" applyAlignment="1" applyProtection="1">
      <alignment horizontal="right"/>
    </xf>
    <xf numFmtId="43" fontId="2" fillId="0" borderId="2" xfId="4" applyNumberFormat="1" applyFont="1" applyFill="1" applyBorder="1" applyAlignment="1" applyProtection="1">
      <alignment horizontal="right"/>
    </xf>
    <xf numFmtId="43" fontId="2" fillId="0" borderId="0" xfId="4" applyNumberFormat="1" applyFont="1" applyFill="1" applyAlignment="1" applyProtection="1">
      <alignment horizontal="right"/>
    </xf>
    <xf numFmtId="39" fontId="2" fillId="0" borderId="0" xfId="4" applyNumberFormat="1" applyFont="1" applyFill="1" applyAlignment="1" applyProtection="1">
      <alignment horizontal="right"/>
    </xf>
    <xf numFmtId="39" fontId="5" fillId="0" borderId="0" xfId="4" applyNumberFormat="1" applyFont="1" applyFill="1" applyBorder="1" applyAlignment="1" applyProtection="1">
      <alignment horizontal="left" indent="1"/>
    </xf>
    <xf numFmtId="164" fontId="5" fillId="0" borderId="0" xfId="4" applyNumberFormat="1" applyFont="1" applyFill="1" applyBorder="1" applyAlignment="1" applyProtection="1">
      <alignment horizontal="right"/>
    </xf>
    <xf numFmtId="39" fontId="5" fillId="0" borderId="0" xfId="4" applyNumberFormat="1" applyFont="1" applyFill="1" applyBorder="1" applyAlignment="1" applyProtection="1">
      <alignment horizontal="left"/>
    </xf>
    <xf numFmtId="39" fontId="5" fillId="0" borderId="0" xfId="4" applyNumberFormat="1" applyFont="1" applyFill="1" applyBorder="1" applyAlignment="1" applyProtection="1">
      <alignment horizontal="right"/>
    </xf>
    <xf numFmtId="44" fontId="5" fillId="0" borderId="0" xfId="4" applyNumberFormat="1" applyFont="1" applyFill="1" applyBorder="1" applyAlignment="1" applyProtection="1">
      <alignment horizontal="right"/>
    </xf>
    <xf numFmtId="44" fontId="5" fillId="0" borderId="3" xfId="4" applyNumberFormat="1" applyFont="1" applyFill="1" applyBorder="1" applyAlignment="1" applyProtection="1">
      <alignment horizontal="right"/>
    </xf>
    <xf numFmtId="164" fontId="5" fillId="0" borderId="3" xfId="4" applyNumberFormat="1" applyFont="1" applyFill="1" applyBorder="1" applyAlignment="1" applyProtection="1">
      <alignment horizontal="right"/>
    </xf>
    <xf numFmtId="170" fontId="5" fillId="0" borderId="0" xfId="4" applyNumberFormat="1" applyFont="1" applyFill="1" applyBorder="1" applyAlignment="1" applyProtection="1">
      <alignment horizontal="right"/>
    </xf>
    <xf numFmtId="44" fontId="2" fillId="0" borderId="0" xfId="4" applyNumberFormat="1" applyFont="1" applyFill="1" applyBorder="1" applyAlignment="1" applyProtection="1">
      <alignment horizontal="right"/>
    </xf>
    <xf numFmtId="43" fontId="2" fillId="0" borderId="0" xfId="4" applyNumberFormat="1" applyFont="1" applyFill="1" applyBorder="1" applyAlignment="1" applyProtection="1">
      <alignment horizontal="right"/>
    </xf>
    <xf numFmtId="39" fontId="2" fillId="0" borderId="0" xfId="4" applyNumberFormat="1" applyFont="1" applyFill="1" applyBorder="1" applyAlignment="1" applyProtection="1">
      <alignment horizontal="right"/>
    </xf>
    <xf numFmtId="167" fontId="9" fillId="0" borderId="0" xfId="4" applyNumberFormat="1" applyFont="1" applyFill="1" applyProtection="1"/>
    <xf numFmtId="43" fontId="5" fillId="0" borderId="0" xfId="4" applyNumberFormat="1" applyFont="1" applyFill="1" applyProtection="1"/>
    <xf numFmtId="44" fontId="5" fillId="0" borderId="0" xfId="4" applyNumberFormat="1" applyFont="1" applyFill="1" applyProtection="1"/>
    <xf numFmtId="43" fontId="9" fillId="0" borderId="0" xfId="4" applyNumberFormat="1" applyFill="1" applyProtection="1"/>
    <xf numFmtId="44" fontId="6" fillId="0" borderId="0" xfId="4" applyNumberFormat="1" applyFont="1" applyFill="1" applyProtection="1"/>
    <xf numFmtId="44" fontId="2" fillId="0" borderId="0" xfId="4" applyNumberFormat="1" applyFont="1" applyFill="1" applyProtection="1"/>
    <xf numFmtId="43" fontId="2" fillId="0" borderId="0" xfId="4" applyNumberFormat="1" applyFont="1" applyFill="1" applyProtection="1"/>
    <xf numFmtId="44" fontId="2" fillId="0" borderId="1" xfId="4" applyNumberFormat="1" applyFont="1" applyFill="1" applyBorder="1" applyAlignment="1" applyProtection="1">
      <alignment horizontal="centerContinuous"/>
    </xf>
    <xf numFmtId="44" fontId="2" fillId="0" borderId="0" xfId="4" applyNumberFormat="1" applyFont="1" applyFill="1" applyAlignment="1" applyProtection="1">
      <alignment horizontal="center"/>
    </xf>
    <xf numFmtId="39" fontId="2" fillId="0" borderId="0" xfId="4" applyNumberFormat="1" applyFont="1" applyFill="1" applyAlignment="1" applyProtection="1">
      <alignment horizontal="fill"/>
    </xf>
    <xf numFmtId="43" fontId="2" fillId="0" borderId="1" xfId="4" applyNumberFormat="1" applyFont="1" applyFill="1" applyBorder="1" applyAlignment="1" applyProtection="1">
      <alignment horizontal="center"/>
    </xf>
    <xf numFmtId="44" fontId="5" fillId="0" borderId="0" xfId="4" applyNumberFormat="1" applyFont="1" applyFill="1" applyAlignment="1" applyProtection="1">
      <alignment horizontal="fill"/>
    </xf>
    <xf numFmtId="43" fontId="5" fillId="0" borderId="0" xfId="4" applyNumberFormat="1" applyFont="1" applyFill="1" applyAlignment="1" applyProtection="1">
      <alignment horizontal="fill"/>
    </xf>
    <xf numFmtId="171" fontId="5" fillId="0" borderId="0" xfId="4" applyNumberFormat="1" applyFont="1" applyFill="1" applyAlignment="1" applyProtection="1">
      <alignment horizontal="right"/>
    </xf>
    <xf numFmtId="10" fontId="5" fillId="0" borderId="0" xfId="4" applyNumberFormat="1" applyFont="1" applyFill="1" applyProtection="1"/>
    <xf numFmtId="165" fontId="5" fillId="0" borderId="0" xfId="4" applyNumberFormat="1" applyFont="1" applyFill="1" applyProtection="1"/>
    <xf numFmtId="171" fontId="5" fillId="0" borderId="0" xfId="4" applyNumberFormat="1" applyFont="1" applyFill="1" applyBorder="1" applyAlignment="1" applyProtection="1">
      <alignment horizontal="right"/>
    </xf>
    <xf numFmtId="41" fontId="5" fillId="0" borderId="0" xfId="4" applyNumberFormat="1" applyFont="1" applyFill="1" applyBorder="1" applyAlignment="1" applyProtection="1">
      <alignment horizontal="right"/>
    </xf>
    <xf numFmtId="171" fontId="2" fillId="0" borderId="2" xfId="4" applyNumberFormat="1" applyFont="1" applyFill="1" applyBorder="1" applyAlignment="1" applyProtection="1">
      <alignment horizontal="right"/>
    </xf>
    <xf numFmtId="171" fontId="2" fillId="0" borderId="0" xfId="4" applyNumberFormat="1" applyFont="1" applyFill="1" applyAlignment="1" applyProtection="1">
      <alignment horizontal="right"/>
    </xf>
    <xf numFmtId="41" fontId="2" fillId="0" borderId="0" xfId="4" applyNumberFormat="1" applyFont="1" applyFill="1" applyAlignment="1" applyProtection="1">
      <alignment horizontal="right"/>
    </xf>
    <xf numFmtId="41" fontId="2" fillId="0" borderId="2" xfId="4" applyNumberFormat="1" applyFont="1" applyFill="1" applyBorder="1" applyAlignment="1" applyProtection="1">
      <alignment horizontal="right"/>
    </xf>
    <xf numFmtId="171" fontId="5" fillId="0" borderId="1" xfId="4" applyNumberFormat="1" applyFont="1" applyFill="1" applyBorder="1" applyAlignment="1" applyProtection="1">
      <alignment horizontal="right"/>
    </xf>
    <xf numFmtId="171" fontId="5" fillId="0" borderId="2" xfId="4" applyNumberFormat="1" applyFont="1" applyFill="1" applyBorder="1" applyAlignment="1" applyProtection="1">
      <alignment horizontal="right"/>
    </xf>
    <xf numFmtId="41" fontId="5" fillId="0" borderId="2" xfId="4" applyNumberFormat="1" applyFont="1" applyFill="1" applyBorder="1" applyAlignment="1" applyProtection="1">
      <alignment horizontal="right"/>
    </xf>
    <xf numFmtId="171" fontId="5" fillId="0" borderId="3" xfId="4" applyNumberFormat="1" applyFont="1" applyFill="1" applyBorder="1" applyAlignment="1" applyProtection="1">
      <alignment horizontal="right"/>
    </xf>
    <xf numFmtId="41" fontId="2" fillId="0" borderId="0" xfId="4" applyNumberFormat="1" applyFont="1" applyFill="1" applyBorder="1" applyAlignment="1" applyProtection="1">
      <alignment horizontal="fill"/>
    </xf>
    <xf numFmtId="41" fontId="2" fillId="0" borderId="0" xfId="4" applyNumberFormat="1" applyFont="1" applyFill="1" applyProtection="1"/>
    <xf numFmtId="0" fontId="9" fillId="0" borderId="0" xfId="4" applyAlignment="1"/>
    <xf numFmtId="0" fontId="9" fillId="0" borderId="0" xfId="4" applyFill="1" applyAlignment="1" applyProtection="1"/>
    <xf numFmtId="39" fontId="2" fillId="0" borderId="0" xfId="4" applyNumberFormat="1" applyFont="1" applyFill="1" applyBorder="1" applyAlignment="1" applyProtection="1">
      <alignment horizontal="left"/>
    </xf>
    <xf numFmtId="44" fontId="2" fillId="0" borderId="1" xfId="4" applyNumberFormat="1" applyFont="1" applyFill="1" applyBorder="1" applyAlignment="1" applyProtection="1">
      <alignment horizontal="center"/>
    </xf>
    <xf numFmtId="43" fontId="2" fillId="0" borderId="0" xfId="4" applyNumberFormat="1" applyFont="1" applyFill="1" applyBorder="1" applyAlignment="1" applyProtection="1">
      <alignment horizontal="fill"/>
    </xf>
    <xf numFmtId="39" fontId="2" fillId="0" borderId="0" xfId="4" applyNumberFormat="1" applyFont="1" applyFill="1" applyAlignment="1" applyProtection="1">
      <alignment wrapText="1"/>
    </xf>
    <xf numFmtId="0" fontId="9" fillId="0" borderId="0" xfId="4" applyFill="1" applyAlignment="1">
      <alignment wrapText="1"/>
    </xf>
    <xf numFmtId="39" fontId="4" fillId="0" borderId="0" xfId="0" applyNumberFormat="1" applyFont="1" applyFill="1" applyAlignment="1" applyProtection="1">
      <alignment horizontal="left"/>
    </xf>
  </cellXfs>
  <cellStyles count="5">
    <cellStyle name="Comma 2" xfId="3"/>
    <cellStyle name="Currency 2" xfId="2"/>
    <cellStyle name="Normal" xfId="0" builtinId="0"/>
    <cellStyle name="Normal 2" xfId="1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Inputs\General%20Accounting\Reports\SalesOfElectricity\2009%20SOE\04-2009\02-2009%20SOE%20preli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Inputs\General%20Accounting\Journal%20Entries\JE143-Electric_Unbilled_Revenue_Current_&amp;_Reverse_Prior_mo\2007%20JE143\12-2007\12-07%20Elec_Unb%20(93.3%25%205%20months)%20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>
        <row r="5">
          <cell r="E5">
            <v>35430</v>
          </cell>
          <cell r="F5">
            <v>35064</v>
          </cell>
          <cell r="G5">
            <v>34699</v>
          </cell>
          <cell r="H5">
            <v>34334</v>
          </cell>
          <cell r="I5">
            <v>33969</v>
          </cell>
          <cell r="J5">
            <v>33603</v>
          </cell>
          <cell r="K5">
            <v>33238</v>
          </cell>
          <cell r="L5">
            <v>32873</v>
          </cell>
          <cell r="M5">
            <v>32508</v>
          </cell>
          <cell r="N5">
            <v>32142</v>
          </cell>
          <cell r="O5">
            <v>31777</v>
          </cell>
          <cell r="P5">
            <v>31412</v>
          </cell>
          <cell r="Q5">
            <v>31047</v>
          </cell>
          <cell r="R5">
            <v>30681</v>
          </cell>
          <cell r="S5">
            <v>30316</v>
          </cell>
          <cell r="T5">
            <v>29951</v>
          </cell>
          <cell r="V5">
            <v>35155</v>
          </cell>
          <cell r="W5">
            <v>34789</v>
          </cell>
          <cell r="X5">
            <v>34424</v>
          </cell>
          <cell r="Y5">
            <v>34059</v>
          </cell>
          <cell r="Z5">
            <v>33694</v>
          </cell>
          <cell r="AA5">
            <v>33328</v>
          </cell>
          <cell r="AB5">
            <v>32963</v>
          </cell>
          <cell r="AC5">
            <v>32598</v>
          </cell>
          <cell r="AD5">
            <v>32233</v>
          </cell>
          <cell r="AE5">
            <v>31867</v>
          </cell>
          <cell r="AF5">
            <v>31502</v>
          </cell>
          <cell r="AG5">
            <v>31137</v>
          </cell>
          <cell r="AH5">
            <v>30772</v>
          </cell>
          <cell r="AI5">
            <v>30406</v>
          </cell>
          <cell r="AJ5">
            <v>30041</v>
          </cell>
          <cell r="AL5">
            <v>35246</v>
          </cell>
          <cell r="AM5">
            <v>34880</v>
          </cell>
          <cell r="AN5">
            <v>34515</v>
          </cell>
          <cell r="AO5">
            <v>34150</v>
          </cell>
          <cell r="AP5">
            <v>33785</v>
          </cell>
          <cell r="AQ5">
            <v>33419</v>
          </cell>
          <cell r="AR5">
            <v>33054</v>
          </cell>
          <cell r="AS5">
            <v>32689</v>
          </cell>
          <cell r="AT5">
            <v>32324</v>
          </cell>
          <cell r="AU5">
            <v>31958</v>
          </cell>
          <cell r="AV5">
            <v>31593</v>
          </cell>
          <cell r="AW5">
            <v>31228</v>
          </cell>
          <cell r="AX5">
            <v>30863</v>
          </cell>
          <cell r="AY5">
            <v>30497</v>
          </cell>
          <cell r="AZ5">
            <v>30132</v>
          </cell>
          <cell r="BB5">
            <v>35338</v>
          </cell>
          <cell r="BC5">
            <v>34972</v>
          </cell>
          <cell r="BD5">
            <v>34607</v>
          </cell>
          <cell r="BE5">
            <v>34242</v>
          </cell>
          <cell r="BF5">
            <v>33877</v>
          </cell>
          <cell r="BG5">
            <v>33511</v>
          </cell>
          <cell r="BH5">
            <v>33146</v>
          </cell>
          <cell r="BI5">
            <v>32781</v>
          </cell>
          <cell r="BJ5">
            <v>32416</v>
          </cell>
          <cell r="BK5">
            <v>32050</v>
          </cell>
          <cell r="BL5">
            <v>31685</v>
          </cell>
          <cell r="BM5">
            <v>31320</v>
          </cell>
          <cell r="BN5">
            <v>30955</v>
          </cell>
          <cell r="BO5">
            <v>30589</v>
          </cell>
          <cell r="BP5">
            <v>30224</v>
          </cell>
        </row>
        <row r="6">
          <cell r="E6" t="str">
            <v xml:space="preserve">         </v>
          </cell>
          <cell r="F6" t="str">
            <v xml:space="preserve">         </v>
          </cell>
          <cell r="G6" t="str">
            <v xml:space="preserve">         </v>
          </cell>
          <cell r="H6" t="str">
            <v xml:space="preserve">         </v>
          </cell>
          <cell r="I6" t="str">
            <v xml:space="preserve">         </v>
          </cell>
          <cell r="J6" t="str">
            <v xml:space="preserve">         </v>
          </cell>
          <cell r="K6" t="str">
            <v xml:space="preserve">         </v>
          </cell>
          <cell r="L6" t="str">
            <v xml:space="preserve">         </v>
          </cell>
          <cell r="M6" t="str">
            <v xml:space="preserve">         </v>
          </cell>
          <cell r="N6" t="str">
            <v xml:space="preserve">         </v>
          </cell>
          <cell r="O6" t="str">
            <v xml:space="preserve">         </v>
          </cell>
          <cell r="P6" t="str">
            <v xml:space="preserve">         </v>
          </cell>
          <cell r="Q6" t="str">
            <v xml:space="preserve">         </v>
          </cell>
          <cell r="R6" t="str">
            <v xml:space="preserve">         </v>
          </cell>
          <cell r="S6" t="str">
            <v xml:space="preserve">         </v>
          </cell>
          <cell r="T6" t="str">
            <v xml:space="preserve">         </v>
          </cell>
          <cell r="V6" t="str">
            <v xml:space="preserve">         </v>
          </cell>
          <cell r="W6" t="str">
            <v xml:space="preserve">         </v>
          </cell>
          <cell r="X6" t="str">
            <v xml:space="preserve">         </v>
          </cell>
          <cell r="Y6" t="str">
            <v xml:space="preserve">         </v>
          </cell>
          <cell r="Z6" t="str">
            <v xml:space="preserve">         </v>
          </cell>
          <cell r="AA6" t="str">
            <v xml:space="preserve">         </v>
          </cell>
          <cell r="AB6" t="str">
            <v xml:space="preserve">         </v>
          </cell>
          <cell r="AC6" t="str">
            <v xml:space="preserve">         </v>
          </cell>
          <cell r="AD6" t="str">
            <v xml:space="preserve">         </v>
          </cell>
          <cell r="AE6" t="str">
            <v xml:space="preserve">         </v>
          </cell>
          <cell r="AF6" t="str">
            <v xml:space="preserve">         </v>
          </cell>
          <cell r="AG6" t="str">
            <v xml:space="preserve">         </v>
          </cell>
          <cell r="AH6" t="str">
            <v xml:space="preserve">         </v>
          </cell>
          <cell r="AI6" t="str">
            <v xml:space="preserve">         </v>
          </cell>
          <cell r="AJ6" t="str">
            <v xml:space="preserve">         </v>
          </cell>
          <cell r="AL6" t="str">
            <v xml:space="preserve">         </v>
          </cell>
          <cell r="AM6" t="str">
            <v xml:space="preserve">         </v>
          </cell>
          <cell r="AN6" t="str">
            <v xml:space="preserve">         </v>
          </cell>
          <cell r="AO6" t="str">
            <v xml:space="preserve">         </v>
          </cell>
          <cell r="AP6" t="str">
            <v xml:space="preserve">         </v>
          </cell>
          <cell r="AQ6" t="str">
            <v xml:space="preserve">         </v>
          </cell>
          <cell r="AR6" t="str">
            <v xml:space="preserve">         </v>
          </cell>
          <cell r="AS6" t="str">
            <v xml:space="preserve">         </v>
          </cell>
          <cell r="AT6" t="str">
            <v xml:space="preserve">         </v>
          </cell>
          <cell r="AU6" t="str">
            <v xml:space="preserve">         </v>
          </cell>
          <cell r="AV6" t="str">
            <v xml:space="preserve">         </v>
          </cell>
          <cell r="AW6" t="str">
            <v xml:space="preserve">         </v>
          </cell>
          <cell r="AX6" t="str">
            <v xml:space="preserve">         </v>
          </cell>
          <cell r="AY6" t="str">
            <v xml:space="preserve">         </v>
          </cell>
          <cell r="AZ6" t="str">
            <v xml:space="preserve">         </v>
          </cell>
          <cell r="BB6" t="str">
            <v xml:space="preserve">         </v>
          </cell>
          <cell r="BC6" t="str">
            <v xml:space="preserve">         </v>
          </cell>
          <cell r="BD6" t="str">
            <v xml:space="preserve">         </v>
          </cell>
          <cell r="BE6" t="str">
            <v xml:space="preserve">         </v>
          </cell>
          <cell r="BF6" t="str">
            <v xml:space="preserve">         </v>
          </cell>
          <cell r="BG6" t="str">
            <v xml:space="preserve">         </v>
          </cell>
          <cell r="BH6" t="str">
            <v xml:space="preserve">         </v>
          </cell>
          <cell r="BI6" t="str">
            <v xml:space="preserve">         </v>
          </cell>
          <cell r="BJ6" t="str">
            <v xml:space="preserve">         </v>
          </cell>
          <cell r="BK6" t="str">
            <v xml:space="preserve">         </v>
          </cell>
          <cell r="BL6" t="str">
            <v xml:space="preserve">         </v>
          </cell>
          <cell r="BM6" t="str">
            <v xml:space="preserve">         </v>
          </cell>
          <cell r="BN6" t="str">
            <v xml:space="preserve">         </v>
          </cell>
          <cell r="BO6" t="str">
            <v xml:space="preserve">         </v>
          </cell>
          <cell r="BP6" t="str">
            <v xml:space="preserve">         </v>
          </cell>
        </row>
        <row r="8">
          <cell r="A8" t="str">
            <v>AVERAGE SHARES</v>
          </cell>
        </row>
        <row r="9">
          <cell r="A9" t="str">
            <v>Three months</v>
          </cell>
          <cell r="E9">
            <v>24279</v>
          </cell>
          <cell r="F9">
            <v>24080.345000000001</v>
          </cell>
          <cell r="G9">
            <v>23736.924999999999</v>
          </cell>
          <cell r="H9">
            <v>23332.706999999999</v>
          </cell>
          <cell r="I9">
            <v>22590.834999999999</v>
          </cell>
          <cell r="J9">
            <v>19515.207999999999</v>
          </cell>
          <cell r="K9">
            <v>16156.154</v>
          </cell>
          <cell r="L9">
            <v>13868.337</v>
          </cell>
          <cell r="M9">
            <v>13556.504999999999</v>
          </cell>
          <cell r="N9">
            <v>13255.821</v>
          </cell>
          <cell r="O9">
            <v>11693.950999999999</v>
          </cell>
          <cell r="P9">
            <v>11437.504999999999</v>
          </cell>
          <cell r="Q9">
            <v>9917.2849999999999</v>
          </cell>
          <cell r="R9">
            <v>8314.2109999999993</v>
          </cell>
          <cell r="S9">
            <v>8007.741</v>
          </cell>
          <cell r="T9">
            <v>6905.1109999999999</v>
          </cell>
          <cell r="V9">
            <v>24138.839</v>
          </cell>
          <cell r="W9">
            <v>23859.282999999999</v>
          </cell>
          <cell r="X9">
            <v>23442.97</v>
          </cell>
          <cell r="Y9">
            <v>23037.26</v>
          </cell>
          <cell r="Z9">
            <v>19618.123</v>
          </cell>
          <cell r="AA9">
            <v>17842.893</v>
          </cell>
          <cell r="AB9">
            <v>15390.004999999999</v>
          </cell>
          <cell r="AC9">
            <v>13641.705</v>
          </cell>
          <cell r="AD9">
            <v>13336.936</v>
          </cell>
          <cell r="AE9">
            <v>11753.85</v>
          </cell>
          <cell r="AF9">
            <v>11511.103999999999</v>
          </cell>
          <cell r="AG9">
            <v>10014.69</v>
          </cell>
          <cell r="AH9">
            <v>8392.7479999999996</v>
          </cell>
          <cell r="AI9">
            <v>8074.1030000000001</v>
          </cell>
          <cell r="AJ9">
            <v>6939.5429999999997</v>
          </cell>
          <cell r="AL9">
            <v>24183.284</v>
          </cell>
          <cell r="AM9">
            <v>23949.906999999999</v>
          </cell>
          <cell r="AN9">
            <v>23529.24</v>
          </cell>
          <cell r="AO9">
            <v>23129.272000000001</v>
          </cell>
          <cell r="AP9">
            <v>19705.044999999998</v>
          </cell>
          <cell r="AQ9">
            <v>19326.517</v>
          </cell>
          <cell r="AR9">
            <v>16010.960999999999</v>
          </cell>
          <cell r="AS9">
            <v>13720.17</v>
          </cell>
          <cell r="AT9">
            <v>13405.09</v>
          </cell>
          <cell r="AU9">
            <v>12392.547</v>
          </cell>
          <cell r="AV9">
            <v>11575.248</v>
          </cell>
          <cell r="AW9">
            <v>10985.165000000001</v>
          </cell>
          <cell r="AX9">
            <v>8598.6569999999992</v>
          </cell>
          <cell r="AY9">
            <v>8149.0010000000002</v>
          </cell>
          <cell r="AZ9">
            <v>6987.3869999999997</v>
          </cell>
          <cell r="BB9">
            <v>24235.097000000002</v>
          </cell>
          <cell r="BC9">
            <v>24026.437999999998</v>
          </cell>
          <cell r="BD9">
            <v>23636.644</v>
          </cell>
          <cell r="BE9">
            <v>23229.434000000001</v>
          </cell>
          <cell r="BF9">
            <v>19796.866999999998</v>
          </cell>
          <cell r="BG9">
            <v>19422.824000000001</v>
          </cell>
          <cell r="BH9">
            <v>16088.194</v>
          </cell>
          <cell r="BI9">
            <v>13800.527</v>
          </cell>
          <cell r="BJ9">
            <v>13484.787</v>
          </cell>
          <cell r="BK9">
            <v>13185.998</v>
          </cell>
          <cell r="BL9">
            <v>11636.672</v>
          </cell>
          <cell r="BM9">
            <v>11373.278</v>
          </cell>
          <cell r="BN9">
            <v>9820.8960000000006</v>
          </cell>
          <cell r="BO9">
            <v>8245.4159999999993</v>
          </cell>
        </row>
        <row r="10">
          <cell r="A10" t="str">
            <v>Year to date</v>
          </cell>
          <cell r="E10">
            <v>24279</v>
          </cell>
          <cell r="F10">
            <v>24080.345000000001</v>
          </cell>
          <cell r="G10">
            <v>23736.924999999999</v>
          </cell>
          <cell r="H10">
            <v>23332.706999999999</v>
          </cell>
          <cell r="I10">
            <v>22590.834999999999</v>
          </cell>
          <cell r="J10">
            <v>19515.207999999999</v>
          </cell>
          <cell r="K10">
            <v>16156.154</v>
          </cell>
          <cell r="L10">
            <v>13868.337</v>
          </cell>
          <cell r="M10">
            <v>13556.504999999999</v>
          </cell>
          <cell r="N10">
            <v>13255.821</v>
          </cell>
          <cell r="O10">
            <v>11693.950999999999</v>
          </cell>
          <cell r="P10">
            <v>11437.504999999999</v>
          </cell>
          <cell r="Q10">
            <v>9917.2849999999999</v>
          </cell>
          <cell r="R10">
            <v>8314.2109999999993</v>
          </cell>
          <cell r="S10">
            <v>8007.741</v>
          </cell>
          <cell r="T10">
            <v>6905.1109999999999</v>
          </cell>
          <cell r="V10">
            <v>24109.432000000001</v>
          </cell>
          <cell r="W10">
            <v>23797.432000000001</v>
          </cell>
          <cell r="X10">
            <v>23387.227999999999</v>
          </cell>
          <cell r="Y10">
            <v>22811.594000000001</v>
          </cell>
          <cell r="Z10">
            <v>19566.383999999998</v>
          </cell>
          <cell r="AA10">
            <v>16990.256000000001</v>
          </cell>
          <cell r="AB10">
            <v>14620.81</v>
          </cell>
          <cell r="AC10">
            <v>13598.637000000001</v>
          </cell>
          <cell r="AD10">
            <v>13296.156999999999</v>
          </cell>
          <cell r="AE10">
            <v>11723.571</v>
          </cell>
          <cell r="AF10">
            <v>11473.898999999999</v>
          </cell>
          <cell r="AG10">
            <v>9965.4529999999995</v>
          </cell>
          <cell r="AH10">
            <v>8353.2649999999994</v>
          </cell>
          <cell r="AI10">
            <v>8041.4790000000003</v>
          </cell>
          <cell r="AJ10">
            <v>6922.1369999999997</v>
          </cell>
          <cell r="AL10">
            <v>24133.96</v>
          </cell>
          <cell r="AM10">
            <v>23848.257000000001</v>
          </cell>
          <cell r="AN10">
            <v>23434.567999999999</v>
          </cell>
          <cell r="AO10">
            <v>22917.491000000002</v>
          </cell>
          <cell r="AP10">
            <v>19612.460999999999</v>
          </cell>
          <cell r="AQ10">
            <v>17769.009999999998</v>
          </cell>
          <cell r="AR10">
            <v>15084.200999999999</v>
          </cell>
          <cell r="AS10">
            <v>13639.147999999999</v>
          </cell>
          <cell r="AT10">
            <v>13332.335999999999</v>
          </cell>
          <cell r="AU10">
            <v>11946.563</v>
          </cell>
          <cell r="AV10">
            <v>11507.682000000001</v>
          </cell>
          <cell r="AW10">
            <v>10305.369000000001</v>
          </cell>
          <cell r="AX10">
            <v>8434.7639999999992</v>
          </cell>
          <cell r="AY10">
            <v>8076.7049999999999</v>
          </cell>
          <cell r="AZ10">
            <v>6943.8869999999997</v>
          </cell>
          <cell r="BB10">
            <v>24159.382000000001</v>
          </cell>
          <cell r="BC10">
            <v>23893.168000000001</v>
          </cell>
          <cell r="BD10">
            <v>23485.503000000001</v>
          </cell>
          <cell r="BE10">
            <v>22996.117999999999</v>
          </cell>
          <cell r="BF10">
            <v>19658.814999999999</v>
          </cell>
          <cell r="BG10">
            <v>18185.975999999999</v>
          </cell>
          <cell r="BH10">
            <v>15337.262000000001</v>
          </cell>
          <cell r="BI10">
            <v>13679.824000000001</v>
          </cell>
          <cell r="BJ10">
            <v>13370.662</v>
          </cell>
          <cell r="BK10">
            <v>12258.968999999999</v>
          </cell>
          <cell r="BL10">
            <v>11540.195</v>
          </cell>
          <cell r="BM10">
            <v>10574.602999999999</v>
          </cell>
          <cell r="BN10">
            <v>8783.19</v>
          </cell>
          <cell r="BO10">
            <v>8119.23</v>
          </cell>
          <cell r="BP10">
            <v>6977</v>
          </cell>
        </row>
        <row r="11">
          <cell r="A11" t="str">
            <v>Twelve months</v>
          </cell>
          <cell r="E11">
            <v>24193</v>
          </cell>
          <cell r="F11">
            <v>23979.755000000001</v>
          </cell>
          <cell r="G11">
            <v>23587.387999999999</v>
          </cell>
          <cell r="H11">
            <v>23183.11</v>
          </cell>
          <cell r="I11">
            <v>20431.922999999999</v>
          </cell>
          <cell r="J11">
            <v>19032.642</v>
          </cell>
          <cell r="K11">
            <v>15913.923000000001</v>
          </cell>
          <cell r="L11">
            <v>13758.423000000001</v>
          </cell>
          <cell r="M11">
            <v>13446.243</v>
          </cell>
          <cell r="N11">
            <v>12652.646000000001</v>
          </cell>
          <cell r="O11">
            <v>11604.834000000001</v>
          </cell>
          <cell r="P11">
            <v>10957.781999999999</v>
          </cell>
          <cell r="Q11">
            <v>9186.1489999999994</v>
          </cell>
          <cell r="R11">
            <v>8196.4770000000008</v>
          </cell>
          <cell r="S11">
            <v>7254.924</v>
          </cell>
          <cell r="V11">
            <v>24048.934000000001</v>
          </cell>
          <cell r="W11">
            <v>23690.04</v>
          </cell>
          <cell r="X11">
            <v>23283.143</v>
          </cell>
          <cell r="Y11">
            <v>21277.207999999999</v>
          </cell>
          <cell r="Z11">
            <v>19470.773000000001</v>
          </cell>
          <cell r="AA11">
            <v>16518.740000000002</v>
          </cell>
          <cell r="AB11">
            <v>14189.511</v>
          </cell>
          <cell r="AC11">
            <v>13521.691000000001</v>
          </cell>
          <cell r="AD11">
            <v>13043.799000000001</v>
          </cell>
          <cell r="AE11">
            <v>11664.689</v>
          </cell>
          <cell r="AF11">
            <v>11326.751</v>
          </cell>
          <cell r="AG11">
            <v>9588.2540000000008</v>
          </cell>
          <cell r="AH11">
            <v>8275.3680000000004</v>
          </cell>
          <cell r="AI11">
            <v>7534.6790000000001</v>
          </cell>
          <cell r="AL11">
            <v>24106.958999999999</v>
          </cell>
          <cell r="AM11">
            <v>23794.919000000002</v>
          </cell>
          <cell r="AN11">
            <v>23382.863000000001</v>
          </cell>
          <cell r="AO11">
            <v>22130.922999999999</v>
          </cell>
          <cell r="AP11">
            <v>19564.793000000001</v>
          </cell>
          <cell r="AQ11">
            <v>17345.358</v>
          </cell>
          <cell r="AR11">
            <v>14760.645</v>
          </cell>
          <cell r="AS11">
            <v>13600.241</v>
          </cell>
          <cell r="AT11">
            <v>13295.550999999999</v>
          </cell>
          <cell r="AU11">
            <v>11868.454</v>
          </cell>
          <cell r="AV11">
            <v>11473.805</v>
          </cell>
          <cell r="AW11">
            <v>10183.255999999999</v>
          </cell>
          <cell r="AX11">
            <v>8387.1679999999997</v>
          </cell>
          <cell r="AY11">
            <v>7824.2870000000003</v>
          </cell>
          <cell r="BB11">
            <v>24159.382000000001</v>
          </cell>
          <cell r="BC11">
            <v>23893.168000000001</v>
          </cell>
          <cell r="BD11">
            <v>23485.503000000001</v>
          </cell>
          <cell r="BE11">
            <v>22996.117999999999</v>
          </cell>
          <cell r="BF11">
            <v>19658.814999999999</v>
          </cell>
          <cell r="BG11">
            <v>18185.975999999999</v>
          </cell>
          <cell r="BH11">
            <v>15337.262000000001</v>
          </cell>
          <cell r="BI11">
            <v>13679.824000000001</v>
          </cell>
          <cell r="BJ11">
            <v>13370.662</v>
          </cell>
          <cell r="BK11">
            <v>12258.968999999999</v>
          </cell>
          <cell r="BL11">
            <v>11540.195</v>
          </cell>
          <cell r="BM11">
            <v>10574.602999999999</v>
          </cell>
          <cell r="BN11">
            <v>8783.19</v>
          </cell>
          <cell r="BO11">
            <v>8119.23</v>
          </cell>
          <cell r="BP11">
            <v>6977</v>
          </cell>
        </row>
        <row r="13">
          <cell r="A13" t="str">
            <v>Shares outstanding at period end</v>
          </cell>
          <cell r="E13">
            <v>24319</v>
          </cell>
          <cell r="F13">
            <v>24127.74</v>
          </cell>
          <cell r="G13">
            <v>23839.66</v>
          </cell>
          <cell r="H13">
            <v>23417.769</v>
          </cell>
          <cell r="I13">
            <v>23013.494999999999</v>
          </cell>
          <cell r="J13">
            <v>19596.958999999999</v>
          </cell>
          <cell r="K13">
            <v>16235.082</v>
          </cell>
          <cell r="L13">
            <v>13930.348</v>
          </cell>
          <cell r="R13">
            <v>120202</v>
          </cell>
          <cell r="V13">
            <v>24174.141</v>
          </cell>
          <cell r="W13">
            <v>23937.774000000001</v>
          </cell>
          <cell r="X13">
            <v>23512.170999999998</v>
          </cell>
          <cell r="Y13">
            <v>23103.562000000002</v>
          </cell>
          <cell r="Z13">
            <v>19683.032999999999</v>
          </cell>
          <cell r="AA13">
            <v>19303.478999999999</v>
          </cell>
          <cell r="AB13">
            <v>15996.521000000001</v>
          </cell>
          <cell r="AL13">
            <v>24225.759999999998</v>
          </cell>
          <cell r="AM13">
            <v>24014.883999999998</v>
          </cell>
          <cell r="AN13">
            <v>23617.903999999999</v>
          </cell>
          <cell r="AO13">
            <v>23210.955999999998</v>
          </cell>
          <cell r="AP13">
            <v>19780.011999999999</v>
          </cell>
          <cell r="AQ13">
            <v>19399.419999999998</v>
          </cell>
          <cell r="AR13">
            <v>16073.199000000001</v>
          </cell>
          <cell r="BB13">
            <v>24267.887999999999</v>
          </cell>
          <cell r="BC13">
            <v>24069.644</v>
          </cell>
          <cell r="BD13">
            <v>23713.687999999998</v>
          </cell>
          <cell r="BE13">
            <v>23311.375</v>
          </cell>
          <cell r="BF13">
            <v>19850</v>
          </cell>
          <cell r="BG13">
            <v>19487</v>
          </cell>
          <cell r="BH13">
            <v>16141.66</v>
          </cell>
          <cell r="BI13">
            <v>13846.353999999999</v>
          </cell>
        </row>
        <row r="14">
          <cell r="R14">
            <v>6970</v>
          </cell>
        </row>
        <row r="17">
          <cell r="A17" t="str">
            <v>AVERAGE CUSTOMERS</v>
          </cell>
        </row>
        <row r="18">
          <cell r="A18" t="str">
            <v>Avg Customers: Firm</v>
          </cell>
        </row>
        <row r="19">
          <cell r="A19" t="str">
            <v>Avg Customers: FirmThree months</v>
          </cell>
          <cell r="B19" t="str">
            <v>Three months</v>
          </cell>
          <cell r="E19">
            <v>495896</v>
          </cell>
          <cell r="F19">
            <v>473599</v>
          </cell>
          <cell r="G19">
            <v>457486</v>
          </cell>
          <cell r="H19">
            <v>435829</v>
          </cell>
          <cell r="I19">
            <v>413693</v>
          </cell>
          <cell r="J19">
            <v>389261</v>
          </cell>
          <cell r="V19">
            <v>482629</v>
          </cell>
          <cell r="W19">
            <v>464605</v>
          </cell>
          <cell r="X19">
            <v>443257</v>
          </cell>
          <cell r="Y19">
            <v>421631</v>
          </cell>
          <cell r="Z19">
            <v>398611</v>
          </cell>
          <cell r="AL19">
            <v>486714</v>
          </cell>
          <cell r="AM19">
            <v>467085</v>
          </cell>
          <cell r="AN19">
            <v>446570</v>
          </cell>
          <cell r="AO19">
            <v>425222</v>
          </cell>
          <cell r="AP19">
            <v>402226</v>
          </cell>
          <cell r="AQ19">
            <v>377234</v>
          </cell>
          <cell r="BB19">
            <v>489054</v>
          </cell>
          <cell r="BC19">
            <v>468130</v>
          </cell>
          <cell r="BD19">
            <v>448670</v>
          </cell>
          <cell r="BE19">
            <v>427798</v>
          </cell>
          <cell r="BF19">
            <v>405158</v>
          </cell>
          <cell r="BG19">
            <v>380182</v>
          </cell>
        </row>
        <row r="20">
          <cell r="A20" t="str">
            <v>Avg Customers: FirmYear to date</v>
          </cell>
          <cell r="B20" t="str">
            <v>Year to date</v>
          </cell>
          <cell r="E20">
            <v>495896</v>
          </cell>
          <cell r="F20">
            <v>473599</v>
          </cell>
          <cell r="G20">
            <v>457486</v>
          </cell>
          <cell r="H20">
            <v>435829</v>
          </cell>
          <cell r="I20">
            <v>413693</v>
          </cell>
          <cell r="J20">
            <v>389261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55777</v>
          </cell>
          <cell r="S20">
            <v>0</v>
          </cell>
          <cell r="T20">
            <v>0</v>
          </cell>
          <cell r="V20">
            <v>478114</v>
          </cell>
          <cell r="W20">
            <v>461047</v>
          </cell>
          <cell r="X20">
            <v>439536</v>
          </cell>
          <cell r="Y20">
            <v>417662</v>
          </cell>
          <cell r="Z20">
            <v>393936</v>
          </cell>
          <cell r="AA20">
            <v>368628</v>
          </cell>
          <cell r="AL20">
            <v>480981</v>
          </cell>
          <cell r="AM20">
            <v>463060</v>
          </cell>
          <cell r="AN20">
            <v>441881</v>
          </cell>
          <cell r="AO20">
            <v>420182</v>
          </cell>
          <cell r="AP20">
            <v>396699</v>
          </cell>
          <cell r="AQ20">
            <v>371497</v>
          </cell>
          <cell r="BB20">
            <v>482999</v>
          </cell>
          <cell r="BC20">
            <v>464327</v>
          </cell>
          <cell r="BD20">
            <v>443578</v>
          </cell>
          <cell r="BE20">
            <v>422086</v>
          </cell>
          <cell r="BF20">
            <v>398814</v>
          </cell>
          <cell r="BG20">
            <v>373668</v>
          </cell>
        </row>
        <row r="21">
          <cell r="A21" t="str">
            <v>Avg Customers: FirmTwelve months</v>
          </cell>
          <cell r="B21" t="str">
            <v>Twelve months</v>
          </cell>
          <cell r="E21">
            <v>488574</v>
          </cell>
          <cell r="F21">
            <v>468354</v>
          </cell>
          <cell r="G21">
            <v>448992</v>
          </cell>
          <cell r="H21">
            <v>427620</v>
          </cell>
          <cell r="I21">
            <v>404922</v>
          </cell>
          <cell r="J21">
            <v>380018</v>
          </cell>
          <cell r="V21">
            <v>472862</v>
          </cell>
          <cell r="W21">
            <v>454346</v>
          </cell>
          <cell r="X21">
            <v>433023</v>
          </cell>
          <cell r="Y21">
            <v>410677</v>
          </cell>
          <cell r="Z21">
            <v>386322</v>
          </cell>
          <cell r="AL21">
            <v>477769</v>
          </cell>
          <cell r="AM21">
            <v>459460</v>
          </cell>
          <cell r="AN21">
            <v>438360</v>
          </cell>
          <cell r="AO21">
            <v>416426</v>
          </cell>
          <cell r="AP21">
            <v>392570</v>
          </cell>
          <cell r="AQ21">
            <v>367192</v>
          </cell>
          <cell r="BB21">
            <v>482999</v>
          </cell>
          <cell r="BC21">
            <v>464327</v>
          </cell>
          <cell r="BD21">
            <v>443578</v>
          </cell>
          <cell r="BE21">
            <v>422086</v>
          </cell>
          <cell r="BF21">
            <v>398814</v>
          </cell>
          <cell r="BG21">
            <v>373668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</row>
        <row r="22">
          <cell r="A22" t="str">
            <v>Avg Customers: Interruptible</v>
          </cell>
        </row>
        <row r="23">
          <cell r="A23" t="str">
            <v>Avg Customers: InterruptibleThree months</v>
          </cell>
          <cell r="B23" t="str">
            <v>Three months</v>
          </cell>
          <cell r="E23">
            <v>977</v>
          </cell>
          <cell r="F23">
            <v>1027</v>
          </cell>
          <cell r="G23">
            <v>1027</v>
          </cell>
          <cell r="H23">
            <v>1045</v>
          </cell>
          <cell r="I23">
            <v>1065</v>
          </cell>
          <cell r="J23">
            <v>1085</v>
          </cell>
          <cell r="V23">
            <v>1001</v>
          </cell>
          <cell r="W23">
            <v>1037</v>
          </cell>
          <cell r="X23">
            <v>1057</v>
          </cell>
          <cell r="Y23">
            <v>1107</v>
          </cell>
          <cell r="Z23">
            <v>1139</v>
          </cell>
          <cell r="AL23">
            <v>989</v>
          </cell>
          <cell r="AM23">
            <v>1038</v>
          </cell>
          <cell r="AN23">
            <v>1005</v>
          </cell>
          <cell r="AO23">
            <v>1009</v>
          </cell>
          <cell r="AP23">
            <v>1025</v>
          </cell>
          <cell r="AQ23">
            <v>1057</v>
          </cell>
          <cell r="BB23">
            <v>983</v>
          </cell>
          <cell r="BC23">
            <v>1046</v>
          </cell>
          <cell r="BD23">
            <v>1023</v>
          </cell>
          <cell r="BE23">
            <v>1043</v>
          </cell>
          <cell r="BF23">
            <v>1063</v>
          </cell>
          <cell r="BG23">
            <v>1059</v>
          </cell>
        </row>
        <row r="24">
          <cell r="A24" t="str">
            <v>Avg Customers: InterruptibleYear to date</v>
          </cell>
          <cell r="B24" t="str">
            <v>Year to date</v>
          </cell>
          <cell r="E24">
            <v>977</v>
          </cell>
          <cell r="F24">
            <v>1027</v>
          </cell>
          <cell r="G24">
            <v>1027</v>
          </cell>
          <cell r="H24">
            <v>1045</v>
          </cell>
          <cell r="I24">
            <v>1065</v>
          </cell>
          <cell r="J24">
            <v>1085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1014</v>
          </cell>
          <cell r="W24">
            <v>1032</v>
          </cell>
          <cell r="X24">
            <v>1076</v>
          </cell>
          <cell r="Y24">
            <v>1086</v>
          </cell>
          <cell r="Z24">
            <v>1112</v>
          </cell>
          <cell r="AA24">
            <v>1128</v>
          </cell>
          <cell r="AL24">
            <v>1006</v>
          </cell>
          <cell r="AM24">
            <v>1147</v>
          </cell>
          <cell r="AN24">
            <v>1052</v>
          </cell>
          <cell r="AO24">
            <v>1060</v>
          </cell>
          <cell r="AP24">
            <v>1083</v>
          </cell>
          <cell r="AQ24">
            <v>1104</v>
          </cell>
          <cell r="BB24">
            <v>1000</v>
          </cell>
          <cell r="BC24">
            <v>1037</v>
          </cell>
          <cell r="BD24">
            <v>1045</v>
          </cell>
          <cell r="BE24">
            <v>1056</v>
          </cell>
          <cell r="BF24">
            <v>1078</v>
          </cell>
          <cell r="BG24">
            <v>1093</v>
          </cell>
        </row>
        <row r="25">
          <cell r="A25" t="str">
            <v>Avg Customers: InterruptibleTwelve months</v>
          </cell>
          <cell r="B25" t="str">
            <v>Twelve months</v>
          </cell>
          <cell r="E25">
            <v>988</v>
          </cell>
          <cell r="F25">
            <v>1037</v>
          </cell>
          <cell r="G25">
            <v>1040</v>
          </cell>
          <cell r="H25">
            <v>1051</v>
          </cell>
          <cell r="I25">
            <v>1073</v>
          </cell>
          <cell r="J25">
            <v>1091</v>
          </cell>
          <cell r="V25">
            <v>1028</v>
          </cell>
          <cell r="W25">
            <v>1039</v>
          </cell>
          <cell r="X25">
            <v>1051</v>
          </cell>
          <cell r="Y25">
            <v>1065</v>
          </cell>
          <cell r="Z25">
            <v>1085</v>
          </cell>
          <cell r="AL25">
            <v>1016</v>
          </cell>
          <cell r="AM25">
            <v>1036</v>
          </cell>
          <cell r="AN25">
            <v>1050</v>
          </cell>
          <cell r="AO25">
            <v>1061</v>
          </cell>
          <cell r="AP25">
            <v>1077</v>
          </cell>
          <cell r="AQ25">
            <v>1085</v>
          </cell>
          <cell r="BB25">
            <v>1000</v>
          </cell>
          <cell r="BC25">
            <v>1037</v>
          </cell>
          <cell r="BD25">
            <v>1045</v>
          </cell>
          <cell r="BE25">
            <v>1056</v>
          </cell>
          <cell r="BF25">
            <v>1078</v>
          </cell>
          <cell r="BG25">
            <v>1093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</row>
        <row r="26">
          <cell r="A26" t="str">
            <v>Avg Customers: Transportation</v>
          </cell>
        </row>
        <row r="27">
          <cell r="A27" t="str">
            <v>Avg Customers: TransportationThree months</v>
          </cell>
          <cell r="B27" t="str">
            <v>Three months</v>
          </cell>
          <cell r="E27">
            <v>120</v>
          </cell>
          <cell r="F27">
            <v>97</v>
          </cell>
          <cell r="G27">
            <v>50</v>
          </cell>
          <cell r="H27">
            <v>37.659999999999997</v>
          </cell>
          <cell r="I27">
            <v>121.66</v>
          </cell>
          <cell r="V27">
            <v>101</v>
          </cell>
          <cell r="W27">
            <v>50</v>
          </cell>
          <cell r="X27">
            <v>36</v>
          </cell>
          <cell r="Y27">
            <v>42</v>
          </cell>
          <cell r="AL27">
            <v>109</v>
          </cell>
          <cell r="AM27">
            <v>50</v>
          </cell>
          <cell r="AN27">
            <v>36</v>
          </cell>
          <cell r="BB27">
            <v>116</v>
          </cell>
          <cell r="BC27">
            <v>70</v>
          </cell>
          <cell r="BD27">
            <v>36</v>
          </cell>
          <cell r="BE27">
            <v>68</v>
          </cell>
        </row>
        <row r="28">
          <cell r="A28" t="str">
            <v>Avg Customers: TransportationYear to date</v>
          </cell>
          <cell r="B28" t="str">
            <v>Year to date</v>
          </cell>
          <cell r="E28">
            <v>120</v>
          </cell>
          <cell r="F28">
            <v>97</v>
          </cell>
          <cell r="G28">
            <v>50</v>
          </cell>
          <cell r="H28">
            <v>37.659999999999997</v>
          </cell>
          <cell r="I28">
            <v>121.66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99</v>
          </cell>
          <cell r="W28">
            <v>50</v>
          </cell>
          <cell r="X28">
            <v>37</v>
          </cell>
          <cell r="Y28">
            <v>82</v>
          </cell>
          <cell r="AL28">
            <v>102</v>
          </cell>
          <cell r="AM28">
            <v>50</v>
          </cell>
          <cell r="AN28">
            <v>37</v>
          </cell>
          <cell r="BB28">
            <v>106</v>
          </cell>
          <cell r="BC28">
            <v>55</v>
          </cell>
          <cell r="BD28">
            <v>36.4</v>
          </cell>
          <cell r="BE28">
            <v>67.75</v>
          </cell>
          <cell r="BF28">
            <v>159.66999999999999</v>
          </cell>
        </row>
        <row r="29">
          <cell r="A29" t="str">
            <v>Avg Customers: TransportationTwelve months</v>
          </cell>
          <cell r="B29" t="str">
            <v>Twelve months</v>
          </cell>
          <cell r="E29">
            <v>111</v>
          </cell>
          <cell r="F29">
            <v>67</v>
          </cell>
          <cell r="G29">
            <v>40</v>
          </cell>
          <cell r="H29">
            <v>46.75</v>
          </cell>
          <cell r="I29">
            <v>126.25</v>
          </cell>
          <cell r="V29">
            <v>80</v>
          </cell>
          <cell r="W29">
            <v>43</v>
          </cell>
          <cell r="X29">
            <v>45</v>
          </cell>
          <cell r="Y29">
            <v>116</v>
          </cell>
          <cell r="AL29">
            <v>94</v>
          </cell>
          <cell r="AM29">
            <v>47</v>
          </cell>
          <cell r="AN29">
            <v>40</v>
          </cell>
          <cell r="BB29">
            <v>106</v>
          </cell>
          <cell r="BC29">
            <v>55</v>
          </cell>
          <cell r="BD29">
            <v>36.4</v>
          </cell>
          <cell r="BE29">
            <v>67.75</v>
          </cell>
          <cell r="BF29">
            <v>159.66999999999999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</row>
        <row r="30">
          <cell r="A30" t="str">
            <v>Avg Customers: Total</v>
          </cell>
        </row>
        <row r="31">
          <cell r="A31" t="str">
            <v>Avg Customers: TotalThree months</v>
          </cell>
          <cell r="B31" t="str">
            <v>Three months</v>
          </cell>
          <cell r="E31">
            <v>496993</v>
          </cell>
          <cell r="F31">
            <v>474723</v>
          </cell>
          <cell r="G31">
            <v>458563</v>
          </cell>
          <cell r="H31">
            <v>436911.66</v>
          </cell>
          <cell r="I31">
            <v>414879.66</v>
          </cell>
          <cell r="J31">
            <v>390346</v>
          </cell>
          <cell r="K31">
            <v>364954</v>
          </cell>
          <cell r="L31">
            <v>338950</v>
          </cell>
          <cell r="V31">
            <v>483731</v>
          </cell>
          <cell r="W31">
            <v>465692</v>
          </cell>
          <cell r="X31">
            <v>444350</v>
          </cell>
          <cell r="Y31">
            <v>422780</v>
          </cell>
          <cell r="Z31">
            <v>399750</v>
          </cell>
          <cell r="AA31">
            <v>374558</v>
          </cell>
          <cell r="AB31">
            <v>347686</v>
          </cell>
          <cell r="AC31">
            <v>324458</v>
          </cell>
          <cell r="AD31">
            <v>306230</v>
          </cell>
          <cell r="AE31">
            <v>289394</v>
          </cell>
          <cell r="AF31">
            <v>276918</v>
          </cell>
          <cell r="AG31">
            <v>268738</v>
          </cell>
          <cell r="AL31">
            <v>487812</v>
          </cell>
          <cell r="AM31">
            <v>468173</v>
          </cell>
          <cell r="AN31">
            <v>447611</v>
          </cell>
          <cell r="AO31">
            <v>426231</v>
          </cell>
          <cell r="AP31">
            <v>403251</v>
          </cell>
          <cell r="AQ31">
            <v>378291</v>
          </cell>
          <cell r="AR31">
            <v>352591</v>
          </cell>
          <cell r="AS31">
            <v>326419</v>
          </cell>
          <cell r="AT31">
            <v>307827</v>
          </cell>
          <cell r="AU31">
            <v>290335</v>
          </cell>
          <cell r="AV31">
            <v>276327</v>
          </cell>
          <cell r="AW31">
            <v>267155</v>
          </cell>
          <cell r="BB31">
            <v>490153</v>
          </cell>
          <cell r="BC31">
            <v>469246</v>
          </cell>
          <cell r="BD31">
            <v>449729</v>
          </cell>
          <cell r="BE31">
            <v>428909</v>
          </cell>
          <cell r="BF31">
            <v>406221</v>
          </cell>
          <cell r="BG31">
            <v>381241</v>
          </cell>
          <cell r="BH31">
            <v>355305</v>
          </cell>
          <cell r="BI31">
            <v>328893</v>
          </cell>
          <cell r="BJ31">
            <v>309021</v>
          </cell>
          <cell r="BK31">
            <v>290973</v>
          </cell>
          <cell r="BL31">
            <v>274913</v>
          </cell>
          <cell r="BM31">
            <v>265369</v>
          </cell>
        </row>
        <row r="32">
          <cell r="A32" t="str">
            <v>Avg Customers: TotalYear to date</v>
          </cell>
          <cell r="B32" t="str">
            <v>Year to date</v>
          </cell>
          <cell r="E32">
            <v>496993</v>
          </cell>
          <cell r="F32">
            <v>474723</v>
          </cell>
          <cell r="G32">
            <v>458563</v>
          </cell>
          <cell r="H32">
            <v>436911.66</v>
          </cell>
          <cell r="I32">
            <v>414879.66</v>
          </cell>
          <cell r="J32">
            <v>390346</v>
          </cell>
          <cell r="K32">
            <v>364954</v>
          </cell>
          <cell r="L32">
            <v>338950</v>
          </cell>
          <cell r="V32">
            <v>479227</v>
          </cell>
          <cell r="W32">
            <v>462129</v>
          </cell>
          <cell r="X32">
            <v>440649</v>
          </cell>
          <cell r="Y32">
            <v>418830</v>
          </cell>
          <cell r="Z32">
            <v>395048</v>
          </cell>
          <cell r="AA32">
            <v>369756</v>
          </cell>
          <cell r="AB32">
            <v>343318</v>
          </cell>
          <cell r="AL32">
            <v>482089</v>
          </cell>
          <cell r="AM32">
            <v>464257</v>
          </cell>
          <cell r="AN32">
            <v>442970</v>
          </cell>
          <cell r="AO32">
            <v>421242</v>
          </cell>
          <cell r="AP32">
            <v>397782</v>
          </cell>
          <cell r="AQ32">
            <v>372601</v>
          </cell>
          <cell r="AR32">
            <v>346409</v>
          </cell>
          <cell r="AS32">
            <v>322665</v>
          </cell>
          <cell r="BB32">
            <v>484105</v>
          </cell>
          <cell r="BC32">
            <v>465419</v>
          </cell>
          <cell r="BD32">
            <v>444659.4</v>
          </cell>
          <cell r="BE32">
            <v>423209.75</v>
          </cell>
          <cell r="BF32">
            <v>400051.67</v>
          </cell>
          <cell r="BG32">
            <v>374761</v>
          </cell>
          <cell r="BH32">
            <v>348633</v>
          </cell>
          <cell r="BI32">
            <v>324222</v>
          </cell>
          <cell r="BJ32">
            <v>305520</v>
          </cell>
          <cell r="BK32">
            <v>288506</v>
          </cell>
          <cell r="BL32">
            <v>275124</v>
          </cell>
          <cell r="BM32">
            <v>266349</v>
          </cell>
          <cell r="BN32">
            <v>259009</v>
          </cell>
          <cell r="BO32">
            <v>253803</v>
          </cell>
        </row>
        <row r="33">
          <cell r="A33" t="str">
            <v>Avg Customers: TotalTwelve months</v>
          </cell>
          <cell r="B33" t="str">
            <v>Twelve months</v>
          </cell>
          <cell r="E33">
            <v>489673</v>
          </cell>
          <cell r="F33">
            <v>469458</v>
          </cell>
          <cell r="G33">
            <v>450072</v>
          </cell>
          <cell r="H33">
            <v>428717.75</v>
          </cell>
          <cell r="I33">
            <v>406121.25</v>
          </cell>
          <cell r="J33">
            <v>381109</v>
          </cell>
          <cell r="K33">
            <v>355134</v>
          </cell>
          <cell r="L33">
            <v>329680</v>
          </cell>
          <cell r="M33">
            <v>310049</v>
          </cell>
          <cell r="N33">
            <v>292426</v>
          </cell>
          <cell r="O33">
            <v>277870</v>
          </cell>
          <cell r="P33">
            <v>268397</v>
          </cell>
          <cell r="Q33">
            <v>260718</v>
          </cell>
          <cell r="R33">
            <v>254683</v>
          </cell>
          <cell r="V33">
            <v>473970</v>
          </cell>
          <cell r="W33">
            <v>455428</v>
          </cell>
          <cell r="X33">
            <v>434119</v>
          </cell>
          <cell r="Y33">
            <v>411858</v>
          </cell>
          <cell r="Z33">
            <v>387407</v>
          </cell>
          <cell r="AA33">
            <v>361852</v>
          </cell>
          <cell r="AB33">
            <v>314606</v>
          </cell>
          <cell r="AC33">
            <v>280989</v>
          </cell>
          <cell r="AD33">
            <v>270441</v>
          </cell>
          <cell r="AE33">
            <v>262505</v>
          </cell>
          <cell r="AF33">
            <v>255919</v>
          </cell>
          <cell r="AL33">
            <v>478879</v>
          </cell>
          <cell r="AM33">
            <v>460543</v>
          </cell>
          <cell r="AN33">
            <v>439450</v>
          </cell>
          <cell r="AO33">
            <v>417487</v>
          </cell>
          <cell r="AP33">
            <v>393647</v>
          </cell>
          <cell r="AQ33">
            <v>368277</v>
          </cell>
          <cell r="AR33">
            <v>342030</v>
          </cell>
          <cell r="AS33">
            <v>319254</v>
          </cell>
          <cell r="AT33">
            <v>301008</v>
          </cell>
          <cell r="AU33">
            <v>284491</v>
          </cell>
          <cell r="AV33">
            <v>272737</v>
          </cell>
          <cell r="AW33">
            <v>264316</v>
          </cell>
          <cell r="AX33">
            <v>257466</v>
          </cell>
          <cell r="BB33">
            <v>484105</v>
          </cell>
          <cell r="BC33">
            <v>465419</v>
          </cell>
          <cell r="BD33">
            <v>444659.4</v>
          </cell>
          <cell r="BE33">
            <v>423209.75</v>
          </cell>
          <cell r="BF33">
            <v>400051.67</v>
          </cell>
          <cell r="BG33">
            <v>374761</v>
          </cell>
          <cell r="BH33">
            <v>348633</v>
          </cell>
          <cell r="BI33">
            <v>324222</v>
          </cell>
          <cell r="BJ33">
            <v>305520</v>
          </cell>
          <cell r="BK33">
            <v>288506</v>
          </cell>
          <cell r="BL33">
            <v>275124</v>
          </cell>
          <cell r="BM33">
            <v>266349</v>
          </cell>
          <cell r="BN33">
            <v>259009</v>
          </cell>
          <cell r="BO33">
            <v>253803</v>
          </cell>
        </row>
        <row r="34">
          <cell r="AA34">
            <v>335487</v>
          </cell>
          <cell r="AB34">
            <v>296635</v>
          </cell>
        </row>
      </sheetData>
      <sheetData sheetId="1">
        <row r="222">
          <cell r="AJ222">
            <v>35430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For Printing"/>
      <sheetName val="Input_Area"/>
      <sheetName val="Mthly"/>
      <sheetName val="QTD"/>
      <sheetName val="YTD"/>
      <sheetName val="12ME"/>
      <sheetName val="Budget"/>
      <sheetName val="OPSTATS-RELEASE "/>
      <sheetName val="Approval History"/>
    </sheetNames>
    <sheetDataSet>
      <sheetData sheetId="0" refreshError="1"/>
      <sheetData sheetId="1" refreshError="1"/>
      <sheetData sheetId="2" refreshError="1"/>
      <sheetData sheetId="3">
        <row r="11">
          <cell r="B11">
            <v>132465526</v>
          </cell>
          <cell r="D11">
            <v>123353000</v>
          </cell>
        </row>
        <row r="31">
          <cell r="B31">
            <v>7897841.8300000001</v>
          </cell>
          <cell r="D31">
            <v>7507369</v>
          </cell>
        </row>
      </sheetData>
      <sheetData sheetId="4" refreshError="1"/>
      <sheetData sheetId="5">
        <row r="13">
          <cell r="B13">
            <v>132465526</v>
          </cell>
          <cell r="D13">
            <v>235931000</v>
          </cell>
        </row>
        <row r="32">
          <cell r="B32">
            <v>71715878.549999997</v>
          </cell>
          <cell r="D32">
            <v>14665446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INPUT TAB"/>
      <sheetName val="LeadSht"/>
      <sheetName val="$ &amp; KWH Rsbl"/>
      <sheetName val="Lost Factor"/>
      <sheetName val="Sch120Rsbl"/>
      <sheetName val="Bs Unbl Rt"/>
      <sheetName val="GPI (2)"/>
      <sheetName val="GPI"/>
      <sheetName val="Pended"/>
      <sheetName val="Target KWHs"/>
      <sheetName val="KWH Rsbl"/>
      <sheetName val="Sch_194"/>
      <sheetName val="Billing Loss"/>
      <sheetName val="Historical"/>
      <sheetName val="Sch194KWHs"/>
      <sheetName val="RateInc"/>
      <sheetName val="2-03 Rd Schd"/>
      <sheetName val="Page 1"/>
      <sheetName val="UnbDays"/>
      <sheetName val="Sch94Read"/>
      <sheetName val="Unbilled Revenue"/>
      <sheetName val="Billed KWHs"/>
      <sheetName val="APUA"/>
      <sheetName val="UnbLowIncJE"/>
      <sheetName val="Sch_120"/>
      <sheetName val="Sch120Read"/>
      <sheetName val="JE #s"/>
      <sheetName val="Sch194 Rlfwd"/>
      <sheetName val="Sch_194Rsbl"/>
      <sheetName val="UnbLowInc Rsbl"/>
      <sheetName val="Unbilled Days elec"/>
      <sheetName val="INPUT TAB 2005"/>
      <sheetName val="INPUT TAB 200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4"/>
  <sheetViews>
    <sheetView zoomScaleNormal="100" workbookViewId="0">
      <pane xSplit="1" ySplit="9" topLeftCell="B25" activePane="bottomRight" state="frozen"/>
      <selection activeCell="A4" sqref="A4:D4"/>
      <selection pane="topRight" activeCell="A4" sqref="A4:D4"/>
      <selection pane="bottomLeft" activeCell="A4" sqref="A4:D4"/>
      <selection pane="bottomRight" activeCell="U9" sqref="U9"/>
    </sheetView>
  </sheetViews>
  <sheetFormatPr defaultColWidth="9.140625" defaultRowHeight="12.75" x14ac:dyDescent="0.2"/>
  <cols>
    <col min="1" max="1" width="41.85546875" style="2" customWidth="1"/>
    <col min="2" max="2" width="17" style="2" bestFit="1" customWidth="1"/>
    <col min="3" max="3" width="0.85546875" style="2" customWidth="1"/>
    <col min="4" max="4" width="17" style="2" bestFit="1" customWidth="1"/>
    <col min="5" max="5" width="0.7109375" style="2" customWidth="1"/>
    <col min="6" max="6" width="16.28515625" style="2" bestFit="1" customWidth="1"/>
    <col min="7" max="7" width="0.7109375" style="2" customWidth="1"/>
    <col min="8" max="8" width="7.7109375" style="2" customWidth="1"/>
    <col min="9" max="9" width="0.7109375" style="2" customWidth="1"/>
    <col min="10" max="10" width="7.7109375" style="2" customWidth="1"/>
    <col min="11" max="11" width="7.42578125" style="2" customWidth="1"/>
    <col min="12" max="12" width="9.140625" style="2"/>
    <col min="13" max="13" width="16.42578125" style="2" bestFit="1" customWidth="1"/>
    <col min="14" max="16384" width="9.140625" style="2"/>
  </cols>
  <sheetData>
    <row r="1" spans="1:13" ht="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1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ht="15" x14ac:dyDescent="0.25">
      <c r="A3" s="1" t="s">
        <v>40</v>
      </c>
      <c r="B3" s="1"/>
      <c r="C3" s="1"/>
      <c r="D3" s="1"/>
      <c r="E3" s="1"/>
      <c r="F3" s="1"/>
      <c r="G3" s="1"/>
      <c r="H3" s="1"/>
      <c r="I3" s="1"/>
      <c r="J3" s="3"/>
      <c r="K3" s="1"/>
    </row>
    <row r="4" spans="1:13" x14ac:dyDescent="0.2">
      <c r="A4" s="4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13" x14ac:dyDescent="0.2">
      <c r="A5" s="6" t="s">
        <v>3</v>
      </c>
      <c r="B5" s="7"/>
      <c r="C5" s="7"/>
      <c r="D5" s="8"/>
      <c r="E5" s="7"/>
      <c r="F5" s="7"/>
      <c r="G5" s="7"/>
      <c r="H5" s="7"/>
      <c r="I5" s="7"/>
      <c r="J5" s="7"/>
      <c r="K5" s="7"/>
    </row>
    <row r="6" spans="1:13" x14ac:dyDescent="0.2">
      <c r="A6" s="9" t="s">
        <v>3</v>
      </c>
      <c r="B6" s="8"/>
      <c r="C6" s="8"/>
      <c r="D6" s="8"/>
      <c r="E6" s="8"/>
      <c r="F6" s="10" t="s">
        <v>41</v>
      </c>
      <c r="G6" s="10"/>
      <c r="H6" s="10"/>
      <c r="I6" s="11"/>
      <c r="J6" s="12" t="s">
        <v>4</v>
      </c>
      <c r="K6" s="12"/>
    </row>
    <row r="7" spans="1:13" x14ac:dyDescent="0.2">
      <c r="A7" s="13"/>
      <c r="B7" s="14" t="s">
        <v>5</v>
      </c>
      <c r="C7" s="8"/>
      <c r="D7" s="14" t="s">
        <v>5</v>
      </c>
      <c r="E7" s="8"/>
      <c r="F7" s="8"/>
      <c r="G7" s="8"/>
      <c r="H7" s="8"/>
      <c r="I7" s="8"/>
      <c r="J7" s="8"/>
      <c r="K7" s="8"/>
    </row>
    <row r="8" spans="1:13" ht="13.5" customHeight="1" x14ac:dyDescent="0.2">
      <c r="A8" s="15" t="s">
        <v>6</v>
      </c>
      <c r="B8" s="16">
        <v>2021</v>
      </c>
      <c r="C8" s="8"/>
      <c r="D8" s="16">
        <v>2020</v>
      </c>
      <c r="E8" s="8"/>
      <c r="F8" s="17" t="s">
        <v>7</v>
      </c>
      <c r="G8" s="8"/>
      <c r="H8" s="17" t="s">
        <v>8</v>
      </c>
      <c r="I8" s="18"/>
      <c r="J8" s="16">
        <v>2021</v>
      </c>
      <c r="K8" s="16">
        <v>2020</v>
      </c>
    </row>
    <row r="9" spans="1:13" ht="6.6" customHeight="1" x14ac:dyDescent="0.2">
      <c r="A9" s="19"/>
      <c r="B9" s="20"/>
      <c r="C9" s="19"/>
      <c r="D9" s="20"/>
      <c r="E9" s="19"/>
      <c r="F9" s="20"/>
      <c r="G9" s="19"/>
      <c r="H9" s="20"/>
      <c r="I9" s="20"/>
      <c r="J9" s="20"/>
      <c r="K9" s="20"/>
    </row>
    <row r="10" spans="1:13" x14ac:dyDescent="0.2">
      <c r="A10" s="21" t="s">
        <v>9</v>
      </c>
      <c r="B10" s="22">
        <v>94938221.760000005</v>
      </c>
      <c r="C10" s="22"/>
      <c r="D10" s="22">
        <v>86282882.260000005</v>
      </c>
      <c r="E10" s="22"/>
      <c r="F10" s="22">
        <f>B10-D10</f>
        <v>8655339.5</v>
      </c>
      <c r="G10" s="24"/>
      <c r="H10" s="23">
        <f>IF(D10=0,"n/a",IF(AND(F10/D10&lt;1,F10/D10&gt;-1),F10/D10,"n/a"))</f>
        <v>0.10031351843252621</v>
      </c>
      <c r="I10" s="25"/>
      <c r="J10" s="26">
        <f>IF(B51=0,"n/a",B10/B51)</f>
        <v>0.11463594290022597</v>
      </c>
      <c r="K10" s="27">
        <f>IF(D51=0,"n/a",D10/D51)</f>
        <v>0.10612231405213676</v>
      </c>
      <c r="M10" s="28"/>
    </row>
    <row r="11" spans="1:13" x14ac:dyDescent="0.2">
      <c r="A11" s="21" t="s">
        <v>10</v>
      </c>
      <c r="B11" s="29">
        <v>66951890.07</v>
      </c>
      <c r="C11" s="29"/>
      <c r="D11" s="29">
        <v>52606693.920000002</v>
      </c>
      <c r="E11" s="29"/>
      <c r="F11" s="29">
        <f>B11-D11</f>
        <v>14345196.149999999</v>
      </c>
      <c r="G11" s="29"/>
      <c r="H11" s="23">
        <f>IF(D11=0,"n/a",IF(AND(F11/D11&lt;1,F11/D11&gt;-1),F11/D11,"n/a"))</f>
        <v>0.27268765780672344</v>
      </c>
      <c r="I11" s="25"/>
      <c r="J11" s="30">
        <f>IF(B52=0,"n/a",B11/B52)</f>
        <v>9.9070873423015529E-2</v>
      </c>
      <c r="K11" s="31">
        <f>IF(D52=0,"n/a",D11/D52)</f>
        <v>9.3384545877204725E-2</v>
      </c>
    </row>
    <row r="12" spans="1:13" x14ac:dyDescent="0.2">
      <c r="A12" s="21" t="s">
        <v>11</v>
      </c>
      <c r="B12" s="29">
        <v>7776452.7400000002</v>
      </c>
      <c r="C12" s="29"/>
      <c r="D12" s="29">
        <v>7272921.3899999997</v>
      </c>
      <c r="E12" s="29"/>
      <c r="F12" s="29">
        <f>B12-D12</f>
        <v>503531.35000000056</v>
      </c>
      <c r="G12" s="29"/>
      <c r="H12" s="23">
        <f>IF(D12=0,"n/a",IF(AND(F12/D12&lt;1,F12/D12&gt;-1),F12/D12,"n/a"))</f>
        <v>6.9233712699320202E-2</v>
      </c>
      <c r="I12" s="25"/>
      <c r="J12" s="30">
        <f>IF(B53=0,"n/a",B12/B53)</f>
        <v>9.015842526312004E-2</v>
      </c>
      <c r="K12" s="31">
        <f>IF(D53=0,"n/a",D12/D53)</f>
        <v>8.8760729607517186E-2</v>
      </c>
    </row>
    <row r="13" spans="1:13" x14ac:dyDescent="0.2">
      <c r="A13" s="21" t="s">
        <v>12</v>
      </c>
      <c r="B13" s="29">
        <v>1385114.21</v>
      </c>
      <c r="C13" s="29"/>
      <c r="D13" s="29">
        <v>1479951.1</v>
      </c>
      <c r="E13" s="29"/>
      <c r="F13" s="29">
        <f>B13-D13</f>
        <v>-94836.89000000013</v>
      </c>
      <c r="G13" s="29"/>
      <c r="H13" s="23">
        <f>IF(D13=0,"n/a",IF(AND(F13/D13&lt;1,F13/D13&gt;-1),F13/D13,"n/a"))</f>
        <v>-6.4081097003813245E-2</v>
      </c>
      <c r="I13" s="25"/>
      <c r="J13" s="30">
        <f>IF(B54=0,"n/a",B13/B54)</f>
        <v>0.27994421836708816</v>
      </c>
      <c r="K13" s="31">
        <f>IF(D54=0,"n/a",D13/D54)</f>
        <v>0.24238194934691557</v>
      </c>
      <c r="L13" s="32"/>
    </row>
    <row r="14" spans="1:13" x14ac:dyDescent="0.2">
      <c r="A14" s="21" t="s">
        <v>13</v>
      </c>
      <c r="B14" s="29">
        <v>30185.79</v>
      </c>
      <c r="C14" s="33"/>
      <c r="D14" s="29">
        <v>33652.47</v>
      </c>
      <c r="E14" s="29"/>
      <c r="F14" s="29">
        <f>B14-D14</f>
        <v>-3466.6800000000003</v>
      </c>
      <c r="G14" s="33"/>
      <c r="H14" s="23">
        <f>IF(D14=0,"n/a",IF(AND(F14/D14&lt;1,F14/D14&gt;-1),F14/D14,"n/a"))</f>
        <v>-0.10301413239503668</v>
      </c>
      <c r="I14" s="34"/>
      <c r="J14" s="30">
        <f>IF(B55=0,"n/a",B14/B55)</f>
        <v>4.9915318980057549E-2</v>
      </c>
      <c r="K14" s="31">
        <f>IF(D55=0,"n/a",D14/D55)</f>
        <v>6.2546409188907887E-2</v>
      </c>
    </row>
    <row r="15" spans="1:13" ht="8.4499999999999993" customHeight="1" x14ac:dyDescent="0.2">
      <c r="A15" s="19"/>
      <c r="B15" s="35"/>
      <c r="C15" s="29"/>
      <c r="D15" s="35"/>
      <c r="E15" s="29"/>
      <c r="F15" s="35"/>
      <c r="G15" s="29"/>
      <c r="H15" s="36" t="s">
        <v>3</v>
      </c>
      <c r="I15" s="25"/>
      <c r="J15" s="37"/>
      <c r="K15" s="37" t="s">
        <v>14</v>
      </c>
    </row>
    <row r="16" spans="1:13" x14ac:dyDescent="0.2">
      <c r="A16" s="38" t="s">
        <v>15</v>
      </c>
      <c r="B16" s="39">
        <f>SUM(B10:B15)</f>
        <v>171081864.57000002</v>
      </c>
      <c r="C16" s="29"/>
      <c r="D16" s="39">
        <f>SUM(D10:D15)</f>
        <v>147676101.13999999</v>
      </c>
      <c r="E16" s="29"/>
      <c r="F16" s="39">
        <f>SUM(F10:F15)</f>
        <v>23405763.43</v>
      </c>
      <c r="G16" s="40"/>
      <c r="H16" s="41">
        <f>IF(D16=0,"n/a",IF(AND(F16/D16&lt;1,F16/D16&gt;-1),F16/D16,"n/a"))</f>
        <v>0.15849391505678265</v>
      </c>
      <c r="I16" s="25"/>
      <c r="J16" s="42">
        <f>IF(B57=0,"n/a",B16/B57)</f>
        <v>0.10720925205367535</v>
      </c>
      <c r="K16" s="42">
        <f>IF(D57=0,"n/a",D16/D57)</f>
        <v>0.10080502040491404</v>
      </c>
    </row>
    <row r="17" spans="1:13" x14ac:dyDescent="0.2">
      <c r="A17" s="21" t="s">
        <v>16</v>
      </c>
      <c r="B17" s="29">
        <v>1482636.73</v>
      </c>
      <c r="C17" s="29"/>
      <c r="D17" s="29">
        <v>1542805.88</v>
      </c>
      <c r="E17" s="29"/>
      <c r="F17" s="29">
        <f>B17-D17</f>
        <v>-60169.149999999907</v>
      </c>
      <c r="G17" s="29"/>
      <c r="H17" s="23">
        <f>IF(D17=0,"n/a",IF(AND(F17/D17&lt;1,F17/D17&gt;-1),F17/D17,"n/a"))</f>
        <v>-3.8999818953243753E-2</v>
      </c>
      <c r="I17" s="34"/>
      <c r="J17" s="31">
        <f>IF(B58=0,"n/a",B17/B58)</f>
        <v>8.5220268648983737E-3</v>
      </c>
      <c r="K17" s="31">
        <f>IF(D58=0,"n/a",D17/D58)</f>
        <v>8.9797495975997201E-3</v>
      </c>
    </row>
    <row r="18" spans="1:13" ht="12.75" customHeight="1" x14ac:dyDescent="0.2">
      <c r="A18" s="21" t="s">
        <v>17</v>
      </c>
      <c r="B18" s="29">
        <v>6512201.5899999999</v>
      </c>
      <c r="C18" s="33"/>
      <c r="D18" s="29">
        <v>6017407.2199999997</v>
      </c>
      <c r="E18" s="29"/>
      <c r="F18" s="29">
        <f>B18-D18</f>
        <v>494794.37000000011</v>
      </c>
      <c r="G18" s="33"/>
      <c r="H18" s="23">
        <f>IF(D18=0,"n/a",IF(AND(F18/D18&lt;1,F18/D18&gt;-1),F18/D18,"n/a"))</f>
        <v>8.22271705919215E-2</v>
      </c>
      <c r="I18" s="25"/>
      <c r="J18" s="42">
        <f>IF(B59=0,"n/a",B18/B59)</f>
        <v>3.2356846119821987E-2</v>
      </c>
      <c r="K18" s="42">
        <f>IF(D59=0,"n/a",D18/D59)</f>
        <v>1.8808385586782651E-2</v>
      </c>
    </row>
    <row r="19" spans="1:13" ht="6" customHeight="1" x14ac:dyDescent="0.2">
      <c r="A19" s="19"/>
      <c r="B19" s="43"/>
      <c r="C19" s="44"/>
      <c r="D19" s="43"/>
      <c r="E19" s="44"/>
      <c r="F19" s="43"/>
      <c r="G19" s="44"/>
      <c r="H19" s="43" t="s">
        <v>3</v>
      </c>
      <c r="I19" s="45"/>
      <c r="J19" s="45"/>
      <c r="K19" s="45"/>
    </row>
    <row r="20" spans="1:13" x14ac:dyDescent="0.2">
      <c r="A20" s="46" t="s">
        <v>18</v>
      </c>
      <c r="B20" s="29">
        <f>SUM(B16:B18)</f>
        <v>179076702.89000002</v>
      </c>
      <c r="C20" s="29"/>
      <c r="D20" s="29">
        <f>SUM(D16:D18)</f>
        <v>155236314.23999998</v>
      </c>
      <c r="E20" s="29"/>
      <c r="F20" s="29">
        <f>SUM(F16:F18)</f>
        <v>23840388.650000002</v>
      </c>
      <c r="G20" s="29"/>
      <c r="H20" s="47">
        <f>IF(D20=0,"n/a",IF(AND(F20/D20&lt;1,F20/D20&gt;-1),F20/D20,"n/a"))</f>
        <v>0.15357481763669065</v>
      </c>
      <c r="I20" s="25"/>
      <c r="J20" s="24"/>
      <c r="K20" s="24"/>
    </row>
    <row r="21" spans="1:13" ht="6.6" customHeight="1" x14ac:dyDescent="0.2">
      <c r="A21" s="48"/>
      <c r="B21" s="33"/>
      <c r="C21" s="33"/>
      <c r="D21" s="33"/>
      <c r="E21" s="33"/>
      <c r="F21" s="33"/>
      <c r="G21" s="33"/>
      <c r="H21" s="49" t="s">
        <v>3</v>
      </c>
      <c r="I21" s="34"/>
      <c r="J21" s="49"/>
      <c r="K21" s="49"/>
    </row>
    <row r="22" spans="1:13" x14ac:dyDescent="0.2">
      <c r="A22" s="21" t="s">
        <v>19</v>
      </c>
      <c r="B22" s="29">
        <v>807053.03</v>
      </c>
      <c r="C22" s="29"/>
      <c r="D22" s="29">
        <v>3694.94</v>
      </c>
      <c r="E22" s="29"/>
      <c r="F22" s="29">
        <f>B22-D22</f>
        <v>803358.09000000008</v>
      </c>
      <c r="G22" s="29"/>
      <c r="H22" s="23" t="str">
        <f>IF(D22=0,"n/a",IF(AND(F22/D22&lt;1,F22/D22&gt;-1),F22/D22,"n/a"))</f>
        <v>n/a</v>
      </c>
      <c r="I22" s="34"/>
      <c r="J22" s="49"/>
      <c r="K22" s="49"/>
    </row>
    <row r="23" spans="1:13" x14ac:dyDescent="0.2">
      <c r="A23" s="21" t="s">
        <v>20</v>
      </c>
      <c r="B23" s="29">
        <v>1568440.51</v>
      </c>
      <c r="C23" s="29"/>
      <c r="D23" s="29">
        <v>1481629.64</v>
      </c>
      <c r="E23" s="29"/>
      <c r="F23" s="29">
        <f>B23-D23</f>
        <v>86810.870000000112</v>
      </c>
      <c r="G23" s="29"/>
      <c r="H23" s="23">
        <f>IF(D23=0,"n/a",IF(AND(F23/D23&lt;1,F23/D23&gt;-1),F23/D23,"n/a"))</f>
        <v>5.8591477692090527E-2</v>
      </c>
      <c r="I23" s="34"/>
      <c r="J23" s="49"/>
      <c r="K23" s="49"/>
    </row>
    <row r="24" spans="1:13" x14ac:dyDescent="0.2">
      <c r="A24" s="21" t="s">
        <v>21</v>
      </c>
      <c r="B24" s="29">
        <v>4585386.8499999996</v>
      </c>
      <c r="C24" s="29"/>
      <c r="D24" s="29">
        <v>11484225.32</v>
      </c>
      <c r="E24" s="29"/>
      <c r="F24" s="29">
        <f>B24-D24</f>
        <v>-6898838.4700000007</v>
      </c>
      <c r="G24" s="29"/>
      <c r="H24" s="23">
        <f>IF(D24=0,"n/a",IF(AND(F24/D24&lt;1,F24/D24&gt;-1),F24/D24,"n/a"))</f>
        <v>-0.60072301594305544</v>
      </c>
      <c r="I24" s="34"/>
      <c r="J24" s="49"/>
      <c r="K24" s="49"/>
    </row>
    <row r="25" spans="1:13" x14ac:dyDescent="0.2">
      <c r="A25" s="21" t="s">
        <v>22</v>
      </c>
      <c r="B25" s="39">
        <v>3707366.38</v>
      </c>
      <c r="C25" s="33"/>
      <c r="D25" s="39">
        <v>3094606.55</v>
      </c>
      <c r="E25" s="29"/>
      <c r="F25" s="39">
        <f>B25-D25</f>
        <v>612759.83000000007</v>
      </c>
      <c r="G25" s="33"/>
      <c r="H25" s="41">
        <f>IF(D25=0,"n/a",IF(AND(F25/D25&lt;1,F25/D25&gt;-1),F25/D25,"n/a"))</f>
        <v>0.19800896175315086</v>
      </c>
      <c r="I25" s="34"/>
      <c r="J25" s="49"/>
      <c r="K25" s="49"/>
    </row>
    <row r="26" spans="1:13" ht="12.75" customHeight="1" x14ac:dyDescent="0.2">
      <c r="A26" s="21" t="s">
        <v>23</v>
      </c>
      <c r="B26" s="39">
        <f>SUM(B22:B25)</f>
        <v>10668246.77</v>
      </c>
      <c r="C26" s="29"/>
      <c r="D26" s="39">
        <f>SUM(D22:D25)</f>
        <v>16064156.449999999</v>
      </c>
      <c r="E26" s="29"/>
      <c r="F26" s="39">
        <f>SUM(F22:F25)</f>
        <v>-5395909.6800000006</v>
      </c>
      <c r="G26" s="29"/>
      <c r="H26" s="41">
        <f>IF(D26=0,"n/a",IF(AND(F26/D26&lt;1,F26/D26&gt;-1),F26/D26,"n/a"))</f>
        <v>-0.33589748062992758</v>
      </c>
      <c r="I26" s="25"/>
      <c r="J26" s="24"/>
      <c r="K26" s="24"/>
    </row>
    <row r="27" spans="1:13" ht="6.6" customHeight="1" x14ac:dyDescent="0.2">
      <c r="A27" s="48"/>
      <c r="B27" s="50"/>
      <c r="C27" s="50"/>
      <c r="D27" s="50"/>
      <c r="E27" s="50"/>
      <c r="F27" s="50"/>
      <c r="G27" s="33"/>
      <c r="H27" s="49" t="s">
        <v>3</v>
      </c>
      <c r="I27" s="34"/>
      <c r="J27" s="49"/>
      <c r="K27" s="49"/>
    </row>
    <row r="28" spans="1:13" ht="13.5" thickBot="1" x14ac:dyDescent="0.25">
      <c r="A28" s="38" t="s">
        <v>24</v>
      </c>
      <c r="B28" s="51">
        <f>+B26+B20</f>
        <v>189744949.66000003</v>
      </c>
      <c r="C28" s="22"/>
      <c r="D28" s="51">
        <f>+D26+D20</f>
        <v>171300470.68999997</v>
      </c>
      <c r="E28" s="22"/>
      <c r="F28" s="51">
        <f>+F26+F20</f>
        <v>18444478.970000003</v>
      </c>
      <c r="G28" s="29"/>
      <c r="H28" s="52">
        <f>IF(D28=0,"n/a",IF(AND(F28/D28&lt;1,F28/D28&gt;-1),F28/D28,"n/a"))</f>
        <v>0.10767325329408298</v>
      </c>
      <c r="I28" s="25"/>
      <c r="J28" s="24"/>
      <c r="K28" s="24"/>
    </row>
    <row r="29" spans="1:13" ht="4.1500000000000004" customHeight="1" thickTop="1" x14ac:dyDescent="0.2">
      <c r="A29" s="21"/>
      <c r="B29" s="50"/>
      <c r="C29" s="22"/>
      <c r="D29" s="50"/>
      <c r="E29" s="22"/>
      <c r="F29" s="50"/>
      <c r="G29" s="29"/>
      <c r="H29" s="53"/>
      <c r="I29" s="25"/>
      <c r="J29" s="24"/>
      <c r="K29" s="24"/>
    </row>
    <row r="30" spans="1:13" ht="12.75" customHeight="1" x14ac:dyDescent="0.2">
      <c r="A30" s="19"/>
      <c r="B30" s="54"/>
      <c r="C30" s="54"/>
      <c r="D30" s="54"/>
      <c r="E30" s="54"/>
      <c r="F30" s="54"/>
      <c r="G30" s="55"/>
      <c r="H30" s="29"/>
      <c r="I30" s="56"/>
      <c r="J30" s="45"/>
      <c r="K30" s="45"/>
    </row>
    <row r="31" spans="1:13" x14ac:dyDescent="0.2">
      <c r="A31" s="21" t="s">
        <v>35</v>
      </c>
      <c r="B31" s="22">
        <v>7676584.0199999996</v>
      </c>
      <c r="C31" s="22"/>
      <c r="D31" s="22">
        <v>6897616.7599999998</v>
      </c>
      <c r="E31" s="22"/>
      <c r="F31" s="22"/>
      <c r="G31" s="29"/>
      <c r="H31" s="29"/>
      <c r="I31" s="24"/>
      <c r="J31" s="24"/>
      <c r="K31" s="24"/>
    </row>
    <row r="32" spans="1:13" x14ac:dyDescent="0.2">
      <c r="A32" s="21" t="s">
        <v>25</v>
      </c>
      <c r="B32" s="29">
        <v>-6410385.75</v>
      </c>
      <c r="C32" s="29"/>
      <c r="D32" s="29">
        <v>-6228443.1500000004</v>
      </c>
      <c r="E32" s="22"/>
      <c r="F32" s="22"/>
      <c r="G32" s="29"/>
      <c r="H32" s="29"/>
      <c r="I32" s="25"/>
      <c r="J32" s="24"/>
      <c r="K32" s="24"/>
      <c r="M32" s="57"/>
    </row>
    <row r="33" spans="1:13" x14ac:dyDescent="0.2">
      <c r="A33" s="21" t="s">
        <v>26</v>
      </c>
      <c r="B33" s="29">
        <v>7323427.0599999996</v>
      </c>
      <c r="C33" s="29"/>
      <c r="D33" s="29">
        <v>5518278.6699999999</v>
      </c>
      <c r="E33" s="59"/>
      <c r="F33" s="22"/>
      <c r="G33" s="58"/>
      <c r="H33" s="58"/>
      <c r="I33" s="19"/>
      <c r="J33" s="19"/>
      <c r="K33" s="19"/>
      <c r="M33" s="57"/>
    </row>
    <row r="34" spans="1:13" x14ac:dyDescent="0.2">
      <c r="A34" s="21" t="s">
        <v>36</v>
      </c>
      <c r="B34" s="29">
        <v>-2311780.36</v>
      </c>
      <c r="C34" s="29"/>
      <c r="D34" s="29">
        <v>-2642676.73</v>
      </c>
      <c r="E34" s="22"/>
      <c r="F34" s="22"/>
      <c r="G34" s="29"/>
      <c r="H34" s="29"/>
      <c r="I34" s="24"/>
      <c r="J34" s="24"/>
      <c r="K34" s="24"/>
      <c r="M34" s="60"/>
    </row>
    <row r="35" spans="1:13" x14ac:dyDescent="0.2">
      <c r="A35" s="21" t="s">
        <v>42</v>
      </c>
      <c r="B35" s="29">
        <v>3428288.93</v>
      </c>
      <c r="C35" s="29"/>
      <c r="D35" s="29">
        <v>0</v>
      </c>
      <c r="E35" s="22"/>
      <c r="F35" s="22"/>
      <c r="G35" s="29"/>
      <c r="H35" s="29"/>
      <c r="I35" s="24"/>
      <c r="J35" s="24"/>
      <c r="K35" s="24"/>
      <c r="M35" s="60"/>
    </row>
    <row r="36" spans="1:13" x14ac:dyDescent="0.2">
      <c r="A36" s="21" t="s">
        <v>27</v>
      </c>
      <c r="B36" s="29">
        <v>1598004</v>
      </c>
      <c r="C36" s="29"/>
      <c r="D36" s="29">
        <v>1472469.78</v>
      </c>
      <c r="E36" s="22"/>
      <c r="F36" s="22"/>
      <c r="G36" s="29"/>
      <c r="H36" s="29"/>
      <c r="I36" s="24"/>
      <c r="J36" s="24"/>
      <c r="K36" s="24"/>
    </row>
    <row r="37" spans="1:13" x14ac:dyDescent="0.2">
      <c r="A37" s="21" t="s">
        <v>28</v>
      </c>
      <c r="B37" s="29">
        <v>0</v>
      </c>
      <c r="C37" s="29"/>
      <c r="D37" s="29">
        <v>0</v>
      </c>
      <c r="E37" s="22"/>
      <c r="F37" s="22"/>
      <c r="G37" s="29"/>
      <c r="H37" s="29"/>
      <c r="I37" s="24"/>
      <c r="J37" s="24"/>
      <c r="K37" s="24"/>
    </row>
    <row r="38" spans="1:13" x14ac:dyDescent="0.2">
      <c r="A38" s="21" t="s">
        <v>37</v>
      </c>
      <c r="B38" s="29">
        <v>-69257.25</v>
      </c>
      <c r="C38" s="29"/>
      <c r="D38" s="29">
        <v>-114341.7</v>
      </c>
      <c r="E38" s="22"/>
      <c r="F38" s="22"/>
      <c r="G38" s="29"/>
      <c r="H38" s="29"/>
      <c r="I38" s="24"/>
      <c r="J38" s="24"/>
      <c r="K38" s="24"/>
      <c r="M38" s="60"/>
    </row>
    <row r="39" spans="1:13" x14ac:dyDescent="0.2">
      <c r="A39" s="21" t="s">
        <v>30</v>
      </c>
      <c r="B39" s="29">
        <v>4540256.5599999996</v>
      </c>
      <c r="C39" s="29"/>
      <c r="D39" s="29">
        <v>4109356.61</v>
      </c>
      <c r="E39" s="22"/>
      <c r="F39" s="22"/>
      <c r="G39" s="29"/>
      <c r="H39" s="29"/>
      <c r="I39" s="24"/>
      <c r="J39" s="24"/>
      <c r="K39" s="24"/>
    </row>
    <row r="40" spans="1:13" x14ac:dyDescent="0.2">
      <c r="A40" s="21" t="s">
        <v>38</v>
      </c>
      <c r="B40" s="29">
        <v>-88391.45</v>
      </c>
      <c r="C40" s="29"/>
      <c r="D40" s="29">
        <v>-1630894.51</v>
      </c>
      <c r="E40" s="22"/>
      <c r="F40" s="22"/>
      <c r="G40" s="29"/>
      <c r="H40" s="29"/>
      <c r="I40" s="24"/>
      <c r="J40" s="24"/>
      <c r="K40" s="24"/>
    </row>
    <row r="41" spans="1:13" x14ac:dyDescent="0.2">
      <c r="A41" s="21" t="s">
        <v>43</v>
      </c>
      <c r="B41" s="29">
        <v>-4214049.24</v>
      </c>
      <c r="C41" s="29"/>
      <c r="D41" s="29">
        <v>0</v>
      </c>
      <c r="E41" s="22"/>
      <c r="F41" s="22"/>
      <c r="G41" s="29"/>
      <c r="H41" s="29"/>
      <c r="I41" s="24"/>
      <c r="J41" s="24"/>
      <c r="K41" s="24"/>
    </row>
    <row r="42" spans="1:13" x14ac:dyDescent="0.2">
      <c r="A42" s="21" t="s">
        <v>44</v>
      </c>
      <c r="B42" s="29">
        <v>-1241532.72</v>
      </c>
      <c r="C42" s="29"/>
      <c r="D42" s="29">
        <v>0</v>
      </c>
      <c r="E42" s="22"/>
      <c r="F42" s="22"/>
      <c r="G42" s="29"/>
      <c r="H42" s="29"/>
      <c r="I42" s="24"/>
      <c r="J42" s="24"/>
      <c r="K42" s="24"/>
    </row>
    <row r="43" spans="1:13" x14ac:dyDescent="0.2">
      <c r="A43" s="21"/>
      <c r="B43" s="29"/>
      <c r="C43" s="29"/>
      <c r="D43" s="29"/>
      <c r="E43" s="22"/>
      <c r="F43" s="22"/>
      <c r="G43" s="29"/>
      <c r="H43" s="29"/>
      <c r="I43" s="24"/>
      <c r="J43" s="24"/>
      <c r="K43" s="24"/>
    </row>
    <row r="44" spans="1:13" x14ac:dyDescent="0.2">
      <c r="A44" s="21"/>
      <c r="B44" s="29"/>
      <c r="C44" s="29"/>
      <c r="D44" s="29"/>
      <c r="E44" s="22"/>
      <c r="F44" s="22"/>
      <c r="G44" s="29"/>
      <c r="H44" s="29"/>
      <c r="I44" s="24"/>
      <c r="J44" s="24"/>
      <c r="K44" s="24"/>
    </row>
    <row r="45" spans="1:13" x14ac:dyDescent="0.2">
      <c r="A45" s="21"/>
      <c r="B45" s="29"/>
      <c r="C45" s="61"/>
      <c r="D45" s="29"/>
      <c r="E45" s="62"/>
      <c r="F45" s="62"/>
      <c r="G45" s="63"/>
      <c r="H45" s="63"/>
      <c r="I45" s="8"/>
      <c r="J45" s="8"/>
      <c r="K45" s="8"/>
    </row>
    <row r="46" spans="1:13" x14ac:dyDescent="0.2">
      <c r="A46" s="21"/>
      <c r="B46" s="22"/>
      <c r="C46" s="61"/>
      <c r="D46" s="22"/>
      <c r="E46" s="62"/>
      <c r="F46" s="62"/>
      <c r="G46" s="63"/>
      <c r="H46" s="63"/>
      <c r="I46" s="8"/>
      <c r="J46" s="8"/>
      <c r="K46" s="8"/>
    </row>
    <row r="47" spans="1:13" ht="12.75" customHeight="1" x14ac:dyDescent="0.2">
      <c r="A47" s="13"/>
      <c r="B47" s="62"/>
      <c r="C47" s="62"/>
      <c r="D47" s="62"/>
      <c r="E47" s="62"/>
      <c r="F47" s="64" t="s">
        <v>41</v>
      </c>
      <c r="G47" s="10"/>
      <c r="H47" s="10"/>
      <c r="I47" s="8"/>
      <c r="J47" s="8"/>
      <c r="K47" s="8"/>
    </row>
    <row r="48" spans="1:13" x14ac:dyDescent="0.2">
      <c r="A48" s="8"/>
      <c r="B48" s="65" t="s">
        <v>5</v>
      </c>
      <c r="C48" s="62"/>
      <c r="D48" s="65" t="s">
        <v>5</v>
      </c>
      <c r="E48" s="62"/>
      <c r="F48" s="62"/>
      <c r="G48" s="8"/>
      <c r="H48" s="8"/>
      <c r="I48" s="66"/>
      <c r="J48" s="8"/>
      <c r="K48" s="8"/>
    </row>
    <row r="49" spans="1:11" x14ac:dyDescent="0.2">
      <c r="A49" s="15" t="s">
        <v>32</v>
      </c>
      <c r="B49" s="16">
        <v>2021</v>
      </c>
      <c r="C49" s="62"/>
      <c r="D49" s="16">
        <v>2020</v>
      </c>
      <c r="E49" s="63"/>
      <c r="F49" s="67" t="s">
        <v>7</v>
      </c>
      <c r="G49" s="8"/>
      <c r="H49" s="17" t="s">
        <v>8</v>
      </c>
      <c r="I49" s="14"/>
      <c r="J49" s="8"/>
      <c r="K49" s="8"/>
    </row>
    <row r="50" spans="1:11" ht="6" customHeight="1" x14ac:dyDescent="0.2">
      <c r="A50" s="19"/>
      <c r="B50" s="68"/>
      <c r="C50" s="59"/>
      <c r="D50" s="69"/>
      <c r="E50" s="58"/>
      <c r="F50" s="69"/>
      <c r="G50" s="58"/>
      <c r="H50" s="69"/>
      <c r="I50" s="20"/>
      <c r="J50" s="19"/>
      <c r="K50" s="19"/>
    </row>
    <row r="51" spans="1:11" ht="12.75" customHeight="1" x14ac:dyDescent="0.2">
      <c r="A51" s="21" t="s">
        <v>9</v>
      </c>
      <c r="B51" s="70">
        <v>828171508.5</v>
      </c>
      <c r="C51" s="70"/>
      <c r="D51" s="70">
        <v>813051270.41999996</v>
      </c>
      <c r="E51" s="70"/>
      <c r="F51" s="70">
        <f>+B51-D51</f>
        <v>15120238.080000043</v>
      </c>
      <c r="G51" s="40"/>
      <c r="H51" s="47">
        <f>IF(D51=0,"n/a",IF(AND(F51/D51&lt;1,F51/D51&gt;-1),F51/D51,"n/a"))</f>
        <v>1.8596906037905019E-2</v>
      </c>
      <c r="I51" s="71"/>
      <c r="J51" s="19"/>
      <c r="K51" s="19"/>
    </row>
    <row r="52" spans="1:11" x14ac:dyDescent="0.2">
      <c r="A52" s="21" t="s">
        <v>10</v>
      </c>
      <c r="B52" s="70">
        <v>675797918.76999998</v>
      </c>
      <c r="C52" s="70"/>
      <c r="D52" s="70">
        <v>563334044.47000003</v>
      </c>
      <c r="E52" s="70"/>
      <c r="F52" s="70">
        <f>+B52-D52</f>
        <v>112463874.29999995</v>
      </c>
      <c r="G52" s="40"/>
      <c r="H52" s="47">
        <f>IF(D52=0,"n/a",IF(AND(F52/D52&lt;1,F52/D52&gt;-1),F52/D52,"n/a"))</f>
        <v>0.19963976153049479</v>
      </c>
      <c r="I52" s="71"/>
      <c r="J52" s="19"/>
      <c r="K52" s="19"/>
    </row>
    <row r="53" spans="1:11" ht="12.75" customHeight="1" x14ac:dyDescent="0.2">
      <c r="A53" s="21" t="s">
        <v>11</v>
      </c>
      <c r="B53" s="70">
        <v>86253200.599999994</v>
      </c>
      <c r="C53" s="70"/>
      <c r="D53" s="70">
        <v>81938503.909999996</v>
      </c>
      <c r="E53" s="70"/>
      <c r="F53" s="70">
        <f>+B53-D53</f>
        <v>4314696.6899999976</v>
      </c>
      <c r="G53" s="40"/>
      <c r="H53" s="47">
        <f>IF(D53=0,"n/a",IF(AND(F53/D53&lt;1,F53/D53&gt;-1),F53/D53,"n/a"))</f>
        <v>5.2657743113532982E-2</v>
      </c>
      <c r="I53" s="71"/>
      <c r="J53" s="19"/>
      <c r="K53" s="19"/>
    </row>
    <row r="54" spans="1:11" x14ac:dyDescent="0.2">
      <c r="A54" s="21" t="s">
        <v>12</v>
      </c>
      <c r="B54" s="70">
        <v>4947822.17</v>
      </c>
      <c r="C54" s="70"/>
      <c r="D54" s="70">
        <v>6105863.5099999998</v>
      </c>
      <c r="E54" s="70"/>
      <c r="F54" s="70">
        <f>+B54-D54</f>
        <v>-1158041.3399999999</v>
      </c>
      <c r="G54" s="40"/>
      <c r="H54" s="47">
        <f>IF(D54=0,"n/a",IF(AND(F54/D54&lt;1,F54/D54&gt;-1),F54/D54,"n/a"))</f>
        <v>-0.18966053500924063</v>
      </c>
      <c r="I54" s="71"/>
      <c r="J54" s="72"/>
      <c r="K54" s="19"/>
    </row>
    <row r="55" spans="1:11" x14ac:dyDescent="0.2">
      <c r="A55" s="21" t="s">
        <v>13</v>
      </c>
      <c r="B55" s="70">
        <v>604740</v>
      </c>
      <c r="C55" s="73"/>
      <c r="D55" s="70">
        <v>538040</v>
      </c>
      <c r="E55" s="73"/>
      <c r="F55" s="70">
        <f>+B55-D55</f>
        <v>66700</v>
      </c>
      <c r="G55" s="74"/>
      <c r="H55" s="47">
        <f>IF(D55=0,"n/a",IF(AND(F55/D55&lt;1,F55/D55&gt;-1),F55/D55,"n/a"))</f>
        <v>0.12396847818006096</v>
      </c>
      <c r="I55" s="71"/>
      <c r="J55" s="19"/>
      <c r="K55" s="19"/>
    </row>
    <row r="56" spans="1:11" ht="6" customHeight="1" x14ac:dyDescent="0.2">
      <c r="A56" s="19"/>
      <c r="B56" s="75"/>
      <c r="C56" s="76"/>
      <c r="D56" s="75"/>
      <c r="E56" s="76"/>
      <c r="F56" s="75"/>
      <c r="G56" s="77"/>
      <c r="H56" s="78"/>
      <c r="I56" s="8"/>
      <c r="J56" s="8"/>
      <c r="K56" s="8"/>
    </row>
    <row r="57" spans="1:11" ht="12.75" customHeight="1" x14ac:dyDescent="0.2">
      <c r="A57" s="38" t="s">
        <v>15</v>
      </c>
      <c r="B57" s="79">
        <f>SUM(B51:B56)</f>
        <v>1595775190.04</v>
      </c>
      <c r="C57" s="70"/>
      <c r="D57" s="79">
        <f>SUM(D51:D56)</f>
        <v>1464967722.3099999</v>
      </c>
      <c r="E57" s="70"/>
      <c r="F57" s="79">
        <f>SUM(F51:F56)</f>
        <v>130807467.72999999</v>
      </c>
      <c r="G57" s="40"/>
      <c r="H57" s="41">
        <f>IF(D57=0,"n/a",IF(AND(F57/D57&lt;1,F57/D57&gt;-1),F57/D57,"n/a"))</f>
        <v>8.9290341171298512E-2</v>
      </c>
      <c r="I57" s="71"/>
      <c r="J57" s="19"/>
      <c r="K57" s="19"/>
    </row>
    <row r="58" spans="1:11" ht="12.75" customHeight="1" x14ac:dyDescent="0.2">
      <c r="A58" s="21" t="s">
        <v>16</v>
      </c>
      <c r="B58" s="70">
        <v>173977007.28999999</v>
      </c>
      <c r="C58" s="73"/>
      <c r="D58" s="70">
        <v>171809454.50999999</v>
      </c>
      <c r="E58" s="73"/>
      <c r="F58" s="70">
        <f>+B58-D58</f>
        <v>2167552.7800000012</v>
      </c>
      <c r="G58" s="74"/>
      <c r="H58" s="47">
        <f>IF(D58=0,"n/a",IF(AND(F58/D58&lt;1,F58/D58&gt;-1),F58/D58,"n/a"))</f>
        <v>1.2616027366956346E-2</v>
      </c>
      <c r="I58" s="71"/>
      <c r="J58" s="19"/>
      <c r="K58" s="19"/>
    </row>
    <row r="59" spans="1:11" x14ac:dyDescent="0.2">
      <c r="A59" s="21" t="s">
        <v>17</v>
      </c>
      <c r="B59" s="70">
        <v>201261939</v>
      </c>
      <c r="C59" s="73"/>
      <c r="D59" s="70">
        <v>319932149</v>
      </c>
      <c r="E59" s="73"/>
      <c r="F59" s="70">
        <f>+B59-D59</f>
        <v>-118670210</v>
      </c>
      <c r="G59" s="74"/>
      <c r="H59" s="47">
        <f>IF(D59=0,"n/a",IF(AND(F59/D59&lt;1,F59/D59&gt;-1),F59/D59,"n/a"))</f>
        <v>-0.37092305468807385</v>
      </c>
      <c r="I59" s="71"/>
      <c r="J59" s="19"/>
      <c r="K59" s="19"/>
    </row>
    <row r="60" spans="1:11" ht="6" customHeight="1" x14ac:dyDescent="0.2">
      <c r="A60" s="8"/>
      <c r="B60" s="80"/>
      <c r="C60" s="70"/>
      <c r="D60" s="80"/>
      <c r="E60" s="70"/>
      <c r="F60" s="80"/>
      <c r="G60" s="40"/>
      <c r="H60" s="81"/>
      <c r="I60" s="8"/>
      <c r="J60" s="8"/>
      <c r="K60" s="8"/>
    </row>
    <row r="61" spans="1:11" ht="13.5" thickBot="1" x14ac:dyDescent="0.25">
      <c r="A61" s="38" t="s">
        <v>33</v>
      </c>
      <c r="B61" s="82">
        <f>SUM(B57:B59)</f>
        <v>1971014136.3299999</v>
      </c>
      <c r="C61" s="70"/>
      <c r="D61" s="82">
        <f>SUM(D57:D59)</f>
        <v>1956709325.8199999</v>
      </c>
      <c r="E61" s="70"/>
      <c r="F61" s="82">
        <f>SUM(F57:F59)</f>
        <v>14304810.50999999</v>
      </c>
      <c r="G61" s="40"/>
      <c r="H61" s="52">
        <f>IF(D61=0,"n/a",IF(AND(F61/D61&lt;1,F61/D61&gt;-1),F61/D61,"n/a"))</f>
        <v>7.3106466664409958E-3</v>
      </c>
      <c r="I61" s="71"/>
      <c r="J61" s="19"/>
      <c r="K61" s="19"/>
    </row>
    <row r="62" spans="1:11" ht="12.75" customHeight="1" thickTop="1" x14ac:dyDescent="0.2">
      <c r="A62" s="8"/>
      <c r="B62" s="83"/>
      <c r="C62" s="84"/>
      <c r="D62" s="83"/>
      <c r="E62" s="84"/>
      <c r="F62" s="83"/>
      <c r="G62" s="84"/>
      <c r="H62" s="83"/>
      <c r="I62" s="66"/>
      <c r="J62" s="8"/>
      <c r="K62" s="8"/>
    </row>
    <row r="63" spans="1:11" s="86" customFormat="1" x14ac:dyDescent="0.2">
      <c r="A63" s="7"/>
      <c r="B63" s="85"/>
      <c r="C63" s="85"/>
      <c r="D63" s="85"/>
      <c r="E63" s="85"/>
      <c r="F63" s="85"/>
      <c r="G63" s="85"/>
      <c r="H63" s="85"/>
      <c r="I63" s="85"/>
      <c r="J63" s="85"/>
      <c r="K63" s="85"/>
    </row>
    <row r="64" spans="1:11" s="86" customFormat="1" ht="12.75" customHeight="1" x14ac:dyDescent="0.2">
      <c r="A64" s="7" t="s">
        <v>34</v>
      </c>
      <c r="B64" s="85"/>
      <c r="C64" s="85"/>
      <c r="D64" s="85"/>
      <c r="E64" s="85"/>
      <c r="F64" s="85"/>
      <c r="G64" s="85"/>
      <c r="H64" s="85"/>
      <c r="I64" s="85"/>
      <c r="J64" s="85"/>
      <c r="K64" s="85"/>
    </row>
  </sheetData>
  <printOptions horizontalCentered="1"/>
  <pageMargins left="0.25" right="0.25" top="0.25" bottom="0.39" header="0" footer="0"/>
  <pageSetup scale="80" orientation="landscape" r:id="rId1"/>
  <headerFooter alignWithMargins="0">
    <oddFooter>&amp;C4a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2"/>
  <sheetViews>
    <sheetView zoomScaleNormal="100" workbookViewId="0">
      <pane xSplit="1" ySplit="9" topLeftCell="B22" activePane="bottomRight" state="frozen"/>
      <selection activeCell="A4" sqref="A4:D4"/>
      <selection pane="topRight" activeCell="A4" sqref="A4:D4"/>
      <selection pane="bottomLeft" activeCell="A4" sqref="A4:D4"/>
      <selection pane="bottomRight" activeCell="K1" sqref="K1:K1048576"/>
    </sheetView>
  </sheetViews>
  <sheetFormatPr defaultColWidth="9.140625" defaultRowHeight="12.75" x14ac:dyDescent="0.2"/>
  <cols>
    <col min="1" max="1" width="41.85546875" style="2" customWidth="1"/>
    <col min="2" max="2" width="17" style="2" bestFit="1" customWidth="1"/>
    <col min="3" max="3" width="0.85546875" style="2" customWidth="1"/>
    <col min="4" max="4" width="17" style="2" bestFit="1" customWidth="1"/>
    <col min="5" max="5" width="0.7109375" style="2" customWidth="1"/>
    <col min="6" max="6" width="16.28515625" style="2" bestFit="1" customWidth="1"/>
    <col min="7" max="7" width="0.7109375" style="2" customWidth="1"/>
    <col min="8" max="8" width="7.7109375" style="2" customWidth="1"/>
    <col min="9" max="9" width="0.7109375" style="2" customWidth="1"/>
    <col min="10" max="10" width="7.7109375" style="2" customWidth="1"/>
    <col min="11" max="11" width="7.42578125" style="2" customWidth="1"/>
    <col min="12" max="12" width="9.140625" style="2"/>
    <col min="13" max="13" width="16.42578125" style="2" bestFit="1" customWidth="1"/>
    <col min="14" max="16384" width="9.140625" style="2"/>
  </cols>
  <sheetData>
    <row r="1" spans="1:13" ht="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1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ht="15" x14ac:dyDescent="0.25">
      <c r="A3" s="1" t="s">
        <v>45</v>
      </c>
      <c r="B3" s="1"/>
      <c r="C3" s="1"/>
      <c r="D3" s="1"/>
      <c r="E3" s="1"/>
      <c r="F3" s="1"/>
      <c r="G3" s="1"/>
      <c r="H3" s="1"/>
      <c r="I3" s="1"/>
      <c r="J3" s="3"/>
      <c r="K3" s="1"/>
    </row>
    <row r="4" spans="1:13" x14ac:dyDescent="0.2">
      <c r="A4" s="4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13" x14ac:dyDescent="0.2">
      <c r="A5" s="6" t="s">
        <v>3</v>
      </c>
      <c r="B5" s="7"/>
      <c r="C5" s="7"/>
      <c r="D5" s="8"/>
      <c r="E5" s="7"/>
      <c r="F5" s="7"/>
      <c r="G5" s="7"/>
      <c r="H5" s="7"/>
      <c r="I5" s="7"/>
      <c r="J5" s="7"/>
      <c r="K5" s="7"/>
    </row>
    <row r="6" spans="1:13" x14ac:dyDescent="0.2">
      <c r="A6" s="9" t="s">
        <v>3</v>
      </c>
      <c r="B6" s="8"/>
      <c r="C6" s="8"/>
      <c r="D6" s="8"/>
      <c r="E6" s="8"/>
      <c r="F6" s="10" t="s">
        <v>41</v>
      </c>
      <c r="G6" s="10"/>
      <c r="H6" s="10"/>
      <c r="I6" s="11"/>
      <c r="J6" s="12" t="s">
        <v>4</v>
      </c>
      <c r="K6" s="12"/>
    </row>
    <row r="7" spans="1:13" x14ac:dyDescent="0.2">
      <c r="A7" s="13"/>
      <c r="B7" s="14" t="s">
        <v>5</v>
      </c>
      <c r="C7" s="8"/>
      <c r="D7" s="14" t="s">
        <v>5</v>
      </c>
      <c r="E7" s="8"/>
      <c r="F7" s="8"/>
      <c r="G7" s="8"/>
      <c r="H7" s="8"/>
      <c r="I7" s="8"/>
      <c r="J7" s="8"/>
      <c r="K7" s="8"/>
    </row>
    <row r="8" spans="1:13" ht="13.5" customHeight="1" x14ac:dyDescent="0.2">
      <c r="A8" s="15" t="s">
        <v>6</v>
      </c>
      <c r="B8" s="16">
        <v>2021</v>
      </c>
      <c r="C8" s="8"/>
      <c r="D8" s="16">
        <v>2020</v>
      </c>
      <c r="E8" s="8"/>
      <c r="F8" s="17" t="s">
        <v>7</v>
      </c>
      <c r="G8" s="8"/>
      <c r="H8" s="17" t="s">
        <v>8</v>
      </c>
      <c r="I8" s="18"/>
      <c r="J8" s="16">
        <v>2021</v>
      </c>
      <c r="K8" s="16">
        <v>2020</v>
      </c>
    </row>
    <row r="9" spans="1:13" ht="6.6" customHeight="1" x14ac:dyDescent="0.2">
      <c r="A9" s="19"/>
      <c r="B9" s="20"/>
      <c r="C9" s="19"/>
      <c r="D9" s="20"/>
      <c r="E9" s="19"/>
      <c r="F9" s="20"/>
      <c r="G9" s="19"/>
      <c r="H9" s="20"/>
      <c r="I9" s="20"/>
      <c r="J9" s="20"/>
      <c r="K9" s="20"/>
    </row>
    <row r="10" spans="1:13" x14ac:dyDescent="0.2">
      <c r="A10" s="21" t="s">
        <v>9</v>
      </c>
      <c r="B10" s="22">
        <v>87159560.129999995</v>
      </c>
      <c r="C10" s="22"/>
      <c r="D10" s="22">
        <v>77189240.049999997</v>
      </c>
      <c r="E10" s="22"/>
      <c r="F10" s="22">
        <f>B10-D10</f>
        <v>9970320.0799999982</v>
      </c>
      <c r="G10" s="24"/>
      <c r="H10" s="23">
        <f>IF(D10=0,"n/a",IF(AND(F10/D10&lt;1,F10/D10&gt;-1),F10/D10,"n/a"))</f>
        <v>0.12916722685106935</v>
      </c>
      <c r="I10" s="25"/>
      <c r="J10" s="26">
        <f>IF(B49=0,"n/a",B10/B49)</f>
        <v>0.11152529895143413</v>
      </c>
      <c r="K10" s="27">
        <f>IF(D49=0,"n/a",D10/D49)</f>
        <v>0.10754805493224352</v>
      </c>
      <c r="M10" s="28"/>
    </row>
    <row r="11" spans="1:13" x14ac:dyDescent="0.2">
      <c r="A11" s="21" t="s">
        <v>10</v>
      </c>
      <c r="B11" s="29">
        <v>63342268.729999997</v>
      </c>
      <c r="C11" s="29"/>
      <c r="D11" s="29">
        <v>56883454.479999997</v>
      </c>
      <c r="E11" s="29"/>
      <c r="F11" s="29">
        <f>B11-D11</f>
        <v>6458814.25</v>
      </c>
      <c r="G11" s="29"/>
      <c r="H11" s="23">
        <f>IF(D11=0,"n/a",IF(AND(F11/D11&lt;1,F11/D11&gt;-1),F11/D11,"n/a"))</f>
        <v>0.11354469079002391</v>
      </c>
      <c r="I11" s="25"/>
      <c r="J11" s="30">
        <f>IF(B50=0,"n/a",B11/B50)</f>
        <v>0.10271395646531142</v>
      </c>
      <c r="K11" s="31">
        <f>IF(D50=0,"n/a",D11/D50)</f>
        <v>9.8589805807471245E-2</v>
      </c>
    </row>
    <row r="12" spans="1:13" x14ac:dyDescent="0.2">
      <c r="A12" s="21" t="s">
        <v>11</v>
      </c>
      <c r="B12" s="29">
        <v>8925695.4000000004</v>
      </c>
      <c r="C12" s="29"/>
      <c r="D12" s="29">
        <v>7550769.5099999998</v>
      </c>
      <c r="E12" s="29"/>
      <c r="F12" s="29">
        <f>B12-D12</f>
        <v>1374925.8900000006</v>
      </c>
      <c r="G12" s="29"/>
      <c r="H12" s="23">
        <f>IF(D12=0,"n/a",IF(AND(F12/D12&lt;1,F12/D12&gt;-1),F12/D12,"n/a"))</f>
        <v>0.18209083036889054</v>
      </c>
      <c r="I12" s="25"/>
      <c r="J12" s="30">
        <f>IF(B51=0,"n/a",B12/B51)</f>
        <v>9.1964709777478781E-2</v>
      </c>
      <c r="K12" s="31">
        <f>IF(D51=0,"n/a",D12/D51)</f>
        <v>8.9371958728009571E-2</v>
      </c>
    </row>
    <row r="13" spans="1:13" x14ac:dyDescent="0.2">
      <c r="A13" s="21" t="s">
        <v>12</v>
      </c>
      <c r="B13" s="29">
        <v>1492544.83</v>
      </c>
      <c r="C13" s="29"/>
      <c r="D13" s="29">
        <v>1448865.08</v>
      </c>
      <c r="E13" s="29"/>
      <c r="F13" s="29">
        <f>B13-D13</f>
        <v>43679.75</v>
      </c>
      <c r="G13" s="29"/>
      <c r="H13" s="23">
        <f>IF(D13=0,"n/a",IF(AND(F13/D13&lt;1,F13/D13&gt;-1),F13/D13,"n/a"))</f>
        <v>3.0147562118068301E-2</v>
      </c>
      <c r="I13" s="25"/>
      <c r="J13" s="30">
        <f>IF(B52=0,"n/a",B13/B52)</f>
        <v>0.22233940551446391</v>
      </c>
      <c r="K13" s="31">
        <f>IF(D52=0,"n/a",D13/D52)</f>
        <v>0.23607669779563967</v>
      </c>
      <c r="L13" s="32"/>
    </row>
    <row r="14" spans="1:13" x14ac:dyDescent="0.2">
      <c r="A14" s="21" t="s">
        <v>13</v>
      </c>
      <c r="B14" s="29">
        <v>23406.13</v>
      </c>
      <c r="C14" s="33"/>
      <c r="D14" s="29">
        <v>27970.53</v>
      </c>
      <c r="E14" s="29"/>
      <c r="F14" s="29">
        <f>B14-D14</f>
        <v>-4564.3999999999978</v>
      </c>
      <c r="G14" s="33"/>
      <c r="H14" s="23">
        <f>IF(D14=0,"n/a",IF(AND(F14/D14&lt;1,F14/D14&gt;-1),F14/D14,"n/a"))</f>
        <v>-0.16318603902035456</v>
      </c>
      <c r="I14" s="34"/>
      <c r="J14" s="30">
        <f>IF(B53=0,"n/a",B14/B53)</f>
        <v>5.0447181193733259E-2</v>
      </c>
      <c r="K14" s="31">
        <f>IF(D53=0,"n/a",D14/D53)</f>
        <v>4.9412659435395537E-2</v>
      </c>
    </row>
    <row r="15" spans="1:13" ht="8.4499999999999993" customHeight="1" x14ac:dyDescent="0.2">
      <c r="A15" s="19"/>
      <c r="B15" s="35"/>
      <c r="C15" s="29"/>
      <c r="D15" s="35"/>
      <c r="E15" s="29"/>
      <c r="F15" s="35"/>
      <c r="G15" s="29"/>
      <c r="H15" s="36" t="s">
        <v>3</v>
      </c>
      <c r="I15" s="25"/>
      <c r="J15" s="37"/>
      <c r="K15" s="37" t="s">
        <v>14</v>
      </c>
    </row>
    <row r="16" spans="1:13" x14ac:dyDescent="0.2">
      <c r="A16" s="38" t="s">
        <v>15</v>
      </c>
      <c r="B16" s="39">
        <f>SUM(B10:B15)</f>
        <v>160943475.22</v>
      </c>
      <c r="C16" s="29"/>
      <c r="D16" s="39">
        <f>SUM(D10:D15)</f>
        <v>143100299.65000001</v>
      </c>
      <c r="E16" s="29"/>
      <c r="F16" s="39">
        <f>SUM(F10:F15)</f>
        <v>17843175.57</v>
      </c>
      <c r="G16" s="40"/>
      <c r="H16" s="41">
        <f>IF(D16=0,"n/a",IF(AND(F16/D16&lt;1,F16/D16&gt;-1),F16/D16,"n/a"))</f>
        <v>0.12468999445592704</v>
      </c>
      <c r="I16" s="25"/>
      <c r="J16" s="42">
        <f>IF(B55=0,"n/a",B16/B55)</f>
        <v>0.10712129924079285</v>
      </c>
      <c r="K16" s="42">
        <f>IF(D55=0,"n/a",D16/D55)</f>
        <v>0.10325591716119027</v>
      </c>
    </row>
    <row r="17" spans="1:13" x14ac:dyDescent="0.2">
      <c r="A17" s="21" t="s">
        <v>16</v>
      </c>
      <c r="B17" s="29">
        <v>1357192.39</v>
      </c>
      <c r="C17" s="29"/>
      <c r="D17" s="29">
        <v>1465472.16</v>
      </c>
      <c r="E17" s="29"/>
      <c r="F17" s="29">
        <f>B17-D17</f>
        <v>-108279.77000000002</v>
      </c>
      <c r="G17" s="29"/>
      <c r="H17" s="23">
        <f>IF(D17=0,"n/a",IF(AND(F17/D17&lt;1,F17/D17&gt;-1),F17/D17,"n/a"))</f>
        <v>-7.3887292406837682E-2</v>
      </c>
      <c r="I17" s="34"/>
      <c r="J17" s="31">
        <f>IF(B56=0,"n/a",B17/B56)</f>
        <v>8.0773727696257496E-3</v>
      </c>
      <c r="K17" s="31">
        <f>IF(D56=0,"n/a",D17/D56)</f>
        <v>9.1791915696141889E-3</v>
      </c>
    </row>
    <row r="18" spans="1:13" ht="12.75" customHeight="1" x14ac:dyDescent="0.2">
      <c r="A18" s="21" t="s">
        <v>17</v>
      </c>
      <c r="B18" s="29">
        <v>6756854.7199999997</v>
      </c>
      <c r="C18" s="33"/>
      <c r="D18" s="29">
        <v>2281622.92</v>
      </c>
      <c r="E18" s="29"/>
      <c r="F18" s="29">
        <f>B18-D18</f>
        <v>4475231.8</v>
      </c>
      <c r="G18" s="33"/>
      <c r="H18" s="23" t="str">
        <f>IF(D18=0,"n/a",IF(AND(F18/D18&lt;1,F18/D18&gt;-1),F18/D18,"n/a"))</f>
        <v>n/a</v>
      </c>
      <c r="I18" s="25"/>
      <c r="J18" s="42">
        <f>IF(B57=0,"n/a",B18/B57)</f>
        <v>3.2232931764955917E-2</v>
      </c>
      <c r="K18" s="42">
        <f>IF(D57=0,"n/a",D18/D57)</f>
        <v>1.066006958765213E-2</v>
      </c>
    </row>
    <row r="19" spans="1:13" ht="6" customHeight="1" x14ac:dyDescent="0.2">
      <c r="A19" s="19"/>
      <c r="B19" s="43"/>
      <c r="C19" s="44"/>
      <c r="D19" s="43"/>
      <c r="E19" s="44"/>
      <c r="F19" s="43"/>
      <c r="G19" s="44"/>
      <c r="H19" s="43" t="s">
        <v>3</v>
      </c>
      <c r="I19" s="45"/>
      <c r="J19" s="45"/>
      <c r="K19" s="45"/>
    </row>
    <row r="20" spans="1:13" x14ac:dyDescent="0.2">
      <c r="A20" s="46" t="s">
        <v>18</v>
      </c>
      <c r="B20" s="29">
        <f>SUM(B16:B18)</f>
        <v>169057522.32999998</v>
      </c>
      <c r="C20" s="29"/>
      <c r="D20" s="29">
        <f>SUM(D16:D18)</f>
        <v>146847394.72999999</v>
      </c>
      <c r="E20" s="29"/>
      <c r="F20" s="29">
        <f>SUM(F16:F18)</f>
        <v>22210127.600000001</v>
      </c>
      <c r="G20" s="29"/>
      <c r="H20" s="47">
        <f>IF(D20=0,"n/a",IF(AND(F20/D20&lt;1,F20/D20&gt;-1),F20/D20,"n/a"))</f>
        <v>0.15124631690495094</v>
      </c>
      <c r="I20" s="25"/>
      <c r="J20" s="24"/>
      <c r="K20" s="24"/>
    </row>
    <row r="21" spans="1:13" ht="6.6" customHeight="1" x14ac:dyDescent="0.2">
      <c r="A21" s="48"/>
      <c r="B21" s="33"/>
      <c r="C21" s="33"/>
      <c r="D21" s="33"/>
      <c r="E21" s="33"/>
      <c r="F21" s="33"/>
      <c r="G21" s="33"/>
      <c r="H21" s="49" t="s">
        <v>3</v>
      </c>
      <c r="I21" s="34"/>
      <c r="J21" s="49"/>
      <c r="K21" s="49"/>
    </row>
    <row r="22" spans="1:13" x14ac:dyDescent="0.2">
      <c r="A22" s="21" t="s">
        <v>19</v>
      </c>
      <c r="B22" s="29">
        <v>568245.55000000005</v>
      </c>
      <c r="C22" s="29"/>
      <c r="D22" s="29">
        <v>-303319.33</v>
      </c>
      <c r="E22" s="29"/>
      <c r="F22" s="29">
        <f>B22-D22</f>
        <v>871564.88000000012</v>
      </c>
      <c r="G22" s="29"/>
      <c r="H22" s="23" t="str">
        <f>IF(D22=0,"n/a",IF(AND(F22/D22&lt;1,F22/D22&gt;-1),F22/D22,"n/a"))</f>
        <v>n/a</v>
      </c>
      <c r="I22" s="34"/>
      <c r="J22" s="49"/>
      <c r="K22" s="49"/>
    </row>
    <row r="23" spans="1:13" x14ac:dyDescent="0.2">
      <c r="A23" s="21" t="s">
        <v>20</v>
      </c>
      <c r="B23" s="29">
        <v>1516975.34</v>
      </c>
      <c r="C23" s="29"/>
      <c r="D23" s="29">
        <v>1448233.87</v>
      </c>
      <c r="E23" s="29"/>
      <c r="F23" s="29">
        <f>B23-D23</f>
        <v>68741.469999999972</v>
      </c>
      <c r="G23" s="29"/>
      <c r="H23" s="23">
        <f>IF(D23=0,"n/a",IF(AND(F23/D23&lt;1,F23/D23&gt;-1),F23/D23,"n/a"))</f>
        <v>4.7465724579414767E-2</v>
      </c>
      <c r="I23" s="34"/>
      <c r="J23" s="49"/>
      <c r="K23" s="49"/>
    </row>
    <row r="24" spans="1:13" x14ac:dyDescent="0.2">
      <c r="A24" s="21" t="s">
        <v>21</v>
      </c>
      <c r="B24" s="29">
        <v>-2496122.33</v>
      </c>
      <c r="C24" s="29"/>
      <c r="D24" s="29">
        <v>4290134.72</v>
      </c>
      <c r="E24" s="29"/>
      <c r="F24" s="29">
        <f>B24-D24</f>
        <v>-6786257.0499999998</v>
      </c>
      <c r="G24" s="29"/>
      <c r="H24" s="23" t="str">
        <f>IF(D24=0,"n/a",IF(AND(F24/D24&lt;1,F24/D24&gt;-1),F24/D24,"n/a"))</f>
        <v>n/a</v>
      </c>
      <c r="I24" s="34"/>
      <c r="J24" s="49"/>
      <c r="K24" s="49"/>
    </row>
    <row r="25" spans="1:13" x14ac:dyDescent="0.2">
      <c r="A25" s="21" t="s">
        <v>22</v>
      </c>
      <c r="B25" s="39">
        <v>3541644.49</v>
      </c>
      <c r="C25" s="33"/>
      <c r="D25" s="39">
        <v>48922.81</v>
      </c>
      <c r="E25" s="29"/>
      <c r="F25" s="39">
        <f>B25-D25</f>
        <v>3492721.68</v>
      </c>
      <c r="G25" s="33"/>
      <c r="H25" s="41" t="str">
        <f>IF(D25=0,"n/a",IF(AND(F25/D25&lt;1,F25/D25&gt;-1),F25/D25,"n/a"))</f>
        <v>n/a</v>
      </c>
      <c r="I25" s="34"/>
      <c r="J25" s="49"/>
      <c r="K25" s="49"/>
    </row>
    <row r="26" spans="1:13" ht="12.75" customHeight="1" x14ac:dyDescent="0.2">
      <c r="A26" s="21" t="s">
        <v>23</v>
      </c>
      <c r="B26" s="39">
        <f>SUM(B22:B25)</f>
        <v>3130743.0500000003</v>
      </c>
      <c r="C26" s="29"/>
      <c r="D26" s="39">
        <f>SUM(D22:D25)</f>
        <v>5483972.0699999994</v>
      </c>
      <c r="E26" s="29"/>
      <c r="F26" s="39">
        <f>SUM(F22:F25)</f>
        <v>-2353229.0199999991</v>
      </c>
      <c r="G26" s="29"/>
      <c r="H26" s="41">
        <f>IF(D26=0,"n/a",IF(AND(F26/D26&lt;1,F26/D26&gt;-1),F26/D26,"n/a"))</f>
        <v>-0.42911032185472076</v>
      </c>
      <c r="I26" s="25"/>
      <c r="J26" s="24"/>
      <c r="K26" s="24"/>
    </row>
    <row r="27" spans="1:13" ht="6.6" customHeight="1" x14ac:dyDescent="0.2">
      <c r="A27" s="48"/>
      <c r="B27" s="50"/>
      <c r="C27" s="50"/>
      <c r="D27" s="50"/>
      <c r="E27" s="50"/>
      <c r="F27" s="50"/>
      <c r="G27" s="33"/>
      <c r="H27" s="49" t="s">
        <v>3</v>
      </c>
      <c r="I27" s="34"/>
      <c r="J27" s="49"/>
      <c r="K27" s="49"/>
    </row>
    <row r="28" spans="1:13" ht="13.5" thickBot="1" x14ac:dyDescent="0.25">
      <c r="A28" s="38" t="s">
        <v>24</v>
      </c>
      <c r="B28" s="51">
        <f>+B26+B20</f>
        <v>172188265.38</v>
      </c>
      <c r="C28" s="22"/>
      <c r="D28" s="51">
        <f>+D26+D20</f>
        <v>152331366.79999998</v>
      </c>
      <c r="E28" s="22"/>
      <c r="F28" s="51">
        <f>+F26+F20</f>
        <v>19856898.580000002</v>
      </c>
      <c r="G28" s="29"/>
      <c r="H28" s="52">
        <f>IF(D28=0,"n/a",IF(AND(F28/D28&lt;1,F28/D28&gt;-1),F28/D28,"n/a"))</f>
        <v>0.13035331460047009</v>
      </c>
      <c r="I28" s="25"/>
      <c r="J28" s="24"/>
      <c r="K28" s="24"/>
    </row>
    <row r="29" spans="1:13" ht="4.1500000000000004" customHeight="1" thickTop="1" x14ac:dyDescent="0.2">
      <c r="A29" s="21"/>
      <c r="B29" s="50"/>
      <c r="C29" s="22"/>
      <c r="D29" s="50"/>
      <c r="E29" s="22"/>
      <c r="F29" s="50"/>
      <c r="G29" s="29"/>
      <c r="H29" s="53"/>
      <c r="I29" s="25"/>
      <c r="J29" s="24"/>
      <c r="K29" s="24"/>
    </row>
    <row r="30" spans="1:13" ht="12.75" customHeight="1" x14ac:dyDescent="0.2">
      <c r="A30" s="19"/>
      <c r="B30" s="54"/>
      <c r="C30" s="54"/>
      <c r="D30" s="54"/>
      <c r="E30" s="54"/>
      <c r="F30" s="54"/>
      <c r="G30" s="55"/>
      <c r="H30" s="29"/>
      <c r="I30" s="56"/>
      <c r="J30" s="45"/>
      <c r="K30" s="45"/>
    </row>
    <row r="31" spans="1:13" x14ac:dyDescent="0.2">
      <c r="A31" s="21" t="s">
        <v>35</v>
      </c>
      <c r="B31" s="22">
        <v>6286573.4699999997</v>
      </c>
      <c r="C31" s="22"/>
      <c r="D31" s="22">
        <v>5828621.5199999996</v>
      </c>
      <c r="E31" s="22"/>
      <c r="F31" s="22"/>
      <c r="G31" s="29"/>
      <c r="H31" s="29"/>
      <c r="I31" s="24"/>
      <c r="J31" s="24"/>
      <c r="K31" s="24"/>
    </row>
    <row r="32" spans="1:13" x14ac:dyDescent="0.2">
      <c r="A32" s="21" t="s">
        <v>25</v>
      </c>
      <c r="B32" s="29">
        <v>-5978421.3899999997</v>
      </c>
      <c r="C32" s="29"/>
      <c r="D32" s="29">
        <v>-5507226.75</v>
      </c>
      <c r="E32" s="22"/>
      <c r="F32" s="22"/>
      <c r="G32" s="29"/>
      <c r="H32" s="29"/>
      <c r="I32" s="25"/>
      <c r="J32" s="24"/>
      <c r="K32" s="24"/>
      <c r="M32" s="57"/>
    </row>
    <row r="33" spans="1:13" x14ac:dyDescent="0.2">
      <c r="A33" s="21" t="s">
        <v>26</v>
      </c>
      <c r="B33" s="29">
        <v>5925817.3200000003</v>
      </c>
      <c r="C33" s="29"/>
      <c r="D33" s="29">
        <v>6507279.1500000004</v>
      </c>
      <c r="E33" s="59"/>
      <c r="F33" s="22"/>
      <c r="G33" s="58"/>
      <c r="H33" s="58"/>
      <c r="I33" s="19"/>
      <c r="J33" s="19"/>
      <c r="K33" s="19"/>
      <c r="M33" s="57"/>
    </row>
    <row r="34" spans="1:13" x14ac:dyDescent="0.2">
      <c r="A34" s="21" t="s">
        <v>36</v>
      </c>
      <c r="B34" s="29">
        <v>-2178595.66</v>
      </c>
      <c r="C34" s="29"/>
      <c r="D34" s="29">
        <v>-2496421.34</v>
      </c>
      <c r="E34" s="22"/>
      <c r="F34" s="22"/>
      <c r="G34" s="29"/>
      <c r="H34" s="29"/>
      <c r="I34" s="24"/>
      <c r="J34" s="24"/>
      <c r="K34" s="24"/>
      <c r="M34" s="60"/>
    </row>
    <row r="35" spans="1:13" x14ac:dyDescent="0.2">
      <c r="A35" s="21" t="s">
        <v>42</v>
      </c>
      <c r="B35" s="29">
        <v>3232235.61</v>
      </c>
      <c r="C35" s="29"/>
      <c r="D35" s="29">
        <v>0</v>
      </c>
      <c r="E35" s="22"/>
      <c r="F35" s="22"/>
      <c r="G35" s="29"/>
      <c r="H35" s="29"/>
      <c r="I35" s="24"/>
      <c r="J35" s="24"/>
      <c r="K35" s="24"/>
      <c r="M35" s="60"/>
    </row>
    <row r="36" spans="1:13" x14ac:dyDescent="0.2">
      <c r="A36" s="21" t="s">
        <v>27</v>
      </c>
      <c r="B36" s="29">
        <v>1503642.71</v>
      </c>
      <c r="C36" s="29"/>
      <c r="D36" s="29">
        <v>1389107.78</v>
      </c>
      <c r="E36" s="22"/>
      <c r="F36" s="22"/>
      <c r="G36" s="29"/>
      <c r="H36" s="29"/>
      <c r="I36" s="24"/>
      <c r="J36" s="24"/>
      <c r="K36" s="24"/>
    </row>
    <row r="37" spans="1:13" x14ac:dyDescent="0.2">
      <c r="A37" s="21" t="s">
        <v>28</v>
      </c>
      <c r="B37" s="29">
        <v>0</v>
      </c>
      <c r="C37" s="29"/>
      <c r="D37" s="29">
        <v>0</v>
      </c>
      <c r="E37" s="22"/>
      <c r="F37" s="22"/>
      <c r="G37" s="29"/>
      <c r="H37" s="29"/>
      <c r="I37" s="24"/>
      <c r="J37" s="24"/>
      <c r="K37" s="24"/>
    </row>
    <row r="38" spans="1:13" x14ac:dyDescent="0.2">
      <c r="A38" s="21" t="s">
        <v>37</v>
      </c>
      <c r="B38" s="29">
        <v>-65227.44</v>
      </c>
      <c r="C38" s="29"/>
      <c r="D38" s="29">
        <v>-108038.5</v>
      </c>
      <c r="E38" s="22"/>
      <c r="F38" s="22"/>
      <c r="G38" s="29"/>
      <c r="H38" s="29"/>
      <c r="I38" s="24"/>
      <c r="J38" s="24"/>
      <c r="K38" s="24"/>
      <c r="M38" s="60"/>
    </row>
    <row r="39" spans="1:13" x14ac:dyDescent="0.2">
      <c r="A39" s="21" t="s">
        <v>30</v>
      </c>
      <c r="B39" s="29">
        <v>4177243.75</v>
      </c>
      <c r="C39" s="29"/>
      <c r="D39" s="29">
        <v>3951686.83</v>
      </c>
      <c r="E39" s="22"/>
      <c r="F39" s="22"/>
      <c r="G39" s="29"/>
      <c r="H39" s="29"/>
      <c r="I39" s="24"/>
      <c r="J39" s="24"/>
      <c r="K39" s="24"/>
    </row>
    <row r="40" spans="1:13" x14ac:dyDescent="0.2">
      <c r="A40" s="21" t="s">
        <v>38</v>
      </c>
      <c r="B40" s="29">
        <v>-83623.11</v>
      </c>
      <c r="C40" s="29"/>
      <c r="D40" s="29">
        <v>151738.06</v>
      </c>
      <c r="E40" s="22"/>
      <c r="F40" s="22"/>
      <c r="G40" s="29"/>
      <c r="H40" s="29"/>
      <c r="I40" s="24"/>
      <c r="J40" s="24"/>
      <c r="K40" s="24"/>
    </row>
    <row r="41" spans="1:13" x14ac:dyDescent="0.2">
      <c r="A41" s="21" t="s">
        <v>43</v>
      </c>
      <c r="B41" s="29">
        <v>-3996700.62</v>
      </c>
      <c r="C41" s="29"/>
      <c r="D41" s="29">
        <v>0</v>
      </c>
      <c r="E41" s="22"/>
      <c r="F41" s="22"/>
      <c r="G41" s="29"/>
      <c r="H41" s="29"/>
      <c r="I41" s="24"/>
      <c r="J41" s="24"/>
      <c r="K41" s="24"/>
    </row>
    <row r="42" spans="1:13" x14ac:dyDescent="0.2">
      <c r="A42" s="21" t="s">
        <v>44</v>
      </c>
      <c r="B42" s="29">
        <v>-1174243.1499999999</v>
      </c>
      <c r="C42" s="29"/>
      <c r="D42" s="29">
        <v>0</v>
      </c>
      <c r="E42" s="22"/>
      <c r="F42" s="22"/>
      <c r="G42" s="29"/>
      <c r="H42" s="29"/>
      <c r="I42" s="24"/>
      <c r="J42" s="24"/>
      <c r="K42" s="24"/>
    </row>
    <row r="43" spans="1:13" x14ac:dyDescent="0.2">
      <c r="A43" s="21"/>
      <c r="B43" s="29"/>
      <c r="C43" s="29"/>
      <c r="D43" s="29"/>
      <c r="E43" s="22"/>
      <c r="F43" s="22"/>
      <c r="G43" s="29"/>
      <c r="H43" s="29"/>
      <c r="I43" s="24"/>
      <c r="J43" s="24"/>
      <c r="K43" s="24"/>
    </row>
    <row r="44" spans="1:13" x14ac:dyDescent="0.2">
      <c r="A44" s="21"/>
      <c r="B44" s="22"/>
      <c r="C44" s="61"/>
      <c r="D44" s="22"/>
      <c r="E44" s="62"/>
      <c r="F44" s="62"/>
      <c r="G44" s="63"/>
      <c r="H44" s="63"/>
      <c r="I44" s="8"/>
      <c r="J44" s="8"/>
      <c r="K44" s="8"/>
    </row>
    <row r="45" spans="1:13" ht="12.75" customHeight="1" x14ac:dyDescent="0.2">
      <c r="A45" s="13"/>
      <c r="B45" s="62"/>
      <c r="C45" s="62"/>
      <c r="D45" s="62"/>
      <c r="E45" s="62"/>
      <c r="F45" s="64" t="s">
        <v>41</v>
      </c>
      <c r="G45" s="10"/>
      <c r="H45" s="10"/>
      <c r="I45" s="8"/>
      <c r="J45" s="8"/>
      <c r="K45" s="8"/>
    </row>
    <row r="46" spans="1:13" x14ac:dyDescent="0.2">
      <c r="A46" s="8"/>
      <c r="B46" s="65" t="s">
        <v>5</v>
      </c>
      <c r="C46" s="62"/>
      <c r="D46" s="65" t="s">
        <v>5</v>
      </c>
      <c r="E46" s="62"/>
      <c r="F46" s="62"/>
      <c r="G46" s="8"/>
      <c r="H46" s="8"/>
      <c r="I46" s="66"/>
      <c r="J46" s="8"/>
      <c r="K46" s="8"/>
    </row>
    <row r="47" spans="1:13" x14ac:dyDescent="0.2">
      <c r="A47" s="15" t="s">
        <v>32</v>
      </c>
      <c r="B47" s="16">
        <v>2021</v>
      </c>
      <c r="C47" s="62"/>
      <c r="D47" s="16">
        <v>2020</v>
      </c>
      <c r="E47" s="63"/>
      <c r="F47" s="67" t="s">
        <v>7</v>
      </c>
      <c r="G47" s="8"/>
      <c r="H47" s="17" t="s">
        <v>8</v>
      </c>
      <c r="I47" s="14"/>
      <c r="J47" s="8"/>
      <c r="K47" s="8"/>
    </row>
    <row r="48" spans="1:13" ht="6" customHeight="1" x14ac:dyDescent="0.2">
      <c r="A48" s="19"/>
      <c r="B48" s="68"/>
      <c r="C48" s="59"/>
      <c r="D48" s="69"/>
      <c r="E48" s="58"/>
      <c r="F48" s="69"/>
      <c r="G48" s="58"/>
      <c r="H48" s="69"/>
      <c r="I48" s="20"/>
      <c r="J48" s="19"/>
      <c r="K48" s="19"/>
    </row>
    <row r="49" spans="1:11" ht="12.75" customHeight="1" x14ac:dyDescent="0.2">
      <c r="A49" s="21" t="s">
        <v>9</v>
      </c>
      <c r="B49" s="70">
        <v>781522766.13</v>
      </c>
      <c r="C49" s="70"/>
      <c r="D49" s="70">
        <v>717718605.87</v>
      </c>
      <c r="E49" s="70"/>
      <c r="F49" s="70">
        <f>+B49-D49</f>
        <v>63804160.25999999</v>
      </c>
      <c r="G49" s="40"/>
      <c r="H49" s="47">
        <f>IF(D49=0,"n/a",IF(AND(F49/D49&lt;1,F49/D49&gt;-1),F49/D49,"n/a"))</f>
        <v>8.889857353308854E-2</v>
      </c>
      <c r="I49" s="71"/>
      <c r="J49" s="19"/>
      <c r="K49" s="19"/>
    </row>
    <row r="50" spans="1:11" x14ac:dyDescent="0.2">
      <c r="A50" s="21" t="s">
        <v>10</v>
      </c>
      <c r="B50" s="70">
        <v>616686095.14999998</v>
      </c>
      <c r="C50" s="70"/>
      <c r="D50" s="70">
        <v>576970955.71000004</v>
      </c>
      <c r="E50" s="70"/>
      <c r="F50" s="70">
        <f>+B50-D50</f>
        <v>39715139.439999938</v>
      </c>
      <c r="G50" s="40"/>
      <c r="H50" s="47">
        <f>IF(D50=0,"n/a",IF(AND(F50/D50&lt;1,F50/D50&gt;-1),F50/D50,"n/a"))</f>
        <v>6.8833862514150121E-2</v>
      </c>
      <c r="I50" s="71"/>
      <c r="J50" s="19"/>
      <c r="K50" s="19"/>
    </row>
    <row r="51" spans="1:11" ht="12.75" customHeight="1" x14ac:dyDescent="0.2">
      <c r="A51" s="21" t="s">
        <v>11</v>
      </c>
      <c r="B51" s="70">
        <v>97055657.780000001</v>
      </c>
      <c r="C51" s="70"/>
      <c r="D51" s="70">
        <v>84487009.319999993</v>
      </c>
      <c r="E51" s="70"/>
      <c r="F51" s="70">
        <f>+B51-D51</f>
        <v>12568648.460000008</v>
      </c>
      <c r="G51" s="40"/>
      <c r="H51" s="47">
        <f>IF(D51=0,"n/a",IF(AND(F51/D51&lt;1,F51/D51&gt;-1),F51/D51,"n/a"))</f>
        <v>0.14876427229653072</v>
      </c>
      <c r="I51" s="71"/>
      <c r="J51" s="19"/>
      <c r="K51" s="19"/>
    </row>
    <row r="52" spans="1:11" x14ac:dyDescent="0.2">
      <c r="A52" s="21" t="s">
        <v>12</v>
      </c>
      <c r="B52" s="70">
        <v>6712911.8499999996</v>
      </c>
      <c r="C52" s="70"/>
      <c r="D52" s="70">
        <v>6137264.2599999998</v>
      </c>
      <c r="E52" s="70"/>
      <c r="F52" s="70">
        <f>+B52-D52</f>
        <v>575647.58999999985</v>
      </c>
      <c r="G52" s="40"/>
      <c r="H52" s="47">
        <f>IF(D52=0,"n/a",IF(AND(F52/D52&lt;1,F52/D52&gt;-1),F52/D52,"n/a"))</f>
        <v>9.3795470687455765E-2</v>
      </c>
      <c r="I52" s="71"/>
      <c r="J52" s="72"/>
      <c r="K52" s="19"/>
    </row>
    <row r="53" spans="1:11" x14ac:dyDescent="0.2">
      <c r="A53" s="21" t="s">
        <v>13</v>
      </c>
      <c r="B53" s="70">
        <v>463973</v>
      </c>
      <c r="C53" s="73"/>
      <c r="D53" s="70">
        <v>566060</v>
      </c>
      <c r="E53" s="73"/>
      <c r="F53" s="70">
        <f>+B53-D53</f>
        <v>-102087</v>
      </c>
      <c r="G53" s="74"/>
      <c r="H53" s="47">
        <f>IF(D53=0,"n/a",IF(AND(F53/D53&lt;1,F53/D53&gt;-1),F53/D53,"n/a"))</f>
        <v>-0.18034660636681624</v>
      </c>
      <c r="I53" s="71"/>
      <c r="J53" s="19"/>
      <c r="K53" s="19"/>
    </row>
    <row r="54" spans="1:11" ht="6" customHeight="1" x14ac:dyDescent="0.2">
      <c r="A54" s="19"/>
      <c r="B54" s="75"/>
      <c r="C54" s="76"/>
      <c r="D54" s="75"/>
      <c r="E54" s="76"/>
      <c r="F54" s="75"/>
      <c r="G54" s="77"/>
      <c r="H54" s="78"/>
      <c r="I54" s="8"/>
      <c r="J54" s="8"/>
      <c r="K54" s="8"/>
    </row>
    <row r="55" spans="1:11" ht="12.75" customHeight="1" x14ac:dyDescent="0.2">
      <c r="A55" s="38" t="s">
        <v>15</v>
      </c>
      <c r="B55" s="79">
        <f>SUM(B49:B54)</f>
        <v>1502441403.9099998</v>
      </c>
      <c r="C55" s="70"/>
      <c r="D55" s="79">
        <f>SUM(D49:D54)</f>
        <v>1385879895.1599998</v>
      </c>
      <c r="E55" s="70"/>
      <c r="F55" s="79">
        <f>SUM(F49:F54)</f>
        <v>116561508.74999994</v>
      </c>
      <c r="G55" s="40"/>
      <c r="H55" s="41">
        <f>IF(D55=0,"n/a",IF(AND(F55/D55&lt;1,F55/D55&gt;-1),F55/D55,"n/a"))</f>
        <v>8.4106500972469134E-2</v>
      </c>
      <c r="I55" s="71"/>
      <c r="J55" s="19"/>
      <c r="K55" s="19"/>
    </row>
    <row r="56" spans="1:11" ht="12.75" customHeight="1" x14ac:dyDescent="0.2">
      <c r="A56" s="21" t="s">
        <v>16</v>
      </c>
      <c r="B56" s="70">
        <v>168023988.58000001</v>
      </c>
      <c r="C56" s="73"/>
      <c r="D56" s="70">
        <v>159651549.80000001</v>
      </c>
      <c r="E56" s="73"/>
      <c r="F56" s="70">
        <f>+B56-D56</f>
        <v>8372438.7800000012</v>
      </c>
      <c r="G56" s="74"/>
      <c r="H56" s="47">
        <f>IF(D56=0,"n/a",IF(AND(F56/D56&lt;1,F56/D56&gt;-1),F56/D56,"n/a"))</f>
        <v>5.2441951177350864E-2</v>
      </c>
      <c r="I56" s="71"/>
      <c r="J56" s="19"/>
      <c r="K56" s="19"/>
    </row>
    <row r="57" spans="1:11" x14ac:dyDescent="0.2">
      <c r="A57" s="21" t="s">
        <v>17</v>
      </c>
      <c r="B57" s="70">
        <v>209625819</v>
      </c>
      <c r="C57" s="73"/>
      <c r="D57" s="70">
        <v>214034524</v>
      </c>
      <c r="E57" s="73"/>
      <c r="F57" s="70">
        <f>+B57-D57</f>
        <v>-4408705</v>
      </c>
      <c r="G57" s="74"/>
      <c r="H57" s="47">
        <f>IF(D57=0,"n/a",IF(AND(F57/D57&lt;1,F57/D57&gt;-1),F57/D57,"n/a"))</f>
        <v>-2.0598102201493437E-2</v>
      </c>
      <c r="I57" s="71"/>
      <c r="J57" s="19"/>
      <c r="K57" s="19"/>
    </row>
    <row r="58" spans="1:11" ht="6" customHeight="1" x14ac:dyDescent="0.2">
      <c r="A58" s="8"/>
      <c r="B58" s="80"/>
      <c r="C58" s="70"/>
      <c r="D58" s="80"/>
      <c r="E58" s="70"/>
      <c r="F58" s="80"/>
      <c r="G58" s="40"/>
      <c r="H58" s="81"/>
      <c r="I58" s="8"/>
      <c r="J58" s="8"/>
      <c r="K58" s="8"/>
    </row>
    <row r="59" spans="1:11" ht="13.5" thickBot="1" x14ac:dyDescent="0.25">
      <c r="A59" s="38" t="s">
        <v>33</v>
      </c>
      <c r="B59" s="82">
        <f>SUM(B55:B57)</f>
        <v>1880091211.4899998</v>
      </c>
      <c r="C59" s="70"/>
      <c r="D59" s="82">
        <f>SUM(D55:D57)</f>
        <v>1759565968.9599998</v>
      </c>
      <c r="E59" s="70"/>
      <c r="F59" s="82">
        <f>SUM(F55:F57)</f>
        <v>120525242.52999994</v>
      </c>
      <c r="G59" s="40"/>
      <c r="H59" s="52">
        <f>IF(D59=0,"n/a",IF(AND(F59/D59&lt;1,F59/D59&gt;-1),F59/D59,"n/a"))</f>
        <v>6.8497143418406181E-2</v>
      </c>
      <c r="I59" s="71"/>
      <c r="J59" s="19"/>
      <c r="K59" s="19"/>
    </row>
    <row r="60" spans="1:11" ht="12.75" customHeight="1" thickTop="1" x14ac:dyDescent="0.2">
      <c r="A60" s="8"/>
      <c r="B60" s="83"/>
      <c r="C60" s="84"/>
      <c r="D60" s="83"/>
      <c r="E60" s="84"/>
      <c r="F60" s="83"/>
      <c r="G60" s="84"/>
      <c r="H60" s="83"/>
      <c r="I60" s="66"/>
      <c r="J60" s="8"/>
      <c r="K60" s="8"/>
    </row>
    <row r="61" spans="1:11" s="86" customFormat="1" x14ac:dyDescent="0.2">
      <c r="A61" s="7"/>
      <c r="B61" s="85"/>
      <c r="C61" s="85"/>
      <c r="D61" s="85"/>
      <c r="E61" s="85"/>
      <c r="F61" s="85"/>
      <c r="G61" s="85"/>
      <c r="H61" s="85"/>
      <c r="I61" s="85"/>
      <c r="J61" s="85"/>
      <c r="K61" s="85"/>
    </row>
    <row r="62" spans="1:11" s="86" customFormat="1" ht="12.75" customHeight="1" x14ac:dyDescent="0.2">
      <c r="A62" s="7" t="s">
        <v>34</v>
      </c>
      <c r="B62" s="85"/>
      <c r="C62" s="85"/>
      <c r="D62" s="85"/>
      <c r="E62" s="85"/>
      <c r="F62" s="85"/>
      <c r="G62" s="85"/>
      <c r="H62" s="85"/>
      <c r="I62" s="85"/>
      <c r="J62" s="85"/>
      <c r="K62" s="85"/>
    </row>
  </sheetData>
  <printOptions horizontalCentered="1"/>
  <pageMargins left="0.25" right="0.25" top="0.25" bottom="0.39" header="0" footer="0"/>
  <pageSetup scale="80" orientation="landscape" r:id="rId1"/>
  <headerFooter alignWithMargins="0">
    <oddFooter>&amp;C4a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2"/>
  <sheetViews>
    <sheetView zoomScaleNormal="100" workbookViewId="0">
      <pane xSplit="1" ySplit="9" topLeftCell="B34" activePane="bottomRight" state="frozen"/>
      <selection activeCell="A4" sqref="A4:D4"/>
      <selection pane="topRight" activeCell="A4" sqref="A4:D4"/>
      <selection pane="bottomLeft" activeCell="A4" sqref="A4:D4"/>
      <selection pane="bottomRight" activeCell="A47" sqref="A47"/>
    </sheetView>
  </sheetViews>
  <sheetFormatPr defaultColWidth="9.140625" defaultRowHeight="12.75" x14ac:dyDescent="0.2"/>
  <cols>
    <col min="1" max="1" width="41.85546875" style="2" customWidth="1"/>
    <col min="2" max="2" width="17" style="2" bestFit="1" customWidth="1"/>
    <col min="3" max="3" width="0.85546875" style="2" customWidth="1"/>
    <col min="4" max="4" width="17" style="2" bestFit="1" customWidth="1"/>
    <col min="5" max="5" width="0.7109375" style="2" customWidth="1"/>
    <col min="6" max="6" width="16.28515625" style="2" bestFit="1" customWidth="1"/>
    <col min="7" max="7" width="0.7109375" style="2" customWidth="1"/>
    <col min="8" max="8" width="7.7109375" style="2" customWidth="1"/>
    <col min="9" max="9" width="0.7109375" style="2" customWidth="1"/>
    <col min="10" max="10" width="7.7109375" style="2" customWidth="1"/>
    <col min="11" max="11" width="7.42578125" style="2" customWidth="1"/>
    <col min="12" max="12" width="9.140625" style="2"/>
    <col min="13" max="13" width="16.42578125" style="2" bestFit="1" customWidth="1"/>
    <col min="14" max="16384" width="9.140625" style="2"/>
  </cols>
  <sheetData>
    <row r="1" spans="1:13" ht="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1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ht="15" x14ac:dyDescent="0.25">
      <c r="A3" s="1" t="s">
        <v>46</v>
      </c>
      <c r="B3" s="1"/>
      <c r="C3" s="1"/>
      <c r="D3" s="1"/>
      <c r="E3" s="1"/>
      <c r="F3" s="1"/>
      <c r="G3" s="1"/>
      <c r="H3" s="1"/>
      <c r="I3" s="1"/>
      <c r="J3" s="3"/>
      <c r="K3" s="1"/>
    </row>
    <row r="4" spans="1:13" x14ac:dyDescent="0.2">
      <c r="A4" s="4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13" x14ac:dyDescent="0.2">
      <c r="A5" s="6" t="s">
        <v>3</v>
      </c>
      <c r="B5" s="7"/>
      <c r="C5" s="7"/>
      <c r="D5" s="8"/>
      <c r="E5" s="7"/>
      <c r="F5" s="7"/>
      <c r="G5" s="7"/>
      <c r="H5" s="7"/>
      <c r="I5" s="7"/>
      <c r="J5" s="7"/>
      <c r="K5" s="7"/>
    </row>
    <row r="6" spans="1:13" x14ac:dyDescent="0.2">
      <c r="A6" s="9" t="s">
        <v>3</v>
      </c>
      <c r="B6" s="8"/>
      <c r="C6" s="8"/>
      <c r="D6" s="8"/>
      <c r="E6" s="8"/>
      <c r="F6" s="10" t="s">
        <v>41</v>
      </c>
      <c r="G6" s="10"/>
      <c r="H6" s="10"/>
      <c r="I6" s="11"/>
      <c r="J6" s="12" t="s">
        <v>4</v>
      </c>
      <c r="K6" s="12"/>
    </row>
    <row r="7" spans="1:13" x14ac:dyDescent="0.2">
      <c r="A7" s="13"/>
      <c r="B7" s="14" t="s">
        <v>5</v>
      </c>
      <c r="C7" s="8"/>
      <c r="D7" s="14" t="s">
        <v>5</v>
      </c>
      <c r="E7" s="8"/>
      <c r="F7" s="8"/>
      <c r="G7" s="8"/>
      <c r="H7" s="8"/>
      <c r="I7" s="8"/>
      <c r="J7" s="8"/>
      <c r="K7" s="8"/>
    </row>
    <row r="8" spans="1:13" ht="13.5" customHeight="1" x14ac:dyDescent="0.2">
      <c r="A8" s="15" t="s">
        <v>6</v>
      </c>
      <c r="B8" s="16">
        <v>2021</v>
      </c>
      <c r="C8" s="8"/>
      <c r="D8" s="16">
        <v>2020</v>
      </c>
      <c r="E8" s="8"/>
      <c r="F8" s="17" t="s">
        <v>7</v>
      </c>
      <c r="G8" s="8"/>
      <c r="H8" s="17" t="s">
        <v>8</v>
      </c>
      <c r="I8" s="18"/>
      <c r="J8" s="16">
        <v>2021</v>
      </c>
      <c r="K8" s="16">
        <v>2020</v>
      </c>
    </row>
    <row r="9" spans="1:13" ht="6.6" customHeight="1" x14ac:dyDescent="0.2">
      <c r="A9" s="19"/>
      <c r="B9" s="20"/>
      <c r="C9" s="19"/>
      <c r="D9" s="20"/>
      <c r="E9" s="19"/>
      <c r="F9" s="20"/>
      <c r="G9" s="19"/>
      <c r="H9" s="20"/>
      <c r="I9" s="20"/>
      <c r="J9" s="20"/>
      <c r="K9" s="20"/>
    </row>
    <row r="10" spans="1:13" x14ac:dyDescent="0.2">
      <c r="A10" s="21" t="s">
        <v>9</v>
      </c>
      <c r="B10" s="22">
        <v>88278069.75</v>
      </c>
      <c r="C10" s="22"/>
      <c r="D10" s="22">
        <v>73987989.420000002</v>
      </c>
      <c r="E10" s="22"/>
      <c r="F10" s="22">
        <f>B10-D10</f>
        <v>14290080.329999998</v>
      </c>
      <c r="G10" s="24"/>
      <c r="H10" s="23">
        <f>IF(D10=0,"n/a",IF(AND(F10/D10&lt;1,F10/D10&gt;-1),F10/D10,"n/a"))</f>
        <v>0.19314054135031256</v>
      </c>
      <c r="I10" s="25"/>
      <c r="J10" s="26">
        <f>IF(B49=0,"n/a",B10/B49)</f>
        <v>0.11160515699264698</v>
      </c>
      <c r="K10" s="27">
        <f>IF(D49=0,"n/a",D10/D49)</f>
        <v>0.10882935053712373</v>
      </c>
      <c r="M10" s="28"/>
    </row>
    <row r="11" spans="1:13" x14ac:dyDescent="0.2">
      <c r="A11" s="21" t="s">
        <v>10</v>
      </c>
      <c r="B11" s="29">
        <v>76511931.319999993</v>
      </c>
      <c r="C11" s="29"/>
      <c r="D11" s="29">
        <v>57594193</v>
      </c>
      <c r="E11" s="29"/>
      <c r="F11" s="29">
        <f>B11-D11</f>
        <v>18917738.319999993</v>
      </c>
      <c r="G11" s="29"/>
      <c r="H11" s="23">
        <f>IF(D11=0,"n/a",IF(AND(F11/D11&lt;1,F11/D11&gt;-1),F11/D11,"n/a"))</f>
        <v>0.32846607157079172</v>
      </c>
      <c r="I11" s="25"/>
      <c r="J11" s="30">
        <f>IF(B50=0,"n/a",B11/B50)</f>
        <v>0.10379909023116479</v>
      </c>
      <c r="K11" s="31">
        <f>IF(D50=0,"n/a",D11/D50)</f>
        <v>9.7024151276817142E-2</v>
      </c>
    </row>
    <row r="12" spans="1:13" x14ac:dyDescent="0.2">
      <c r="A12" s="21" t="s">
        <v>11</v>
      </c>
      <c r="B12" s="29">
        <v>9140573.7699999996</v>
      </c>
      <c r="C12" s="29"/>
      <c r="D12" s="29">
        <v>7728163.4500000002</v>
      </c>
      <c r="E12" s="29"/>
      <c r="F12" s="29">
        <f>B12-D12</f>
        <v>1412410.3199999994</v>
      </c>
      <c r="G12" s="29"/>
      <c r="H12" s="23">
        <f>IF(D12=0,"n/a",IF(AND(F12/D12&lt;1,F12/D12&gt;-1),F12/D12,"n/a"))</f>
        <v>0.18276144508822459</v>
      </c>
      <c r="I12" s="25"/>
      <c r="J12" s="30">
        <f>IF(B51=0,"n/a",B12/B51)</f>
        <v>9.8962941209035482E-2</v>
      </c>
      <c r="K12" s="31">
        <f>IF(D51=0,"n/a",D12/D51)</f>
        <v>9.0904035644629719E-2</v>
      </c>
    </row>
    <row r="13" spans="1:13" x14ac:dyDescent="0.2">
      <c r="A13" s="21" t="s">
        <v>12</v>
      </c>
      <c r="B13" s="29">
        <v>1478410.94</v>
      </c>
      <c r="C13" s="29"/>
      <c r="D13" s="29">
        <v>1484646.26</v>
      </c>
      <c r="E13" s="29"/>
      <c r="F13" s="29">
        <f>B13-D13</f>
        <v>-6235.3200000000652</v>
      </c>
      <c r="G13" s="29"/>
      <c r="H13" s="23">
        <f>IF(D13=0,"n/a",IF(AND(F13/D13&lt;1,F13/D13&gt;-1),F13/D13,"n/a"))</f>
        <v>-4.1998691324626148E-3</v>
      </c>
      <c r="I13" s="25"/>
      <c r="J13" s="30">
        <f>IF(B52=0,"n/a",B13/B52)</f>
        <v>0.31358968427216494</v>
      </c>
      <c r="K13" s="31">
        <f>IF(D52=0,"n/a",D13/D52)</f>
        <v>0.24866856586851538</v>
      </c>
      <c r="L13" s="32"/>
    </row>
    <row r="14" spans="1:13" x14ac:dyDescent="0.2">
      <c r="A14" s="21" t="s">
        <v>13</v>
      </c>
      <c r="B14" s="29">
        <v>16618.759999999998</v>
      </c>
      <c r="C14" s="33"/>
      <c r="D14" s="29">
        <v>19020.62</v>
      </c>
      <c r="E14" s="29"/>
      <c r="F14" s="29">
        <f>B14-D14</f>
        <v>-2401.8600000000006</v>
      </c>
      <c r="G14" s="33"/>
      <c r="H14" s="23">
        <f>IF(D14=0,"n/a",IF(AND(F14/D14&lt;1,F14/D14&gt;-1),F14/D14,"n/a"))</f>
        <v>-0.12627664082453677</v>
      </c>
      <c r="I14" s="34"/>
      <c r="J14" s="30">
        <f>IF(B53=0,"n/a",B14/B53)</f>
        <v>5.2460359800118053E-2</v>
      </c>
      <c r="K14" s="31">
        <f>IF(D53=0,"n/a",D14/D53)</f>
        <v>4.5177473754215949E-2</v>
      </c>
    </row>
    <row r="15" spans="1:13" ht="8.4499999999999993" customHeight="1" x14ac:dyDescent="0.2">
      <c r="A15" s="19"/>
      <c r="B15" s="35"/>
      <c r="C15" s="29"/>
      <c r="D15" s="35"/>
      <c r="E15" s="29"/>
      <c r="F15" s="35"/>
      <c r="G15" s="29"/>
      <c r="H15" s="36" t="s">
        <v>3</v>
      </c>
      <c r="I15" s="25"/>
      <c r="J15" s="37"/>
      <c r="K15" s="37" t="s">
        <v>14</v>
      </c>
    </row>
    <row r="16" spans="1:13" x14ac:dyDescent="0.2">
      <c r="A16" s="38" t="s">
        <v>15</v>
      </c>
      <c r="B16" s="39">
        <f>SUM(B10:B15)</f>
        <v>175425604.53999999</v>
      </c>
      <c r="C16" s="29"/>
      <c r="D16" s="39">
        <f>SUM(D10:D15)</f>
        <v>140814012.75</v>
      </c>
      <c r="E16" s="29"/>
      <c r="F16" s="39">
        <f>SUM(F10:F15)</f>
        <v>34611591.789999992</v>
      </c>
      <c r="G16" s="40"/>
      <c r="H16" s="41">
        <f>IF(D16=0,"n/a",IF(AND(F16/D16&lt;1,F16/D16&gt;-1),F16/D16,"n/a"))</f>
        <v>0.24579650216664956</v>
      </c>
      <c r="I16" s="25"/>
      <c r="J16" s="42">
        <f>IF(B55=0,"n/a",B16/B55)</f>
        <v>0.10792127263913769</v>
      </c>
      <c r="K16" s="42">
        <f>IF(D55=0,"n/a",D16/D55)</f>
        <v>0.1031705798129002</v>
      </c>
    </row>
    <row r="17" spans="1:13" x14ac:dyDescent="0.2">
      <c r="A17" s="21" t="s">
        <v>16</v>
      </c>
      <c r="B17" s="29">
        <v>1572338.69</v>
      </c>
      <c r="C17" s="29"/>
      <c r="D17" s="29">
        <v>1826706.74</v>
      </c>
      <c r="E17" s="29"/>
      <c r="F17" s="29">
        <f>B17-D17</f>
        <v>-254368.05000000005</v>
      </c>
      <c r="G17" s="29"/>
      <c r="H17" s="23">
        <f>IF(D17=0,"n/a",IF(AND(F17/D17&lt;1,F17/D17&gt;-1),F17/D17,"n/a"))</f>
        <v>-0.13924952726675768</v>
      </c>
      <c r="I17" s="34"/>
      <c r="J17" s="31">
        <f>IF(B56=0,"n/a",B17/B56)</f>
        <v>8.1270444249736482E-3</v>
      </c>
      <c r="K17" s="31">
        <f>IF(D56=0,"n/a",D17/D56)</f>
        <v>8.9623058255612429E-3</v>
      </c>
    </row>
    <row r="18" spans="1:13" ht="12.75" customHeight="1" x14ac:dyDescent="0.2">
      <c r="A18" s="21" t="s">
        <v>17</v>
      </c>
      <c r="B18" s="29">
        <v>13964896.689999999</v>
      </c>
      <c r="C18" s="33"/>
      <c r="D18" s="29">
        <v>1933966.29</v>
      </c>
      <c r="E18" s="29"/>
      <c r="F18" s="29">
        <f>B18-D18</f>
        <v>12030930.399999999</v>
      </c>
      <c r="G18" s="33"/>
      <c r="H18" s="23" t="str">
        <f>IF(D18=0,"n/a",IF(AND(F18/D18&lt;1,F18/D18&gt;-1),F18/D18,"n/a"))</f>
        <v>n/a</v>
      </c>
      <c r="I18" s="25"/>
      <c r="J18" s="42">
        <f>IF(B57=0,"n/a",B18/B57)</f>
        <v>4.4229473294812915E-2</v>
      </c>
      <c r="K18" s="42">
        <f>IF(D57=0,"n/a",D18/D57)</f>
        <v>7.9788011440166534E-3</v>
      </c>
    </row>
    <row r="19" spans="1:13" ht="6" customHeight="1" x14ac:dyDescent="0.2">
      <c r="A19" s="19"/>
      <c r="B19" s="43"/>
      <c r="C19" s="44"/>
      <c r="D19" s="43"/>
      <c r="E19" s="44"/>
      <c r="F19" s="43"/>
      <c r="G19" s="44"/>
      <c r="H19" s="43" t="s">
        <v>3</v>
      </c>
      <c r="I19" s="45"/>
      <c r="J19" s="45"/>
      <c r="K19" s="45"/>
    </row>
    <row r="20" spans="1:13" x14ac:dyDescent="0.2">
      <c r="A20" s="46" t="s">
        <v>18</v>
      </c>
      <c r="B20" s="29">
        <f>SUM(B16:B18)</f>
        <v>190962839.91999999</v>
      </c>
      <c r="C20" s="29"/>
      <c r="D20" s="29">
        <f>SUM(D16:D18)</f>
        <v>144574685.78</v>
      </c>
      <c r="E20" s="29"/>
      <c r="F20" s="29">
        <f>SUM(F16:F18)</f>
        <v>46388154.139999993</v>
      </c>
      <c r="G20" s="29"/>
      <c r="H20" s="47">
        <f>IF(D20=0,"n/a",IF(AND(F20/D20&lt;1,F20/D20&gt;-1),F20/D20,"n/a"))</f>
        <v>0.32085944983888171</v>
      </c>
      <c r="I20" s="25"/>
      <c r="J20" s="24"/>
      <c r="K20" s="24"/>
    </row>
    <row r="21" spans="1:13" ht="6.6" customHeight="1" x14ac:dyDescent="0.2">
      <c r="A21" s="48"/>
      <c r="B21" s="33"/>
      <c r="C21" s="33"/>
      <c r="D21" s="33"/>
      <c r="E21" s="33"/>
      <c r="F21" s="33"/>
      <c r="G21" s="33"/>
      <c r="H21" s="49" t="s">
        <v>3</v>
      </c>
      <c r="I21" s="34"/>
      <c r="J21" s="49"/>
      <c r="K21" s="49"/>
    </row>
    <row r="22" spans="1:13" x14ac:dyDescent="0.2">
      <c r="A22" s="21" t="s">
        <v>19</v>
      </c>
      <c r="B22" s="29">
        <v>232820.77</v>
      </c>
      <c r="C22" s="29"/>
      <c r="D22" s="29">
        <v>-71290.66</v>
      </c>
      <c r="E22" s="29"/>
      <c r="F22" s="29">
        <f>B22-D22</f>
        <v>304111.43</v>
      </c>
      <c r="G22" s="29"/>
      <c r="H22" s="23" t="str">
        <f>IF(D22=0,"n/a",IF(AND(F22/D22&lt;1,F22/D22&gt;-1),F22/D22,"n/a"))</f>
        <v>n/a</v>
      </c>
      <c r="I22" s="34"/>
      <c r="J22" s="49"/>
      <c r="K22" s="49"/>
    </row>
    <row r="23" spans="1:13" x14ac:dyDescent="0.2">
      <c r="A23" s="21" t="s">
        <v>20</v>
      </c>
      <c r="B23" s="29">
        <v>1952513.13</v>
      </c>
      <c r="C23" s="29"/>
      <c r="D23" s="29">
        <v>1293494.22</v>
      </c>
      <c r="E23" s="29"/>
      <c r="F23" s="29">
        <f>B23-D23</f>
        <v>659018.90999999992</v>
      </c>
      <c r="G23" s="29"/>
      <c r="H23" s="23">
        <f>IF(D23=0,"n/a",IF(AND(F23/D23&lt;1,F23/D23&gt;-1),F23/D23,"n/a"))</f>
        <v>0.50948732496075622</v>
      </c>
      <c r="I23" s="34"/>
      <c r="J23" s="49"/>
      <c r="K23" s="49"/>
    </row>
    <row r="24" spans="1:13" x14ac:dyDescent="0.2">
      <c r="A24" s="21" t="s">
        <v>21</v>
      </c>
      <c r="B24" s="29">
        <v>-11721102.359999999</v>
      </c>
      <c r="C24" s="29"/>
      <c r="D24" s="29">
        <v>1594433.07</v>
      </c>
      <c r="E24" s="29"/>
      <c r="F24" s="29">
        <f>B24-D24</f>
        <v>-13315535.43</v>
      </c>
      <c r="G24" s="29"/>
      <c r="H24" s="23" t="str">
        <f>IF(D24=0,"n/a",IF(AND(F24/D24&lt;1,F24/D24&gt;-1),F24/D24,"n/a"))</f>
        <v>n/a</v>
      </c>
      <c r="I24" s="34"/>
      <c r="J24" s="49"/>
      <c r="K24" s="49"/>
    </row>
    <row r="25" spans="1:13" x14ac:dyDescent="0.2">
      <c r="A25" s="21" t="s">
        <v>22</v>
      </c>
      <c r="B25" s="39">
        <v>20462103.940000001</v>
      </c>
      <c r="C25" s="33"/>
      <c r="D25" s="39">
        <v>-2656402.08</v>
      </c>
      <c r="E25" s="29"/>
      <c r="F25" s="39">
        <f>B25-D25</f>
        <v>23118506.020000003</v>
      </c>
      <c r="G25" s="33"/>
      <c r="H25" s="41" t="str">
        <f>IF(D25=0,"n/a",IF(AND(F25/D25&lt;1,F25/D25&gt;-1),F25/D25,"n/a"))</f>
        <v>n/a</v>
      </c>
      <c r="I25" s="34"/>
      <c r="J25" s="49"/>
      <c r="K25" s="49"/>
    </row>
    <row r="26" spans="1:13" ht="12.75" customHeight="1" x14ac:dyDescent="0.2">
      <c r="A26" s="21" t="s">
        <v>23</v>
      </c>
      <c r="B26" s="39">
        <f>SUM(B22:B25)</f>
        <v>10926335.480000002</v>
      </c>
      <c r="C26" s="29"/>
      <c r="D26" s="39">
        <f>SUM(D22:D25)</f>
        <v>160234.54999999981</v>
      </c>
      <c r="E26" s="29"/>
      <c r="F26" s="39">
        <f>SUM(F22:F25)</f>
        <v>10766100.930000003</v>
      </c>
      <c r="G26" s="29"/>
      <c r="H26" s="41" t="str">
        <f>IF(D26=0,"n/a",IF(AND(F26/D26&lt;1,F26/D26&gt;-1),F26/D26,"n/a"))</f>
        <v>n/a</v>
      </c>
      <c r="I26" s="25"/>
      <c r="J26" s="24"/>
      <c r="K26" s="24"/>
    </row>
    <row r="27" spans="1:13" ht="6.6" customHeight="1" x14ac:dyDescent="0.2">
      <c r="A27" s="48"/>
      <c r="B27" s="50"/>
      <c r="C27" s="50"/>
      <c r="D27" s="50"/>
      <c r="E27" s="50"/>
      <c r="F27" s="50"/>
      <c r="G27" s="33"/>
      <c r="H27" s="49" t="s">
        <v>3</v>
      </c>
      <c r="I27" s="34"/>
      <c r="J27" s="49"/>
      <c r="K27" s="49"/>
    </row>
    <row r="28" spans="1:13" ht="13.5" thickBot="1" x14ac:dyDescent="0.25">
      <c r="A28" s="38" t="s">
        <v>24</v>
      </c>
      <c r="B28" s="51">
        <f>+B26+B20</f>
        <v>201889175.39999998</v>
      </c>
      <c r="C28" s="22"/>
      <c r="D28" s="51">
        <f>+D26+D20</f>
        <v>144734920.33000001</v>
      </c>
      <c r="E28" s="22"/>
      <c r="F28" s="51">
        <f>+F26+F20</f>
        <v>57154255.069999993</v>
      </c>
      <c r="G28" s="29"/>
      <c r="H28" s="52">
        <f>IF(D28=0,"n/a",IF(AND(F28/D28&lt;1,F28/D28&gt;-1),F28/D28,"n/a"))</f>
        <v>0.39488918734806056</v>
      </c>
      <c r="I28" s="25"/>
      <c r="J28" s="24"/>
      <c r="K28" s="24"/>
    </row>
    <row r="29" spans="1:13" ht="4.1500000000000004" customHeight="1" thickTop="1" x14ac:dyDescent="0.2">
      <c r="A29" s="21"/>
      <c r="B29" s="50"/>
      <c r="C29" s="22"/>
      <c r="D29" s="50"/>
      <c r="E29" s="22"/>
      <c r="F29" s="50"/>
      <c r="G29" s="29"/>
      <c r="H29" s="53"/>
      <c r="I29" s="25"/>
      <c r="J29" s="24"/>
      <c r="K29" s="24"/>
    </row>
    <row r="30" spans="1:13" ht="12.75" customHeight="1" x14ac:dyDescent="0.2">
      <c r="A30" s="19"/>
      <c r="B30" s="54"/>
      <c r="C30" s="54"/>
      <c r="D30" s="54"/>
      <c r="E30" s="54"/>
      <c r="F30" s="54"/>
      <c r="G30" s="55"/>
      <c r="H30" s="29"/>
      <c r="I30" s="56"/>
      <c r="J30" s="45"/>
      <c r="K30" s="45"/>
    </row>
    <row r="31" spans="1:13" x14ac:dyDescent="0.2">
      <c r="A31" s="21" t="s">
        <v>35</v>
      </c>
      <c r="B31" s="22">
        <v>6715109.1399999997</v>
      </c>
      <c r="C31" s="22"/>
      <c r="D31" s="22">
        <v>6061407.25</v>
      </c>
      <c r="E31" s="22"/>
      <c r="F31" s="22"/>
      <c r="G31" s="29"/>
      <c r="H31" s="29"/>
      <c r="I31" s="24"/>
      <c r="J31" s="24"/>
      <c r="K31" s="24"/>
    </row>
    <row r="32" spans="1:13" x14ac:dyDescent="0.2">
      <c r="A32" s="21" t="s">
        <v>25</v>
      </c>
      <c r="B32" s="29">
        <v>-6082104.04</v>
      </c>
      <c r="C32" s="29"/>
      <c r="D32" s="29">
        <v>-5239967.07</v>
      </c>
      <c r="E32" s="22"/>
      <c r="F32" s="22"/>
      <c r="G32" s="29"/>
      <c r="H32" s="29"/>
      <c r="I32" s="25"/>
      <c r="J32" s="24"/>
      <c r="K32" s="24"/>
      <c r="M32" s="57"/>
    </row>
    <row r="33" spans="1:13" x14ac:dyDescent="0.2">
      <c r="A33" s="21" t="s">
        <v>26</v>
      </c>
      <c r="B33" s="29">
        <v>6564753.3799999999</v>
      </c>
      <c r="C33" s="29"/>
      <c r="D33" s="29">
        <v>6245341.6500000004</v>
      </c>
      <c r="E33" s="59"/>
      <c r="F33" s="22"/>
      <c r="G33" s="58"/>
      <c r="H33" s="58"/>
      <c r="I33" s="19"/>
      <c r="J33" s="19"/>
      <c r="K33" s="19"/>
      <c r="M33" s="57"/>
    </row>
    <row r="34" spans="1:13" x14ac:dyDescent="0.2">
      <c r="A34" s="21" t="s">
        <v>36</v>
      </c>
      <c r="B34" s="29">
        <v>-2361129.63</v>
      </c>
      <c r="C34" s="29"/>
      <c r="D34" s="29">
        <v>-2454518.98</v>
      </c>
      <c r="E34" s="22"/>
      <c r="F34" s="22"/>
      <c r="G34" s="29"/>
      <c r="H34" s="29"/>
      <c r="I34" s="24"/>
      <c r="J34" s="24"/>
      <c r="K34" s="24"/>
      <c r="M34" s="60"/>
    </row>
    <row r="35" spans="1:13" x14ac:dyDescent="0.2">
      <c r="A35" s="21" t="s">
        <v>42</v>
      </c>
      <c r="B35" s="29">
        <v>3500553.24</v>
      </c>
      <c r="C35" s="29"/>
      <c r="D35" s="29">
        <v>0</v>
      </c>
      <c r="E35" s="22"/>
      <c r="F35" s="22"/>
      <c r="G35" s="29"/>
      <c r="H35" s="29"/>
      <c r="I35" s="24"/>
      <c r="J35" s="24"/>
      <c r="K35" s="24"/>
      <c r="M35" s="60"/>
    </row>
    <row r="36" spans="1:13" x14ac:dyDescent="0.2">
      <c r="A36" s="21" t="s">
        <v>27</v>
      </c>
      <c r="B36" s="29">
        <v>1617855.17</v>
      </c>
      <c r="C36" s="29"/>
      <c r="D36" s="29">
        <v>1364549.72</v>
      </c>
      <c r="E36" s="22"/>
      <c r="F36" s="22"/>
      <c r="G36" s="29"/>
      <c r="H36" s="29"/>
      <c r="I36" s="24"/>
      <c r="J36" s="24"/>
      <c r="K36" s="24"/>
    </row>
    <row r="37" spans="1:13" x14ac:dyDescent="0.2">
      <c r="A37" s="21" t="s">
        <v>28</v>
      </c>
      <c r="B37" s="29">
        <v>0</v>
      </c>
      <c r="C37" s="29"/>
      <c r="D37" s="29">
        <v>0</v>
      </c>
      <c r="E37" s="22"/>
      <c r="F37" s="22"/>
      <c r="G37" s="29"/>
      <c r="H37" s="29"/>
      <c r="I37" s="24"/>
      <c r="J37" s="24"/>
      <c r="K37" s="24"/>
    </row>
    <row r="38" spans="1:13" x14ac:dyDescent="0.2">
      <c r="A38" s="21" t="s">
        <v>37</v>
      </c>
      <c r="B38" s="29">
        <v>-70723.289999999994</v>
      </c>
      <c r="C38" s="29"/>
      <c r="D38" s="29">
        <v>-106231.74</v>
      </c>
      <c r="E38" s="22"/>
      <c r="F38" s="22"/>
      <c r="G38" s="29"/>
      <c r="H38" s="29"/>
      <c r="I38" s="24"/>
      <c r="J38" s="24"/>
      <c r="K38" s="24"/>
      <c r="M38" s="60"/>
    </row>
    <row r="39" spans="1:13" x14ac:dyDescent="0.2">
      <c r="A39" s="21" t="s">
        <v>30</v>
      </c>
      <c r="B39" s="29">
        <v>4474246.49</v>
      </c>
      <c r="C39" s="29"/>
      <c r="D39" s="29">
        <v>3726830.46</v>
      </c>
      <c r="E39" s="22"/>
      <c r="F39" s="22"/>
      <c r="G39" s="29"/>
      <c r="H39" s="29"/>
      <c r="I39" s="24"/>
      <c r="J39" s="24"/>
      <c r="K39" s="24"/>
    </row>
    <row r="40" spans="1:13" x14ac:dyDescent="0.2">
      <c r="A40" s="21" t="s">
        <v>38</v>
      </c>
      <c r="B40" s="29">
        <v>-88936.82</v>
      </c>
      <c r="C40" s="29"/>
      <c r="D40" s="29">
        <v>-43048.11</v>
      </c>
      <c r="E40" s="22"/>
      <c r="F40" s="22"/>
      <c r="G40" s="29"/>
      <c r="H40" s="29"/>
      <c r="I40" s="24"/>
      <c r="J40" s="24"/>
      <c r="K40" s="24"/>
    </row>
    <row r="41" spans="1:13" x14ac:dyDescent="0.2">
      <c r="A41" s="21" t="s">
        <v>43</v>
      </c>
      <c r="B41" s="29">
        <v>-4241945.21</v>
      </c>
      <c r="C41" s="29"/>
      <c r="D41" s="29">
        <v>0</v>
      </c>
      <c r="E41" s="22"/>
      <c r="F41" s="22"/>
      <c r="G41" s="29"/>
      <c r="H41" s="29"/>
      <c r="I41" s="24"/>
      <c r="J41" s="24"/>
      <c r="K41" s="24"/>
    </row>
    <row r="42" spans="1:13" x14ac:dyDescent="0.2">
      <c r="A42" s="21" t="s">
        <v>44</v>
      </c>
      <c r="B42" s="29">
        <v>-1249420.3700000001</v>
      </c>
      <c r="C42" s="29"/>
      <c r="D42" s="29">
        <v>0</v>
      </c>
      <c r="E42" s="22"/>
      <c r="F42" s="22"/>
      <c r="G42" s="29"/>
      <c r="H42" s="29"/>
      <c r="I42" s="24"/>
      <c r="J42" s="24"/>
      <c r="K42" s="24"/>
    </row>
    <row r="43" spans="1:13" x14ac:dyDescent="0.2">
      <c r="A43" s="21"/>
      <c r="B43" s="29"/>
      <c r="C43" s="29"/>
      <c r="D43" s="29"/>
      <c r="E43" s="22"/>
      <c r="F43" s="22"/>
      <c r="G43" s="29"/>
      <c r="H43" s="29"/>
      <c r="I43" s="24"/>
      <c r="J43" s="24"/>
      <c r="K43" s="24"/>
    </row>
    <row r="44" spans="1:13" x14ac:dyDescent="0.2">
      <c r="A44" s="21"/>
      <c r="B44" s="22"/>
      <c r="C44" s="61"/>
      <c r="D44" s="22"/>
      <c r="E44" s="62"/>
      <c r="F44" s="62"/>
      <c r="G44" s="63"/>
      <c r="H44" s="63"/>
      <c r="I44" s="8"/>
      <c r="J44" s="8"/>
      <c r="K44" s="8"/>
    </row>
    <row r="45" spans="1:13" ht="12.75" customHeight="1" x14ac:dyDescent="0.2">
      <c r="A45" s="13"/>
      <c r="B45" s="62"/>
      <c r="C45" s="62"/>
      <c r="D45" s="62"/>
      <c r="E45" s="62"/>
      <c r="F45" s="64" t="s">
        <v>41</v>
      </c>
      <c r="G45" s="10"/>
      <c r="H45" s="10"/>
      <c r="I45" s="8"/>
      <c r="J45" s="8"/>
      <c r="K45" s="8"/>
    </row>
    <row r="46" spans="1:13" x14ac:dyDescent="0.2">
      <c r="A46" s="8"/>
      <c r="B46" s="65" t="s">
        <v>5</v>
      </c>
      <c r="C46" s="62"/>
      <c r="D46" s="65" t="s">
        <v>5</v>
      </c>
      <c r="E46" s="62"/>
      <c r="F46" s="62"/>
      <c r="G46" s="8"/>
      <c r="H46" s="8"/>
      <c r="I46" s="66"/>
      <c r="J46" s="8"/>
      <c r="K46" s="8"/>
    </row>
    <row r="47" spans="1:13" x14ac:dyDescent="0.2">
      <c r="A47" s="92" t="s">
        <v>32</v>
      </c>
      <c r="B47" s="16">
        <v>2021</v>
      </c>
      <c r="C47" s="62"/>
      <c r="D47" s="16">
        <v>2020</v>
      </c>
      <c r="E47" s="63"/>
      <c r="F47" s="67" t="s">
        <v>7</v>
      </c>
      <c r="G47" s="8"/>
      <c r="H47" s="17" t="s">
        <v>8</v>
      </c>
      <c r="I47" s="14"/>
      <c r="J47" s="8"/>
      <c r="K47" s="8"/>
    </row>
    <row r="48" spans="1:13" ht="6" customHeight="1" x14ac:dyDescent="0.2">
      <c r="A48" s="19"/>
      <c r="B48" s="68"/>
      <c r="C48" s="59"/>
      <c r="D48" s="69"/>
      <c r="E48" s="58"/>
      <c r="F48" s="69"/>
      <c r="G48" s="58"/>
      <c r="H48" s="69"/>
      <c r="I48" s="20"/>
      <c r="J48" s="19"/>
      <c r="K48" s="19"/>
    </row>
    <row r="49" spans="1:11" ht="12.75" customHeight="1" x14ac:dyDescent="0.2">
      <c r="A49" s="21" t="s">
        <v>9</v>
      </c>
      <c r="B49" s="70">
        <v>790985579.24000001</v>
      </c>
      <c r="C49" s="70"/>
      <c r="D49" s="70">
        <v>679853266.19000006</v>
      </c>
      <c r="E49" s="70"/>
      <c r="F49" s="70">
        <f>+B49-D49</f>
        <v>111132313.04999995</v>
      </c>
      <c r="G49" s="40"/>
      <c r="H49" s="47">
        <f>IF(D49=0,"n/a",IF(AND(F49/D49&lt;1,F49/D49&gt;-1),F49/D49,"n/a"))</f>
        <v>0.16346514546117011</v>
      </c>
      <c r="I49" s="71"/>
      <c r="J49" s="19"/>
      <c r="K49" s="19"/>
    </row>
    <row r="50" spans="1:11" x14ac:dyDescent="0.2">
      <c r="A50" s="21" t="s">
        <v>10</v>
      </c>
      <c r="B50" s="70">
        <v>737115625.48000002</v>
      </c>
      <c r="C50" s="70"/>
      <c r="D50" s="70">
        <v>593606769.47000003</v>
      </c>
      <c r="E50" s="70"/>
      <c r="F50" s="70">
        <f>+B50-D50</f>
        <v>143508856.00999999</v>
      </c>
      <c r="G50" s="40"/>
      <c r="H50" s="47">
        <f>IF(D50=0,"n/a",IF(AND(F50/D50&lt;1,F50/D50&gt;-1),F50/D50,"n/a"))</f>
        <v>0.24175744514863171</v>
      </c>
      <c r="I50" s="71"/>
      <c r="J50" s="19"/>
      <c r="K50" s="19"/>
    </row>
    <row r="51" spans="1:11" ht="12.75" customHeight="1" x14ac:dyDescent="0.2">
      <c r="A51" s="21" t="s">
        <v>11</v>
      </c>
      <c r="B51" s="70">
        <v>92363602.560000002</v>
      </c>
      <c r="C51" s="70"/>
      <c r="D51" s="70">
        <v>85014525.430000007</v>
      </c>
      <c r="E51" s="70"/>
      <c r="F51" s="70">
        <f>+B51-D51</f>
        <v>7349077.1299999952</v>
      </c>
      <c r="G51" s="40"/>
      <c r="H51" s="47">
        <f>IF(D51=0,"n/a",IF(AND(F51/D51&lt;1,F51/D51&gt;-1),F51/D51,"n/a"))</f>
        <v>8.6444958585943546E-2</v>
      </c>
      <c r="I51" s="71"/>
      <c r="J51" s="19"/>
      <c r="K51" s="19"/>
    </row>
    <row r="52" spans="1:11" x14ac:dyDescent="0.2">
      <c r="A52" s="21" t="s">
        <v>12</v>
      </c>
      <c r="B52" s="70">
        <v>4714475.68</v>
      </c>
      <c r="C52" s="70"/>
      <c r="D52" s="70">
        <v>5970381.7199999997</v>
      </c>
      <c r="E52" s="70"/>
      <c r="F52" s="70">
        <f>+B52-D52</f>
        <v>-1255906.04</v>
      </c>
      <c r="G52" s="40"/>
      <c r="H52" s="47">
        <f>IF(D52=0,"n/a",IF(AND(F52/D52&lt;1,F52/D52&gt;-1),F52/D52,"n/a"))</f>
        <v>-0.21035607083427826</v>
      </c>
      <c r="I52" s="71"/>
      <c r="J52" s="72"/>
      <c r="K52" s="19"/>
    </row>
    <row r="53" spans="1:11" x14ac:dyDescent="0.2">
      <c r="A53" s="21" t="s">
        <v>13</v>
      </c>
      <c r="B53" s="70">
        <v>316787</v>
      </c>
      <c r="C53" s="73"/>
      <c r="D53" s="70">
        <v>421020</v>
      </c>
      <c r="E53" s="73"/>
      <c r="F53" s="70">
        <f>+B53-D53</f>
        <v>-104233</v>
      </c>
      <c r="G53" s="74"/>
      <c r="H53" s="47">
        <f>IF(D53=0,"n/a",IF(AND(F53/D53&lt;1,F53/D53&gt;-1),F53/D53,"n/a"))</f>
        <v>-0.2475725618735452</v>
      </c>
      <c r="I53" s="71"/>
      <c r="J53" s="19"/>
      <c r="K53" s="19"/>
    </row>
    <row r="54" spans="1:11" ht="6" customHeight="1" x14ac:dyDescent="0.2">
      <c r="A54" s="19"/>
      <c r="B54" s="75"/>
      <c r="C54" s="76"/>
      <c r="D54" s="75"/>
      <c r="E54" s="76"/>
      <c r="F54" s="75"/>
      <c r="G54" s="77"/>
      <c r="H54" s="78"/>
      <c r="I54" s="8"/>
      <c r="J54" s="8"/>
      <c r="K54" s="8"/>
    </row>
    <row r="55" spans="1:11" ht="12.75" customHeight="1" x14ac:dyDescent="0.2">
      <c r="A55" s="38" t="s">
        <v>15</v>
      </c>
      <c r="B55" s="79">
        <f>SUM(B49:B54)</f>
        <v>1625496069.96</v>
      </c>
      <c r="C55" s="70"/>
      <c r="D55" s="79">
        <f>SUM(D49:D54)</f>
        <v>1364865962.8100002</v>
      </c>
      <c r="E55" s="70"/>
      <c r="F55" s="79">
        <f>SUM(F49:F54)</f>
        <v>260630107.14999995</v>
      </c>
      <c r="G55" s="40"/>
      <c r="H55" s="41">
        <f>IF(D55=0,"n/a",IF(AND(F55/D55&lt;1,F55/D55&gt;-1),F55/D55,"n/a"))</f>
        <v>0.19095655855715823</v>
      </c>
      <c r="I55" s="71"/>
      <c r="J55" s="19"/>
      <c r="K55" s="19"/>
    </row>
    <row r="56" spans="1:11" ht="12.75" customHeight="1" x14ac:dyDescent="0.2">
      <c r="A56" s="21" t="s">
        <v>16</v>
      </c>
      <c r="B56" s="70">
        <v>193469926.80000001</v>
      </c>
      <c r="C56" s="73"/>
      <c r="D56" s="70">
        <v>203821067.43000001</v>
      </c>
      <c r="E56" s="73"/>
      <c r="F56" s="70">
        <f>+B56-D56</f>
        <v>-10351140.629999995</v>
      </c>
      <c r="G56" s="74"/>
      <c r="H56" s="47">
        <f>IF(D56=0,"n/a",IF(AND(F56/D56&lt;1,F56/D56&gt;-1),F56/D56,"n/a"))</f>
        <v>-5.0785430380276927E-2</v>
      </c>
      <c r="I56" s="71"/>
      <c r="J56" s="19"/>
      <c r="K56" s="19"/>
    </row>
    <row r="57" spans="1:11" x14ac:dyDescent="0.2">
      <c r="A57" s="21" t="s">
        <v>17</v>
      </c>
      <c r="B57" s="70">
        <v>315737350</v>
      </c>
      <c r="C57" s="73"/>
      <c r="D57" s="70">
        <v>242388080</v>
      </c>
      <c r="E57" s="73"/>
      <c r="F57" s="70">
        <f>+B57-D57</f>
        <v>73349270</v>
      </c>
      <c r="G57" s="74"/>
      <c r="H57" s="47">
        <f>IF(D57=0,"n/a",IF(AND(F57/D57&lt;1,F57/D57&gt;-1),F57/D57,"n/a"))</f>
        <v>0.30261087921485247</v>
      </c>
      <c r="I57" s="71"/>
      <c r="J57" s="19"/>
      <c r="K57" s="19"/>
    </row>
    <row r="58" spans="1:11" ht="6" customHeight="1" x14ac:dyDescent="0.2">
      <c r="A58" s="8"/>
      <c r="B58" s="80"/>
      <c r="C58" s="70"/>
      <c r="D58" s="80"/>
      <c r="E58" s="70"/>
      <c r="F58" s="80"/>
      <c r="G58" s="40"/>
      <c r="H58" s="81"/>
      <c r="I58" s="8"/>
      <c r="J58" s="8"/>
      <c r="K58" s="8"/>
    </row>
    <row r="59" spans="1:11" ht="13.5" thickBot="1" x14ac:dyDescent="0.25">
      <c r="A59" s="38" t="s">
        <v>33</v>
      </c>
      <c r="B59" s="82">
        <f>SUM(B55:B57)</f>
        <v>2134703346.76</v>
      </c>
      <c r="C59" s="70"/>
      <c r="D59" s="82">
        <f>SUM(D55:D57)</f>
        <v>1811075110.2400002</v>
      </c>
      <c r="E59" s="70"/>
      <c r="F59" s="82">
        <f>SUM(F55:F57)</f>
        <v>323628236.51999998</v>
      </c>
      <c r="G59" s="40"/>
      <c r="H59" s="52">
        <f>IF(D59=0,"n/a",IF(AND(F59/D59&lt;1,F59/D59&gt;-1),F59/D59,"n/a"))</f>
        <v>0.17869398938242456</v>
      </c>
      <c r="I59" s="71"/>
      <c r="J59" s="19"/>
      <c r="K59" s="19"/>
    </row>
    <row r="60" spans="1:11" ht="12.75" customHeight="1" thickTop="1" x14ac:dyDescent="0.2">
      <c r="A60" s="8"/>
      <c r="B60" s="83"/>
      <c r="C60" s="84"/>
      <c r="D60" s="83"/>
      <c r="E60" s="84"/>
      <c r="F60" s="83"/>
      <c r="G60" s="84"/>
      <c r="H60" s="83"/>
      <c r="I60" s="66"/>
      <c r="J60" s="8"/>
      <c r="K60" s="8"/>
    </row>
    <row r="61" spans="1:11" s="86" customFormat="1" x14ac:dyDescent="0.2">
      <c r="A61" s="7"/>
      <c r="B61" s="85"/>
      <c r="C61" s="85"/>
      <c r="D61" s="85"/>
      <c r="E61" s="85"/>
      <c r="F61" s="85"/>
      <c r="G61" s="85"/>
      <c r="H61" s="85"/>
      <c r="I61" s="85"/>
      <c r="J61" s="85"/>
      <c r="K61" s="85"/>
    </row>
    <row r="62" spans="1:11" s="86" customFormat="1" ht="12.75" customHeight="1" x14ac:dyDescent="0.2">
      <c r="A62" s="7" t="s">
        <v>34</v>
      </c>
      <c r="B62" s="85"/>
      <c r="C62" s="85"/>
      <c r="D62" s="85"/>
      <c r="E62" s="85"/>
      <c r="F62" s="85"/>
      <c r="G62" s="85"/>
      <c r="H62" s="85"/>
      <c r="I62" s="85"/>
      <c r="J62" s="85"/>
      <c r="K62" s="85"/>
    </row>
  </sheetData>
  <printOptions horizontalCentered="1"/>
  <pageMargins left="0.25" right="0.25" top="0.25" bottom="0.39" header="0" footer="0"/>
  <pageSetup scale="80" orientation="landscape" r:id="rId1"/>
  <headerFooter alignWithMargins="0">
    <oddFooter>&amp;C4a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5"/>
  <sheetViews>
    <sheetView tabSelected="1" zoomScaleNormal="100" workbookViewId="0">
      <pane ySplit="9" topLeftCell="A40" activePane="bottomLeft" state="frozen"/>
      <selection activeCell="F24" sqref="F24"/>
      <selection pane="bottomLeft" activeCell="B73" sqref="B73"/>
    </sheetView>
  </sheetViews>
  <sheetFormatPr defaultColWidth="9.140625" defaultRowHeight="12.75" x14ac:dyDescent="0.2"/>
  <cols>
    <col min="1" max="1" width="41.85546875" style="2" customWidth="1"/>
    <col min="2" max="2" width="18.140625" style="2" bestFit="1" customWidth="1"/>
    <col min="3" max="3" width="0.7109375" style="2" customWidth="1"/>
    <col min="4" max="4" width="18.140625" style="2" bestFit="1" customWidth="1"/>
    <col min="5" max="5" width="0.7109375" style="2" customWidth="1"/>
    <col min="6" max="6" width="16.28515625" style="2" bestFit="1" customWidth="1"/>
    <col min="7" max="7" width="0.7109375" style="2" customWidth="1"/>
    <col min="8" max="8" width="7.7109375" style="2" bestFit="1" customWidth="1"/>
    <col min="9" max="9" width="0.7109375" style="2" customWidth="1"/>
    <col min="10" max="10" width="7.7109375" style="2" customWidth="1"/>
    <col min="11" max="11" width="9.140625" style="2" hidden="1" customWidth="1"/>
    <col min="12" max="12" width="7.85546875" style="2" customWidth="1"/>
    <col min="13" max="16384" width="9.140625" style="2"/>
  </cols>
  <sheetData>
    <row r="1" spans="1:12" ht="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5" x14ac:dyDescent="0.25">
      <c r="A3" s="1" t="s">
        <v>47</v>
      </c>
      <c r="B3" s="1"/>
      <c r="C3" s="1"/>
      <c r="D3" s="1"/>
      <c r="E3" s="1"/>
      <c r="F3" s="1"/>
      <c r="G3" s="1"/>
      <c r="H3" s="1"/>
      <c r="I3" s="1"/>
      <c r="J3" s="3"/>
      <c r="K3" s="1"/>
      <c r="L3" s="1"/>
    </row>
    <row r="4" spans="1:12" x14ac:dyDescent="0.2">
      <c r="A4" s="4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x14ac:dyDescent="0.2">
      <c r="A5" s="6" t="s">
        <v>3</v>
      </c>
      <c r="B5" s="7"/>
      <c r="C5" s="7"/>
      <c r="D5" s="8"/>
      <c r="E5" s="7"/>
      <c r="F5" s="7"/>
      <c r="G5" s="7"/>
      <c r="H5" s="7"/>
      <c r="I5" s="7"/>
      <c r="J5" s="7"/>
      <c r="K5" s="7"/>
      <c r="L5" s="7"/>
    </row>
    <row r="6" spans="1:12" x14ac:dyDescent="0.2">
      <c r="A6" s="9" t="s">
        <v>3</v>
      </c>
      <c r="B6" s="8"/>
      <c r="C6" s="8"/>
      <c r="D6" s="8"/>
      <c r="E6" s="8"/>
      <c r="F6" s="10" t="s">
        <v>41</v>
      </c>
      <c r="G6" s="10"/>
      <c r="H6" s="10"/>
      <c r="I6" s="11"/>
      <c r="J6" s="12" t="s">
        <v>4</v>
      </c>
      <c r="K6" s="12"/>
      <c r="L6" s="12"/>
    </row>
    <row r="7" spans="1:12" x14ac:dyDescent="0.2">
      <c r="A7" s="13"/>
      <c r="B7" s="14" t="s">
        <v>5</v>
      </c>
      <c r="C7" s="8"/>
      <c r="D7" s="14" t="s">
        <v>5</v>
      </c>
      <c r="E7" s="8"/>
      <c r="F7" s="8"/>
      <c r="G7" s="8"/>
      <c r="H7" s="8"/>
      <c r="I7" s="8"/>
      <c r="J7" s="8"/>
      <c r="K7" s="14"/>
      <c r="L7" s="8"/>
    </row>
    <row r="8" spans="1:12" ht="13.15" hidden="1" customHeight="1" x14ac:dyDescent="0.2">
      <c r="A8" s="13"/>
      <c r="B8" s="13"/>
      <c r="C8" s="8"/>
      <c r="D8" s="13"/>
      <c r="E8" s="11"/>
      <c r="F8" s="87"/>
      <c r="G8" s="11"/>
      <c r="H8" s="11"/>
      <c r="I8" s="11"/>
      <c r="J8" s="87"/>
      <c r="K8" s="18"/>
      <c r="L8" s="11"/>
    </row>
    <row r="9" spans="1:12" ht="12.75" customHeight="1" x14ac:dyDescent="0.2">
      <c r="A9" s="15" t="s">
        <v>6</v>
      </c>
      <c r="B9" s="16">
        <v>2021</v>
      </c>
      <c r="C9" s="8"/>
      <c r="D9" s="16">
        <v>2020</v>
      </c>
      <c r="E9" s="8"/>
      <c r="F9" s="17" t="s">
        <v>7</v>
      </c>
      <c r="G9" s="8"/>
      <c r="H9" s="17" t="s">
        <v>8</v>
      </c>
      <c r="I9" s="18"/>
      <c r="J9" s="16">
        <v>2021</v>
      </c>
      <c r="K9" s="17" t="s">
        <v>39</v>
      </c>
      <c r="L9" s="16">
        <v>2020</v>
      </c>
    </row>
    <row r="10" spans="1:12" ht="6.6" customHeight="1" x14ac:dyDescent="0.2">
      <c r="A10" s="19"/>
      <c r="B10" s="20"/>
      <c r="C10" s="19"/>
      <c r="D10" s="20"/>
      <c r="E10" s="19"/>
      <c r="F10" s="20"/>
      <c r="G10" s="19"/>
      <c r="H10" s="20"/>
      <c r="I10" s="20"/>
      <c r="J10" s="20"/>
      <c r="K10" s="20"/>
      <c r="L10" s="20"/>
    </row>
    <row r="11" spans="1:12" x14ac:dyDescent="0.2">
      <c r="A11" s="21" t="s">
        <v>9</v>
      </c>
      <c r="B11" s="22">
        <v>1265882169.79</v>
      </c>
      <c r="C11" s="22"/>
      <c r="D11" s="22">
        <v>1133725218.8099999</v>
      </c>
      <c r="E11" s="22"/>
      <c r="F11" s="22">
        <f>B11-D11</f>
        <v>132156950.98000002</v>
      </c>
      <c r="G11" s="24"/>
      <c r="H11" s="23">
        <f>IF(D11=0,"n/a",IF(AND(F11/D11&lt;1,F11/D11&gt;-1),F11/D11,"n/a"))</f>
        <v>0.11656876709394967</v>
      </c>
      <c r="I11" s="25"/>
      <c r="J11" s="26">
        <f>IF(B52=0,"n/a",B11/B52)</f>
        <v>0.11166516459869646</v>
      </c>
      <c r="K11" s="27" t="e">
        <f>IF(#REF!=0,"n/a",#REF!/#REF!)</f>
        <v>#REF!</v>
      </c>
      <c r="L11" s="27">
        <f>IF(D52=0,"n/a",D11/D52)</f>
        <v>0.10544509615095533</v>
      </c>
    </row>
    <row r="12" spans="1:12" x14ac:dyDescent="0.2">
      <c r="A12" s="21" t="s">
        <v>10</v>
      </c>
      <c r="B12" s="29">
        <v>845696935.30999994</v>
      </c>
      <c r="C12" s="29"/>
      <c r="D12" s="29">
        <v>800871265.95000005</v>
      </c>
      <c r="E12" s="29"/>
      <c r="F12" s="29">
        <f>B12-D12</f>
        <v>44825669.359999895</v>
      </c>
      <c r="G12" s="29"/>
      <c r="H12" s="23">
        <f>IF(D12=0,"n/a",IF(AND(F12/D12&lt;1,F12/D12&gt;-1),F12/D12,"n/a"))</f>
        <v>5.5971129525826252E-2</v>
      </c>
      <c r="I12" s="25"/>
      <c r="J12" s="30">
        <f>IF(B53=0,"n/a",B12/B53)</f>
        <v>0.10264847956954797</v>
      </c>
      <c r="K12" s="31" t="e">
        <f>IF(#REF!=0,"n/a",#REF!/#REF!)</f>
        <v>#REF!</v>
      </c>
      <c r="L12" s="31">
        <f>IF(D53=0,"n/a",D12/D53)</f>
        <v>9.6648747852228253E-2</v>
      </c>
    </row>
    <row r="13" spans="1:12" x14ac:dyDescent="0.2">
      <c r="A13" s="21" t="s">
        <v>11</v>
      </c>
      <c r="B13" s="29">
        <v>105749868.12</v>
      </c>
      <c r="C13" s="29"/>
      <c r="D13" s="29">
        <v>100678869.62</v>
      </c>
      <c r="E13" s="29"/>
      <c r="F13" s="29">
        <f>B13-D13</f>
        <v>5070998.5</v>
      </c>
      <c r="G13" s="29"/>
      <c r="H13" s="23">
        <f>IF(D13=0,"n/a",IF(AND(F13/D13&lt;1,F13/D13&gt;-1),F13/D13,"n/a"))</f>
        <v>5.0368051599505033E-2</v>
      </c>
      <c r="I13" s="25"/>
      <c r="J13" s="30">
        <f>IF(B54=0,"n/a",B13/B54)</f>
        <v>9.5668521868387785E-2</v>
      </c>
      <c r="K13" s="31" t="e">
        <f>IF(#REF!=0,"n/a",#REF!/#REF!)</f>
        <v>#REF!</v>
      </c>
      <c r="L13" s="31">
        <f>IF(D54=0,"n/a",D13/D54)</f>
        <v>9.0127792034281368E-2</v>
      </c>
    </row>
    <row r="14" spans="1:12" x14ac:dyDescent="0.2">
      <c r="A14" s="21" t="s">
        <v>12</v>
      </c>
      <c r="B14" s="29">
        <v>18469424.149999999</v>
      </c>
      <c r="C14" s="29"/>
      <c r="D14" s="29">
        <v>17676485.870000001</v>
      </c>
      <c r="E14" s="29"/>
      <c r="F14" s="29">
        <f>B14-D14</f>
        <v>792938.27999999747</v>
      </c>
      <c r="G14" s="29"/>
      <c r="H14" s="23">
        <f>IF(D14=0,"n/a",IF(AND(F14/D14&lt;1,F14/D14&gt;-1),F14/D14,"n/a"))</f>
        <v>4.4858366410132931E-2</v>
      </c>
      <c r="I14" s="25"/>
      <c r="J14" s="30">
        <f>IF(B55=0,"n/a",B14/B55)</f>
        <v>0.24603777311959651</v>
      </c>
      <c r="K14" s="31" t="e">
        <f>IF(#REF!=0,"n/a",#REF!/#REF!)</f>
        <v>#REF!</v>
      </c>
      <c r="L14" s="31">
        <f>IF(D55=0,"n/a",D14/D55)</f>
        <v>0.23586305851657571</v>
      </c>
    </row>
    <row r="15" spans="1:12" x14ac:dyDescent="0.2">
      <c r="A15" s="21" t="s">
        <v>13</v>
      </c>
      <c r="B15" s="29">
        <v>351600.44</v>
      </c>
      <c r="C15" s="33"/>
      <c r="D15" s="29">
        <v>351214.45</v>
      </c>
      <c r="E15" s="29"/>
      <c r="F15" s="29">
        <f>B15-D15</f>
        <v>385.98999999999069</v>
      </c>
      <c r="G15" s="33"/>
      <c r="H15" s="23">
        <f>IF(D15=0,"n/a",IF(AND(F15/D15&lt;1,F15/D15&gt;-1),F15/D15,"n/a"))</f>
        <v>1.0990151458745239E-3</v>
      </c>
      <c r="I15" s="34"/>
      <c r="J15" s="30">
        <f>IF(B56=0,"n/a",B15/B56)</f>
        <v>4.8173550616417898E-2</v>
      </c>
      <c r="K15" s="31" t="e">
        <f>IF(#REF!=0,"n/a",#REF!/#REF!)</f>
        <v>#REF!</v>
      </c>
      <c r="L15" s="31">
        <f>IF(D56=0,"n/a",D15/D56)</f>
        <v>4.8169768130810101E-2</v>
      </c>
    </row>
    <row r="16" spans="1:12" ht="8.4499999999999993" customHeight="1" x14ac:dyDescent="0.2">
      <c r="A16" s="19"/>
      <c r="B16" s="35"/>
      <c r="C16" s="29"/>
      <c r="D16" s="35"/>
      <c r="E16" s="29"/>
      <c r="F16" s="35"/>
      <c r="G16" s="29"/>
      <c r="H16" s="36" t="s">
        <v>3</v>
      </c>
      <c r="I16" s="25"/>
      <c r="J16" s="37"/>
      <c r="K16" s="37" t="s">
        <v>14</v>
      </c>
      <c r="L16" s="37" t="s">
        <v>14</v>
      </c>
    </row>
    <row r="17" spans="1:12" x14ac:dyDescent="0.2">
      <c r="A17" s="38" t="s">
        <v>15</v>
      </c>
      <c r="B17" s="39">
        <f>SUM(B11:B16)</f>
        <v>2236149997.8099999</v>
      </c>
      <c r="C17" s="29"/>
      <c r="D17" s="39">
        <f>SUM(D11:D16)</f>
        <v>2053303054.7</v>
      </c>
      <c r="E17" s="29"/>
      <c r="F17" s="39">
        <f>SUM(F11:F16)</f>
        <v>182846943.10999992</v>
      </c>
      <c r="G17" s="29"/>
      <c r="H17" s="41">
        <f>IF(D17=0,"n/a",IF(AND(F17/D17&lt;1,F17/D17&gt;-1),F17/D17,"n/a"))</f>
        <v>8.9050149071499315E-2</v>
      </c>
      <c r="I17" s="25"/>
      <c r="J17" s="42">
        <f>IF(B58=0,"n/a",B17/B58)</f>
        <v>0.10769919587657521</v>
      </c>
      <c r="K17" s="31" t="e">
        <f>IF(#REF!=0,"n/a",#REF!/#REF!)</f>
        <v>#REF!</v>
      </c>
      <c r="L17" s="42">
        <f>IF(D58=0,"n/a",D17/D58)</f>
        <v>0.10146021023642859</v>
      </c>
    </row>
    <row r="18" spans="1:12" x14ac:dyDescent="0.2">
      <c r="A18" s="21" t="s">
        <v>16</v>
      </c>
      <c r="B18" s="29">
        <v>18631785.809999999</v>
      </c>
      <c r="C18" s="29"/>
      <c r="D18" s="29">
        <v>20634825.920000002</v>
      </c>
      <c r="E18" s="29"/>
      <c r="F18" s="29">
        <f>B18-D18</f>
        <v>-2003040.1100000031</v>
      </c>
      <c r="G18" s="29"/>
      <c r="H18" s="47">
        <f>IF(D18=0,"n/a",IF(AND(F18/D18&lt;1,F18/D18&gt;-1),F18/D18,"n/a"))</f>
        <v>-9.7070850888961752E-2</v>
      </c>
      <c r="I18" s="34"/>
      <c r="J18" s="31">
        <f>IF(B59=0,"n/a",B18/B59)</f>
        <v>8.3801518016809236E-3</v>
      </c>
      <c r="K18" s="31" t="e">
        <f>IF(#REF!=0,"n/a",#REF!/#REF!)</f>
        <v>#REF!</v>
      </c>
      <c r="L18" s="31">
        <f>IF(D59=0,"n/a",D18/D59)</f>
        <v>8.9781557645349768E-3</v>
      </c>
    </row>
    <row r="19" spans="1:12" x14ac:dyDescent="0.2">
      <c r="A19" s="21" t="s">
        <v>17</v>
      </c>
      <c r="B19" s="29">
        <v>88593130.120000005</v>
      </c>
      <c r="C19" s="29"/>
      <c r="D19" s="29">
        <v>101260808.86</v>
      </c>
      <c r="E19" s="29"/>
      <c r="F19" s="29">
        <f>B19-D19</f>
        <v>-12667678.739999995</v>
      </c>
      <c r="G19" s="29"/>
      <c r="H19" s="47">
        <f>IF(D19=0,"n/a",IF(AND(F19/D19&lt;1,F19/D19&gt;-1),F19/D19,"n/a"))</f>
        <v>-0.12509952154849888</v>
      </c>
      <c r="I19" s="25"/>
      <c r="J19" s="42">
        <f>IF(B60=0,"n/a",B19/B60)</f>
        <v>3.010410673461645E-2</v>
      </c>
      <c r="K19" s="42" t="e">
        <f>IF(#REF!=0,"n/a",#REF!/#REF!)</f>
        <v>#REF!</v>
      </c>
      <c r="L19" s="42">
        <f>IF(D60=0,"n/a",D19/D60)</f>
        <v>2.3910730815179554E-2</v>
      </c>
    </row>
    <row r="20" spans="1:12" ht="6" customHeight="1" x14ac:dyDescent="0.2">
      <c r="A20" s="19"/>
      <c r="B20" s="43"/>
      <c r="C20" s="44"/>
      <c r="D20" s="43"/>
      <c r="E20" s="44"/>
      <c r="F20" s="43"/>
      <c r="G20" s="44"/>
      <c r="H20" s="43" t="s">
        <v>3</v>
      </c>
      <c r="I20" s="45"/>
      <c r="J20" s="45"/>
      <c r="K20" s="45"/>
      <c r="L20" s="45"/>
    </row>
    <row r="21" spans="1:12" x14ac:dyDescent="0.2">
      <c r="A21" s="46" t="s">
        <v>18</v>
      </c>
      <c r="B21" s="29">
        <f>SUM(B17:B19)</f>
        <v>2343374913.7399998</v>
      </c>
      <c r="C21" s="29"/>
      <c r="D21" s="29">
        <f>SUM(D17:D19)</f>
        <v>2175198689.48</v>
      </c>
      <c r="E21" s="29"/>
      <c r="F21" s="29">
        <f>SUM(F17:F19)</f>
        <v>168176224.25999993</v>
      </c>
      <c r="G21" s="29"/>
      <c r="H21" s="47">
        <f>IF(D21=0,"n/a",IF(AND(F21/D21&lt;1,F21/D21&gt;-1),F21/D21,"n/a"))</f>
        <v>7.7315339087577289E-2</v>
      </c>
      <c r="I21" s="25"/>
      <c r="J21" s="24"/>
      <c r="K21" s="24"/>
      <c r="L21" s="24"/>
    </row>
    <row r="22" spans="1:12" ht="6.6" customHeight="1" x14ac:dyDescent="0.2">
      <c r="A22" s="48"/>
      <c r="B22" s="33"/>
      <c r="C22" s="33"/>
      <c r="D22" s="33"/>
      <c r="E22" s="33"/>
      <c r="F22" s="33"/>
      <c r="G22" s="33"/>
      <c r="H22" s="49" t="s">
        <v>3</v>
      </c>
      <c r="I22" s="34"/>
      <c r="J22" s="49"/>
      <c r="K22" s="49"/>
      <c r="L22" s="49"/>
    </row>
    <row r="23" spans="1:12" x14ac:dyDescent="0.2">
      <c r="A23" s="21" t="s">
        <v>19</v>
      </c>
      <c r="B23" s="29">
        <v>21311995.93</v>
      </c>
      <c r="C23" s="33"/>
      <c r="D23" s="29">
        <v>9520817.3900000006</v>
      </c>
      <c r="E23" s="33"/>
      <c r="F23" s="29">
        <f>B23-D23</f>
        <v>11791178.539999999</v>
      </c>
      <c r="G23" s="33"/>
      <c r="H23" s="47" t="str">
        <f>IF(D23=0,"n/a",IF(AND(F23/D23&lt;1,F23/D23&gt;-1),F23/D23,"n/a"))</f>
        <v>n/a</v>
      </c>
      <c r="I23" s="34"/>
      <c r="J23" s="49"/>
      <c r="K23" s="49"/>
      <c r="L23" s="49"/>
    </row>
    <row r="24" spans="1:12" x14ac:dyDescent="0.2">
      <c r="A24" s="21" t="s">
        <v>20</v>
      </c>
      <c r="B24" s="29">
        <v>19282440.129999999</v>
      </c>
      <c r="C24" s="33"/>
      <c r="D24" s="29">
        <v>17853663.350000001</v>
      </c>
      <c r="E24" s="33"/>
      <c r="F24" s="29">
        <f>B24-D24</f>
        <v>1428776.7799999975</v>
      </c>
      <c r="G24" s="33"/>
      <c r="H24" s="47">
        <f>IF(D24=0,"n/a",IF(AND(F24/D24&lt;1,F24/D24&gt;-1),F24/D24,"n/a"))</f>
        <v>8.0027093151165379E-2</v>
      </c>
      <c r="I24" s="34"/>
      <c r="J24" s="49"/>
      <c r="K24" s="49"/>
      <c r="L24" s="49"/>
    </row>
    <row r="25" spans="1:12" x14ac:dyDescent="0.2">
      <c r="A25" s="21" t="s">
        <v>21</v>
      </c>
      <c r="B25" s="29">
        <v>-7945459.71</v>
      </c>
      <c r="C25" s="33"/>
      <c r="D25" s="29">
        <v>24931299.969999999</v>
      </c>
      <c r="E25" s="33"/>
      <c r="F25" s="29">
        <f>B25-D25</f>
        <v>-32876759.68</v>
      </c>
      <c r="G25" s="33"/>
      <c r="H25" s="47" t="str">
        <f>IF(D25=0,"n/a",IF(AND(F25/D25&lt;1,F25/D25&gt;-1),F25/D25,"n/a"))</f>
        <v>n/a</v>
      </c>
      <c r="I25" s="34"/>
      <c r="J25" s="49"/>
      <c r="K25" s="49"/>
      <c r="L25" s="49"/>
    </row>
    <row r="26" spans="1:12" x14ac:dyDescent="0.2">
      <c r="A26" s="21" t="s">
        <v>22</v>
      </c>
      <c r="B26" s="39">
        <v>128350740.34999999</v>
      </c>
      <c r="C26" s="33"/>
      <c r="D26" s="39">
        <v>97322825.75</v>
      </c>
      <c r="E26" s="33"/>
      <c r="F26" s="39">
        <f>B26-D26</f>
        <v>31027914.599999994</v>
      </c>
      <c r="G26" s="33"/>
      <c r="H26" s="41">
        <f>IF(D26=0,"n/a",IF(AND(F26/D26&lt;1,F26/D26&gt;-1),F26/D26,"n/a"))</f>
        <v>0.31881436200489682</v>
      </c>
      <c r="I26" s="34"/>
      <c r="J26" s="49"/>
      <c r="K26" s="49"/>
      <c r="L26" s="49"/>
    </row>
    <row r="27" spans="1:12" x14ac:dyDescent="0.2">
      <c r="A27" s="21" t="s">
        <v>23</v>
      </c>
      <c r="B27" s="39">
        <f>SUM(B23:B26)</f>
        <v>160999716.69999999</v>
      </c>
      <c r="C27" s="29"/>
      <c r="D27" s="39">
        <f>SUM(D23:D26)</f>
        <v>149628606.46000001</v>
      </c>
      <c r="E27" s="29"/>
      <c r="F27" s="39">
        <f>SUM(F23:F26)</f>
        <v>11371110.239999991</v>
      </c>
      <c r="G27" s="29"/>
      <c r="H27" s="41">
        <f>IF(D27=0,"n/a",IF(AND(F27/D27&lt;1,F27/D27&gt;-1),F27/D27,"n/a"))</f>
        <v>7.5995563341959033E-2</v>
      </c>
      <c r="I27" s="25"/>
      <c r="J27" s="24"/>
      <c r="K27" s="24"/>
      <c r="L27" s="24"/>
    </row>
    <row r="28" spans="1:12" ht="6.6" customHeight="1" x14ac:dyDescent="0.2">
      <c r="A28" s="48"/>
      <c r="B28" s="50"/>
      <c r="C28" s="50"/>
      <c r="D28" s="50"/>
      <c r="E28" s="50"/>
      <c r="F28" s="50"/>
      <c r="G28" s="33"/>
      <c r="H28" s="49" t="s">
        <v>3</v>
      </c>
      <c r="I28" s="34"/>
      <c r="J28" s="49"/>
      <c r="K28" s="49"/>
      <c r="L28" s="49"/>
    </row>
    <row r="29" spans="1:12" ht="13.5" thickBot="1" x14ac:dyDescent="0.25">
      <c r="A29" s="38" t="s">
        <v>24</v>
      </c>
      <c r="B29" s="51">
        <f>+B27+B21</f>
        <v>2504374630.4399996</v>
      </c>
      <c r="C29" s="22"/>
      <c r="D29" s="51">
        <f>+D27+D21</f>
        <v>2324827295.9400001</v>
      </c>
      <c r="E29" s="22"/>
      <c r="F29" s="51">
        <f>+F27+F21</f>
        <v>179547334.49999991</v>
      </c>
      <c r="G29" s="29"/>
      <c r="H29" s="52">
        <f>IF(D29=0,"n/a",IF(AND(F29/D29&lt;1,F29/D29&gt;-1),F29/D29,"n/a"))</f>
        <v>7.7230396775517615E-2</v>
      </c>
      <c r="I29" s="25"/>
      <c r="J29" s="24"/>
      <c r="K29" s="24"/>
      <c r="L29" s="24"/>
    </row>
    <row r="30" spans="1:12" ht="4.1500000000000004" customHeight="1" thickTop="1" x14ac:dyDescent="0.2">
      <c r="A30" s="21"/>
      <c r="B30" s="50"/>
      <c r="C30" s="22"/>
      <c r="D30" s="50"/>
      <c r="E30" s="22"/>
      <c r="F30" s="50"/>
      <c r="G30" s="29"/>
      <c r="H30" s="53"/>
      <c r="I30" s="25"/>
      <c r="J30" s="24"/>
      <c r="K30" s="24"/>
      <c r="L30" s="24"/>
    </row>
    <row r="31" spans="1:12" ht="13.15" customHeight="1" x14ac:dyDescent="0.2">
      <c r="A31" s="19"/>
      <c r="B31" s="54"/>
      <c r="C31" s="54"/>
      <c r="D31" s="54"/>
      <c r="E31" s="54"/>
      <c r="F31" s="54"/>
      <c r="G31" s="55"/>
      <c r="H31" s="29"/>
      <c r="I31" s="56"/>
      <c r="J31" s="45"/>
      <c r="K31" s="45"/>
      <c r="L31" s="45"/>
    </row>
    <row r="32" spans="1:12" x14ac:dyDescent="0.2">
      <c r="A32" s="21" t="s">
        <v>35</v>
      </c>
      <c r="B32" s="22">
        <v>85895132.439999998</v>
      </c>
      <c r="C32" s="22"/>
      <c r="D32" s="22">
        <v>81233572.120000005</v>
      </c>
      <c r="E32" s="22"/>
      <c r="F32" s="22"/>
      <c r="G32" s="29"/>
      <c r="H32" s="29"/>
      <c r="I32" s="24"/>
      <c r="J32" s="24"/>
      <c r="K32" s="24"/>
      <c r="L32" s="24"/>
    </row>
    <row r="33" spans="1:12" x14ac:dyDescent="0.2">
      <c r="A33" s="21" t="s">
        <v>25</v>
      </c>
      <c r="B33" s="29">
        <v>-87029955.040000007</v>
      </c>
      <c r="C33" s="29"/>
      <c r="D33" s="29">
        <v>-82770756.120000005</v>
      </c>
      <c r="E33" s="22"/>
      <c r="F33" s="22"/>
      <c r="G33" s="29"/>
      <c r="H33" s="29"/>
      <c r="I33" s="25"/>
      <c r="J33" s="24"/>
      <c r="K33" s="24"/>
      <c r="L33" s="24"/>
    </row>
    <row r="34" spans="1:12" ht="12" customHeight="1" x14ac:dyDescent="0.2">
      <c r="A34" s="21" t="s">
        <v>26</v>
      </c>
      <c r="B34" s="29">
        <v>93450157.340000004</v>
      </c>
      <c r="C34" s="58"/>
      <c r="D34" s="29">
        <v>78337132.239999995</v>
      </c>
      <c r="E34" s="59"/>
      <c r="F34" s="59"/>
      <c r="G34" s="58"/>
      <c r="H34" s="58"/>
      <c r="I34" s="19"/>
      <c r="J34" s="19"/>
      <c r="K34" s="19"/>
      <c r="L34" s="19"/>
    </row>
    <row r="35" spans="1:12" x14ac:dyDescent="0.2">
      <c r="A35" s="21" t="s">
        <v>36</v>
      </c>
      <c r="B35" s="29">
        <v>-33621225.560000002</v>
      </c>
      <c r="C35" s="29"/>
      <c r="D35" s="29">
        <v>-36052790.317000002</v>
      </c>
      <c r="E35" s="22"/>
      <c r="F35" s="22"/>
      <c r="G35" s="29"/>
      <c r="H35" s="29"/>
      <c r="I35" s="24"/>
      <c r="J35" s="24"/>
      <c r="K35" s="24"/>
      <c r="L35" s="24"/>
    </row>
    <row r="36" spans="1:12" x14ac:dyDescent="0.2">
      <c r="A36" s="21" t="s">
        <v>42</v>
      </c>
      <c r="B36" s="29">
        <v>22928193.649999999</v>
      </c>
      <c r="C36" s="29"/>
      <c r="D36" s="29">
        <v>0</v>
      </c>
      <c r="E36" s="22"/>
      <c r="F36" s="22"/>
      <c r="G36" s="29"/>
      <c r="H36" s="29"/>
      <c r="I36" s="24"/>
      <c r="J36" s="24"/>
      <c r="K36" s="24"/>
      <c r="L36" s="24"/>
    </row>
    <row r="37" spans="1:12" x14ac:dyDescent="0.2">
      <c r="A37" s="21" t="s">
        <v>27</v>
      </c>
      <c r="B37" s="29">
        <v>20895273.780000001</v>
      </c>
      <c r="C37" s="29"/>
      <c r="D37" s="29">
        <v>19593808.370000001</v>
      </c>
      <c r="E37" s="22"/>
      <c r="F37" s="22"/>
      <c r="G37" s="29"/>
      <c r="H37" s="29"/>
      <c r="I37" s="24"/>
      <c r="J37" s="24"/>
      <c r="K37" s="24"/>
      <c r="L37" s="24"/>
    </row>
    <row r="38" spans="1:12" x14ac:dyDescent="0.2">
      <c r="A38" s="21" t="s">
        <v>28</v>
      </c>
      <c r="B38" s="29">
        <v>0</v>
      </c>
      <c r="C38" s="29"/>
      <c r="D38" s="29">
        <v>-1323.9</v>
      </c>
      <c r="E38" s="22"/>
      <c r="F38" s="22"/>
      <c r="G38" s="29"/>
      <c r="H38" s="29"/>
      <c r="I38" s="24"/>
      <c r="J38" s="24"/>
      <c r="K38" s="24"/>
      <c r="L38" s="24"/>
    </row>
    <row r="39" spans="1:12" x14ac:dyDescent="0.2">
      <c r="A39" s="21" t="s">
        <v>29</v>
      </c>
      <c r="B39" s="29">
        <v>0</v>
      </c>
      <c r="C39" s="29"/>
      <c r="D39" s="29">
        <v>-12.52</v>
      </c>
      <c r="E39" s="22"/>
      <c r="F39" s="22"/>
      <c r="G39" s="29"/>
      <c r="H39" s="29"/>
      <c r="I39" s="24"/>
      <c r="J39" s="24"/>
      <c r="K39" s="24"/>
      <c r="L39" s="24"/>
    </row>
    <row r="40" spans="1:12" x14ac:dyDescent="0.2">
      <c r="A40" s="21" t="s">
        <v>37</v>
      </c>
      <c r="B40" s="29">
        <v>-1247264.25</v>
      </c>
      <c r="C40" s="29"/>
      <c r="D40" s="29">
        <v>-1471743.63</v>
      </c>
      <c r="E40" s="22"/>
      <c r="F40" s="22"/>
      <c r="G40" s="29"/>
      <c r="H40" s="29"/>
      <c r="I40" s="24"/>
      <c r="J40" s="24"/>
      <c r="K40" s="24"/>
      <c r="L40" s="24"/>
    </row>
    <row r="41" spans="1:12" x14ac:dyDescent="0.2">
      <c r="A41" s="21" t="s">
        <v>30</v>
      </c>
      <c r="B41" s="29">
        <v>59083615.990000002</v>
      </c>
      <c r="C41" s="29"/>
      <c r="D41" s="29">
        <v>58190982.350000001</v>
      </c>
      <c r="E41" s="22"/>
      <c r="F41" s="22"/>
      <c r="G41" s="29"/>
      <c r="H41" s="29"/>
      <c r="I41" s="24"/>
      <c r="J41" s="24"/>
      <c r="K41" s="24"/>
      <c r="L41" s="24"/>
    </row>
    <row r="42" spans="1:12" x14ac:dyDescent="0.2">
      <c r="A42" s="21" t="s">
        <v>31</v>
      </c>
      <c r="B42" s="29">
        <v>0</v>
      </c>
      <c r="C42" s="29"/>
      <c r="D42" s="29">
        <v>57.03</v>
      </c>
      <c r="E42" s="22"/>
      <c r="F42" s="22"/>
      <c r="G42" s="29"/>
      <c r="H42" s="29"/>
      <c r="I42" s="24"/>
      <c r="J42" s="24"/>
      <c r="K42" s="24"/>
      <c r="L42" s="24"/>
    </row>
    <row r="43" spans="1:12" x14ac:dyDescent="0.2">
      <c r="A43" s="21" t="s">
        <v>38</v>
      </c>
      <c r="B43" s="29">
        <v>-982036.84</v>
      </c>
      <c r="C43" s="29"/>
      <c r="D43" s="29">
        <v>-19615477.620000001</v>
      </c>
      <c r="E43" s="22"/>
      <c r="F43" s="22"/>
      <c r="G43" s="29"/>
      <c r="H43" s="29"/>
      <c r="I43" s="24"/>
      <c r="J43" s="24"/>
      <c r="K43" s="24"/>
      <c r="L43" s="24"/>
    </row>
    <row r="44" spans="1:12" x14ac:dyDescent="0.2">
      <c r="A44" s="21" t="s">
        <v>43</v>
      </c>
      <c r="B44" s="29">
        <v>-42382360.189999998</v>
      </c>
      <c r="C44" s="29"/>
      <c r="D44" s="29">
        <v>0</v>
      </c>
      <c r="E44" s="22"/>
      <c r="F44" s="22"/>
      <c r="G44" s="29"/>
      <c r="H44" s="29"/>
      <c r="I44" s="24"/>
      <c r="J44" s="24"/>
      <c r="K44" s="24"/>
      <c r="L44" s="24"/>
    </row>
    <row r="45" spans="1:12" x14ac:dyDescent="0.2">
      <c r="A45" s="21" t="s">
        <v>44</v>
      </c>
      <c r="B45" s="29">
        <v>-12241558.550000001</v>
      </c>
      <c r="C45" s="29"/>
      <c r="D45" s="29">
        <v>0</v>
      </c>
      <c r="E45" s="22"/>
      <c r="F45" s="22"/>
      <c r="G45" s="29"/>
      <c r="H45" s="29"/>
      <c r="I45" s="24"/>
      <c r="J45" s="24"/>
      <c r="K45" s="24"/>
      <c r="L45" s="24"/>
    </row>
    <row r="46" spans="1:12" ht="12.75" customHeight="1" x14ac:dyDescent="0.2">
      <c r="A46" s="21"/>
      <c r="B46" s="29"/>
      <c r="C46" s="61"/>
      <c r="D46" s="29"/>
      <c r="E46" s="62"/>
      <c r="F46" s="62"/>
      <c r="G46" s="63"/>
      <c r="H46" s="63"/>
      <c r="I46" s="8"/>
      <c r="J46" s="8"/>
      <c r="K46" s="8"/>
      <c r="L46" s="8"/>
    </row>
    <row r="47" spans="1:12" ht="12.75" customHeight="1" x14ac:dyDescent="0.2">
      <c r="A47" s="21"/>
      <c r="B47" s="29"/>
      <c r="C47" s="61"/>
      <c r="D47" s="29"/>
      <c r="E47" s="62"/>
      <c r="F47" s="62"/>
      <c r="G47" s="63"/>
      <c r="H47" s="63"/>
      <c r="I47" s="8"/>
      <c r="J47" s="8"/>
      <c r="K47" s="8"/>
      <c r="L47" s="8"/>
    </row>
    <row r="48" spans="1:12" ht="13.15" customHeight="1" x14ac:dyDescent="0.2">
      <c r="A48" s="13"/>
      <c r="B48" s="62"/>
      <c r="C48" s="62"/>
      <c r="D48" s="62"/>
      <c r="E48" s="62"/>
      <c r="F48" s="64" t="s">
        <v>41</v>
      </c>
      <c r="G48" s="10"/>
      <c r="H48" s="10"/>
      <c r="I48" s="8"/>
      <c r="J48" s="8"/>
      <c r="K48" s="8"/>
      <c r="L48" s="8"/>
    </row>
    <row r="49" spans="1:12" x14ac:dyDescent="0.2">
      <c r="A49" s="8"/>
      <c r="B49" s="65" t="s">
        <v>5</v>
      </c>
      <c r="C49" s="62"/>
      <c r="D49" s="65" t="s">
        <v>5</v>
      </c>
      <c r="E49" s="62"/>
      <c r="F49" s="62"/>
      <c r="G49" s="8"/>
      <c r="H49" s="8"/>
      <c r="I49" s="66"/>
      <c r="J49" s="8"/>
      <c r="K49" s="8"/>
      <c r="L49" s="8"/>
    </row>
    <row r="50" spans="1:12" ht="13.15" customHeight="1" x14ac:dyDescent="0.2">
      <c r="A50" s="15" t="s">
        <v>32</v>
      </c>
      <c r="B50" s="16">
        <v>2021</v>
      </c>
      <c r="C50" s="62"/>
      <c r="D50" s="16">
        <v>2020</v>
      </c>
      <c r="E50" s="62"/>
      <c r="F50" s="88" t="s">
        <v>7</v>
      </c>
      <c r="G50" s="8"/>
      <c r="H50" s="17" t="s">
        <v>8</v>
      </c>
      <c r="I50" s="14"/>
      <c r="J50" s="8"/>
      <c r="K50" s="8"/>
      <c r="L50" s="8"/>
    </row>
    <row r="51" spans="1:12" ht="6" customHeight="1" x14ac:dyDescent="0.2">
      <c r="A51" s="19"/>
      <c r="B51" s="68"/>
      <c r="C51" s="59"/>
      <c r="D51" s="68"/>
      <c r="E51" s="59"/>
      <c r="F51" s="68"/>
      <c r="G51" s="58"/>
      <c r="H51" s="69"/>
      <c r="I51" s="20"/>
      <c r="J51" s="19"/>
      <c r="K51" s="19"/>
      <c r="L51" s="19"/>
    </row>
    <row r="52" spans="1:12" x14ac:dyDescent="0.2">
      <c r="A52" s="21" t="s">
        <v>9</v>
      </c>
      <c r="B52" s="70">
        <v>11336410727.01</v>
      </c>
      <c r="C52" s="70"/>
      <c r="D52" s="70">
        <v>10751806012.742001</v>
      </c>
      <c r="E52" s="70"/>
      <c r="F52" s="70">
        <f>+B52-D52</f>
        <v>584604714.26799965</v>
      </c>
      <c r="G52" s="40"/>
      <c r="H52" s="47">
        <f>IF(D52=0,"n/a",IF(AND(F52/D52&lt;1,F52/D52&gt;-1),F52/D52,"n/a"))</f>
        <v>5.437269920748037E-2</v>
      </c>
      <c r="I52" s="71"/>
      <c r="J52" s="19"/>
      <c r="K52" s="19"/>
      <c r="L52" s="19"/>
    </row>
    <row r="53" spans="1:12" ht="12.75" customHeight="1" x14ac:dyDescent="0.2">
      <c r="A53" s="21" t="s">
        <v>10</v>
      </c>
      <c r="B53" s="70">
        <v>8238767284.7799997</v>
      </c>
      <c r="C53" s="70"/>
      <c r="D53" s="70">
        <v>8286411192.5640001</v>
      </c>
      <c r="E53" s="70"/>
      <c r="F53" s="70">
        <f>+B53-D53</f>
        <v>-47643907.784000397</v>
      </c>
      <c r="G53" s="40"/>
      <c r="H53" s="47">
        <f>IF(D53=0,"n/a",IF(AND(F53/D53&lt;1,F53/D53&gt;-1),F53/D53,"n/a"))</f>
        <v>-5.7496432022049234E-3</v>
      </c>
      <c r="I53" s="71"/>
      <c r="J53" s="19"/>
      <c r="K53" s="19"/>
      <c r="L53" s="19"/>
    </row>
    <row r="54" spans="1:12" x14ac:dyDescent="0.2">
      <c r="A54" s="21" t="s">
        <v>11</v>
      </c>
      <c r="B54" s="70">
        <v>1105377882.45</v>
      </c>
      <c r="C54" s="70"/>
      <c r="D54" s="70">
        <v>1117067969.2420001</v>
      </c>
      <c r="E54" s="70"/>
      <c r="F54" s="70">
        <f>+B54-D54</f>
        <v>-11690086.792000055</v>
      </c>
      <c r="G54" s="40"/>
      <c r="H54" s="47">
        <f>IF(D54=0,"n/a",IF(AND(F54/D54&lt;1,F54/D54&gt;-1),F54/D54,"n/a"))</f>
        <v>-1.0464973586103722E-2</v>
      </c>
      <c r="I54" s="71"/>
      <c r="J54" s="19"/>
      <c r="K54" s="19"/>
      <c r="L54" s="19"/>
    </row>
    <row r="55" spans="1:12" x14ac:dyDescent="0.2">
      <c r="A55" s="21" t="s">
        <v>12</v>
      </c>
      <c r="B55" s="70">
        <v>75067433.409999996</v>
      </c>
      <c r="C55" s="70"/>
      <c r="D55" s="70">
        <v>74943850.813999996</v>
      </c>
      <c r="E55" s="70"/>
      <c r="F55" s="70">
        <f>+B55-D55</f>
        <v>123582.59600000083</v>
      </c>
      <c r="G55" s="40"/>
      <c r="H55" s="47">
        <f>IF(D55=0,"n/a",IF(AND(F55/D55&lt;1,F55/D55&gt;-1),F55/D55,"n/a"))</f>
        <v>1.649002481960999E-3</v>
      </c>
      <c r="I55" s="71"/>
      <c r="J55" s="72"/>
      <c r="K55" s="19"/>
      <c r="L55" s="19"/>
    </row>
    <row r="56" spans="1:12" ht="12.75" customHeight="1" x14ac:dyDescent="0.2">
      <c r="A56" s="21" t="s">
        <v>13</v>
      </c>
      <c r="B56" s="70">
        <v>7298620</v>
      </c>
      <c r="C56" s="73"/>
      <c r="D56" s="70">
        <v>7291180</v>
      </c>
      <c r="E56" s="73"/>
      <c r="F56" s="70">
        <f>+B56-D56</f>
        <v>7440</v>
      </c>
      <c r="G56" s="74"/>
      <c r="H56" s="47">
        <f>IF(D56=0,"n/a",IF(AND(F56/D56&lt;1,F56/D56&gt;-1),F56/D56,"n/a"))</f>
        <v>1.02041096228594E-3</v>
      </c>
      <c r="I56" s="71"/>
      <c r="J56" s="19"/>
      <c r="K56" s="19"/>
      <c r="L56" s="19"/>
    </row>
    <row r="57" spans="1:12" ht="6" customHeight="1" x14ac:dyDescent="0.2">
      <c r="A57" s="19"/>
      <c r="B57" s="75"/>
      <c r="C57" s="76"/>
      <c r="D57" s="75"/>
      <c r="E57" s="76"/>
      <c r="F57" s="75"/>
      <c r="G57" s="77"/>
      <c r="H57" s="78"/>
      <c r="I57" s="8"/>
      <c r="J57" s="8"/>
      <c r="K57" s="8"/>
      <c r="L57" s="8"/>
    </row>
    <row r="58" spans="1:12" ht="12.75" customHeight="1" x14ac:dyDescent="0.2">
      <c r="A58" s="38" t="s">
        <v>15</v>
      </c>
      <c r="B58" s="79">
        <f>SUM(B52:B57)</f>
        <v>20762921947.650002</v>
      </c>
      <c r="C58" s="70"/>
      <c r="D58" s="79">
        <f>SUM(D52:D57)</f>
        <v>20237520205.362</v>
      </c>
      <c r="E58" s="70"/>
      <c r="F58" s="79">
        <f>SUM(F52:F57)</f>
        <v>525401742.28799921</v>
      </c>
      <c r="G58" s="40"/>
      <c r="H58" s="41">
        <f>IF(D58=0,"n/a",IF(AND(F58/D58&lt;1,F58/D58&gt;-1),F58/D58,"n/a"))</f>
        <v>2.5961764927542468E-2</v>
      </c>
      <c r="I58" s="71"/>
      <c r="J58" s="19"/>
      <c r="K58" s="19"/>
      <c r="L58" s="19"/>
    </row>
    <row r="59" spans="1:12" x14ac:dyDescent="0.2">
      <c r="A59" s="21" t="s">
        <v>16</v>
      </c>
      <c r="B59" s="70">
        <v>2223323186.8499999</v>
      </c>
      <c r="C59" s="70"/>
      <c r="D59" s="70">
        <v>2298336814.506</v>
      </c>
      <c r="E59" s="73"/>
      <c r="F59" s="70">
        <f>+B59-D59</f>
        <v>-75013627.656000137</v>
      </c>
      <c r="G59" s="74"/>
      <c r="H59" s="47">
        <f>IF(D59=0,"n/a",IF(AND(F59/D59&lt;1,F59/D59&gt;-1),F59/D59,"n/a"))</f>
        <v>-3.2638222205966544E-2</v>
      </c>
      <c r="I59" s="71"/>
      <c r="J59" s="19"/>
      <c r="K59" s="19"/>
      <c r="L59" s="19"/>
    </row>
    <row r="60" spans="1:12" x14ac:dyDescent="0.2">
      <c r="A60" s="21" t="s">
        <v>17</v>
      </c>
      <c r="B60" s="70">
        <v>2942891842</v>
      </c>
      <c r="C60" s="73"/>
      <c r="D60" s="70">
        <v>4234952484</v>
      </c>
      <c r="E60" s="73"/>
      <c r="F60" s="70">
        <f>+B60-D60</f>
        <v>-1292060642</v>
      </c>
      <c r="G60" s="74"/>
      <c r="H60" s="47">
        <f>IF(D60=0,"n/a",IF(AND(F60/D60&lt;1,F60/D60&gt;-1),F60/D60,"n/a"))</f>
        <v>-0.30509448379444909</v>
      </c>
      <c r="I60" s="71"/>
      <c r="J60" s="19"/>
      <c r="K60" s="19"/>
      <c r="L60" s="19"/>
    </row>
    <row r="61" spans="1:12" ht="6" customHeight="1" x14ac:dyDescent="0.2">
      <c r="A61" s="8"/>
      <c r="B61" s="80"/>
      <c r="C61" s="70"/>
      <c r="D61" s="80"/>
      <c r="E61" s="70"/>
      <c r="F61" s="80"/>
      <c r="G61" s="40"/>
      <c r="H61" s="81"/>
      <c r="I61" s="8"/>
      <c r="J61" s="8"/>
      <c r="K61" s="8"/>
      <c r="L61" s="8"/>
    </row>
    <row r="62" spans="1:12" ht="13.5" thickBot="1" x14ac:dyDescent="0.25">
      <c r="A62" s="38" t="s">
        <v>33</v>
      </c>
      <c r="B62" s="82">
        <f>SUM(B58:B60)</f>
        <v>25929136976.5</v>
      </c>
      <c r="C62" s="70"/>
      <c r="D62" s="82">
        <f>SUM(D58:D60)</f>
        <v>26770809503.868</v>
      </c>
      <c r="E62" s="70"/>
      <c r="F62" s="82">
        <f>SUM(F58:F60)</f>
        <v>-841672527.36800098</v>
      </c>
      <c r="G62" s="40"/>
      <c r="H62" s="52">
        <f>IF(D62=0,"n/a",IF(AND(F62/D62&lt;1,F62/D62&gt;-1),F62/D62,"n/a"))</f>
        <v>-3.1439935622656137E-2</v>
      </c>
      <c r="I62" s="71"/>
      <c r="J62" s="19"/>
      <c r="K62" s="19"/>
      <c r="L62" s="19"/>
    </row>
    <row r="63" spans="1:12" ht="13.5" thickTop="1" x14ac:dyDescent="0.2">
      <c r="A63" s="8"/>
      <c r="B63" s="89"/>
      <c r="C63" s="63"/>
      <c r="D63" s="89"/>
      <c r="E63" s="63"/>
      <c r="F63" s="89"/>
      <c r="G63" s="84"/>
      <c r="H63" s="83"/>
      <c r="I63" s="66"/>
      <c r="J63" s="8"/>
      <c r="K63" s="8"/>
      <c r="L63" s="8"/>
    </row>
    <row r="64" spans="1:12" x14ac:dyDescent="0.2">
      <c r="B64" s="60"/>
      <c r="C64" s="60"/>
      <c r="D64" s="60"/>
      <c r="E64" s="60"/>
      <c r="F64" s="60"/>
    </row>
    <row r="65" spans="1:12" x14ac:dyDescent="0.2">
      <c r="A65" s="90"/>
      <c r="B65" s="91"/>
      <c r="C65" s="91"/>
      <c r="D65" s="91"/>
      <c r="E65" s="91"/>
      <c r="F65" s="91"/>
      <c r="G65" s="91"/>
      <c r="H65" s="91"/>
      <c r="I65" s="91"/>
      <c r="J65" s="91"/>
      <c r="K65" s="91"/>
      <c r="L65" s="91"/>
    </row>
  </sheetData>
  <printOptions horizontalCentered="1"/>
  <pageMargins left="0.25" right="0.25" top="0.25" bottom="0.39" header="0" footer="0"/>
  <pageSetup scale="79" orientation="landscape" r:id="rId1"/>
  <headerFooter alignWithMargins="0">
    <oddFooter>&amp;C4c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FBF011D1C1A814398175F05D76ACF3C" ma:contentTypeVersion="44" ma:contentTypeDescription="" ma:contentTypeScope="" ma:versionID="d60a8cd7a150f288a644dc1cc4c212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2021-08-13T07:00:00+00:00</OpenedDate>
    <SignificantOrder xmlns="dc463f71-b30c-4ab2-9473-d307f9d35888">false</SignificantOrder>
    <Date1 xmlns="dc463f71-b30c-4ab2-9473-d307f9d35888">2021-08-13T07:00:00+00:00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210623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370068D-B4C5-4078-932B-ECD52BAF7AA2}"/>
</file>

<file path=customXml/itemProps2.xml><?xml version="1.0" encoding="utf-8"?>
<ds:datastoreItem xmlns:ds="http://schemas.openxmlformats.org/officeDocument/2006/customXml" ds:itemID="{B20C352E-6A2A-4C79-A964-11E6C5FC288B}"/>
</file>

<file path=customXml/itemProps3.xml><?xml version="1.0" encoding="utf-8"?>
<ds:datastoreItem xmlns:ds="http://schemas.openxmlformats.org/officeDocument/2006/customXml" ds:itemID="{939747AC-F2DB-4341-8CAD-B781C7680305}"/>
</file>

<file path=customXml/itemProps4.xml><?xml version="1.0" encoding="utf-8"?>
<ds:datastoreItem xmlns:ds="http://schemas.openxmlformats.org/officeDocument/2006/customXml" ds:itemID="{FE3729A3-DB0A-4BE6-9946-620CD681F2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04-2021 SOE</vt:lpstr>
      <vt:lpstr>05-2021 SOE</vt:lpstr>
      <vt:lpstr>06-2021 SOE</vt:lpstr>
      <vt:lpstr>12ME 06-2021 SOE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npeder</dc:creator>
  <cp:lastModifiedBy>James DiMasso</cp:lastModifiedBy>
  <cp:lastPrinted>2020-02-04T00:22:18Z</cp:lastPrinted>
  <dcterms:created xsi:type="dcterms:W3CDTF">2019-04-22T17:29:29Z</dcterms:created>
  <dcterms:modified xsi:type="dcterms:W3CDTF">2021-08-04T23:10:21Z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0x0101006E56B4D1795A2E4DB2F0B01679ED314A00BFBF011D1C1A814398175F05D76ACF3C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