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yer 1\Documents\MyFiles\Washington Water\2021 Rate Case\"/>
    </mc:Choice>
  </mc:AlternateContent>
  <xr:revisionPtr revIDLastSave="0" documentId="8_{DD4678BE-01AE-4F1A-B372-371E9887102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 " sheetId="2" r:id="rId1"/>
  </sheets>
  <definedNames>
    <definedName name="ASD" localSheetId="0">'Sheet1 '!$AN$4</definedName>
    <definedName name="ASD">#REF!</definedName>
    <definedName name="NvsASD">"V2020-12-31"</definedName>
    <definedName name="NvsAutoDrillOk">"VY"</definedName>
    <definedName name="NvsDrillHyperLink" localSheetId="0">"https://psfsprod-vip.calwater.com:1443/psp/FSPROD9_newwin/EMPLOYEE/ERP/c/REPORT_BOOKS.IC_RUN_DRILLDOWN.GBL?Action=A&amp;NVS_INSTANCE=4015831_4015268"</definedName>
    <definedName name="NvsElapsedTime">0.0000810185229056515</definedName>
    <definedName name="NvsEndTime">44253.6704166667</definedName>
    <definedName name="NvsInstLang">"VENG"</definedName>
    <definedName name="NvsInstSpec">"%,FBUSINESS_UNIT,VWWSCO"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Effdt">"V1993-01-01"</definedName>
    <definedName name="NvsPanelSetid">"VCWSCO"</definedName>
    <definedName name="NvsReqBU">"VWWSCO"</definedName>
    <definedName name="NvsReqBUOnly">"VN"</definedName>
    <definedName name="NvsSheetType" localSheetId="0">"M"</definedName>
    <definedName name="NvsTransLed">"VN"</definedName>
    <definedName name="NvsTreeASD">"V2020-12-31"</definedName>
    <definedName name="NvsValTbl.ACCOUNT">"GL_ACCOUNT_TBL"</definedName>
    <definedName name="NvsValTbl.BUSINESS_UNIT">"BUS_UNIT_TBL_GL"</definedName>
    <definedName name="NvsValTbl.CURRENCY_CD">"CURRENCY_CD_TBL"</definedName>
    <definedName name="_xlnm.Print_Titles" localSheetId="0">'Sheet1 '!$B:$G,'Sheet1 '!$2:$3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81" i="2" l="1"/>
  <c r="AJ81" i="2"/>
  <c r="W81" i="2"/>
  <c r="U81" i="2"/>
  <c r="AN80" i="2"/>
  <c r="AN79" i="2" s="1"/>
  <c r="AK80" i="2"/>
  <c r="AL80" i="2" s="1"/>
  <c r="AI80" i="2"/>
  <c r="V80" i="2"/>
  <c r="V79" i="2" s="1"/>
  <c r="T80" i="2"/>
  <c r="AL79" i="2"/>
  <c r="AI79" i="2"/>
  <c r="AN78" i="2"/>
  <c r="AK78" i="2"/>
  <c r="V78" i="2"/>
  <c r="T78" i="2"/>
  <c r="W78" i="2" s="1"/>
  <c r="AN77" i="2"/>
  <c r="AK77" i="2"/>
  <c r="AL77" i="2" s="1"/>
  <c r="AN76" i="2"/>
  <c r="AK76" i="2"/>
  <c r="AI76" i="2"/>
  <c r="AL76" i="2" s="1"/>
  <c r="V76" i="2"/>
  <c r="T76" i="2"/>
  <c r="AL75" i="2"/>
  <c r="W75" i="2"/>
  <c r="AL74" i="2"/>
  <c r="W74" i="2"/>
  <c r="AN71" i="2"/>
  <c r="AK71" i="2"/>
  <c r="AI71" i="2"/>
  <c r="V71" i="2"/>
  <c r="T71" i="2"/>
  <c r="AL70" i="2"/>
  <c r="W70" i="2"/>
  <c r="AL69" i="2"/>
  <c r="W69" i="2"/>
  <c r="AN67" i="2"/>
  <c r="AK67" i="2"/>
  <c r="AI67" i="2"/>
  <c r="V67" i="2"/>
  <c r="T67" i="2"/>
  <c r="W67" i="2" s="1"/>
  <c r="AL66" i="2"/>
  <c r="W66" i="2"/>
  <c r="AL65" i="2"/>
  <c r="W65" i="2"/>
  <c r="AL63" i="2"/>
  <c r="W63" i="2"/>
  <c r="AL62" i="2"/>
  <c r="W62" i="2"/>
  <c r="AL61" i="2"/>
  <c r="W61" i="2"/>
  <c r="AL58" i="2"/>
  <c r="W58" i="2"/>
  <c r="AK57" i="2"/>
  <c r="AI57" i="2"/>
  <c r="V57" i="2"/>
  <c r="T57" i="2"/>
  <c r="AL56" i="2"/>
  <c r="AL57" i="2" s="1"/>
  <c r="W56" i="2"/>
  <c r="AL51" i="2"/>
  <c r="W51" i="2"/>
  <c r="AK49" i="2"/>
  <c r="AJ49" i="2"/>
  <c r="AI49" i="2"/>
  <c r="AE49" i="2"/>
  <c r="AB49" i="2"/>
  <c r="Y49" i="2"/>
  <c r="V49" i="2"/>
  <c r="U49" i="2"/>
  <c r="T49" i="2"/>
  <c r="P49" i="2"/>
  <c r="M49" i="2"/>
  <c r="J49" i="2"/>
  <c r="AL48" i="2"/>
  <c r="W48" i="2"/>
  <c r="AL47" i="2"/>
  <c r="W47" i="2"/>
  <c r="AL46" i="2"/>
  <c r="W46" i="2"/>
  <c r="AL45" i="2"/>
  <c r="W45" i="2"/>
  <c r="AK42" i="2"/>
  <c r="AJ42" i="2"/>
  <c r="AI42" i="2"/>
  <c r="AE42" i="2"/>
  <c r="AB42" i="2"/>
  <c r="Y42" i="2"/>
  <c r="V42" i="2"/>
  <c r="U42" i="2"/>
  <c r="T42" i="2"/>
  <c r="P42" i="2"/>
  <c r="M42" i="2"/>
  <c r="J42" i="2"/>
  <c r="AL41" i="2"/>
  <c r="W41" i="2"/>
  <c r="AL40" i="2"/>
  <c r="W40" i="2"/>
  <c r="AL39" i="2"/>
  <c r="W39" i="2"/>
  <c r="AL38" i="2"/>
  <c r="W38" i="2"/>
  <c r="AL37" i="2"/>
  <c r="W37" i="2"/>
  <c r="AL36" i="2"/>
  <c r="AL42" i="2"/>
  <c r="W36" i="2"/>
  <c r="AL30" i="2"/>
  <c r="W30" i="2"/>
  <c r="AL29" i="2"/>
  <c r="W29" i="2"/>
  <c r="AL28" i="2"/>
  <c r="W28" i="2"/>
  <c r="AL27" i="2"/>
  <c r="W27" i="2"/>
  <c r="AL26" i="2"/>
  <c r="W26" i="2"/>
  <c r="AK24" i="2"/>
  <c r="AK31" i="2" s="1"/>
  <c r="AK33" i="2" s="1"/>
  <c r="AK54" i="2" s="1"/>
  <c r="AJ24" i="2"/>
  <c r="AJ31" i="2" s="1"/>
  <c r="AJ33" i="2" s="1"/>
  <c r="AJ54" i="2" s="1"/>
  <c r="AE24" i="2"/>
  <c r="AE31" i="2" s="1"/>
  <c r="AE33" i="2" s="1"/>
  <c r="AB24" i="2"/>
  <c r="AB31" i="2" s="1"/>
  <c r="AB33" i="2" s="1"/>
  <c r="AB54" i="2" s="1"/>
  <c r="Y24" i="2"/>
  <c r="AI24" i="2" s="1"/>
  <c r="AI31" i="2" s="1"/>
  <c r="V24" i="2"/>
  <c r="V31" i="2" s="1"/>
  <c r="V33" i="2" s="1"/>
  <c r="V54" i="2" s="1"/>
  <c r="U24" i="2"/>
  <c r="U31" i="2"/>
  <c r="U33" i="2" s="1"/>
  <c r="P24" i="2"/>
  <c r="P31" i="2" s="1"/>
  <c r="P33" i="2" s="1"/>
  <c r="P54" i="2" s="1"/>
  <c r="M24" i="2"/>
  <c r="M31" i="2" s="1"/>
  <c r="M33" i="2" s="1"/>
  <c r="M54" i="2" s="1"/>
  <c r="W57" i="2" s="1"/>
  <c r="J24" i="2"/>
  <c r="AK23" i="2"/>
  <c r="AJ23" i="2"/>
  <c r="AI23" i="2"/>
  <c r="AE23" i="2"/>
  <c r="AB23" i="2"/>
  <c r="Y23" i="2"/>
  <c r="V23" i="2"/>
  <c r="U23" i="2"/>
  <c r="T23" i="2"/>
  <c r="W23" i="2" s="1"/>
  <c r="P23" i="2"/>
  <c r="M23" i="2"/>
  <c r="J23" i="2"/>
  <c r="AM22" i="2"/>
  <c r="AL22" i="2"/>
  <c r="W22" i="2"/>
  <c r="AM21" i="2"/>
  <c r="AL21" i="2"/>
  <c r="W21" i="2"/>
  <c r="AM20" i="2"/>
  <c r="AL20" i="2"/>
  <c r="W20" i="2"/>
  <c r="AM19" i="2"/>
  <c r="AL19" i="2"/>
  <c r="W19" i="2"/>
  <c r="AM18" i="2"/>
  <c r="AL18" i="2"/>
  <c r="W18" i="2"/>
  <c r="AM17" i="2"/>
  <c r="AL17" i="2"/>
  <c r="W17" i="2"/>
  <c r="AL16" i="2"/>
  <c r="W16" i="2"/>
  <c r="AL15" i="2"/>
  <c r="W15" i="2"/>
  <c r="AL14" i="2"/>
  <c r="W14" i="2"/>
  <c r="AL10" i="2"/>
  <c r="W10" i="2"/>
  <c r="X4" i="2"/>
  <c r="J31" i="2"/>
  <c r="J33" i="2" s="1"/>
  <c r="T79" i="2"/>
  <c r="AL49" i="2" l="1"/>
  <c r="U54" i="2"/>
  <c r="AN57" i="2" s="1"/>
  <c r="J54" i="2"/>
  <c r="T24" i="2"/>
  <c r="T31" i="2" s="1"/>
  <c r="T33" i="2" s="1"/>
  <c r="AE54" i="2"/>
  <c r="AL67" i="2"/>
  <c r="V77" i="2"/>
  <c r="W76" i="2"/>
  <c r="AL23" i="2"/>
  <c r="W49" i="2"/>
  <c r="AL71" i="2"/>
  <c r="Y31" i="2"/>
  <c r="Y33" i="2" s="1"/>
  <c r="Y54" i="2" s="1"/>
  <c r="W24" i="2"/>
  <c r="AL24" i="2"/>
  <c r="W80" i="2"/>
  <c r="W42" i="2"/>
  <c r="W71" i="2"/>
  <c r="AI33" i="2"/>
  <c r="AL31" i="2"/>
  <c r="AK79" i="2"/>
  <c r="T77" i="2"/>
  <c r="W77" i="2" s="1"/>
  <c r="AI78" i="2"/>
  <c r="AL78" i="2" s="1"/>
  <c r="W79" i="2"/>
  <c r="W31" i="2" l="1"/>
  <c r="AI54" i="2"/>
  <c r="AL54" i="2" s="1"/>
  <c r="AL33" i="2"/>
  <c r="W33" i="2"/>
  <c r="T54" i="2"/>
  <c r="W54" i="2" s="1"/>
</calcChain>
</file>

<file path=xl/sharedStrings.xml><?xml version="1.0" encoding="utf-8"?>
<sst xmlns="http://schemas.openxmlformats.org/spreadsheetml/2006/main" count="154" uniqueCount="110">
  <si>
    <t>%,LACTUALS</t>
  </si>
  <si>
    <t>Operating Revenue</t>
  </si>
  <si>
    <t>Operating Expenses:</t>
  </si>
  <si>
    <t>Operations:</t>
  </si>
  <si>
    <t>Purchased Water</t>
  </si>
  <si>
    <t>Purchased Power</t>
  </si>
  <si>
    <t>Pump Taxes</t>
  </si>
  <si>
    <t>Other Operations</t>
  </si>
  <si>
    <t>Total Operations</t>
  </si>
  <si>
    <t>Maintenance</t>
  </si>
  <si>
    <t>Depreciation and Amortization</t>
  </si>
  <si>
    <t>Federal Income Taxes</t>
  </si>
  <si>
    <t>Taxes Other Than Income Taxes</t>
  </si>
  <si>
    <t>Net Operating Income</t>
  </si>
  <si>
    <t>Other Interest</t>
  </si>
  <si>
    <t>Miscellaneous</t>
  </si>
  <si>
    <t>NET INCOME</t>
  </si>
  <si>
    <t>Number of Customers</t>
  </si>
  <si>
    <t>This Year</t>
  </si>
  <si>
    <t>Change</t>
  </si>
  <si>
    <t>%,FACCOUNT,TREPORTING,NPURCHWATER</t>
  </si>
  <si>
    <t>%,FACCOUNT,TREPORTING,NPURCHPOWER</t>
  </si>
  <si>
    <t>%,FACCOUNT,TREPORTING,NPUMP TAXES</t>
  </si>
  <si>
    <t>%,FACCOUNT,TREPORTING,NMAINTENANCE</t>
  </si>
  <si>
    <t>%,FACCOUNT,TREPORTING,NDEPREC</t>
  </si>
  <si>
    <t>%,FACCOUNT,TREPORTING,NFEDERAL INCOME TAX</t>
  </si>
  <si>
    <t>%,FACCOUNT,TREPORTING,NSTATE FRANCHISE TAX</t>
  </si>
  <si>
    <t>%,FACCOUNT,TREPORTING,NTAXESOTHINC</t>
  </si>
  <si>
    <t>%,FACCOUNT,TREPORTING,NINT LTD DEBT</t>
  </si>
  <si>
    <t>%,FACCOUNT,TREPORTING,NOTHER INTEREST</t>
  </si>
  <si>
    <t>%,FACCOUNT,TREPORTING,NINTEREST CAPITALIZED</t>
  </si>
  <si>
    <t>%,FACCOUNT,TREPORTING,NAMORT BONDS</t>
  </si>
  <si>
    <t>%,R,FACCOUNT,TREPORTING,NREVENUES</t>
  </si>
  <si>
    <t>State Income Taxes</t>
  </si>
  <si>
    <t>Total Operating Expenses</t>
  </si>
  <si>
    <t>Interest Capitalized</t>
  </si>
  <si>
    <t>%,SYTD,FBUSINESS_UNIT,VWWSCO</t>
  </si>
  <si>
    <t>%,SYTD-1YR,FBUSINESS_UNIT,VWWSCO</t>
  </si>
  <si>
    <t>Amort of Bond Prem and Exp, Net</t>
  </si>
  <si>
    <t>Interest On Long-Term Debt</t>
  </si>
  <si>
    <t xml:space="preserve"> </t>
  </si>
  <si>
    <t>%,R,FACCOUNT,TREPORTING,NGAIN ON SALE OF PROP</t>
  </si>
  <si>
    <t>Gain on sale on non-utility property</t>
  </si>
  <si>
    <t>%,R,FACCOUNT,TREPORTING,NMISCELLANEOUS CHGS</t>
  </si>
  <si>
    <t>New Business</t>
  </si>
  <si>
    <t>%,R,FACCOUNT,TREPORTING,NNEW BUSINESS</t>
  </si>
  <si>
    <t>Other Income and Expenses:</t>
  </si>
  <si>
    <t>Interest:</t>
  </si>
  <si>
    <t>Income taxes on other income and exp</t>
  </si>
  <si>
    <t>%,R,FACCOUNT,TREPORTING,NOTHER INCOME TAXES</t>
  </si>
  <si>
    <t>%,FACCOUNT,TREPORTING,NGENADMIN</t>
  </si>
  <si>
    <t>Administrative and General</t>
  </si>
  <si>
    <t>%,FACCOUNT,TREPORTING,NOTHPROD</t>
  </si>
  <si>
    <t>Other Prod &amp; Distr Exp</t>
  </si>
  <si>
    <t>%,FACCOUNT,TREPORTING,NCUSTACCTEXP</t>
  </si>
  <si>
    <t>%,FACCOUNT,TREPORTING,NRENTS</t>
  </si>
  <si>
    <t>Rents</t>
  </si>
  <si>
    <t>%,FACCOUNT,TREPORTING,NADMINCHG</t>
  </si>
  <si>
    <t>Admin Charges</t>
  </si>
  <si>
    <t>Non regulated revenue</t>
  </si>
  <si>
    <t>Non regulated expense</t>
  </si>
  <si>
    <t>%,R,FACCOUNT,TREPORTING,NOTHER_REVENUE</t>
  </si>
  <si>
    <t>%,R,FACCOUNT,TREPORTING,NOTHER_EXPENSE</t>
  </si>
  <si>
    <t>Equity Earnings of Subsidiaries</t>
  </si>
  <si>
    <t>%,R,FACCOUNT,V271200</t>
  </si>
  <si>
    <t>GO Allocations</t>
  </si>
  <si>
    <t>Cust Account Expense</t>
  </si>
  <si>
    <t>%,FACCOUNT,TREPORTING,NGO ALLOCATION</t>
  </si>
  <si>
    <t>Harbor View</t>
  </si>
  <si>
    <t>East Pierce</t>
  </si>
  <si>
    <t>TOTAL WWSCO</t>
  </si>
  <si>
    <t>WWSCO Admin</t>
  </si>
  <si>
    <t>CONSOLIDATING STATEMENT OF INCOME BY AREA</t>
  </si>
  <si>
    <t>This Month</t>
  </si>
  <si>
    <t xml:space="preserve">This Month </t>
  </si>
  <si>
    <t>%,SPER,FBUSINESS_UNIT,VWWSCO</t>
  </si>
  <si>
    <t>%,SPER-1YR,FBUSINESS_UNIT,VWWSCO</t>
  </si>
  <si>
    <t xml:space="preserve">%,SPER,FBUSINESS_UNIT,VWWSCO,FDEPTID,TCWS_DEPARTMENT,NEAST PIERCE REGION </t>
  </si>
  <si>
    <t>%,SPER,FBUSINESS_UNIT,VWWSCO,FDEPTID,TCWS_DEPARTMENT,NWWSCO GENERAL OFFICE</t>
  </si>
  <si>
    <t>%,SPER,FBUSINESS_UNIT,VWWSCO,FDEPTID,TCWS_DEPARTMENT,NHARBOR WATER REGION,NWWSCO UNREGULATED</t>
  </si>
  <si>
    <t xml:space="preserve">%,SYTD,FBUSINESS_UNIT,VWWSCO,FDEPTID,TCWS_DEPARTMENT,NEAST PIERCE REGION </t>
  </si>
  <si>
    <t>%,SYTD,FBUSINESS_UNIT,VWWSCO,FDEPTID,TCWS_DEPARTMENT,NHARBOR WATER REGION,NWWSCO UNREGULATED</t>
  </si>
  <si>
    <t>%,SYTD,FBUSINESS_UNIT,VWWSCO,FDEPTID,TCWS_DEPARTMENT,NWWSCO GENERAL OFFICE</t>
  </si>
  <si>
    <t>%,FACCOUNT,TREPORTING,NDIVID ON PREF STOCK</t>
  </si>
  <si>
    <t>Dividends on preferred stock</t>
  </si>
  <si>
    <t/>
  </si>
  <si>
    <t>Balance for common stock</t>
  </si>
  <si>
    <t>%,FACCOUNT,TREPORTING,NDIVID COMM STOCK</t>
  </si>
  <si>
    <t>Dividends on common stock</t>
  </si>
  <si>
    <t>Prior:</t>
  </si>
  <si>
    <t>Net Income</t>
  </si>
  <si>
    <t>Retained Earnings - Prior Month</t>
  </si>
  <si>
    <t>Dividends</t>
  </si>
  <si>
    <t>Net Income - Year to Date</t>
  </si>
  <si>
    <t xml:space="preserve">   Less:  Net Income - Current Period</t>
  </si>
  <si>
    <t>Net Income at Beginning of Period</t>
  </si>
  <si>
    <t>Retained Earnings - Current Balance</t>
  </si>
  <si>
    <t xml:space="preserve">   Less:  Retained Earning - Current Quarter</t>
  </si>
  <si>
    <t>Retained Earnings at Beginning Period</t>
  </si>
  <si>
    <t>Dividends - Current Balance</t>
  </si>
  <si>
    <t xml:space="preserve">   Less:  Dividends - Current Period</t>
  </si>
  <si>
    <t>Dividends at Beginning of Period</t>
  </si>
  <si>
    <t>Retained earnings, beginning of period</t>
  </si>
  <si>
    <t>Retained earnings, end of period</t>
  </si>
  <si>
    <t>EARNINGS PER SHARE</t>
  </si>
  <si>
    <t>Fully diluted average shares outstanding</t>
  </si>
  <si>
    <t>YTD Prior Year</t>
  </si>
  <si>
    <t>This Month Prior Year</t>
  </si>
  <si>
    <t>2020-12-31</t>
  </si>
  <si>
    <t>WASHINGTON WATER SERVICE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</si>
</sst>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sz val="7"/>
      <color indexed="2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38" fontId="2" fillId="0" borderId="0" xfId="0" applyNumberFormat="1" applyFont="1" applyFill="1"/>
    <xf numFmtId="38" fontId="3" fillId="0" borderId="0" xfId="0" applyNumberFormat="1" applyFont="1" applyFill="1" applyAlignment="1">
      <alignment horizontal="center"/>
    </xf>
    <xf numFmtId="38" fontId="4" fillId="0" borderId="0" xfId="0" applyNumberFormat="1" applyFont="1" applyFill="1"/>
    <xf numFmtId="38" fontId="4" fillId="0" borderId="1" xfId="0" applyNumberFormat="1" applyFont="1" applyFill="1" applyBorder="1" applyAlignment="1">
      <alignment horizontal="center"/>
    </xf>
    <xf numFmtId="38" fontId="2" fillId="0" borderId="1" xfId="0" applyNumberFormat="1" applyFont="1" applyFill="1" applyBorder="1"/>
    <xf numFmtId="38" fontId="4" fillId="0" borderId="0" xfId="0" applyNumberFormat="1" applyFont="1" applyFill="1" applyBorder="1" applyAlignment="1">
      <alignment horizontal="center"/>
    </xf>
    <xf numFmtId="38" fontId="2" fillId="0" borderId="0" xfId="0" applyNumberFormat="1" applyFont="1" applyFill="1" applyBorder="1"/>
    <xf numFmtId="6" fontId="2" fillId="0" borderId="0" xfId="0" applyNumberFormat="1" applyFont="1" applyFill="1"/>
    <xf numFmtId="6" fontId="4" fillId="0" borderId="0" xfId="0" applyNumberFormat="1" applyFont="1" applyFill="1"/>
    <xf numFmtId="38" fontId="5" fillId="0" borderId="0" xfId="0" applyNumberFormat="1" applyFont="1" applyFill="1" applyAlignment="1">
      <alignment horizontal="center"/>
    </xf>
    <xf numFmtId="37" fontId="2" fillId="0" borderId="0" xfId="0" applyNumberFormat="1" applyFont="1" applyFill="1" applyBorder="1"/>
    <xf numFmtId="37" fontId="2" fillId="0" borderId="0" xfId="0" applyNumberFormat="1" applyFont="1" applyFill="1"/>
    <xf numFmtId="43" fontId="6" fillId="0" borderId="0" xfId="1" applyFont="1" applyFill="1"/>
    <xf numFmtId="4" fontId="2" fillId="0" borderId="0" xfId="0" applyNumberFormat="1" applyFont="1" applyFill="1"/>
    <xf numFmtId="4" fontId="4" fillId="0" borderId="1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37" fontId="2" fillId="0" borderId="1" xfId="0" applyNumberFormat="1" applyFont="1" applyFill="1" applyBorder="1"/>
    <xf numFmtId="37" fontId="2" fillId="0" borderId="2" xfId="0" applyNumberFormat="1" applyFont="1" applyFill="1" applyBorder="1"/>
    <xf numFmtId="38" fontId="7" fillId="0" borderId="0" xfId="0" applyNumberFormat="1" applyFont="1" applyFill="1"/>
    <xf numFmtId="14" fontId="7" fillId="0" borderId="0" xfId="0" applyNumberFormat="1" applyFont="1" applyFill="1"/>
    <xf numFmtId="37" fontId="2" fillId="0" borderId="3" xfId="0" applyNumberFormat="1" applyFont="1" applyFill="1" applyBorder="1"/>
    <xf numFmtId="6" fontId="2" fillId="0" borderId="3" xfId="0" applyNumberFormat="1" applyFont="1" applyFill="1" applyBorder="1"/>
    <xf numFmtId="4" fontId="3" fillId="0" borderId="0" xfId="0" applyNumberFormat="1" applyFont="1" applyFill="1" applyAlignment="1">
      <alignment horizontal="center"/>
    </xf>
    <xf numFmtId="38" fontId="4" fillId="2" borderId="1" xfId="0" applyNumberFormat="1" applyFont="1" applyFill="1" applyBorder="1" applyAlignment="1">
      <alignment horizontal="center"/>
    </xf>
    <xf numFmtId="38" fontId="4" fillId="2" borderId="0" xfId="0" applyNumberFormat="1" applyFont="1" applyFill="1" applyBorder="1" applyAlignment="1">
      <alignment horizontal="center"/>
    </xf>
    <xf numFmtId="6" fontId="2" fillId="2" borderId="0" xfId="0" applyNumberFormat="1" applyFont="1" applyFill="1"/>
    <xf numFmtId="38" fontId="2" fillId="2" borderId="0" xfId="0" applyNumberFormat="1" applyFont="1" applyFill="1"/>
    <xf numFmtId="37" fontId="2" fillId="2" borderId="0" xfId="0" applyNumberFormat="1" applyFont="1" applyFill="1"/>
    <xf numFmtId="37" fontId="2" fillId="2" borderId="2" xfId="0" applyNumberFormat="1" applyFont="1" applyFill="1" applyBorder="1"/>
    <xf numFmtId="37" fontId="2" fillId="2" borderId="1" xfId="0" applyNumberFormat="1" applyFont="1" applyFill="1" applyBorder="1"/>
    <xf numFmtId="37" fontId="2" fillId="2" borderId="0" xfId="0" applyNumberFormat="1" applyFont="1" applyFill="1" applyBorder="1"/>
    <xf numFmtId="6" fontId="2" fillId="2" borderId="3" xfId="0" applyNumberFormat="1" applyFont="1" applyFill="1" applyBorder="1"/>
    <xf numFmtId="0" fontId="2" fillId="0" borderId="0" xfId="0" applyFont="1" applyFill="1"/>
    <xf numFmtId="0" fontId="8" fillId="0" borderId="0" xfId="0" applyFont="1" applyFill="1"/>
    <xf numFmtId="37" fontId="8" fillId="0" borderId="0" xfId="0" applyNumberFormat="1" applyFont="1" applyFill="1" applyBorder="1"/>
    <xf numFmtId="37" fontId="8" fillId="0" borderId="0" xfId="0" applyNumberFormat="1" applyFont="1" applyFill="1"/>
    <xf numFmtId="37" fontId="8" fillId="0" borderId="2" xfId="0" applyNumberFormat="1" applyFont="1" applyFill="1" applyBorder="1"/>
    <xf numFmtId="0" fontId="9" fillId="0" borderId="0" xfId="0" applyFont="1" applyFill="1"/>
    <xf numFmtId="38" fontId="8" fillId="0" borderId="0" xfId="0" applyNumberFormat="1" applyFont="1" applyFill="1"/>
    <xf numFmtId="38" fontId="6" fillId="0" borderId="0" xfId="0" applyNumberFormat="1" applyFont="1" applyFill="1"/>
    <xf numFmtId="43" fontId="8" fillId="0" borderId="0" xfId="1" applyFont="1" applyFill="1" applyBorder="1"/>
    <xf numFmtId="0" fontId="8" fillId="0" borderId="0" xfId="0" applyFont="1"/>
    <xf numFmtId="43" fontId="8" fillId="0" borderId="4" xfId="1" applyFont="1" applyFill="1" applyBorder="1"/>
    <xf numFmtId="5" fontId="8" fillId="0" borderId="1" xfId="1" applyNumberFormat="1" applyFont="1" applyFill="1" applyBorder="1"/>
    <xf numFmtId="5" fontId="8" fillId="0" borderId="1" xfId="0" applyNumberFormat="1" applyFont="1" applyFill="1" applyBorder="1"/>
    <xf numFmtId="44" fontId="2" fillId="0" borderId="0" xfId="0" applyNumberFormat="1" applyFont="1" applyFill="1"/>
    <xf numFmtId="44" fontId="10" fillId="0" borderId="0" xfId="0" applyNumberFormat="1" applyFont="1" applyFill="1"/>
    <xf numFmtId="44" fontId="8" fillId="0" borderId="0" xfId="0" applyNumberFormat="1" applyFont="1" applyFill="1"/>
    <xf numFmtId="44" fontId="8" fillId="0" borderId="5" xfId="0" applyNumberFormat="1" applyFont="1" applyFill="1" applyBorder="1"/>
    <xf numFmtId="43" fontId="8" fillId="0" borderId="5" xfId="0" applyNumberFormat="1" applyFont="1" applyFill="1" applyBorder="1"/>
    <xf numFmtId="0" fontId="2" fillId="0" borderId="0" xfId="0" applyFont="1" applyFill="1" applyBorder="1"/>
    <xf numFmtId="38" fontId="8" fillId="0" borderId="0" xfId="0" applyNumberFormat="1" applyFont="1" applyFill="1" applyBorder="1"/>
    <xf numFmtId="5" fontId="8" fillId="0" borderId="0" xfId="0" applyNumberFormat="1" applyFont="1" applyFill="1" applyBorder="1"/>
    <xf numFmtId="43" fontId="8" fillId="0" borderId="0" xfId="0" applyNumberFormat="1" applyFont="1" applyFill="1" applyBorder="1"/>
    <xf numFmtId="44" fontId="8" fillId="0" borderId="0" xfId="0" applyNumberFormat="1" applyFont="1" applyFill="1" applyBorder="1"/>
    <xf numFmtId="44" fontId="2" fillId="0" borderId="0" xfId="0" applyNumberFormat="1" applyFont="1" applyFill="1" applyBorder="1"/>
    <xf numFmtId="4" fontId="4" fillId="0" borderId="1" xfId="0" applyNumberFormat="1" applyFont="1" applyFill="1" applyBorder="1" applyAlignment="1">
      <alignment horizontal="center" wrapText="1"/>
    </xf>
    <xf numFmtId="38" fontId="2" fillId="0" borderId="0" xfId="0" quotePrefix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8"/>
  <sheetViews>
    <sheetView showGridLines="0" tabSelected="1" view="pageBreakPreview" topLeftCell="P6" zoomScaleNormal="100" zoomScaleSheetLayoutView="100" workbookViewId="0">
      <selection activeCell="P6" sqref="P6"/>
    </sheetView>
  </sheetViews>
  <sheetFormatPr defaultColWidth="9.140625" defaultRowHeight="29.25" customHeight="1" outlineLevelRow="1" outlineLevelCol="1" x14ac:dyDescent="0.2"/>
  <cols>
    <col min="1" max="1" width="7.28515625" style="1" hidden="1" customWidth="1"/>
    <col min="2" max="2" width="3" style="1" customWidth="1"/>
    <col min="3" max="3" width="2.85546875" style="1" customWidth="1"/>
    <col min="4" max="4" width="3" style="1" customWidth="1"/>
    <col min="5" max="5" width="9.140625" style="1"/>
    <col min="6" max="6" width="12" style="1" customWidth="1"/>
    <col min="7" max="7" width="3.7109375" style="1" customWidth="1"/>
    <col min="8" max="8" width="1.7109375" style="1" customWidth="1"/>
    <col min="9" max="9" width="0.85546875" style="1" customWidth="1"/>
    <col min="10" max="10" width="12.7109375" style="1" customWidth="1"/>
    <col min="11" max="11" width="0.85546875" style="1" customWidth="1"/>
    <col min="12" max="12" width="3.7109375" style="1" customWidth="1"/>
    <col min="13" max="13" width="12.7109375" style="1" customWidth="1"/>
    <col min="14" max="14" width="0.85546875" style="1" customWidth="1"/>
    <col min="15" max="15" width="3.7109375" style="1" customWidth="1"/>
    <col min="16" max="16" width="12.7109375" style="1" customWidth="1"/>
    <col min="17" max="18" width="0.85546875" style="1" customWidth="1"/>
    <col min="19" max="19" width="3.7109375" style="1" customWidth="1"/>
    <col min="20" max="20" width="12.7109375" style="14" customWidth="1"/>
    <col min="21" max="21" width="0.85546875" style="1" customWidth="1"/>
    <col min="22" max="22" width="12.7109375" style="1" customWidth="1" outlineLevel="1"/>
    <col min="23" max="23" width="12.7109375" style="1" customWidth="1"/>
    <col min="24" max="24" width="3.7109375" style="1" customWidth="1"/>
    <col min="25" max="25" width="12.7109375" style="1" customWidth="1"/>
    <col min="26" max="26" width="0.85546875" style="1" customWidth="1"/>
    <col min="27" max="27" width="3.7109375" style="1" customWidth="1"/>
    <col min="28" max="28" width="12.7109375" style="1" customWidth="1"/>
    <col min="29" max="29" width="0.85546875" style="1" customWidth="1"/>
    <col min="30" max="30" width="3.7109375" style="1" customWidth="1"/>
    <col min="31" max="31" width="12.7109375" style="1" customWidth="1"/>
    <col min="32" max="33" width="0.85546875" style="1" customWidth="1"/>
    <col min="34" max="34" width="3.7109375" style="1" customWidth="1"/>
    <col min="35" max="35" width="12.7109375" style="14" customWidth="1"/>
    <col min="36" max="36" width="0.85546875" style="1" customWidth="1"/>
    <col min="37" max="37" width="12.7109375" style="1" customWidth="1" outlineLevel="1"/>
    <col min="38" max="38" width="12.7109375" style="1" customWidth="1"/>
    <col min="39" max="39" width="1.5703125" style="1" customWidth="1"/>
    <col min="40" max="40" width="0" style="1" hidden="1" customWidth="1"/>
    <col min="41" max="16384" width="9.140625" style="1"/>
  </cols>
  <sheetData>
    <row r="1" spans="1:40" ht="27.6" hidden="1" customHeight="1" x14ac:dyDescent="0.2">
      <c r="A1" s="1" t="s">
        <v>0</v>
      </c>
      <c r="J1" s="1" t="s">
        <v>77</v>
      </c>
      <c r="M1" s="1" t="s">
        <v>79</v>
      </c>
      <c r="P1" s="1" t="s">
        <v>78</v>
      </c>
      <c r="T1" s="1" t="s">
        <v>75</v>
      </c>
      <c r="V1" s="1" t="s">
        <v>76</v>
      </c>
      <c r="Y1" s="1" t="s">
        <v>80</v>
      </c>
      <c r="AB1" s="1" t="s">
        <v>81</v>
      </c>
      <c r="AE1" s="1" t="s">
        <v>82</v>
      </c>
      <c r="AI1" s="1" t="s">
        <v>36</v>
      </c>
      <c r="AK1" s="1" t="s">
        <v>37</v>
      </c>
    </row>
    <row r="2" spans="1:40" ht="29.25" customHeight="1" x14ac:dyDescent="0.3">
      <c r="N2" s="10"/>
      <c r="Q2" s="10"/>
      <c r="X2" s="10" t="s">
        <v>109</v>
      </c>
      <c r="AC2" s="10"/>
      <c r="AF2" s="10"/>
    </row>
    <row r="3" spans="1:40" ht="29.25" customHeight="1" x14ac:dyDescent="0.25">
      <c r="N3" s="2"/>
      <c r="Q3" s="2"/>
      <c r="X3" s="2" t="s">
        <v>72</v>
      </c>
      <c r="AC3" s="2"/>
      <c r="AF3" s="2"/>
    </row>
    <row r="4" spans="1:40" ht="29.25" customHeight="1" x14ac:dyDescent="0.25">
      <c r="N4" s="2"/>
      <c r="Q4" s="2"/>
      <c r="X4" s="2" t="str">
        <f>"Year to Date Ending "&amp;TEXT(ASD,"MMMM DD, YYYY")</f>
        <v>Year to Date Ending December 31, 2020</v>
      </c>
      <c r="AC4" s="2"/>
      <c r="AF4" s="2"/>
      <c r="AN4" s="58" t="s">
        <v>108</v>
      </c>
    </row>
    <row r="7" spans="1:40" ht="29.25" customHeight="1" x14ac:dyDescent="0.25">
      <c r="J7" s="2" t="s">
        <v>69</v>
      </c>
      <c r="K7" s="2"/>
      <c r="L7" s="2"/>
      <c r="M7" s="2" t="s">
        <v>68</v>
      </c>
      <c r="N7" s="2"/>
      <c r="O7" s="2"/>
      <c r="P7" s="2" t="s">
        <v>71</v>
      </c>
      <c r="Q7" s="2"/>
      <c r="R7" s="2"/>
      <c r="S7" s="2"/>
      <c r="T7" s="23"/>
      <c r="U7" s="2"/>
      <c r="V7" s="2" t="s">
        <v>70</v>
      </c>
      <c r="W7" s="2"/>
      <c r="X7" s="2"/>
      <c r="Y7" s="2" t="s">
        <v>69</v>
      </c>
      <c r="Z7" s="2"/>
      <c r="AA7" s="2"/>
      <c r="AB7" s="2" t="s">
        <v>68</v>
      </c>
      <c r="AC7" s="2"/>
      <c r="AD7" s="2"/>
      <c r="AE7" s="2" t="s">
        <v>71</v>
      </c>
      <c r="AF7" s="2"/>
      <c r="AG7" s="2"/>
      <c r="AH7" s="2"/>
      <c r="AI7" s="23"/>
      <c r="AJ7" s="2"/>
      <c r="AK7" s="2" t="s">
        <v>70</v>
      </c>
      <c r="AL7" s="2"/>
    </row>
    <row r="8" spans="1:40" ht="29.25" customHeight="1" x14ac:dyDescent="0.2">
      <c r="I8" s="4"/>
      <c r="J8" s="4" t="s">
        <v>73</v>
      </c>
      <c r="K8" s="5"/>
      <c r="L8" s="4"/>
      <c r="M8" s="4" t="s">
        <v>73</v>
      </c>
      <c r="N8" s="5"/>
      <c r="O8" s="4"/>
      <c r="P8" s="4" t="s">
        <v>73</v>
      </c>
      <c r="Q8" s="5"/>
      <c r="R8" s="4"/>
      <c r="S8" s="5"/>
      <c r="T8" s="15" t="s">
        <v>74</v>
      </c>
      <c r="U8" s="4"/>
      <c r="V8" s="57" t="s">
        <v>107</v>
      </c>
      <c r="W8" s="4" t="s">
        <v>19</v>
      </c>
      <c r="X8" s="24"/>
      <c r="Y8" s="4" t="s">
        <v>18</v>
      </c>
      <c r="Z8" s="5"/>
      <c r="AA8" s="4"/>
      <c r="AB8" s="4" t="s">
        <v>18</v>
      </c>
      <c r="AC8" s="5"/>
      <c r="AD8" s="4"/>
      <c r="AE8" s="4" t="s">
        <v>18</v>
      </c>
      <c r="AF8" s="5"/>
      <c r="AG8" s="4"/>
      <c r="AH8" s="5"/>
      <c r="AI8" s="15" t="s">
        <v>18</v>
      </c>
      <c r="AJ8" s="4"/>
      <c r="AK8" s="57" t="s">
        <v>106</v>
      </c>
      <c r="AL8" s="4" t="s">
        <v>19</v>
      </c>
    </row>
    <row r="9" spans="1:40" ht="12.75" customHeight="1" x14ac:dyDescent="0.2">
      <c r="I9" s="6"/>
      <c r="J9" s="6"/>
      <c r="K9" s="6"/>
      <c r="L9" s="6"/>
      <c r="M9" s="6"/>
      <c r="N9" s="7"/>
      <c r="O9" s="6"/>
      <c r="P9" s="6"/>
      <c r="Q9" s="7"/>
      <c r="R9" s="6"/>
      <c r="S9" s="7"/>
      <c r="T9" s="16"/>
      <c r="U9" s="6"/>
      <c r="V9" s="6"/>
      <c r="W9" s="6"/>
      <c r="X9" s="25"/>
      <c r="Y9" s="6"/>
      <c r="Z9" s="6"/>
      <c r="AA9" s="6"/>
      <c r="AB9" s="6"/>
      <c r="AC9" s="7"/>
      <c r="AD9" s="6"/>
      <c r="AE9" s="6"/>
      <c r="AF9" s="7"/>
      <c r="AG9" s="6"/>
      <c r="AH9" s="7"/>
      <c r="AI9" s="16"/>
      <c r="AJ9" s="6"/>
      <c r="AK9" s="6"/>
      <c r="AL9" s="6"/>
    </row>
    <row r="10" spans="1:40" s="8" customFormat="1" ht="29.25" customHeight="1" x14ac:dyDescent="0.2">
      <c r="A10" s="8" t="s">
        <v>32</v>
      </c>
      <c r="B10" s="9" t="s">
        <v>1</v>
      </c>
      <c r="J10" s="8">
        <v>529485.97</v>
      </c>
      <c r="M10" s="8">
        <v>838072.4800000001</v>
      </c>
      <c r="P10" s="8">
        <v>0</v>
      </c>
      <c r="T10" s="8">
        <v>1367558.45</v>
      </c>
      <c r="V10" s="8">
        <v>794871.04999999993</v>
      </c>
      <c r="W10" s="8">
        <f>T10-V10</f>
        <v>572687.4</v>
      </c>
      <c r="X10" s="26"/>
      <c r="Y10" s="8">
        <v>4836654.49</v>
      </c>
      <c r="AB10" s="8">
        <v>13321551.449999997</v>
      </c>
      <c r="AE10" s="8">
        <v>0</v>
      </c>
      <c r="AI10" s="8">
        <v>18158205.940000001</v>
      </c>
      <c r="AK10" s="8">
        <v>13130938.329999998</v>
      </c>
      <c r="AL10" s="8">
        <f>AI10-AK10</f>
        <v>5027267.6100000031</v>
      </c>
    </row>
    <row r="11" spans="1:40" ht="29.25" customHeight="1" x14ac:dyDescent="0.2">
      <c r="T11" s="12" t="s">
        <v>40</v>
      </c>
      <c r="V11" s="12" t="s">
        <v>40</v>
      </c>
      <c r="X11" s="27"/>
      <c r="AI11" s="12" t="s">
        <v>40</v>
      </c>
      <c r="AK11" s="12" t="s">
        <v>40</v>
      </c>
    </row>
    <row r="12" spans="1:40" ht="12.75" customHeight="1" x14ac:dyDescent="0.2">
      <c r="B12" s="3" t="s">
        <v>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 t="s">
        <v>40</v>
      </c>
      <c r="U12" s="12"/>
      <c r="V12" s="12" t="s">
        <v>40</v>
      </c>
      <c r="W12" s="12"/>
      <c r="X12" s="28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 t="s">
        <v>40</v>
      </c>
      <c r="AJ12" s="12"/>
      <c r="AK12" s="12" t="s">
        <v>40</v>
      </c>
      <c r="AL12" s="12"/>
    </row>
    <row r="13" spans="1:40" ht="12.75" customHeight="1" x14ac:dyDescent="0.2">
      <c r="C13" s="1" t="s">
        <v>3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 t="s">
        <v>40</v>
      </c>
      <c r="U13" s="12"/>
      <c r="V13" s="12" t="s">
        <v>40</v>
      </c>
      <c r="W13" s="12"/>
      <c r="X13" s="28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 t="s">
        <v>40</v>
      </c>
      <c r="AJ13" s="12"/>
      <c r="AK13" s="12" t="s">
        <v>40</v>
      </c>
      <c r="AL13" s="12"/>
    </row>
    <row r="14" spans="1:40" ht="12.75" customHeight="1" x14ac:dyDescent="0.2">
      <c r="A14" s="1" t="s">
        <v>20</v>
      </c>
      <c r="D14" s="1" t="s">
        <v>4</v>
      </c>
      <c r="I14" s="12"/>
      <c r="J14" s="12">
        <v>141963.95000000001</v>
      </c>
      <c r="K14" s="12"/>
      <c r="L14" s="12"/>
      <c r="M14" s="12">
        <v>1755.57</v>
      </c>
      <c r="N14" s="12"/>
      <c r="O14" s="12"/>
      <c r="P14" s="12">
        <v>-31.3</v>
      </c>
      <c r="Q14" s="12"/>
      <c r="R14" s="12"/>
      <c r="S14" s="12"/>
      <c r="T14" s="12">
        <v>143688.22</v>
      </c>
      <c r="U14" s="12"/>
      <c r="V14" s="12">
        <v>1427.39</v>
      </c>
      <c r="W14" s="12">
        <f t="shared" ref="W14:W23" si="0">T14-V14</f>
        <v>142260.82999999999</v>
      </c>
      <c r="X14" s="28"/>
      <c r="Y14" s="12">
        <v>900832.05</v>
      </c>
      <c r="Z14" s="12"/>
      <c r="AA14" s="12"/>
      <c r="AB14" s="12">
        <v>20612.830000000002</v>
      </c>
      <c r="AC14" s="12"/>
      <c r="AD14" s="12"/>
      <c r="AE14" s="12">
        <v>0</v>
      </c>
      <c r="AF14" s="12"/>
      <c r="AG14" s="12"/>
      <c r="AH14" s="12"/>
      <c r="AI14" s="12">
        <v>921444.88</v>
      </c>
      <c r="AJ14" s="12"/>
      <c r="AK14" s="12">
        <v>12537.14</v>
      </c>
      <c r="AL14" s="12">
        <f t="shared" ref="AL14:AL23" si="1">AI14-AK14</f>
        <v>908907.74</v>
      </c>
    </row>
    <row r="15" spans="1:40" ht="12.75" customHeight="1" x14ac:dyDescent="0.2">
      <c r="A15" s="1" t="s">
        <v>21</v>
      </c>
      <c r="D15" s="1" t="s">
        <v>5</v>
      </c>
      <c r="I15" s="12"/>
      <c r="J15" s="12">
        <v>28161.32</v>
      </c>
      <c r="K15" s="12"/>
      <c r="L15" s="12"/>
      <c r="M15" s="12">
        <v>58677.700000000004</v>
      </c>
      <c r="N15" s="12"/>
      <c r="O15" s="12"/>
      <c r="P15" s="12">
        <v>0</v>
      </c>
      <c r="Q15" s="12"/>
      <c r="R15" s="12"/>
      <c r="S15" s="12"/>
      <c r="T15" s="12">
        <v>86839.02</v>
      </c>
      <c r="U15" s="12"/>
      <c r="V15" s="12">
        <v>53949.55</v>
      </c>
      <c r="W15" s="12">
        <f t="shared" si="0"/>
        <v>32889.47</v>
      </c>
      <c r="X15" s="28"/>
      <c r="Y15" s="12">
        <v>226785.6</v>
      </c>
      <c r="Z15" s="12"/>
      <c r="AA15" s="12"/>
      <c r="AB15" s="12">
        <v>567625.59</v>
      </c>
      <c r="AC15" s="12"/>
      <c r="AD15" s="12"/>
      <c r="AE15" s="12">
        <v>0</v>
      </c>
      <c r="AF15" s="12"/>
      <c r="AG15" s="12"/>
      <c r="AH15" s="12"/>
      <c r="AI15" s="12">
        <v>794411.19</v>
      </c>
      <c r="AJ15" s="12"/>
      <c r="AK15" s="12">
        <v>562945.35</v>
      </c>
      <c r="AL15" s="12">
        <f t="shared" si="1"/>
        <v>231465.83999999997</v>
      </c>
    </row>
    <row r="16" spans="1:40" ht="12.75" customHeight="1" x14ac:dyDescent="0.2">
      <c r="A16" s="1" t="s">
        <v>22</v>
      </c>
      <c r="D16" s="1" t="s">
        <v>6</v>
      </c>
      <c r="I16" s="11"/>
      <c r="J16" s="11">
        <v>0</v>
      </c>
      <c r="K16" s="11"/>
      <c r="L16" s="11"/>
      <c r="M16" s="11">
        <v>0</v>
      </c>
      <c r="N16" s="11"/>
      <c r="O16" s="12"/>
      <c r="P16" s="11">
        <v>0</v>
      </c>
      <c r="Q16" s="11"/>
      <c r="R16" s="12"/>
      <c r="S16" s="12"/>
      <c r="T16" s="12">
        <v>0</v>
      </c>
      <c r="U16" s="12"/>
      <c r="V16" s="12">
        <v>0</v>
      </c>
      <c r="W16" s="12">
        <f t="shared" si="0"/>
        <v>0</v>
      </c>
      <c r="X16" s="28"/>
      <c r="Y16" s="11">
        <v>0</v>
      </c>
      <c r="Z16" s="11"/>
      <c r="AA16" s="11"/>
      <c r="AB16" s="11">
        <v>0</v>
      </c>
      <c r="AC16" s="11"/>
      <c r="AD16" s="12"/>
      <c r="AE16" s="11">
        <v>0</v>
      </c>
      <c r="AF16" s="11"/>
      <c r="AG16" s="12"/>
      <c r="AH16" s="12"/>
      <c r="AI16" s="12">
        <v>0</v>
      </c>
      <c r="AJ16" s="12"/>
      <c r="AK16" s="12">
        <v>0</v>
      </c>
      <c r="AL16" s="12">
        <f t="shared" si="1"/>
        <v>0</v>
      </c>
    </row>
    <row r="17" spans="1:70" ht="12.75" customHeight="1" x14ac:dyDescent="0.2">
      <c r="A17" s="1" t="s">
        <v>50</v>
      </c>
      <c r="D17" s="1" t="s">
        <v>51</v>
      </c>
      <c r="I17" s="12"/>
      <c r="J17" s="12">
        <v>542734.66999999993</v>
      </c>
      <c r="K17" s="12"/>
      <c r="L17" s="12"/>
      <c r="M17" s="12">
        <v>462201.75</v>
      </c>
      <c r="N17" s="12"/>
      <c r="O17" s="12"/>
      <c r="P17" s="12">
        <v>-579813.02</v>
      </c>
      <c r="Q17" s="12"/>
      <c r="R17" s="12"/>
      <c r="S17" s="12"/>
      <c r="T17" s="12">
        <v>423161.97000000003</v>
      </c>
      <c r="U17" s="12"/>
      <c r="V17" s="12">
        <v>357704.04</v>
      </c>
      <c r="W17" s="12">
        <f t="shared" si="0"/>
        <v>65457.930000000051</v>
      </c>
      <c r="X17" s="28"/>
      <c r="Y17" s="12">
        <v>1878585.66</v>
      </c>
      <c r="Z17" s="12"/>
      <c r="AA17" s="12"/>
      <c r="AB17" s="12">
        <v>3114408.42</v>
      </c>
      <c r="AC17" s="12"/>
      <c r="AD17" s="12"/>
      <c r="AE17" s="12">
        <v>-1.368789526168257E-10</v>
      </c>
      <c r="AF17" s="12"/>
      <c r="AG17" s="12"/>
      <c r="AH17" s="12"/>
      <c r="AI17" s="12">
        <v>4993824.8099999996</v>
      </c>
      <c r="AJ17" s="12"/>
      <c r="AK17" s="12">
        <v>3195504.9499999997</v>
      </c>
      <c r="AL17" s="12">
        <f t="shared" si="1"/>
        <v>1798319.8599999999</v>
      </c>
      <c r="AM17" s="12">
        <f t="shared" ref="AM17:AM22" si="2">AI17-AK17</f>
        <v>1798319.8599999999</v>
      </c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R17" s="12"/>
    </row>
    <row r="18" spans="1:70" ht="12.75" customHeight="1" x14ac:dyDescent="0.2">
      <c r="A18" s="1" t="s">
        <v>67</v>
      </c>
      <c r="D18" s="1" t="s">
        <v>65</v>
      </c>
      <c r="I18" s="12"/>
      <c r="J18" s="12">
        <v>-611338.15</v>
      </c>
      <c r="K18" s="12"/>
      <c r="L18" s="12"/>
      <c r="M18" s="12">
        <v>-530511.08000000007</v>
      </c>
      <c r="N18" s="12"/>
      <c r="O18" s="12"/>
      <c r="P18" s="12">
        <v>1238776.5300000003</v>
      </c>
      <c r="Q18" s="12"/>
      <c r="R18" s="12"/>
      <c r="S18" s="12"/>
      <c r="T18" s="12">
        <v>96927.299999999988</v>
      </c>
      <c r="U18" s="12"/>
      <c r="V18" s="12">
        <v>67559.820000000007</v>
      </c>
      <c r="W18" s="12">
        <f t="shared" si="0"/>
        <v>29367.479999999981</v>
      </c>
      <c r="X18" s="28"/>
      <c r="Y18" s="12">
        <v>219972.35</v>
      </c>
      <c r="Z18" s="12"/>
      <c r="AA18" s="12"/>
      <c r="AB18" s="12">
        <v>623047.26</v>
      </c>
      <c r="AC18" s="12"/>
      <c r="AD18" s="12"/>
      <c r="AE18" s="12">
        <v>0</v>
      </c>
      <c r="AF18" s="12"/>
      <c r="AG18" s="12"/>
      <c r="AH18" s="12"/>
      <c r="AI18" s="12">
        <v>843019.61</v>
      </c>
      <c r="AJ18" s="12"/>
      <c r="AK18" s="12">
        <v>719283.19999999995</v>
      </c>
      <c r="AL18" s="12">
        <f>AI18-AK18</f>
        <v>123736.41000000003</v>
      </c>
      <c r="AM18" s="12">
        <f t="shared" si="2"/>
        <v>123736.41000000003</v>
      </c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R18" s="12"/>
    </row>
    <row r="19" spans="1:70" ht="12.75" customHeight="1" x14ac:dyDescent="0.2">
      <c r="A19" s="1" t="s">
        <v>52</v>
      </c>
      <c r="E19" s="1" t="s">
        <v>53</v>
      </c>
      <c r="I19" s="12"/>
      <c r="J19" s="12">
        <v>49363.839999999989</v>
      </c>
      <c r="K19" s="12"/>
      <c r="L19" s="12"/>
      <c r="M19" s="12">
        <v>209888.85000000003</v>
      </c>
      <c r="N19" s="12"/>
      <c r="O19" s="12"/>
      <c r="P19" s="12">
        <v>-99252.91</v>
      </c>
      <c r="Q19" s="12"/>
      <c r="R19" s="12"/>
      <c r="S19" s="12"/>
      <c r="T19" s="12">
        <v>159999.78</v>
      </c>
      <c r="U19" s="12"/>
      <c r="V19" s="12">
        <v>146903.15</v>
      </c>
      <c r="W19" s="12">
        <f t="shared" si="0"/>
        <v>13096.630000000005</v>
      </c>
      <c r="X19" s="28"/>
      <c r="Y19" s="12">
        <v>896442.72000000009</v>
      </c>
      <c r="Z19" s="12"/>
      <c r="AA19" s="12"/>
      <c r="AB19" s="12">
        <v>1945121.6499999997</v>
      </c>
      <c r="AC19" s="12"/>
      <c r="AD19" s="12"/>
      <c r="AE19" s="12">
        <v>0</v>
      </c>
      <c r="AF19" s="12"/>
      <c r="AG19" s="12"/>
      <c r="AH19" s="12"/>
      <c r="AI19" s="12">
        <v>2841564.3699999996</v>
      </c>
      <c r="AJ19" s="12"/>
      <c r="AK19" s="12">
        <v>2098890.5</v>
      </c>
      <c r="AL19" s="12">
        <f t="shared" si="1"/>
        <v>742673.86999999965</v>
      </c>
      <c r="AM19" s="12">
        <f t="shared" si="2"/>
        <v>742673.86999999965</v>
      </c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R19" s="12"/>
    </row>
    <row r="20" spans="1:70" ht="12.75" customHeight="1" x14ac:dyDescent="0.2">
      <c r="A20" s="1" t="s">
        <v>54</v>
      </c>
      <c r="D20" s="1" t="s">
        <v>40</v>
      </c>
      <c r="E20" s="1" t="s">
        <v>66</v>
      </c>
      <c r="I20" s="12"/>
      <c r="J20" s="12">
        <v>44937.48</v>
      </c>
      <c r="K20" s="12"/>
      <c r="L20" s="12"/>
      <c r="M20" s="12">
        <v>74188.5</v>
      </c>
      <c r="N20" s="12"/>
      <c r="O20" s="12"/>
      <c r="P20" s="12">
        <v>0</v>
      </c>
      <c r="Q20" s="12"/>
      <c r="R20" s="12"/>
      <c r="S20" s="12"/>
      <c r="T20" s="12">
        <v>119125.98</v>
      </c>
      <c r="U20" s="12"/>
      <c r="V20" s="12">
        <v>88734.41</v>
      </c>
      <c r="W20" s="12">
        <f t="shared" si="0"/>
        <v>30391.569999999992</v>
      </c>
      <c r="X20" s="28"/>
      <c r="Y20" s="12">
        <v>414637.66</v>
      </c>
      <c r="Z20" s="12"/>
      <c r="AA20" s="12"/>
      <c r="AB20" s="12">
        <v>803885.48</v>
      </c>
      <c r="AC20" s="12"/>
      <c r="AD20" s="12"/>
      <c r="AE20" s="12">
        <v>0</v>
      </c>
      <c r="AF20" s="12"/>
      <c r="AG20" s="12"/>
      <c r="AH20" s="12"/>
      <c r="AI20" s="12">
        <v>1218523.1399999999</v>
      </c>
      <c r="AJ20" s="12"/>
      <c r="AK20" s="12">
        <v>943266.11</v>
      </c>
      <c r="AL20" s="12">
        <f>AI20-AK20</f>
        <v>275257.02999999991</v>
      </c>
      <c r="AM20" s="12">
        <f t="shared" si="2"/>
        <v>275257.02999999991</v>
      </c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R20" s="12"/>
    </row>
    <row r="21" spans="1:70" ht="12.75" customHeight="1" x14ac:dyDescent="0.2">
      <c r="A21" s="1" t="s">
        <v>55</v>
      </c>
      <c r="E21" s="1" t="s">
        <v>56</v>
      </c>
      <c r="I21" s="12"/>
      <c r="J21" s="12">
        <v>23148.09</v>
      </c>
      <c r="K21" s="12"/>
      <c r="L21" s="12"/>
      <c r="M21" s="12">
        <v>1887.67</v>
      </c>
      <c r="N21" s="12"/>
      <c r="O21" s="12"/>
      <c r="P21" s="12">
        <v>2248.04</v>
      </c>
      <c r="Q21" s="12"/>
      <c r="R21" s="12"/>
      <c r="S21" s="12"/>
      <c r="T21" s="12">
        <v>27283.8</v>
      </c>
      <c r="U21" s="12"/>
      <c r="V21" s="12">
        <v>4524.3900000000003</v>
      </c>
      <c r="W21" s="12">
        <f t="shared" si="0"/>
        <v>22759.41</v>
      </c>
      <c r="X21" s="28"/>
      <c r="Y21" s="12">
        <v>162036.63</v>
      </c>
      <c r="Z21" s="12"/>
      <c r="AA21" s="12"/>
      <c r="AB21" s="12">
        <v>50131.29</v>
      </c>
      <c r="AC21" s="12"/>
      <c r="AD21" s="12"/>
      <c r="AE21" s="12">
        <v>0</v>
      </c>
      <c r="AF21" s="12"/>
      <c r="AG21" s="12"/>
      <c r="AH21" s="12"/>
      <c r="AI21" s="12">
        <v>212167.92</v>
      </c>
      <c r="AJ21" s="12"/>
      <c r="AK21" s="12">
        <v>55017.96</v>
      </c>
      <c r="AL21" s="12">
        <f t="shared" si="1"/>
        <v>157149.96000000002</v>
      </c>
      <c r="AM21" s="12">
        <f t="shared" si="2"/>
        <v>157149.96000000002</v>
      </c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R21" s="12"/>
    </row>
    <row r="22" spans="1:70" ht="12.75" customHeight="1" x14ac:dyDescent="0.2">
      <c r="A22" s="1" t="s">
        <v>57</v>
      </c>
      <c r="E22" s="1" t="s">
        <v>58</v>
      </c>
      <c r="I22" s="12"/>
      <c r="J22" s="12">
        <v>-1641.37</v>
      </c>
      <c r="K22" s="12"/>
      <c r="L22" s="12"/>
      <c r="M22" s="12">
        <v>0</v>
      </c>
      <c r="N22" s="12"/>
      <c r="O22" s="12"/>
      <c r="P22" s="12">
        <v>0</v>
      </c>
      <c r="Q22" s="12"/>
      <c r="R22" s="12"/>
      <c r="S22" s="12"/>
      <c r="T22" s="12">
        <v>-1641.37</v>
      </c>
      <c r="U22" s="12"/>
      <c r="V22" s="12">
        <v>0</v>
      </c>
      <c r="W22" s="12">
        <f t="shared" si="0"/>
        <v>-1641.37</v>
      </c>
      <c r="X22" s="28"/>
      <c r="Y22" s="12">
        <v>-11489.59</v>
      </c>
      <c r="Z22" s="12"/>
      <c r="AA22" s="12"/>
      <c r="AB22" s="12">
        <v>0</v>
      </c>
      <c r="AC22" s="12"/>
      <c r="AD22" s="12"/>
      <c r="AE22" s="12">
        <v>0</v>
      </c>
      <c r="AF22" s="12"/>
      <c r="AG22" s="12"/>
      <c r="AH22" s="12"/>
      <c r="AI22" s="12">
        <v>-11489.59</v>
      </c>
      <c r="AJ22" s="12"/>
      <c r="AK22" s="12">
        <v>0</v>
      </c>
      <c r="AL22" s="12">
        <f t="shared" si="1"/>
        <v>-11489.59</v>
      </c>
      <c r="AM22" s="12">
        <f t="shared" si="2"/>
        <v>-11489.59</v>
      </c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R22" s="12"/>
    </row>
    <row r="23" spans="1:70" ht="12.75" customHeight="1" x14ac:dyDescent="0.2">
      <c r="D23" s="1" t="s">
        <v>7</v>
      </c>
      <c r="I23" s="12"/>
      <c r="J23" s="12">
        <f>SUM(J19:J22)</f>
        <v>115808.04</v>
      </c>
      <c r="K23" s="12"/>
      <c r="L23" s="12"/>
      <c r="M23" s="12">
        <f>SUM(M19:M22)</f>
        <v>285965.02</v>
      </c>
      <c r="N23" s="12"/>
      <c r="O23" s="12"/>
      <c r="P23" s="12">
        <f>SUM(P19:P22)</f>
        <v>-97004.87000000001</v>
      </c>
      <c r="Q23" s="12"/>
      <c r="R23" s="12"/>
      <c r="S23" s="12"/>
      <c r="T23" s="12">
        <f>SUM(T19:T22)</f>
        <v>304768.19</v>
      </c>
      <c r="U23" s="12">
        <f>SUM(U19:U22)</f>
        <v>0</v>
      </c>
      <c r="V23" s="12">
        <f>SUM(V19:V22)</f>
        <v>240161.95</v>
      </c>
      <c r="W23" s="12">
        <f t="shared" si="0"/>
        <v>64606.239999999991</v>
      </c>
      <c r="X23" s="28"/>
      <c r="Y23" s="12">
        <f>SUM(Y19:Y22)</f>
        <v>1461627.4200000002</v>
      </c>
      <c r="Z23" s="12"/>
      <c r="AA23" s="12"/>
      <c r="AB23" s="12">
        <f>SUM(AB19:AB22)</f>
        <v>2799138.42</v>
      </c>
      <c r="AC23" s="12"/>
      <c r="AD23" s="12"/>
      <c r="AE23" s="12">
        <f>SUM(AE19:AE22)</f>
        <v>0</v>
      </c>
      <c r="AF23" s="12"/>
      <c r="AG23" s="12"/>
      <c r="AH23" s="12"/>
      <c r="AI23" s="12">
        <f>SUM(AI19:AI22)</f>
        <v>4260765.84</v>
      </c>
      <c r="AJ23" s="12">
        <f>SUM(AJ19:AJ22)</f>
        <v>0</v>
      </c>
      <c r="AK23" s="12">
        <f>SUM(AK19:AK22)</f>
        <v>3097174.57</v>
      </c>
      <c r="AL23" s="12">
        <f t="shared" si="1"/>
        <v>1163591.27</v>
      </c>
    </row>
    <row r="24" spans="1:70" ht="12.75" customHeight="1" x14ac:dyDescent="0.2">
      <c r="E24" s="1" t="s">
        <v>8</v>
      </c>
      <c r="I24" s="18"/>
      <c r="J24" s="18">
        <f>SUM(J14:J22)</f>
        <v>217329.82999999993</v>
      </c>
      <c r="K24" s="18"/>
      <c r="L24" s="18"/>
      <c r="M24" s="18">
        <f>SUM(M14:M22)</f>
        <v>278088.95999999996</v>
      </c>
      <c r="N24" s="18"/>
      <c r="O24" s="18"/>
      <c r="P24" s="18">
        <f>SUM(P14:P22)</f>
        <v>561927.3400000002</v>
      </c>
      <c r="Q24" s="18"/>
      <c r="R24" s="18"/>
      <c r="S24" s="18"/>
      <c r="T24" s="18">
        <f>+J24+P24</f>
        <v>779257.17000000016</v>
      </c>
      <c r="U24" s="18">
        <f>+K24+Q24</f>
        <v>0</v>
      </c>
      <c r="V24" s="18">
        <f>SUM(V14:V22)</f>
        <v>720802.75</v>
      </c>
      <c r="W24" s="18">
        <f>SUM(W14:W22)</f>
        <v>334581.95</v>
      </c>
      <c r="X24" s="29"/>
      <c r="Y24" s="18">
        <f>SUM(Y14:Y22)</f>
        <v>4687803.08</v>
      </c>
      <c r="Z24" s="18"/>
      <c r="AA24" s="18"/>
      <c r="AB24" s="18">
        <f>SUM(AB14:AB22)</f>
        <v>7124832.5199999986</v>
      </c>
      <c r="AC24" s="18"/>
      <c r="AD24" s="18"/>
      <c r="AE24" s="18">
        <f>SUM(AE14:AE22)</f>
        <v>-1.368789526168257E-10</v>
      </c>
      <c r="AF24" s="18"/>
      <c r="AG24" s="18"/>
      <c r="AH24" s="18"/>
      <c r="AI24" s="18">
        <f>+Y24+AE24</f>
        <v>4687803.08</v>
      </c>
      <c r="AJ24" s="18">
        <f>+Z24+AF24</f>
        <v>0</v>
      </c>
      <c r="AK24" s="18">
        <f>SUM(AK14:AK22)</f>
        <v>7587445.21</v>
      </c>
      <c r="AL24" s="18">
        <f>SUM(AL14:AL22)</f>
        <v>4226021.12</v>
      </c>
    </row>
    <row r="25" spans="1:70" ht="29.25" customHeight="1" x14ac:dyDescent="0.2"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 t="s">
        <v>40</v>
      </c>
      <c r="U25" s="12"/>
      <c r="V25" s="12" t="s">
        <v>40</v>
      </c>
      <c r="W25" s="12"/>
      <c r="X25" s="28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 t="s">
        <v>40</v>
      </c>
      <c r="AJ25" s="12"/>
      <c r="AK25" s="12" t="s">
        <v>40</v>
      </c>
      <c r="AL25" s="12"/>
    </row>
    <row r="26" spans="1:70" ht="12.75" customHeight="1" x14ac:dyDescent="0.2">
      <c r="A26" s="1" t="s">
        <v>23</v>
      </c>
      <c r="C26" s="1" t="s">
        <v>9</v>
      </c>
      <c r="I26" s="12"/>
      <c r="J26" s="12">
        <v>2808.85</v>
      </c>
      <c r="K26" s="12"/>
      <c r="L26" s="12"/>
      <c r="M26" s="12">
        <v>9533.9600000000009</v>
      </c>
      <c r="N26" s="12"/>
      <c r="O26" s="12"/>
      <c r="P26" s="12">
        <v>-9962.25</v>
      </c>
      <c r="Q26" s="12"/>
      <c r="R26" s="12"/>
      <c r="S26" s="12"/>
      <c r="T26" s="12">
        <v>2380.56</v>
      </c>
      <c r="U26" s="12"/>
      <c r="V26" s="12">
        <v>2806.66</v>
      </c>
      <c r="W26" s="12">
        <f t="shared" ref="W26:W31" si="3">T26-V26</f>
        <v>-426.09999999999991</v>
      </c>
      <c r="X26" s="28"/>
      <c r="Y26" s="12">
        <v>21769.31</v>
      </c>
      <c r="Z26" s="12"/>
      <c r="AA26" s="12"/>
      <c r="AB26" s="12">
        <v>54789.149999999994</v>
      </c>
      <c r="AC26" s="12"/>
      <c r="AD26" s="12"/>
      <c r="AE26" s="12">
        <v>0</v>
      </c>
      <c r="AF26" s="12"/>
      <c r="AG26" s="12"/>
      <c r="AH26" s="12"/>
      <c r="AI26" s="12">
        <v>76558.460000000006</v>
      </c>
      <c r="AJ26" s="12"/>
      <c r="AK26" s="12">
        <v>35541.910000000003</v>
      </c>
      <c r="AL26" s="12">
        <f t="shared" ref="AL26:AL31" si="4">AI26-AK26</f>
        <v>41016.550000000003</v>
      </c>
    </row>
    <row r="27" spans="1:70" ht="12.75" customHeight="1" x14ac:dyDescent="0.2">
      <c r="A27" s="1" t="s">
        <v>24</v>
      </c>
      <c r="C27" s="1" t="s">
        <v>10</v>
      </c>
      <c r="I27" s="12"/>
      <c r="J27" s="12">
        <v>82607.209999999992</v>
      </c>
      <c r="K27" s="12"/>
      <c r="L27" s="12"/>
      <c r="M27" s="12">
        <v>1053750.9200000002</v>
      </c>
      <c r="N27" s="12"/>
      <c r="O27" s="12"/>
      <c r="P27" s="12">
        <v>-921622.82</v>
      </c>
      <c r="Q27" s="12"/>
      <c r="R27" s="12"/>
      <c r="S27" s="12"/>
      <c r="T27" s="12">
        <v>214735.31</v>
      </c>
      <c r="U27" s="12"/>
      <c r="V27" s="12">
        <v>152975.44</v>
      </c>
      <c r="W27" s="12">
        <f t="shared" si="3"/>
        <v>61759.869999999995</v>
      </c>
      <c r="X27" s="28"/>
      <c r="Y27" s="12">
        <v>348166.75</v>
      </c>
      <c r="Z27" s="12"/>
      <c r="AA27" s="12"/>
      <c r="AB27" s="12">
        <v>1837257.03</v>
      </c>
      <c r="AC27" s="12"/>
      <c r="AD27" s="12"/>
      <c r="AE27" s="12">
        <v>0</v>
      </c>
      <c r="AF27" s="12"/>
      <c r="AG27" s="12"/>
      <c r="AH27" s="12"/>
      <c r="AI27" s="12">
        <v>2185423.7799999998</v>
      </c>
      <c r="AJ27" s="12"/>
      <c r="AK27" s="12">
        <v>1724136.1</v>
      </c>
      <c r="AL27" s="12">
        <f t="shared" si="4"/>
        <v>461287.6799999997</v>
      </c>
    </row>
    <row r="28" spans="1:70" ht="12.75" customHeight="1" x14ac:dyDescent="0.2">
      <c r="A28" s="1" t="s">
        <v>25</v>
      </c>
      <c r="C28" s="1" t="s">
        <v>11</v>
      </c>
      <c r="I28" s="11"/>
      <c r="J28" s="11">
        <v>-209837.33</v>
      </c>
      <c r="K28" s="11"/>
      <c r="L28" s="11"/>
      <c r="M28" s="11">
        <v>401814.33</v>
      </c>
      <c r="N28" s="11"/>
      <c r="O28" s="11"/>
      <c r="P28" s="11">
        <v>-416367</v>
      </c>
      <c r="Q28" s="11"/>
      <c r="R28" s="11"/>
      <c r="S28" s="11"/>
      <c r="T28" s="12">
        <v>-224390</v>
      </c>
      <c r="U28" s="12"/>
      <c r="V28" s="12">
        <v>-42980</v>
      </c>
      <c r="W28" s="12">
        <f t="shared" si="3"/>
        <v>-181410</v>
      </c>
      <c r="X28" s="28"/>
      <c r="Y28" s="11">
        <v>-226237.33</v>
      </c>
      <c r="Z28" s="11"/>
      <c r="AA28" s="11"/>
      <c r="AB28" s="11">
        <v>401814.33</v>
      </c>
      <c r="AC28" s="11"/>
      <c r="AD28" s="11"/>
      <c r="AE28" s="11">
        <v>0</v>
      </c>
      <c r="AF28" s="11"/>
      <c r="AG28" s="11"/>
      <c r="AH28" s="11"/>
      <c r="AI28" s="12">
        <v>175577</v>
      </c>
      <c r="AJ28" s="12"/>
      <c r="AK28" s="12">
        <v>448353</v>
      </c>
      <c r="AL28" s="12">
        <f t="shared" si="4"/>
        <v>-272776</v>
      </c>
    </row>
    <row r="29" spans="1:70" ht="12.75" customHeight="1" x14ac:dyDescent="0.2">
      <c r="A29" s="1" t="s">
        <v>26</v>
      </c>
      <c r="C29" s="1" t="s">
        <v>33</v>
      </c>
      <c r="I29" s="12"/>
      <c r="J29" s="12">
        <v>0</v>
      </c>
      <c r="K29" s="12"/>
      <c r="L29" s="12"/>
      <c r="M29" s="12">
        <v>0</v>
      </c>
      <c r="N29" s="12"/>
      <c r="O29" s="12"/>
      <c r="P29" s="12">
        <v>0</v>
      </c>
      <c r="Q29" s="12"/>
      <c r="R29" s="12"/>
      <c r="S29" s="12"/>
      <c r="T29" s="12">
        <v>0</v>
      </c>
      <c r="U29" s="12"/>
      <c r="V29" s="12">
        <v>0</v>
      </c>
      <c r="W29" s="12">
        <f t="shared" si="3"/>
        <v>0</v>
      </c>
      <c r="X29" s="28"/>
      <c r="Y29" s="12">
        <v>0</v>
      </c>
      <c r="Z29" s="12"/>
      <c r="AA29" s="12"/>
      <c r="AB29" s="12">
        <v>0</v>
      </c>
      <c r="AC29" s="12"/>
      <c r="AD29" s="12"/>
      <c r="AE29" s="12">
        <v>0</v>
      </c>
      <c r="AF29" s="12"/>
      <c r="AG29" s="12"/>
      <c r="AH29" s="12"/>
      <c r="AI29" s="12">
        <v>0</v>
      </c>
      <c r="AJ29" s="12"/>
      <c r="AK29" s="12">
        <v>0</v>
      </c>
      <c r="AL29" s="12">
        <f t="shared" si="4"/>
        <v>0</v>
      </c>
    </row>
    <row r="30" spans="1:70" ht="12.75" customHeight="1" x14ac:dyDescent="0.2">
      <c r="A30" s="1" t="s">
        <v>27</v>
      </c>
      <c r="C30" s="1" t="s">
        <v>12</v>
      </c>
      <c r="I30" s="12"/>
      <c r="J30" s="12">
        <v>63895.67</v>
      </c>
      <c r="K30" s="12"/>
      <c r="L30" s="12"/>
      <c r="M30" s="12">
        <v>468910.33999999997</v>
      </c>
      <c r="N30" s="12"/>
      <c r="O30" s="12"/>
      <c r="P30" s="12">
        <v>-294939.76</v>
      </c>
      <c r="Q30" s="12"/>
      <c r="R30" s="12"/>
      <c r="S30" s="12"/>
      <c r="T30" s="12">
        <v>237866.25</v>
      </c>
      <c r="U30" s="12"/>
      <c r="V30" s="12">
        <v>76387.02</v>
      </c>
      <c r="W30" s="12">
        <f t="shared" si="3"/>
        <v>161479.22999999998</v>
      </c>
      <c r="X30" s="28"/>
      <c r="Y30" s="12">
        <v>429641.04</v>
      </c>
      <c r="Z30" s="12"/>
      <c r="AA30" s="12"/>
      <c r="AB30" s="12">
        <v>1160743.1099999999</v>
      </c>
      <c r="AC30" s="12"/>
      <c r="AD30" s="12"/>
      <c r="AE30" s="12">
        <v>0</v>
      </c>
      <c r="AF30" s="12"/>
      <c r="AG30" s="12"/>
      <c r="AH30" s="12"/>
      <c r="AI30" s="12">
        <v>1590384.15</v>
      </c>
      <c r="AJ30" s="12"/>
      <c r="AK30" s="12">
        <v>1054475.6299999999</v>
      </c>
      <c r="AL30" s="12">
        <f t="shared" si="4"/>
        <v>535908.52</v>
      </c>
    </row>
    <row r="31" spans="1:70" ht="12.75" customHeight="1" x14ac:dyDescent="0.2">
      <c r="D31" s="1" t="s">
        <v>34</v>
      </c>
      <c r="I31" s="17"/>
      <c r="J31" s="17">
        <f>SUM(J26:J30)+J24</f>
        <v>156804.22999999992</v>
      </c>
      <c r="K31" s="17"/>
      <c r="L31" s="17"/>
      <c r="M31" s="17">
        <f>SUM(M26:M30)+M24</f>
        <v>2212098.5100000002</v>
      </c>
      <c r="N31" s="17"/>
      <c r="O31" s="17"/>
      <c r="P31" s="17">
        <f>SUM(P26:P30)+P24</f>
        <v>-1080964.4899999998</v>
      </c>
      <c r="Q31" s="17"/>
      <c r="R31" s="17"/>
      <c r="S31" s="17"/>
      <c r="T31" s="17">
        <f>SUM(T26:T30)+T24</f>
        <v>1009849.2900000002</v>
      </c>
      <c r="U31" s="17">
        <f>SUM(U26:U30)+U24</f>
        <v>0</v>
      </c>
      <c r="V31" s="17">
        <f>SUM(V26:V30)+V24</f>
        <v>909991.87</v>
      </c>
      <c r="W31" s="17">
        <f t="shared" si="3"/>
        <v>99857.420000000158</v>
      </c>
      <c r="X31" s="30"/>
      <c r="Y31" s="17">
        <f>SUM(Y26:Y30)+Y24</f>
        <v>5261142.8499999996</v>
      </c>
      <c r="Z31" s="17"/>
      <c r="AA31" s="17"/>
      <c r="AB31" s="17">
        <f>SUM(AB26:AB30)+AB24</f>
        <v>10579436.139999999</v>
      </c>
      <c r="AC31" s="17"/>
      <c r="AD31" s="17"/>
      <c r="AE31" s="17">
        <f>SUM(AE26:AE30)+AE24</f>
        <v>-1.368789526168257E-10</v>
      </c>
      <c r="AF31" s="17"/>
      <c r="AG31" s="17"/>
      <c r="AH31" s="17"/>
      <c r="AI31" s="17">
        <f>SUM(AI26:AI30)+AI24</f>
        <v>8715746.4699999988</v>
      </c>
      <c r="AJ31" s="17">
        <f>SUM(AJ26:AJ30)+AJ24</f>
        <v>0</v>
      </c>
      <c r="AK31" s="17">
        <f>SUM(AK26:AK30)+AK24</f>
        <v>10849951.85</v>
      </c>
      <c r="AL31" s="17">
        <f t="shared" si="4"/>
        <v>-2134205.3800000008</v>
      </c>
    </row>
    <row r="32" spans="1:70" ht="29.25" customHeight="1" x14ac:dyDescent="0.2"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 t="s">
        <v>40</v>
      </c>
      <c r="U32" s="12"/>
      <c r="V32" s="12" t="s">
        <v>40</v>
      </c>
      <c r="W32" s="12"/>
      <c r="X32" s="28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 t="s">
        <v>40</v>
      </c>
      <c r="AJ32" s="12"/>
      <c r="AK32" s="12" t="s">
        <v>40</v>
      </c>
      <c r="AL32" s="12"/>
    </row>
    <row r="33" spans="1:38" ht="29.25" customHeight="1" x14ac:dyDescent="0.2">
      <c r="B33" s="3" t="s">
        <v>13</v>
      </c>
      <c r="I33" s="12"/>
      <c r="J33" s="12">
        <f>J10-J31</f>
        <v>372681.74000000005</v>
      </c>
      <c r="K33" s="12"/>
      <c r="L33" s="12"/>
      <c r="M33" s="12">
        <f>M10-M31</f>
        <v>-1374026.0300000003</v>
      </c>
      <c r="N33" s="12"/>
      <c r="O33" s="12"/>
      <c r="P33" s="12">
        <f>P10-P31</f>
        <v>1080964.4899999998</v>
      </c>
      <c r="Q33" s="12"/>
      <c r="R33" s="12"/>
      <c r="S33" s="12"/>
      <c r="T33" s="12">
        <f>T10-T31</f>
        <v>357709.1599999998</v>
      </c>
      <c r="U33" s="12">
        <f>U10-U31</f>
        <v>0</v>
      </c>
      <c r="V33" s="12">
        <f>V10-V31</f>
        <v>-115120.82000000007</v>
      </c>
      <c r="W33" s="12">
        <f>T33-V33</f>
        <v>472829.97999999986</v>
      </c>
      <c r="X33" s="28"/>
      <c r="Y33" s="12">
        <f>Y10-Y31</f>
        <v>-424488.3599999994</v>
      </c>
      <c r="Z33" s="12"/>
      <c r="AA33" s="12"/>
      <c r="AB33" s="12">
        <f>AB10-AB31</f>
        <v>2742115.3099999987</v>
      </c>
      <c r="AC33" s="12"/>
      <c r="AD33" s="12"/>
      <c r="AE33" s="12">
        <f>AE10-AE31</f>
        <v>1.368789526168257E-10</v>
      </c>
      <c r="AF33" s="12"/>
      <c r="AG33" s="12"/>
      <c r="AH33" s="12"/>
      <c r="AI33" s="12">
        <f>AI10-AI31</f>
        <v>9442459.4700000025</v>
      </c>
      <c r="AJ33" s="12">
        <f>AJ10-AJ31</f>
        <v>0</v>
      </c>
      <c r="AK33" s="12">
        <f>AK10-AK31</f>
        <v>2280986.4799999986</v>
      </c>
      <c r="AL33" s="12">
        <f>AI33-AK33</f>
        <v>7161472.9900000039</v>
      </c>
    </row>
    <row r="34" spans="1:38" ht="29.25" customHeight="1" x14ac:dyDescent="0.2">
      <c r="B34" s="3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28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spans="1:38" ht="12.75" customHeight="1" x14ac:dyDescent="0.2">
      <c r="B35" s="3" t="s">
        <v>46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28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1:38" ht="12.75" customHeight="1" x14ac:dyDescent="0.2">
      <c r="A36" s="1" t="s">
        <v>61</v>
      </c>
      <c r="B36" s="3"/>
      <c r="C36" s="1" t="s">
        <v>59</v>
      </c>
      <c r="I36" s="12"/>
      <c r="J36" s="12">
        <v>18874.73</v>
      </c>
      <c r="K36" s="12"/>
      <c r="L36" s="12"/>
      <c r="M36" s="12">
        <v>29311.030000000002</v>
      </c>
      <c r="N36" s="12"/>
      <c r="O36" s="12"/>
      <c r="P36" s="12">
        <v>1139.68</v>
      </c>
      <c r="Q36" s="12"/>
      <c r="R36" s="12"/>
      <c r="S36" s="11"/>
      <c r="T36" s="12">
        <v>49325.440000000002</v>
      </c>
      <c r="U36" s="12"/>
      <c r="V36" s="12">
        <v>49832.090000000004</v>
      </c>
      <c r="W36" s="12">
        <f t="shared" ref="W36:W41" si="5">T36-V36</f>
        <v>-506.65000000000146</v>
      </c>
      <c r="X36" s="28"/>
      <c r="Y36" s="12">
        <v>113258.04000000001</v>
      </c>
      <c r="Z36" s="12"/>
      <c r="AA36" s="12"/>
      <c r="AB36" s="12">
        <v>279906.77</v>
      </c>
      <c r="AC36" s="12"/>
      <c r="AD36" s="12"/>
      <c r="AE36" s="12">
        <v>0</v>
      </c>
      <c r="AF36" s="12"/>
      <c r="AG36" s="12"/>
      <c r="AH36" s="11"/>
      <c r="AI36" s="12">
        <v>393164.81</v>
      </c>
      <c r="AJ36" s="12"/>
      <c r="AK36" s="12">
        <v>253691.22</v>
      </c>
      <c r="AL36" s="12">
        <f t="shared" ref="AL36:AL41" si="6">AI36-AK36</f>
        <v>139473.59</v>
      </c>
    </row>
    <row r="37" spans="1:38" ht="12.75" customHeight="1" x14ac:dyDescent="0.2">
      <c r="A37" s="1" t="s">
        <v>62</v>
      </c>
      <c r="B37" s="3"/>
      <c r="C37" s="1" t="s">
        <v>60</v>
      </c>
      <c r="I37" s="12"/>
      <c r="J37" s="12">
        <v>-7216.99</v>
      </c>
      <c r="K37" s="12"/>
      <c r="L37" s="12"/>
      <c r="M37" s="12">
        <v>-46842.46</v>
      </c>
      <c r="N37" s="12"/>
      <c r="O37" s="12"/>
      <c r="P37" s="12">
        <v>17883.22</v>
      </c>
      <c r="Q37" s="12"/>
      <c r="R37" s="12"/>
      <c r="S37" s="11"/>
      <c r="T37" s="12">
        <v>-36176.229999999996</v>
      </c>
      <c r="U37" s="12"/>
      <c r="V37" s="12">
        <v>-28391.629999999997</v>
      </c>
      <c r="W37" s="12">
        <f t="shared" si="5"/>
        <v>-7784.5999999999985</v>
      </c>
      <c r="X37" s="28"/>
      <c r="Y37" s="12">
        <v>-34636.659999999996</v>
      </c>
      <c r="Z37" s="12"/>
      <c r="AA37" s="12"/>
      <c r="AB37" s="12">
        <v>-312465.61000000004</v>
      </c>
      <c r="AC37" s="12"/>
      <c r="AD37" s="12"/>
      <c r="AE37" s="12">
        <v>0</v>
      </c>
      <c r="AF37" s="12"/>
      <c r="AG37" s="12"/>
      <c r="AH37" s="11"/>
      <c r="AI37" s="12">
        <v>-347102.5</v>
      </c>
      <c r="AJ37" s="12"/>
      <c r="AK37" s="12">
        <v>-392657.18</v>
      </c>
      <c r="AL37" s="12">
        <f t="shared" si="6"/>
        <v>45554.679999999993</v>
      </c>
    </row>
    <row r="38" spans="1:38" ht="12.75" customHeight="1" x14ac:dyDescent="0.2">
      <c r="A38" s="1" t="s">
        <v>45</v>
      </c>
      <c r="C38" s="1" t="s">
        <v>44</v>
      </c>
      <c r="I38" s="12"/>
      <c r="J38" s="12">
        <v>-11580.86</v>
      </c>
      <c r="K38" s="12"/>
      <c r="L38" s="12"/>
      <c r="M38" s="12">
        <v>0</v>
      </c>
      <c r="N38" s="12"/>
      <c r="O38" s="12"/>
      <c r="P38" s="12">
        <v>11580.86</v>
      </c>
      <c r="Q38" s="12"/>
      <c r="R38" s="12"/>
      <c r="S38" s="12"/>
      <c r="T38" s="12">
        <v>0</v>
      </c>
      <c r="U38" s="12"/>
      <c r="V38" s="12">
        <v>-1469.5</v>
      </c>
      <c r="W38" s="12">
        <f t="shared" si="5"/>
        <v>1469.5</v>
      </c>
      <c r="X38" s="28"/>
      <c r="Y38" s="12">
        <v>-80468.740000000005</v>
      </c>
      <c r="Z38" s="12"/>
      <c r="AA38" s="12"/>
      <c r="AB38" s="12">
        <v>-2829.85</v>
      </c>
      <c r="AC38" s="12"/>
      <c r="AD38" s="12"/>
      <c r="AE38" s="12">
        <v>0</v>
      </c>
      <c r="AF38" s="12"/>
      <c r="AG38" s="12"/>
      <c r="AH38" s="12"/>
      <c r="AI38" s="12">
        <v>-83298.59</v>
      </c>
      <c r="AJ38" s="12"/>
      <c r="AK38" s="12">
        <v>-3285.5</v>
      </c>
      <c r="AL38" s="12">
        <f t="shared" si="6"/>
        <v>-80013.09</v>
      </c>
    </row>
    <row r="39" spans="1:38" ht="12.75" customHeight="1" x14ac:dyDescent="0.2">
      <c r="A39" s="1" t="s">
        <v>41</v>
      </c>
      <c r="B39" s="3"/>
      <c r="C39" s="1" t="s">
        <v>42</v>
      </c>
      <c r="I39" s="12"/>
      <c r="J39" s="12">
        <v>-1054.82</v>
      </c>
      <c r="K39" s="12"/>
      <c r="L39" s="12"/>
      <c r="M39" s="12">
        <v>8714.92</v>
      </c>
      <c r="N39" s="12"/>
      <c r="O39" s="12"/>
      <c r="P39" s="12">
        <v>-20032.63</v>
      </c>
      <c r="Q39" s="12"/>
      <c r="R39" s="12"/>
      <c r="S39" s="11"/>
      <c r="T39" s="12">
        <v>-12372.53</v>
      </c>
      <c r="U39" s="12"/>
      <c r="V39" s="12">
        <v>-23484.68</v>
      </c>
      <c r="W39" s="12">
        <f t="shared" si="5"/>
        <v>11112.15</v>
      </c>
      <c r="X39" s="28"/>
      <c r="Y39" s="12">
        <v>-1197.22</v>
      </c>
      <c r="Z39" s="12"/>
      <c r="AA39" s="12"/>
      <c r="AB39" s="12">
        <v>-62015.65</v>
      </c>
      <c r="AC39" s="12"/>
      <c r="AD39" s="12"/>
      <c r="AE39" s="12">
        <v>0</v>
      </c>
      <c r="AF39" s="12"/>
      <c r="AG39" s="12"/>
      <c r="AH39" s="11"/>
      <c r="AI39" s="12">
        <v>-63212.87</v>
      </c>
      <c r="AJ39" s="12"/>
      <c r="AK39" s="12">
        <v>-75934.41</v>
      </c>
      <c r="AL39" s="12">
        <f t="shared" si="6"/>
        <v>12721.54</v>
      </c>
    </row>
    <row r="40" spans="1:38" ht="12.75" customHeight="1" x14ac:dyDescent="0.2">
      <c r="A40" s="1" t="s">
        <v>43</v>
      </c>
      <c r="C40" s="1" t="s">
        <v>15</v>
      </c>
      <c r="I40" s="12"/>
      <c r="J40" s="12">
        <v>-6409</v>
      </c>
      <c r="K40" s="12"/>
      <c r="L40" s="12"/>
      <c r="M40" s="12">
        <v>-6591</v>
      </c>
      <c r="N40" s="12"/>
      <c r="O40" s="12"/>
      <c r="P40" s="12">
        <v>3000</v>
      </c>
      <c r="Q40" s="12"/>
      <c r="R40" s="12"/>
      <c r="S40" s="12"/>
      <c r="T40" s="12">
        <v>-10000</v>
      </c>
      <c r="U40" s="12"/>
      <c r="V40" s="12">
        <v>0</v>
      </c>
      <c r="W40" s="12">
        <f t="shared" si="5"/>
        <v>-10000</v>
      </c>
      <c r="X40" s="28"/>
      <c r="Y40" s="12">
        <v>-6409</v>
      </c>
      <c r="Z40" s="12"/>
      <c r="AA40" s="12"/>
      <c r="AB40" s="12">
        <v>-6591</v>
      </c>
      <c r="AC40" s="12"/>
      <c r="AD40" s="12"/>
      <c r="AE40" s="12">
        <v>0</v>
      </c>
      <c r="AF40" s="12"/>
      <c r="AG40" s="12"/>
      <c r="AH40" s="12"/>
      <c r="AI40" s="12">
        <v>-13000</v>
      </c>
      <c r="AJ40" s="12"/>
      <c r="AK40" s="12">
        <v>-13390.27</v>
      </c>
      <c r="AL40" s="12">
        <f t="shared" si="6"/>
        <v>390.27000000000044</v>
      </c>
    </row>
    <row r="41" spans="1:38" ht="12.75" customHeight="1" x14ac:dyDescent="0.2">
      <c r="A41" s="1" t="s">
        <v>49</v>
      </c>
      <c r="C41" s="1" t="s">
        <v>48</v>
      </c>
      <c r="I41" s="12"/>
      <c r="J41" s="12">
        <v>1809.76</v>
      </c>
      <c r="K41" s="12"/>
      <c r="L41" s="12"/>
      <c r="M41" s="12">
        <v>19908.240000000002</v>
      </c>
      <c r="N41" s="12"/>
      <c r="O41" s="12"/>
      <c r="P41" s="12">
        <v>-19952</v>
      </c>
      <c r="Q41" s="12"/>
      <c r="R41" s="12"/>
      <c r="S41" s="12"/>
      <c r="T41" s="12">
        <v>1766</v>
      </c>
      <c r="U41" s="12"/>
      <c r="V41" s="12">
        <v>673</v>
      </c>
      <c r="W41" s="12">
        <f t="shared" si="5"/>
        <v>1093</v>
      </c>
      <c r="X41" s="28"/>
      <c r="Y41" s="12">
        <v>1809.76</v>
      </c>
      <c r="Z41" s="12"/>
      <c r="AA41" s="12"/>
      <c r="AB41" s="12">
        <v>19908.240000000002</v>
      </c>
      <c r="AC41" s="12"/>
      <c r="AD41" s="12"/>
      <c r="AE41" s="12">
        <v>0</v>
      </c>
      <c r="AF41" s="12"/>
      <c r="AG41" s="12"/>
      <c r="AH41" s="12"/>
      <c r="AI41" s="12">
        <v>21718</v>
      </c>
      <c r="AJ41" s="12"/>
      <c r="AK41" s="12">
        <v>44332</v>
      </c>
      <c r="AL41" s="12">
        <f t="shared" si="6"/>
        <v>-22614</v>
      </c>
    </row>
    <row r="42" spans="1:38" ht="29.25" customHeight="1" x14ac:dyDescent="0.2">
      <c r="I42" s="18"/>
      <c r="J42" s="18">
        <f>SUM(J36:J41)</f>
        <v>-5577.18</v>
      </c>
      <c r="K42" s="18"/>
      <c r="L42" s="18"/>
      <c r="M42" s="18">
        <f>SUM(M36:M41)</f>
        <v>4500.730000000005</v>
      </c>
      <c r="N42" s="18"/>
      <c r="O42" s="18"/>
      <c r="P42" s="18">
        <f>SUM(P36:P41)</f>
        <v>-6380.869999999999</v>
      </c>
      <c r="Q42" s="18"/>
      <c r="R42" s="18"/>
      <c r="S42" s="18"/>
      <c r="T42" s="18">
        <f>SUM(T36:T41)</f>
        <v>-7457.3199999999943</v>
      </c>
      <c r="U42" s="18">
        <f>SUM(U36:U41)</f>
        <v>0</v>
      </c>
      <c r="V42" s="18">
        <f>SUM(V36:V41)</f>
        <v>-2840.7199999999939</v>
      </c>
      <c r="W42" s="18">
        <f>SUM(W36:W41)</f>
        <v>-4616.6000000000004</v>
      </c>
      <c r="X42" s="29"/>
      <c r="Y42" s="18">
        <f>SUM(Y36:Y41)</f>
        <v>-7643.8200000000015</v>
      </c>
      <c r="Z42" s="18"/>
      <c r="AA42" s="18"/>
      <c r="AB42" s="18">
        <f>SUM(AB36:AB41)</f>
        <v>-84087.10000000002</v>
      </c>
      <c r="AC42" s="18"/>
      <c r="AD42" s="18"/>
      <c r="AE42" s="18">
        <f>SUM(AE36:AE41)</f>
        <v>0</v>
      </c>
      <c r="AF42" s="18"/>
      <c r="AG42" s="18"/>
      <c r="AH42" s="18"/>
      <c r="AI42" s="18">
        <f>SUM(AI36:AI41)</f>
        <v>-91731.15</v>
      </c>
      <c r="AJ42" s="18">
        <f>SUM(AJ36:AJ41)</f>
        <v>0</v>
      </c>
      <c r="AK42" s="18">
        <f>SUM(AK36:AK41)</f>
        <v>-187244.13999999998</v>
      </c>
      <c r="AL42" s="18">
        <f>SUM(AL36:AL41)</f>
        <v>95512.99</v>
      </c>
    </row>
    <row r="43" spans="1:38" ht="12.75" customHeight="1" x14ac:dyDescent="0.2"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 t="s">
        <v>40</v>
      </c>
      <c r="U43" s="12"/>
      <c r="V43" s="12" t="s">
        <v>40</v>
      </c>
      <c r="W43" s="12"/>
      <c r="X43" s="28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 t="s">
        <v>40</v>
      </c>
      <c r="AJ43" s="12"/>
      <c r="AK43" s="12" t="s">
        <v>40</v>
      </c>
      <c r="AL43" s="12"/>
    </row>
    <row r="44" spans="1:38" ht="12.75" customHeight="1" x14ac:dyDescent="0.2">
      <c r="B44" s="3" t="s">
        <v>47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 t="s">
        <v>40</v>
      </c>
      <c r="U44" s="12"/>
      <c r="V44" s="12" t="s">
        <v>40</v>
      </c>
      <c r="W44" s="12"/>
      <c r="X44" s="28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 t="s">
        <v>40</v>
      </c>
      <c r="AJ44" s="12"/>
      <c r="AK44" s="12" t="s">
        <v>40</v>
      </c>
      <c r="AL44" s="12"/>
    </row>
    <row r="45" spans="1:38" ht="12.75" customHeight="1" x14ac:dyDescent="0.2">
      <c r="A45" s="1" t="s">
        <v>28</v>
      </c>
      <c r="C45" s="1" t="s">
        <v>39</v>
      </c>
      <c r="I45" s="12"/>
      <c r="J45" s="12">
        <v>0</v>
      </c>
      <c r="K45" s="12"/>
      <c r="L45" s="12"/>
      <c r="M45" s="12">
        <v>0</v>
      </c>
      <c r="N45" s="12"/>
      <c r="O45" s="12"/>
      <c r="P45" s="12">
        <v>0</v>
      </c>
      <c r="Q45" s="12"/>
      <c r="R45" s="12"/>
      <c r="S45" s="12"/>
      <c r="T45" s="12">
        <v>0</v>
      </c>
      <c r="U45" s="12"/>
      <c r="V45" s="12">
        <v>0</v>
      </c>
      <c r="W45" s="12">
        <f>T45-V45</f>
        <v>0</v>
      </c>
      <c r="X45" s="28"/>
      <c r="Y45" s="12">
        <v>0</v>
      </c>
      <c r="Z45" s="12"/>
      <c r="AA45" s="12"/>
      <c r="AB45" s="12">
        <v>0</v>
      </c>
      <c r="AC45" s="12"/>
      <c r="AD45" s="12"/>
      <c r="AE45" s="12">
        <v>0</v>
      </c>
      <c r="AF45" s="12"/>
      <c r="AG45" s="12"/>
      <c r="AH45" s="12"/>
      <c r="AI45" s="12">
        <v>0</v>
      </c>
      <c r="AJ45" s="12"/>
      <c r="AK45" s="12">
        <v>0</v>
      </c>
      <c r="AL45" s="12">
        <f>AI45-AK45</f>
        <v>0</v>
      </c>
    </row>
    <row r="46" spans="1:38" ht="12.75" customHeight="1" x14ac:dyDescent="0.2">
      <c r="A46" s="1" t="s">
        <v>29</v>
      </c>
      <c r="C46" s="1" t="s">
        <v>14</v>
      </c>
      <c r="I46" s="12"/>
      <c r="J46" s="12">
        <v>194265.63</v>
      </c>
      <c r="K46" s="12"/>
      <c r="L46" s="12"/>
      <c r="M46" s="12">
        <v>459889.22000000003</v>
      </c>
      <c r="N46" s="12"/>
      <c r="O46" s="12"/>
      <c r="P46" s="12">
        <v>-594175.56999999995</v>
      </c>
      <c r="Q46" s="12"/>
      <c r="R46" s="12"/>
      <c r="S46" s="12"/>
      <c r="T46" s="12">
        <v>59979.28</v>
      </c>
      <c r="U46" s="12"/>
      <c r="V46" s="12">
        <v>50007.42</v>
      </c>
      <c r="W46" s="12">
        <f>T46-V46</f>
        <v>9971.86</v>
      </c>
      <c r="X46" s="28"/>
      <c r="Y46" s="12">
        <v>282096.39</v>
      </c>
      <c r="Z46" s="12"/>
      <c r="AA46" s="12"/>
      <c r="AB46" s="12">
        <v>459889.22000000003</v>
      </c>
      <c r="AC46" s="12"/>
      <c r="AD46" s="12"/>
      <c r="AE46" s="12">
        <v>0</v>
      </c>
      <c r="AF46" s="12"/>
      <c r="AG46" s="12"/>
      <c r="AH46" s="12"/>
      <c r="AI46" s="12">
        <v>741985.61</v>
      </c>
      <c r="AJ46" s="12"/>
      <c r="AK46" s="12">
        <v>655073.1</v>
      </c>
      <c r="AL46" s="12">
        <f>AI46-AK46</f>
        <v>86912.510000000009</v>
      </c>
    </row>
    <row r="47" spans="1:38" ht="12.75" customHeight="1" x14ac:dyDescent="0.2">
      <c r="A47" s="1" t="s">
        <v>30</v>
      </c>
      <c r="C47" s="1" t="s">
        <v>35</v>
      </c>
      <c r="I47" s="12"/>
      <c r="J47" s="12">
        <v>-1000.89</v>
      </c>
      <c r="K47" s="12"/>
      <c r="L47" s="12"/>
      <c r="M47" s="12">
        <v>-3061.1</v>
      </c>
      <c r="N47" s="12"/>
      <c r="O47" s="12"/>
      <c r="P47" s="12">
        <v>3285.73</v>
      </c>
      <c r="Q47" s="12"/>
      <c r="R47" s="12"/>
      <c r="S47" s="12"/>
      <c r="T47" s="12">
        <v>-776.26</v>
      </c>
      <c r="U47" s="12"/>
      <c r="V47" s="12">
        <v>-3748.86</v>
      </c>
      <c r="W47" s="12">
        <f>T47-V47</f>
        <v>2972.6000000000004</v>
      </c>
      <c r="X47" s="28"/>
      <c r="Y47" s="12">
        <v>-1621.73</v>
      </c>
      <c r="Z47" s="12"/>
      <c r="AA47" s="12"/>
      <c r="AB47" s="12">
        <v>-26465.85</v>
      </c>
      <c r="AC47" s="12"/>
      <c r="AD47" s="12"/>
      <c r="AE47" s="12">
        <v>0</v>
      </c>
      <c r="AF47" s="12"/>
      <c r="AG47" s="12"/>
      <c r="AH47" s="12"/>
      <c r="AI47" s="12">
        <v>-28087.58</v>
      </c>
      <c r="AJ47" s="12"/>
      <c r="AK47" s="12">
        <v>-68084.87</v>
      </c>
      <c r="AL47" s="12">
        <f>AI47-AK47</f>
        <v>39997.289999999994</v>
      </c>
    </row>
    <row r="48" spans="1:38" ht="12.75" customHeight="1" x14ac:dyDescent="0.2">
      <c r="A48" s="1" t="s">
        <v>31</v>
      </c>
      <c r="C48" s="1" t="s">
        <v>38</v>
      </c>
      <c r="I48" s="12"/>
      <c r="J48" s="12">
        <v>0</v>
      </c>
      <c r="K48" s="12"/>
      <c r="L48" s="12"/>
      <c r="M48" s="12">
        <v>0</v>
      </c>
      <c r="N48" s="12"/>
      <c r="O48" s="12"/>
      <c r="P48" s="12">
        <v>0</v>
      </c>
      <c r="Q48" s="12"/>
      <c r="R48" s="12"/>
      <c r="S48" s="12"/>
      <c r="T48" s="12">
        <v>0</v>
      </c>
      <c r="U48" s="12"/>
      <c r="V48" s="12">
        <v>0</v>
      </c>
      <c r="W48" s="12">
        <f>T48-V48</f>
        <v>0</v>
      </c>
      <c r="X48" s="28"/>
      <c r="Y48" s="12">
        <v>0</v>
      </c>
      <c r="Z48" s="12"/>
      <c r="AA48" s="12"/>
      <c r="AB48" s="12">
        <v>0</v>
      </c>
      <c r="AC48" s="12"/>
      <c r="AD48" s="12"/>
      <c r="AE48" s="12">
        <v>0</v>
      </c>
      <c r="AF48" s="12"/>
      <c r="AG48" s="12"/>
      <c r="AH48" s="12"/>
      <c r="AI48" s="12">
        <v>0</v>
      </c>
      <c r="AJ48" s="12"/>
      <c r="AK48" s="12">
        <v>0</v>
      </c>
      <c r="AL48" s="12">
        <f>AI48-AK48</f>
        <v>0</v>
      </c>
    </row>
    <row r="49" spans="1:45" ht="29.25" customHeight="1" x14ac:dyDescent="0.2">
      <c r="I49" s="18"/>
      <c r="J49" s="18">
        <f>SUM(J45:J48)</f>
        <v>193264.74</v>
      </c>
      <c r="K49" s="18"/>
      <c r="L49" s="18"/>
      <c r="M49" s="18">
        <f>SUM(M45:M48)</f>
        <v>456828.12000000005</v>
      </c>
      <c r="N49" s="18"/>
      <c r="O49" s="18"/>
      <c r="P49" s="18">
        <f>SUM(P45:P48)</f>
        <v>-590889.84</v>
      </c>
      <c r="Q49" s="18"/>
      <c r="R49" s="18"/>
      <c r="S49" s="18"/>
      <c r="T49" s="18">
        <f>SUM(T45:T48)</f>
        <v>59203.02</v>
      </c>
      <c r="U49" s="18">
        <f>SUM(U45:U48)</f>
        <v>0</v>
      </c>
      <c r="V49" s="18">
        <f>SUM(V45:V48)</f>
        <v>46258.559999999998</v>
      </c>
      <c r="W49" s="18">
        <f>T49-V49</f>
        <v>12944.46</v>
      </c>
      <c r="X49" s="29"/>
      <c r="Y49" s="18">
        <f>SUM(Y45:Y48)</f>
        <v>280474.66000000003</v>
      </c>
      <c r="Z49" s="18"/>
      <c r="AA49" s="18"/>
      <c r="AB49" s="18">
        <f>SUM(AB45:AB48)</f>
        <v>433423.37000000005</v>
      </c>
      <c r="AC49" s="18"/>
      <c r="AD49" s="18"/>
      <c r="AE49" s="18">
        <f>SUM(AE45:AE48)</f>
        <v>0</v>
      </c>
      <c r="AF49" s="18"/>
      <c r="AG49" s="18"/>
      <c r="AH49" s="18"/>
      <c r="AI49" s="18">
        <f>SUM(AI45:AI48)</f>
        <v>713898.03</v>
      </c>
      <c r="AJ49" s="18">
        <f>SUM(AJ45:AJ48)</f>
        <v>0</v>
      </c>
      <c r="AK49" s="18">
        <f>SUM(AK45:AK48)</f>
        <v>586988.23</v>
      </c>
      <c r="AL49" s="18">
        <f>AI49-AK49</f>
        <v>126909.80000000005</v>
      </c>
    </row>
    <row r="50" spans="1:45" ht="12.75" customHeight="1" x14ac:dyDescent="0.2"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3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45" ht="20.100000000000001" customHeight="1" x14ac:dyDescent="0.2">
      <c r="A51" s="1" t="s">
        <v>64</v>
      </c>
      <c r="B51" s="3" t="s">
        <v>63</v>
      </c>
      <c r="I51" s="12"/>
      <c r="J51" s="12">
        <v>0</v>
      </c>
      <c r="K51" s="12"/>
      <c r="L51" s="12"/>
      <c r="M51" s="12">
        <v>0</v>
      </c>
      <c r="N51" s="12"/>
      <c r="O51" s="12"/>
      <c r="P51" s="12">
        <v>0</v>
      </c>
      <c r="Q51" s="12"/>
      <c r="R51" s="12"/>
      <c r="S51" s="12"/>
      <c r="T51" s="12">
        <v>0</v>
      </c>
      <c r="U51" s="12"/>
      <c r="V51" s="12">
        <v>0</v>
      </c>
      <c r="W51" s="12">
        <f>T51-V51</f>
        <v>0</v>
      </c>
      <c r="X51" s="28"/>
      <c r="Y51" s="12">
        <v>0</v>
      </c>
      <c r="Z51" s="12"/>
      <c r="AA51" s="12"/>
      <c r="AB51" s="12">
        <v>0</v>
      </c>
      <c r="AC51" s="12"/>
      <c r="AD51" s="12"/>
      <c r="AE51" s="12">
        <v>0</v>
      </c>
      <c r="AF51" s="12"/>
      <c r="AG51" s="12"/>
      <c r="AH51" s="12"/>
      <c r="AI51" s="12">
        <v>0</v>
      </c>
      <c r="AJ51" s="12"/>
      <c r="AK51" s="12">
        <v>0</v>
      </c>
      <c r="AL51" s="12">
        <f>AI51-AK51</f>
        <v>0</v>
      </c>
    </row>
    <row r="52" spans="1:45" ht="12.75" customHeight="1" x14ac:dyDescent="0.2"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 t="s">
        <v>40</v>
      </c>
      <c r="U52" s="12"/>
      <c r="V52" s="12" t="s">
        <v>40</v>
      </c>
      <c r="W52" s="12"/>
      <c r="X52" s="28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 t="s">
        <v>40</v>
      </c>
      <c r="AJ52" s="12"/>
      <c r="AK52" s="12" t="s">
        <v>40</v>
      </c>
      <c r="AL52" s="12"/>
    </row>
    <row r="53" spans="1:45" ht="12.75" customHeight="1" x14ac:dyDescent="0.2"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8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</row>
    <row r="54" spans="1:45" ht="29.25" customHeight="1" thickBot="1" x14ac:dyDescent="0.25">
      <c r="B54" s="3" t="s">
        <v>16</v>
      </c>
      <c r="I54" s="21"/>
      <c r="J54" s="22">
        <f>J33+J42-J49+J51</f>
        <v>173839.82000000007</v>
      </c>
      <c r="K54" s="21"/>
      <c r="L54" s="21"/>
      <c r="M54" s="22">
        <f>M33+M42-M49+M51</f>
        <v>-1826353.4200000004</v>
      </c>
      <c r="N54" s="21"/>
      <c r="O54" s="21"/>
      <c r="P54" s="22">
        <f>P33+P42-P49+P51</f>
        <v>1665473.4599999995</v>
      </c>
      <c r="Q54" s="21"/>
      <c r="R54" s="21"/>
      <c r="S54" s="21"/>
      <c r="T54" s="22">
        <f>T33+T42-T49+T51</f>
        <v>291048.81999999977</v>
      </c>
      <c r="U54" s="22">
        <f>U33+U42-U49+U51</f>
        <v>0</v>
      </c>
      <c r="V54" s="22">
        <f>V33+V42-V49+V51</f>
        <v>-164220.10000000006</v>
      </c>
      <c r="W54" s="22">
        <f>T54-V54</f>
        <v>455268.91999999981</v>
      </c>
      <c r="X54" s="32"/>
      <c r="Y54" s="22">
        <f>Y33+Y42-Y49+Y51</f>
        <v>-712606.83999999939</v>
      </c>
      <c r="Z54" s="21"/>
      <c r="AA54" s="21"/>
      <c r="AB54" s="22">
        <f>AB33+AB42-AB49+AB51</f>
        <v>2224604.8399999985</v>
      </c>
      <c r="AC54" s="21"/>
      <c r="AD54" s="21"/>
      <c r="AE54" s="22">
        <f>AE33+AE42-AE49+AE51</f>
        <v>1.368789526168257E-10</v>
      </c>
      <c r="AF54" s="21"/>
      <c r="AG54" s="21"/>
      <c r="AH54" s="21"/>
      <c r="AI54" s="22">
        <f>AI33+AI42-AI49+AI51</f>
        <v>8636830.2900000028</v>
      </c>
      <c r="AJ54" s="22">
        <f>AJ33+AJ42-AJ49+AJ51</f>
        <v>0</v>
      </c>
      <c r="AK54" s="22">
        <f>AK33+AK42-AK49+AK51</f>
        <v>1506754.1099999987</v>
      </c>
      <c r="AL54" s="22">
        <f>AI54-AK54</f>
        <v>7130076.1800000044</v>
      </c>
    </row>
    <row r="55" spans="1:45" ht="29.25" customHeight="1" thickTop="1" x14ac:dyDescent="0.2"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 t="s">
        <v>40</v>
      </c>
      <c r="U55" s="12"/>
      <c r="V55" s="12" t="s">
        <v>40</v>
      </c>
      <c r="W55" s="28"/>
      <c r="X55" s="12"/>
      <c r="AI55" s="12"/>
      <c r="AJ55" s="12"/>
      <c r="AK55" s="12"/>
      <c r="AL55" s="12"/>
      <c r="AM55" s="12"/>
      <c r="AN55" s="12"/>
      <c r="AO55" s="11"/>
      <c r="AP55" s="11"/>
      <c r="AQ55" s="11"/>
      <c r="AR55" s="11"/>
      <c r="AS55" s="7"/>
    </row>
    <row r="56" spans="1:45" s="33" customFormat="1" ht="12.75" x14ac:dyDescent="0.2">
      <c r="A56" s="33" t="s">
        <v>83</v>
      </c>
      <c r="B56" s="34" t="s">
        <v>84</v>
      </c>
      <c r="C56" s="34"/>
      <c r="D56" s="34"/>
      <c r="E56" s="34"/>
      <c r="F56" s="34"/>
      <c r="G56" s="34"/>
      <c r="J56" s="33">
        <v>0</v>
      </c>
      <c r="M56" s="33">
        <v>0</v>
      </c>
      <c r="P56" s="33">
        <v>0</v>
      </c>
      <c r="T56" s="35">
        <v>0</v>
      </c>
      <c r="U56" s="36"/>
      <c r="V56" s="35">
        <v>0</v>
      </c>
      <c r="W56" s="35">
        <f>SUM(T56-V56)</f>
        <v>0</v>
      </c>
      <c r="X56" s="34"/>
      <c r="Y56" s="33">
        <v>0</v>
      </c>
      <c r="AB56" s="33">
        <v>0</v>
      </c>
      <c r="AE56" s="33">
        <v>0</v>
      </c>
      <c r="AI56" s="35">
        <v>0</v>
      </c>
      <c r="AJ56" s="36"/>
      <c r="AK56" s="35">
        <v>0</v>
      </c>
      <c r="AL56" s="35">
        <f>SUM(AI56-AK56)</f>
        <v>0</v>
      </c>
      <c r="AM56" s="12"/>
      <c r="AN56" s="35"/>
      <c r="AO56" s="35"/>
      <c r="AP56" s="35"/>
      <c r="AQ56" s="35"/>
      <c r="AR56" s="35"/>
      <c r="AS56" s="51"/>
    </row>
    <row r="57" spans="1:45" s="33" customFormat="1" ht="12.75" x14ac:dyDescent="0.2">
      <c r="A57" s="33" t="s">
        <v>85</v>
      </c>
      <c r="B57" s="34" t="s">
        <v>86</v>
      </c>
      <c r="C57" s="34"/>
      <c r="D57" s="34"/>
      <c r="E57" s="34"/>
      <c r="F57" s="34"/>
      <c r="G57" s="34"/>
      <c r="T57" s="37">
        <f>I54-T56</f>
        <v>0</v>
      </c>
      <c r="U57" s="37"/>
      <c r="V57" s="37">
        <f>K54-V56</f>
        <v>0</v>
      </c>
      <c r="W57" s="37">
        <f>M54-W56</f>
        <v>-1826353.4200000004</v>
      </c>
      <c r="X57" s="34"/>
      <c r="AI57" s="37">
        <f>O54-AI56</f>
        <v>0</v>
      </c>
      <c r="AJ57" s="37"/>
      <c r="AK57" s="37">
        <f>Q54-AK56</f>
        <v>0</v>
      </c>
      <c r="AL57" s="37">
        <f>S54-AL56</f>
        <v>0</v>
      </c>
      <c r="AM57" s="12"/>
      <c r="AN57" s="37">
        <f>U54-AN56</f>
        <v>0</v>
      </c>
      <c r="AO57" s="35"/>
      <c r="AP57" s="35"/>
      <c r="AQ57" s="35"/>
      <c r="AR57" s="35"/>
      <c r="AS57" s="51"/>
    </row>
    <row r="58" spans="1:45" s="33" customFormat="1" ht="12.75" x14ac:dyDescent="0.2">
      <c r="A58" s="33" t="s">
        <v>87</v>
      </c>
      <c r="B58" s="34" t="s">
        <v>88</v>
      </c>
      <c r="C58" s="34"/>
      <c r="D58" s="34"/>
      <c r="E58" s="34"/>
      <c r="F58" s="34"/>
      <c r="G58" s="34"/>
      <c r="J58" s="33">
        <v>0</v>
      </c>
      <c r="M58" s="33">
        <v>0</v>
      </c>
      <c r="P58" s="33">
        <v>0</v>
      </c>
      <c r="T58" s="35">
        <v>0</v>
      </c>
      <c r="U58" s="35"/>
      <c r="V58" s="35">
        <v>0</v>
      </c>
      <c r="W58" s="35">
        <f>SUM(T58-V58)</f>
        <v>0</v>
      </c>
      <c r="X58" s="34"/>
      <c r="Y58" s="33">
        <v>0</v>
      </c>
      <c r="AB58" s="33">
        <v>0</v>
      </c>
      <c r="AE58" s="33">
        <v>830058</v>
      </c>
      <c r="AI58" s="35">
        <v>830058</v>
      </c>
      <c r="AJ58" s="35"/>
      <c r="AK58" s="35">
        <v>775233.84</v>
      </c>
      <c r="AL58" s="35">
        <f>+AI58-AK58</f>
        <v>54824.160000000033</v>
      </c>
      <c r="AM58" s="12"/>
      <c r="AN58" s="35"/>
      <c r="AO58" s="35"/>
      <c r="AP58" s="35"/>
      <c r="AQ58" s="35"/>
      <c r="AR58" s="35"/>
      <c r="AS58" s="51"/>
    </row>
    <row r="59" spans="1:45" s="33" customFormat="1" ht="15" outlineLevel="1" x14ac:dyDescent="0.25">
      <c r="B59" s="34"/>
      <c r="C59" s="34"/>
      <c r="D59" s="34"/>
      <c r="E59" s="34"/>
      <c r="F59" s="34"/>
      <c r="G59" s="34"/>
      <c r="H59" s="38"/>
      <c r="T59" s="34"/>
      <c r="U59" s="36"/>
      <c r="V59" s="34"/>
      <c r="W59" s="34"/>
      <c r="X59" s="34"/>
      <c r="AI59" s="36"/>
      <c r="AJ59" s="36"/>
      <c r="AK59" s="36"/>
      <c r="AL59" s="34"/>
      <c r="AM59" s="12"/>
      <c r="AN59" s="36"/>
      <c r="AO59" s="35"/>
      <c r="AP59" s="35"/>
      <c r="AQ59" s="35"/>
      <c r="AR59" s="35"/>
      <c r="AS59" s="51"/>
    </row>
    <row r="60" spans="1:45" s="33" customFormat="1" ht="12.75" outlineLevel="1" x14ac:dyDescent="0.2">
      <c r="B60" s="34"/>
      <c r="C60" s="34"/>
      <c r="D60" s="34" t="s">
        <v>89</v>
      </c>
      <c r="E60" s="34"/>
      <c r="F60" s="34"/>
      <c r="G60" s="34"/>
      <c r="T60" s="35"/>
      <c r="U60" s="36"/>
      <c r="V60" s="35"/>
      <c r="W60" s="35"/>
      <c r="X60" s="34"/>
      <c r="AI60" s="35"/>
      <c r="AJ60" s="36"/>
      <c r="AK60" s="35"/>
      <c r="AL60" s="35"/>
      <c r="AM60" s="12"/>
      <c r="AN60" s="35"/>
      <c r="AO60" s="35"/>
      <c r="AP60" s="35"/>
      <c r="AQ60" s="35"/>
      <c r="AR60" s="35"/>
      <c r="AS60" s="51"/>
    </row>
    <row r="61" spans="1:45" s="33" customFormat="1" ht="12.75" outlineLevel="1" x14ac:dyDescent="0.2">
      <c r="B61" s="34"/>
      <c r="C61" s="34"/>
      <c r="D61" s="34"/>
      <c r="E61" s="34" t="s">
        <v>90</v>
      </c>
      <c r="F61" s="34"/>
      <c r="G61" s="34"/>
      <c r="T61" s="35">
        <v>1496245.75</v>
      </c>
      <c r="U61" s="36"/>
      <c r="V61" s="35">
        <v>1670974.21</v>
      </c>
      <c r="W61" s="36">
        <f>SUM(T61-V61)</f>
        <v>-174728.45999999996</v>
      </c>
      <c r="X61" s="34"/>
      <c r="AI61" s="35">
        <v>0</v>
      </c>
      <c r="AJ61" s="36"/>
      <c r="AK61" s="35">
        <v>0</v>
      </c>
      <c r="AL61" s="36">
        <f>SUM(AI61-AK61)</f>
        <v>0</v>
      </c>
      <c r="AM61" s="12"/>
      <c r="AN61" s="35">
        <v>1506754.11</v>
      </c>
      <c r="AO61" s="35"/>
      <c r="AP61" s="35"/>
      <c r="AQ61" s="35"/>
      <c r="AR61" s="35"/>
      <c r="AS61" s="51"/>
    </row>
    <row r="62" spans="1:45" s="33" customFormat="1" ht="12.75" outlineLevel="1" x14ac:dyDescent="0.2">
      <c r="B62" s="34"/>
      <c r="C62" s="34"/>
      <c r="D62" s="34"/>
      <c r="E62" s="34" t="s">
        <v>91</v>
      </c>
      <c r="F62" s="34"/>
      <c r="G62" s="34"/>
      <c r="T62" s="35">
        <v>6470630.9400000004</v>
      </c>
      <c r="U62" s="36"/>
      <c r="V62" s="35">
        <v>5739110.6699999999</v>
      </c>
      <c r="W62" s="36">
        <f>SUM(T62-V62)</f>
        <v>731520.27000000048</v>
      </c>
      <c r="X62" s="34"/>
      <c r="AI62" s="35">
        <v>6470630.9400000004</v>
      </c>
      <c r="AJ62" s="36"/>
      <c r="AK62" s="35">
        <v>5739110.6699999999</v>
      </c>
      <c r="AL62" s="36">
        <f>SUM(AI62-AK62)</f>
        <v>731520.27000000048</v>
      </c>
      <c r="AM62" s="12"/>
      <c r="AN62" s="35">
        <v>5739110.6699999999</v>
      </c>
      <c r="AO62" s="35"/>
      <c r="AP62" s="35"/>
      <c r="AQ62" s="35"/>
      <c r="AR62" s="35"/>
      <c r="AS62" s="51"/>
    </row>
    <row r="63" spans="1:45" s="33" customFormat="1" ht="12.75" outlineLevel="1" x14ac:dyDescent="0.2">
      <c r="B63" s="34"/>
      <c r="C63" s="34"/>
      <c r="D63" s="34"/>
      <c r="E63" s="34" t="s">
        <v>92</v>
      </c>
      <c r="F63" s="34"/>
      <c r="G63" s="34"/>
      <c r="T63" s="35">
        <v>830058</v>
      </c>
      <c r="U63" s="36"/>
      <c r="V63" s="35">
        <v>775233.84</v>
      </c>
      <c r="W63" s="36">
        <f>SUM(T63-V63)</f>
        <v>54824.160000000033</v>
      </c>
      <c r="X63" s="34"/>
      <c r="AI63" s="35">
        <v>0</v>
      </c>
      <c r="AJ63" s="36"/>
      <c r="AK63" s="35">
        <v>0</v>
      </c>
      <c r="AL63" s="36">
        <f>SUM(AI63-AK63)</f>
        <v>0</v>
      </c>
      <c r="AM63" s="12"/>
      <c r="AN63" s="35">
        <v>775233.84</v>
      </c>
      <c r="AO63" s="35"/>
      <c r="AP63" s="35"/>
      <c r="AQ63" s="35"/>
      <c r="AR63" s="35"/>
      <c r="AS63" s="51"/>
    </row>
    <row r="64" spans="1:45" s="33" customFormat="1" ht="12.75" outlineLevel="1" x14ac:dyDescent="0.2">
      <c r="B64" s="34"/>
      <c r="C64" s="34"/>
      <c r="D64" s="34"/>
      <c r="E64" s="34"/>
      <c r="F64" s="34"/>
      <c r="G64" s="34"/>
      <c r="T64" s="35"/>
      <c r="U64" s="36"/>
      <c r="V64" s="35"/>
      <c r="W64" s="36"/>
      <c r="X64" s="34"/>
      <c r="AI64" s="35"/>
      <c r="AJ64" s="36"/>
      <c r="AK64" s="35"/>
      <c r="AL64" s="36"/>
      <c r="AM64" s="12"/>
      <c r="AN64" s="35"/>
      <c r="AO64" s="35"/>
      <c r="AP64" s="35"/>
      <c r="AQ64" s="35"/>
      <c r="AR64" s="35"/>
      <c r="AS64" s="51"/>
    </row>
    <row r="65" spans="2:45" s="33" customFormat="1" ht="12.75" outlineLevel="1" x14ac:dyDescent="0.2">
      <c r="B65" s="34"/>
      <c r="C65" s="34"/>
      <c r="D65" s="34" t="s">
        <v>93</v>
      </c>
      <c r="E65" s="39"/>
      <c r="F65" s="39"/>
      <c r="G65" s="39"/>
      <c r="H65" s="40"/>
      <c r="T65" s="35">
        <v>1511167.04</v>
      </c>
      <c r="U65" s="36"/>
      <c r="V65" s="35">
        <v>1506754.11</v>
      </c>
      <c r="W65" s="39">
        <f>T65-V65</f>
        <v>4412.9299999999348</v>
      </c>
      <c r="X65" s="34"/>
      <c r="AI65" s="41">
        <v>0</v>
      </c>
      <c r="AJ65" s="36"/>
      <c r="AK65" s="41">
        <v>0</v>
      </c>
      <c r="AL65" s="39">
        <f>AI65-AK65</f>
        <v>0</v>
      </c>
      <c r="AM65" s="12"/>
      <c r="AN65" s="35">
        <v>1511167.04</v>
      </c>
      <c r="AO65" s="35"/>
      <c r="AP65" s="35"/>
      <c r="AQ65" s="35"/>
      <c r="AR65" s="52"/>
      <c r="AS65" s="51"/>
    </row>
    <row r="66" spans="2:45" s="33" customFormat="1" ht="12.75" outlineLevel="1" x14ac:dyDescent="0.2">
      <c r="B66" s="34"/>
      <c r="C66" s="34"/>
      <c r="D66" s="34" t="s">
        <v>94</v>
      </c>
      <c r="E66" s="39"/>
      <c r="F66" s="39"/>
      <c r="G66" s="39"/>
      <c r="H66" s="40"/>
      <c r="T66" s="35">
        <v>14921.289999999983</v>
      </c>
      <c r="U66" s="36"/>
      <c r="V66" s="35">
        <v>-164220.10000000003</v>
      </c>
      <c r="W66" s="39">
        <f>T66-V66</f>
        <v>179141.39</v>
      </c>
      <c r="X66" s="34"/>
      <c r="AI66" s="42"/>
      <c r="AJ66" s="36"/>
      <c r="AK66" s="42"/>
      <c r="AL66" s="39">
        <f>AI66-AK66</f>
        <v>0</v>
      </c>
      <c r="AM66" s="12"/>
      <c r="AN66" s="35"/>
      <c r="AO66" s="35"/>
      <c r="AP66" s="35"/>
      <c r="AQ66" s="35"/>
      <c r="AR66" s="52"/>
      <c r="AS66" s="51"/>
    </row>
    <row r="67" spans="2:45" s="33" customFormat="1" ht="12.75" outlineLevel="1" x14ac:dyDescent="0.2">
      <c r="B67" s="34"/>
      <c r="C67" s="34"/>
      <c r="D67" s="34" t="s">
        <v>95</v>
      </c>
      <c r="E67" s="39"/>
      <c r="F67" s="39"/>
      <c r="G67" s="39"/>
      <c r="H67" s="40"/>
      <c r="T67" s="35">
        <f>T65-T66</f>
        <v>1496245.75</v>
      </c>
      <c r="U67" s="36"/>
      <c r="V67" s="35">
        <f>V65-V66</f>
        <v>1670974.2100000002</v>
      </c>
      <c r="W67" s="39">
        <f>T67-V67</f>
        <v>-174728.4600000002</v>
      </c>
      <c r="X67" s="34"/>
      <c r="AI67" s="41">
        <f>AI65-AI66</f>
        <v>0</v>
      </c>
      <c r="AJ67" s="36"/>
      <c r="AK67" s="41">
        <f>AK65-AK66</f>
        <v>0</v>
      </c>
      <c r="AL67" s="39">
        <f>AI67-AK67</f>
        <v>0</v>
      </c>
      <c r="AM67" s="12"/>
      <c r="AN67" s="35">
        <f>AN65-AN66</f>
        <v>1511167.04</v>
      </c>
      <c r="AO67" s="35"/>
      <c r="AP67" s="35"/>
      <c r="AQ67" s="35"/>
      <c r="AR67" s="52"/>
      <c r="AS67" s="51"/>
    </row>
    <row r="68" spans="2:45" s="33" customFormat="1" ht="12.75" outlineLevel="1" x14ac:dyDescent="0.2">
      <c r="B68" s="34"/>
      <c r="C68" s="34"/>
      <c r="D68" s="34"/>
      <c r="E68" s="39"/>
      <c r="F68" s="39"/>
      <c r="G68" s="39"/>
      <c r="H68" s="40"/>
      <c r="T68" s="35"/>
      <c r="U68" s="36"/>
      <c r="V68" s="35"/>
      <c r="W68" s="39"/>
      <c r="X68" s="34"/>
      <c r="AI68" s="41"/>
      <c r="AJ68" s="36"/>
      <c r="AK68" s="41"/>
      <c r="AL68" s="39"/>
      <c r="AM68" s="12"/>
      <c r="AN68" s="35"/>
      <c r="AO68" s="35"/>
      <c r="AP68" s="35"/>
      <c r="AQ68" s="35"/>
      <c r="AR68" s="52"/>
      <c r="AS68" s="51"/>
    </row>
    <row r="69" spans="2:45" s="33" customFormat="1" ht="12.75" outlineLevel="1" x14ac:dyDescent="0.2">
      <c r="B69" s="34"/>
      <c r="C69" s="34"/>
      <c r="D69" s="34" t="s">
        <v>96</v>
      </c>
      <c r="E69" s="39"/>
      <c r="F69" s="39"/>
      <c r="G69" s="39"/>
      <c r="H69" s="40"/>
      <c r="T69" s="41">
        <v>6470630.9400000004</v>
      </c>
      <c r="U69" s="36"/>
      <c r="V69" s="41">
        <v>5739110.6699999999</v>
      </c>
      <c r="W69" s="39">
        <f>T69-V69</f>
        <v>731520.27000000048</v>
      </c>
      <c r="X69" s="34"/>
      <c r="AI69" s="41">
        <v>0</v>
      </c>
      <c r="AJ69" s="36"/>
      <c r="AK69" s="41">
        <v>0</v>
      </c>
      <c r="AL69" s="39">
        <f>AI69-AK69</f>
        <v>0</v>
      </c>
      <c r="AM69" s="12"/>
      <c r="AN69" s="41">
        <v>6470630.9400000004</v>
      </c>
      <c r="AO69" s="35"/>
      <c r="AP69" s="41"/>
      <c r="AQ69" s="35"/>
      <c r="AR69" s="52"/>
      <c r="AS69" s="51"/>
    </row>
    <row r="70" spans="2:45" s="33" customFormat="1" ht="12.75" outlineLevel="1" x14ac:dyDescent="0.2">
      <c r="B70" s="34"/>
      <c r="C70" s="34"/>
      <c r="D70" s="34" t="s">
        <v>97</v>
      </c>
      <c r="E70" s="39"/>
      <c r="F70" s="39"/>
      <c r="G70" s="39"/>
      <c r="H70" s="40"/>
      <c r="T70" s="43">
        <v>0</v>
      </c>
      <c r="U70" s="36"/>
      <c r="V70" s="43">
        <v>0</v>
      </c>
      <c r="W70" s="39">
        <f>T70-V70</f>
        <v>0</v>
      </c>
      <c r="X70" s="34"/>
      <c r="AI70" s="43">
        <v>0</v>
      </c>
      <c r="AJ70" s="36"/>
      <c r="AK70" s="43">
        <v>0</v>
      </c>
      <c r="AL70" s="39">
        <f>AI70-AK70</f>
        <v>0</v>
      </c>
      <c r="AM70" s="12"/>
      <c r="AN70" s="43">
        <v>0</v>
      </c>
      <c r="AO70" s="35"/>
      <c r="AP70" s="41"/>
      <c r="AQ70" s="35"/>
      <c r="AR70" s="52"/>
      <c r="AS70" s="51"/>
    </row>
    <row r="71" spans="2:45" s="33" customFormat="1" ht="12.75" outlineLevel="1" x14ac:dyDescent="0.2">
      <c r="B71" s="34"/>
      <c r="C71" s="34"/>
      <c r="D71" s="34" t="s">
        <v>98</v>
      </c>
      <c r="E71" s="39"/>
      <c r="F71" s="39"/>
      <c r="G71" s="39"/>
      <c r="H71" s="40"/>
      <c r="T71" s="41">
        <f>T69-T70</f>
        <v>6470630.9400000004</v>
      </c>
      <c r="U71" s="36"/>
      <c r="V71" s="41">
        <f>V69-V70</f>
        <v>5739110.6699999999</v>
      </c>
      <c r="W71" s="39">
        <f>T71-V71</f>
        <v>731520.27000000048</v>
      </c>
      <c r="X71" s="34"/>
      <c r="AI71" s="41">
        <f>AI69-AI70</f>
        <v>0</v>
      </c>
      <c r="AJ71" s="36"/>
      <c r="AK71" s="41">
        <f>AK69-AK70</f>
        <v>0</v>
      </c>
      <c r="AL71" s="39">
        <f>AI71-AK71</f>
        <v>0</v>
      </c>
      <c r="AM71" s="12"/>
      <c r="AN71" s="41">
        <f>AN69-AN70</f>
        <v>6470630.9400000004</v>
      </c>
      <c r="AO71" s="35"/>
      <c r="AP71" s="41"/>
      <c r="AQ71" s="35"/>
      <c r="AR71" s="52"/>
      <c r="AS71" s="51"/>
    </row>
    <row r="72" spans="2:45" s="33" customFormat="1" ht="12.75" outlineLevel="1" x14ac:dyDescent="0.2">
      <c r="B72" s="34"/>
      <c r="C72" s="34"/>
      <c r="D72" s="34"/>
      <c r="E72" s="39"/>
      <c r="F72" s="39"/>
      <c r="G72" s="39"/>
      <c r="H72" s="40"/>
      <c r="T72" s="35"/>
      <c r="U72" s="36"/>
      <c r="V72" s="35"/>
      <c r="W72" s="39"/>
      <c r="X72" s="34"/>
      <c r="AI72" s="41"/>
      <c r="AJ72" s="36"/>
      <c r="AK72" s="41"/>
      <c r="AL72" s="39"/>
      <c r="AM72" s="12"/>
      <c r="AN72" s="35"/>
      <c r="AO72" s="35"/>
      <c r="AP72" s="35"/>
      <c r="AQ72" s="35"/>
      <c r="AR72" s="52"/>
      <c r="AS72" s="51"/>
    </row>
    <row r="73" spans="2:45" s="33" customFormat="1" ht="12.75" outlineLevel="1" x14ac:dyDescent="0.2">
      <c r="B73" s="34"/>
      <c r="C73" s="34"/>
      <c r="D73" s="42"/>
      <c r="E73" s="42"/>
      <c r="F73" s="42"/>
      <c r="G73" s="42"/>
      <c r="H73"/>
      <c r="T73" s="35"/>
      <c r="U73" s="36"/>
      <c r="V73" s="35"/>
      <c r="W73" s="39"/>
      <c r="X73" s="34"/>
      <c r="AI73" s="42"/>
      <c r="AJ73" s="36"/>
      <c r="AK73" s="42"/>
      <c r="AL73" s="39"/>
      <c r="AM73" s="12"/>
      <c r="AN73" s="35"/>
      <c r="AO73" s="35"/>
      <c r="AP73" s="35"/>
      <c r="AQ73" s="35"/>
      <c r="AR73" s="52"/>
      <c r="AS73" s="51"/>
    </row>
    <row r="74" spans="2:45" s="33" customFormat="1" ht="12.75" outlineLevel="1" x14ac:dyDescent="0.2">
      <c r="B74" s="34"/>
      <c r="C74" s="34"/>
      <c r="D74" s="34" t="s">
        <v>99</v>
      </c>
      <c r="E74" s="39"/>
      <c r="F74" s="39"/>
      <c r="G74" s="39"/>
      <c r="H74" s="40"/>
      <c r="T74" s="41">
        <v>830058</v>
      </c>
      <c r="U74" s="36"/>
      <c r="V74" s="41">
        <v>775233.84</v>
      </c>
      <c r="W74" s="39">
        <f>T74-V74</f>
        <v>54824.160000000033</v>
      </c>
      <c r="X74" s="34"/>
      <c r="AI74" s="41">
        <v>0</v>
      </c>
      <c r="AJ74" s="36"/>
      <c r="AK74" s="41">
        <v>0</v>
      </c>
      <c r="AL74" s="39">
        <f>AI74-AK74</f>
        <v>0</v>
      </c>
      <c r="AM74" s="12"/>
      <c r="AN74" s="41">
        <v>830058</v>
      </c>
      <c r="AO74" s="35"/>
      <c r="AP74" s="41"/>
      <c r="AQ74" s="35"/>
      <c r="AR74" s="52"/>
      <c r="AS74" s="51"/>
    </row>
    <row r="75" spans="2:45" s="33" customFormat="1" ht="12.75" outlineLevel="1" x14ac:dyDescent="0.2">
      <c r="B75" s="34"/>
      <c r="C75" s="34"/>
      <c r="D75" s="39" t="s">
        <v>100</v>
      </c>
      <c r="E75" s="39"/>
      <c r="F75" s="39"/>
      <c r="G75" s="39"/>
      <c r="H75" s="40"/>
      <c r="T75" s="43">
        <v>0</v>
      </c>
      <c r="U75" s="36"/>
      <c r="V75" s="43">
        <v>0</v>
      </c>
      <c r="W75" s="39">
        <f>T75-V75</f>
        <v>0</v>
      </c>
      <c r="X75" s="34"/>
      <c r="AI75" s="42"/>
      <c r="AJ75" s="36"/>
      <c r="AK75" s="42"/>
      <c r="AL75" s="39">
        <f>AI75-AK75</f>
        <v>0</v>
      </c>
      <c r="AM75" s="12"/>
      <c r="AN75" s="43">
        <v>830058</v>
      </c>
      <c r="AO75" s="35"/>
      <c r="AP75" s="41"/>
      <c r="AQ75" s="35"/>
      <c r="AR75" s="52"/>
      <c r="AS75" s="51"/>
    </row>
    <row r="76" spans="2:45" s="33" customFormat="1" ht="12.75" outlineLevel="1" x14ac:dyDescent="0.2">
      <c r="B76" s="34"/>
      <c r="C76" s="34"/>
      <c r="D76" s="39" t="s">
        <v>101</v>
      </c>
      <c r="E76" s="39"/>
      <c r="F76" s="39"/>
      <c r="G76" s="39"/>
      <c r="H76" s="40"/>
      <c r="T76" s="41">
        <f>T74-T75</f>
        <v>830058</v>
      </c>
      <c r="U76" s="36"/>
      <c r="V76" s="41">
        <f>V74-V75</f>
        <v>775233.84</v>
      </c>
      <c r="W76" s="39">
        <f>T76-V76</f>
        <v>54824.160000000033</v>
      </c>
      <c r="X76" s="34"/>
      <c r="AI76" s="41">
        <f>AI74-AI75</f>
        <v>0</v>
      </c>
      <c r="AJ76" s="36"/>
      <c r="AK76" s="41">
        <f>AK74-AK75</f>
        <v>0</v>
      </c>
      <c r="AL76" s="39">
        <f>AI76-AK76</f>
        <v>0</v>
      </c>
      <c r="AM76" s="12"/>
      <c r="AN76" s="41">
        <f>AN74-AN75</f>
        <v>0</v>
      </c>
      <c r="AO76" s="35"/>
      <c r="AP76" s="41"/>
      <c r="AQ76" s="35"/>
      <c r="AR76" s="52"/>
      <c r="AS76" s="51"/>
    </row>
    <row r="77" spans="2:45" s="33" customFormat="1" ht="12.75" x14ac:dyDescent="0.2">
      <c r="B77" s="34" t="s">
        <v>102</v>
      </c>
      <c r="C77" s="34"/>
      <c r="D77" s="34"/>
      <c r="E77" s="34"/>
      <c r="F77" s="34"/>
      <c r="G77" s="34"/>
      <c r="T77" s="44">
        <f>T67+T71-T76</f>
        <v>7136818.6900000004</v>
      </c>
      <c r="U77" s="45"/>
      <c r="V77" s="44">
        <f>V67+V71-V76</f>
        <v>6634851.04</v>
      </c>
      <c r="W77" s="45">
        <f>T77-V77</f>
        <v>501967.65000000037</v>
      </c>
      <c r="X77" s="34"/>
      <c r="AI77" s="45">
        <v>6470630.9400000004</v>
      </c>
      <c r="AJ77" s="45"/>
      <c r="AK77" s="45">
        <f>AK62</f>
        <v>5739110.6699999999</v>
      </c>
      <c r="AL77" s="45">
        <f>AI77-AK77</f>
        <v>731520.27000000048</v>
      </c>
      <c r="AM77" s="12"/>
      <c r="AN77" s="45">
        <f>AN61+AN62-AN63</f>
        <v>6470630.9400000004</v>
      </c>
      <c r="AO77" s="53"/>
      <c r="AP77" s="53"/>
      <c r="AQ77" s="53"/>
      <c r="AR77" s="53"/>
      <c r="AS77" s="51"/>
    </row>
    <row r="78" spans="2:45" s="33" customFormat="1" ht="12.75" x14ac:dyDescent="0.2">
      <c r="B78" s="34" t="s">
        <v>103</v>
      </c>
      <c r="C78" s="34"/>
      <c r="D78" s="34"/>
      <c r="E78" s="34"/>
      <c r="F78" s="34"/>
      <c r="G78" s="34"/>
      <c r="T78" s="45">
        <f>T65+T69-T74</f>
        <v>7151739.9800000004</v>
      </c>
      <c r="U78" s="45"/>
      <c r="V78" s="45">
        <f>V65+V69-V74</f>
        <v>6470630.9400000004</v>
      </c>
      <c r="W78" s="45">
        <f>T78-V78</f>
        <v>681109.04</v>
      </c>
      <c r="X78" s="34"/>
      <c r="AI78" s="45">
        <f>T78</f>
        <v>7151739.9800000004</v>
      </c>
      <c r="AJ78" s="45"/>
      <c r="AK78" s="45">
        <f>V65+V69-V74</f>
        <v>6470630.9400000004</v>
      </c>
      <c r="AL78" s="45">
        <f>AI78-AK78</f>
        <v>681109.04</v>
      </c>
      <c r="AM78" s="12"/>
      <c r="AN78" s="45">
        <f>AN65+AN69-AN74</f>
        <v>7151739.9800000004</v>
      </c>
      <c r="AO78" s="53"/>
      <c r="AP78" s="53"/>
      <c r="AQ78" s="53"/>
      <c r="AR78" s="53"/>
      <c r="AS78" s="51"/>
    </row>
    <row r="79" spans="2:45" s="46" customFormat="1" ht="13.5" thickBot="1" x14ac:dyDescent="0.25">
      <c r="B79" s="47" t="s">
        <v>104</v>
      </c>
      <c r="C79" s="48"/>
      <c r="D79" s="48"/>
      <c r="E79" s="48"/>
      <c r="F79" s="48"/>
      <c r="G79" s="48"/>
      <c r="T79" s="49" t="str">
        <f>IF(T80=0,"",T57/T80)</f>
        <v/>
      </c>
      <c r="U79" s="36"/>
      <c r="V79" s="50">
        <f>IF(V80=0,0,V57/V80)</f>
        <v>0</v>
      </c>
      <c r="W79" s="49" t="str">
        <f>IF(T80=0,"",(T79-V79))</f>
        <v/>
      </c>
      <c r="X79" s="34"/>
      <c r="AI79" s="49" t="str">
        <f>IF(AI80=0,"",AI57/AI80)</f>
        <v/>
      </c>
      <c r="AJ79" s="36"/>
      <c r="AK79" s="50">
        <f>IF(AK80=0,0,AK57/AK80)</f>
        <v>0</v>
      </c>
      <c r="AL79" s="49" t="str">
        <f>IF(AI80=0,"",(AI79-AK79))</f>
        <v/>
      </c>
      <c r="AM79" s="12"/>
      <c r="AN79" s="49" t="str">
        <f>IF(AN80=0,"",AN57/AN80)</f>
        <v/>
      </c>
      <c r="AO79" s="35"/>
      <c r="AP79" s="54"/>
      <c r="AQ79" s="55"/>
      <c r="AR79" s="55"/>
      <c r="AS79" s="56"/>
    </row>
    <row r="80" spans="2:45" s="33" customFormat="1" ht="13.5" thickTop="1" x14ac:dyDescent="0.2">
      <c r="B80" s="34" t="s">
        <v>105</v>
      </c>
      <c r="C80" s="34"/>
      <c r="D80" s="34"/>
      <c r="E80" s="34"/>
      <c r="F80" s="34"/>
      <c r="G80" s="34"/>
      <c r="T80" s="39">
        <f>I82+I83</f>
        <v>0</v>
      </c>
      <c r="U80" s="39"/>
      <c r="V80" s="39">
        <f>K82+K83</f>
        <v>0</v>
      </c>
      <c r="W80" s="36">
        <f>SUM(T80-V80)</f>
        <v>0</v>
      </c>
      <c r="X80" s="34"/>
      <c r="AI80" s="39">
        <f>O82+O83</f>
        <v>0</v>
      </c>
      <c r="AJ80" s="39"/>
      <c r="AK80" s="39">
        <f>Q82+Q83</f>
        <v>0</v>
      </c>
      <c r="AL80" s="36">
        <f>SUM(AI80-AK80)</f>
        <v>0</v>
      </c>
      <c r="AM80" s="12"/>
      <c r="AN80" s="39">
        <f>U82+U83</f>
        <v>0</v>
      </c>
      <c r="AO80" s="52"/>
      <c r="AP80" s="52"/>
      <c r="AQ80" s="52"/>
      <c r="AR80" s="35"/>
      <c r="AS80" s="51"/>
    </row>
    <row r="81" spans="2:45" ht="29.25" customHeight="1" x14ac:dyDescent="0.2">
      <c r="B81" s="1" t="s">
        <v>17</v>
      </c>
      <c r="J81" s="1">
        <v>18788</v>
      </c>
      <c r="M81" s="1">
        <v>17820</v>
      </c>
      <c r="N81" s="13"/>
      <c r="Q81" s="13"/>
      <c r="T81" s="12">
        <v>36608</v>
      </c>
      <c r="U81" s="1">
        <f>+K81+Q81</f>
        <v>0</v>
      </c>
      <c r="V81" s="12">
        <v>17683</v>
      </c>
      <c r="W81" s="1">
        <f>T81-V81</f>
        <v>18925</v>
      </c>
      <c r="X81" s="34"/>
      <c r="Y81" s="1">
        <v>18788</v>
      </c>
      <c r="AB81" s="1">
        <v>17820</v>
      </c>
      <c r="AC81" s="13"/>
      <c r="AF81" s="13"/>
      <c r="AI81" s="12">
        <v>36608</v>
      </c>
      <c r="AJ81" s="1">
        <f>+Z81+AF81</f>
        <v>0</v>
      </c>
      <c r="AK81" s="12">
        <v>17683</v>
      </c>
      <c r="AL81" s="1">
        <f>AI81-AK81</f>
        <v>18925</v>
      </c>
      <c r="AM81" s="12"/>
      <c r="AO81" s="7"/>
      <c r="AP81" s="7"/>
      <c r="AQ81" s="7"/>
      <c r="AR81" s="7"/>
      <c r="AS81" s="7"/>
    </row>
    <row r="82" spans="2:45" ht="29.25" customHeight="1" x14ac:dyDescent="0.2">
      <c r="X82" s="34"/>
    </row>
    <row r="83" spans="2:45" ht="29.25" customHeight="1" x14ac:dyDescent="0.2">
      <c r="T83" s="19"/>
      <c r="X83" s="34"/>
      <c r="AI83" s="19"/>
    </row>
    <row r="84" spans="2:45" ht="29.25" customHeight="1" x14ac:dyDescent="0.2">
      <c r="T84" s="19"/>
      <c r="AI84" s="19"/>
    </row>
    <row r="85" spans="2:45" ht="29.25" customHeight="1" x14ac:dyDescent="0.2">
      <c r="T85" s="20"/>
      <c r="AI85" s="20"/>
    </row>
    <row r="86" spans="2:45" ht="29.25" customHeight="1" x14ac:dyDescent="0.2">
      <c r="T86" s="19"/>
      <c r="AI86" s="19"/>
    </row>
    <row r="87" spans="2:45" ht="29.25" customHeight="1" x14ac:dyDescent="0.2">
      <c r="T87" s="19"/>
      <c r="AI87" s="19"/>
    </row>
    <row r="88" spans="2:45" ht="29.25" customHeight="1" x14ac:dyDescent="0.2">
      <c r="T88" s="20"/>
      <c r="AI88" s="20"/>
    </row>
  </sheetData>
  <phoneticPr fontId="0" type="noConversion"/>
  <printOptions horizontalCentered="1"/>
  <pageMargins left="0.25" right="0.25" top="0.5" bottom="0.25" header="0.5" footer="0.36"/>
  <pageSetup scale="6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CB43EAF26C7A46B3E747AE9B6D49E9" ma:contentTypeVersion="44" ma:contentTypeDescription="" ma:contentTypeScope="" ma:versionID="e4cd65e24056c81ba02f091ee68e1fb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2021-07-15T07:00:00+00:00</OpenedDate>
    <SignificantOrder xmlns="dc463f71-b30c-4ab2-9473-d307f9d35888">false</SignificantOrder>
    <Date1 xmlns="dc463f71-b30c-4ab2-9473-d307f9d35888">2021-07-15T07:00:00+00:00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210560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D69F7D-F9E4-4445-AD14-A71E51B051A5}"/>
</file>

<file path=customXml/itemProps2.xml><?xml version="1.0" encoding="utf-8"?>
<ds:datastoreItem xmlns:ds="http://schemas.openxmlformats.org/officeDocument/2006/customXml" ds:itemID="{2A40A14E-37C7-41E1-9312-8CFA6E929223}"/>
</file>

<file path=customXml/itemProps3.xml><?xml version="1.0" encoding="utf-8"?>
<ds:datastoreItem xmlns:ds="http://schemas.openxmlformats.org/officeDocument/2006/customXml" ds:itemID="{B30E928B-5963-44ED-A502-1142BA425F45}"/>
</file>

<file path=customXml/itemProps4.xml><?xml version="1.0" encoding="utf-8"?>
<ds:datastoreItem xmlns:ds="http://schemas.openxmlformats.org/officeDocument/2006/customXml" ds:itemID="{4806FA32-F3DD-4101-8FEC-227E2EF6F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 </vt:lpstr>
      <vt:lpstr>'Sheet1 '!ASD</vt:lpstr>
      <vt:lpstr>'Sheet1 '!Print_Titles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Kellermann</dc:creator>
  <cp:lastModifiedBy>Richard Finnigan</cp:lastModifiedBy>
  <cp:lastPrinted>2021-07-14T05:54:06Z</cp:lastPrinted>
  <dcterms:created xsi:type="dcterms:W3CDTF">1999-01-11T15:17:53Z</dcterms:created>
  <dcterms:modified xsi:type="dcterms:W3CDTF">2021-07-14T18:12:38Z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0x0101006E56B4D1795A2E4DB2F0B01679ED314A002ACB43EAF26C7A46B3E747AE9B6D49E9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