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0\Q4-2020\To File\"/>
    </mc:Choice>
  </mc:AlternateContent>
  <bookViews>
    <workbookView xWindow="0" yWindow="0" windowWidth="19200" windowHeight="6900"/>
  </bookViews>
  <sheets>
    <sheet name="10-2020 SOE" sheetId="9" r:id="rId1"/>
    <sheet name="11-2020 SOE" sheetId="8" r:id="rId2"/>
    <sheet name="12-2020 SOE" sheetId="7" r:id="rId3"/>
    <sheet name="12ME 12-2020 SOE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0" l="1"/>
  <c r="H59" i="10" s="1"/>
  <c r="F58" i="10"/>
  <c r="H58" i="10" s="1"/>
  <c r="F54" i="10"/>
  <c r="H54" i="10" s="1"/>
  <c r="F53" i="10"/>
  <c r="H53" i="10" s="1"/>
  <c r="F26" i="10"/>
  <c r="H26" i="10" s="1"/>
  <c r="F25" i="10"/>
  <c r="H25" i="10" s="1"/>
  <c r="F24" i="10"/>
  <c r="H24" i="10" s="1"/>
  <c r="D27" i="10"/>
  <c r="L19" i="10"/>
  <c r="K19" i="10"/>
  <c r="J19" i="10"/>
  <c r="F19" i="10"/>
  <c r="H19" i="10" s="1"/>
  <c r="L18" i="10"/>
  <c r="J18" i="10"/>
  <c r="F18" i="10"/>
  <c r="H18" i="10"/>
  <c r="L15" i="10"/>
  <c r="J15" i="10"/>
  <c r="F15" i="10"/>
  <c r="H15" i="10"/>
  <c r="K15" i="10"/>
  <c r="L14" i="10"/>
  <c r="J14" i="10"/>
  <c r="F14" i="10"/>
  <c r="H14" i="10" s="1"/>
  <c r="K14" i="10"/>
  <c r="L13" i="10"/>
  <c r="J13" i="10"/>
  <c r="F13" i="10"/>
  <c r="H13" i="10" s="1"/>
  <c r="L12" i="10"/>
  <c r="F12" i="10"/>
  <c r="K12" i="10"/>
  <c r="L11" i="10"/>
  <c r="J11" i="10"/>
  <c r="F11" i="10"/>
  <c r="D17" i="10"/>
  <c r="K11" i="10"/>
  <c r="B17" i="10"/>
  <c r="B21" i="10" s="1"/>
  <c r="F56" i="9"/>
  <c r="H56" i="9" s="1"/>
  <c r="F55" i="9"/>
  <c r="H55" i="9" s="1"/>
  <c r="F51" i="9"/>
  <c r="H51" i="9" s="1"/>
  <c r="F50" i="9"/>
  <c r="H50" i="9" s="1"/>
  <c r="D54" i="9"/>
  <c r="F24" i="9"/>
  <c r="H24" i="9" s="1"/>
  <c r="F23" i="9"/>
  <c r="H23" i="9" s="1"/>
  <c r="B26" i="9"/>
  <c r="K18" i="9"/>
  <c r="J18" i="9"/>
  <c r="F18" i="9"/>
  <c r="H18" i="9" s="1"/>
  <c r="J17" i="9"/>
  <c r="J14" i="9"/>
  <c r="K13" i="9"/>
  <c r="J13" i="9"/>
  <c r="F13" i="9"/>
  <c r="H13" i="9" s="1"/>
  <c r="J12" i="9"/>
  <c r="K11" i="9"/>
  <c r="F11" i="9"/>
  <c r="H11" i="9" s="1"/>
  <c r="J10" i="9"/>
  <c r="D16" i="9"/>
  <c r="B16" i="9"/>
  <c r="B20" i="9" s="1"/>
  <c r="F56" i="8"/>
  <c r="H56" i="8" s="1"/>
  <c r="F55" i="8"/>
  <c r="H55" i="8" s="1"/>
  <c r="F51" i="8"/>
  <c r="H51" i="8" s="1"/>
  <c r="F50" i="8"/>
  <c r="H50" i="8" s="1"/>
  <c r="J11" i="8"/>
  <c r="F25" i="8"/>
  <c r="H25" i="8"/>
  <c r="F24" i="8"/>
  <c r="H24" i="8" s="1"/>
  <c r="F23" i="8"/>
  <c r="H23" i="8" s="1"/>
  <c r="K18" i="8"/>
  <c r="J18" i="8"/>
  <c r="F18" i="8"/>
  <c r="H18" i="8" s="1"/>
  <c r="K17" i="8"/>
  <c r="J17" i="8"/>
  <c r="F17" i="8"/>
  <c r="H17" i="8" s="1"/>
  <c r="K14" i="8"/>
  <c r="J14" i="8"/>
  <c r="F14" i="8"/>
  <c r="H14" i="8" s="1"/>
  <c r="K13" i="8"/>
  <c r="J13" i="8"/>
  <c r="F13" i="8"/>
  <c r="H13" i="8" s="1"/>
  <c r="K12" i="8"/>
  <c r="J12" i="8"/>
  <c r="F12" i="8"/>
  <c r="H12" i="8" s="1"/>
  <c r="K11" i="8"/>
  <c r="F11" i="8"/>
  <c r="H11" i="8"/>
  <c r="K10" i="8"/>
  <c r="J10" i="8"/>
  <c r="F10" i="8"/>
  <c r="H10" i="8" s="1"/>
  <c r="D16" i="8"/>
  <c r="B16" i="8"/>
  <c r="B20" i="8" s="1"/>
  <c r="F56" i="7"/>
  <c r="H56" i="7" s="1"/>
  <c r="F52" i="7"/>
  <c r="H52" i="7" s="1"/>
  <c r="F51" i="7"/>
  <c r="H51" i="7" s="1"/>
  <c r="D54" i="7"/>
  <c r="F49" i="7"/>
  <c r="H49" i="7" s="1"/>
  <c r="F48" i="7"/>
  <c r="H48" i="7" s="1"/>
  <c r="F25" i="7"/>
  <c r="H25" i="7" s="1"/>
  <c r="F22" i="7"/>
  <c r="H22" i="7" s="1"/>
  <c r="D26" i="7"/>
  <c r="B26" i="7"/>
  <c r="J18" i="7"/>
  <c r="K17" i="7"/>
  <c r="F17" i="7"/>
  <c r="H17" i="7" s="1"/>
  <c r="K14" i="7"/>
  <c r="F14" i="7"/>
  <c r="H14" i="7" s="1"/>
  <c r="J14" i="7"/>
  <c r="J13" i="7"/>
  <c r="K12" i="7"/>
  <c r="F12" i="7"/>
  <c r="H12" i="7" s="1"/>
  <c r="J11" i="7"/>
  <c r="K10" i="7"/>
  <c r="F10" i="7"/>
  <c r="H10" i="7" s="1"/>
  <c r="J10" i="7"/>
  <c r="F17" i="10" l="1"/>
  <c r="F21" i="10" s="1"/>
  <c r="F16" i="8"/>
  <c r="F20" i="8" s="1"/>
  <c r="D21" i="10"/>
  <c r="H21" i="10" s="1"/>
  <c r="H17" i="10"/>
  <c r="H55" i="10"/>
  <c r="B27" i="10"/>
  <c r="B29" i="10" s="1"/>
  <c r="B57" i="10"/>
  <c r="D57" i="10"/>
  <c r="H12" i="10"/>
  <c r="K13" i="10"/>
  <c r="K18" i="10"/>
  <c r="F23" i="10"/>
  <c r="F27" i="10" s="1"/>
  <c r="F29" i="10" s="1"/>
  <c r="F52" i="10"/>
  <c r="H52" i="10" s="1"/>
  <c r="J12" i="10"/>
  <c r="F51" i="10"/>
  <c r="F57" i="10" s="1"/>
  <c r="F61" i="10" s="1"/>
  <c r="F55" i="10"/>
  <c r="H11" i="10"/>
  <c r="H12" i="9"/>
  <c r="B28" i="9"/>
  <c r="D20" i="9"/>
  <c r="D58" i="9"/>
  <c r="K16" i="9"/>
  <c r="D26" i="9"/>
  <c r="B54" i="9"/>
  <c r="F22" i="9"/>
  <c r="H22" i="9" s="1"/>
  <c r="F49" i="9"/>
  <c r="F10" i="9"/>
  <c r="K10" i="9"/>
  <c r="J11" i="9"/>
  <c r="K12" i="9"/>
  <c r="K14" i="9"/>
  <c r="F17" i="9"/>
  <c r="H17" i="9" s="1"/>
  <c r="F25" i="9"/>
  <c r="H25" i="9" s="1"/>
  <c r="F48" i="9"/>
  <c r="H49" i="9"/>
  <c r="F52" i="9"/>
  <c r="H52" i="9" s="1"/>
  <c r="F12" i="9"/>
  <c r="F14" i="9"/>
  <c r="H14" i="9" s="1"/>
  <c r="K17" i="9"/>
  <c r="D20" i="8"/>
  <c r="H20" i="8" s="1"/>
  <c r="H16" i="8"/>
  <c r="D26" i="8"/>
  <c r="B54" i="8"/>
  <c r="D54" i="8"/>
  <c r="F22" i="8"/>
  <c r="F26" i="8" s="1"/>
  <c r="F28" i="8" s="1"/>
  <c r="F49" i="8"/>
  <c r="H49" i="8" s="1"/>
  <c r="B26" i="8"/>
  <c r="B28" i="8" s="1"/>
  <c r="F48" i="8"/>
  <c r="H48" i="8" s="1"/>
  <c r="F52" i="8"/>
  <c r="H52" i="8" s="1"/>
  <c r="D58" i="7"/>
  <c r="B16" i="7"/>
  <c r="B20" i="7" s="1"/>
  <c r="B28" i="7" s="1"/>
  <c r="D16" i="7"/>
  <c r="K16" i="7" s="1"/>
  <c r="F24" i="7"/>
  <c r="H24" i="7" s="1"/>
  <c r="F11" i="7"/>
  <c r="H11" i="7" s="1"/>
  <c r="K11" i="7"/>
  <c r="J12" i="7"/>
  <c r="F13" i="7"/>
  <c r="K13" i="7"/>
  <c r="J17" i="7"/>
  <c r="F18" i="7"/>
  <c r="H18" i="7" s="1"/>
  <c r="K18" i="7"/>
  <c r="F23" i="7"/>
  <c r="H23" i="7" s="1"/>
  <c r="F50" i="7"/>
  <c r="H50" i="7" s="1"/>
  <c r="B54" i="7"/>
  <c r="F55" i="7"/>
  <c r="H55" i="7" s="1"/>
  <c r="D29" i="10" l="1"/>
  <c r="F16" i="7"/>
  <c r="F26" i="7"/>
  <c r="F28" i="7" s="1"/>
  <c r="H13" i="7"/>
  <c r="H22" i="8"/>
  <c r="F54" i="9"/>
  <c r="F58" i="9" s="1"/>
  <c r="H23" i="10"/>
  <c r="J17" i="10"/>
  <c r="B61" i="10"/>
  <c r="H27" i="10"/>
  <c r="H29" i="10"/>
  <c r="K17" i="10"/>
  <c r="L17" i="10"/>
  <c r="H57" i="10"/>
  <c r="D61" i="10"/>
  <c r="H61" i="10" s="1"/>
  <c r="H51" i="10"/>
  <c r="F16" i="9"/>
  <c r="B58" i="9"/>
  <c r="J16" i="9"/>
  <c r="H58" i="9"/>
  <c r="H48" i="9"/>
  <c r="H10" i="9"/>
  <c r="F26" i="9"/>
  <c r="D28" i="9"/>
  <c r="H54" i="9"/>
  <c r="J16" i="8"/>
  <c r="B58" i="8"/>
  <c r="D28" i="8"/>
  <c r="H28" i="8" s="1"/>
  <c r="H26" i="8"/>
  <c r="F54" i="8"/>
  <c r="F58" i="8" s="1"/>
  <c r="K16" i="8"/>
  <c r="D58" i="8"/>
  <c r="D20" i="7"/>
  <c r="H16" i="7"/>
  <c r="F54" i="7"/>
  <c r="B58" i="7"/>
  <c r="J16" i="7"/>
  <c r="F20" i="7"/>
  <c r="H26" i="7"/>
  <c r="H54" i="8" l="1"/>
  <c r="F20" i="9"/>
  <c r="H20" i="9" s="1"/>
  <c r="H16" i="9"/>
  <c r="H26" i="9"/>
  <c r="H58" i="8"/>
  <c r="F58" i="7"/>
  <c r="H58" i="7" s="1"/>
  <c r="H54" i="7"/>
  <c r="H20" i="7"/>
  <c r="D28" i="7"/>
  <c r="H28" i="7" s="1"/>
  <c r="F28" i="9" l="1"/>
  <c r="H28" i="9" s="1"/>
</calcChain>
</file>

<file path=xl/sharedStrings.xml><?xml version="1.0" encoding="utf-8"?>
<sst xmlns="http://schemas.openxmlformats.org/spreadsheetml/2006/main" count="243" uniqueCount="47">
  <si>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</si>
  <si>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</si>
  <si>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</si>
  <si>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</si>
  <si>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</si>
  <si>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</si>
  <si>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</si>
  <si>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</si>
  <si>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</si>
  <si>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</si>
  <si>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</si>
  <si>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</si>
  <si>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</si>
  <si>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</si>
  <si>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</si>
  <si>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</si>
  <si>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</si>
  <si>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</si>
  <si>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</si>
  <si>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</si>
  <si>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</si>
  <si>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</si>
  <si>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</si>
  <si>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</si>
  <si>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</si>
  <si>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</si>
  <si>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</si>
  <si>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</si>
  <si>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</si>
  <si>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</si>
  <si>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94 (Res/farm credit) in above</t>
  </si>
  <si>
    <t>SCH. 120 (Cons. Rider rev) in above</t>
  </si>
  <si>
    <t>SCH. 95A (Fed Incentive) in above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</si>
  <si>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</si>
  <si>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</si>
  <si>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</si>
  <si>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</si>
  <si>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141Y (TCJA Overcollection) in above</t>
  </si>
  <si>
    <t>VARIANCE FROM 2019</t>
  </si>
  <si>
    <t>SCH. 133 (JPUD Gain on Sale Cr) in above</t>
  </si>
  <si>
    <t>SCH. 141 (Expedt in BillEngy) in above</t>
  </si>
  <si>
    <t>MONTH OF OCTOBER 2020</t>
  </si>
  <si>
    <t>SCH. 141X (Protected-Plus EDIT) in above</t>
  </si>
  <si>
    <t>SCH. 141Z (Unprotected EDIT) in above</t>
  </si>
  <si>
    <t>MONTH OF NOVEMBER 2020</t>
  </si>
  <si>
    <t>MONTH OF DECEMBER 2020</t>
  </si>
  <si>
    <t>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</si>
</sst>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(* #,##0_);_(* \(#,##0\);_(* &quot;-&quot;??_);_(@_)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/>
    <xf numFmtId="39" fontId="4" fillId="0" borderId="0" xfId="0" applyNumberFormat="1" applyFont="1" applyFill="1" applyAlignment="1" applyProtection="1"/>
    <xf numFmtId="39" fontId="4" fillId="0" borderId="0" xfId="0" applyNumberFormat="1" applyFont="1" applyFill="1" applyProtection="1"/>
    <xf numFmtId="39" fontId="3" fillId="0" borderId="0" xfId="0" applyNumberFormat="1" applyFont="1" applyFill="1" applyProtection="1"/>
    <xf numFmtId="43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Border="1" applyProtection="1"/>
    <xf numFmtId="39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left"/>
    </xf>
    <xf numFmtId="39" fontId="4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center"/>
    </xf>
    <xf numFmtId="39" fontId="4" fillId="0" borderId="1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43" fontId="4" fillId="0" borderId="2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Alignment="1" applyProtection="1">
      <alignment horizontal="right"/>
    </xf>
    <xf numFmtId="39" fontId="4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Protection="1"/>
    <xf numFmtId="44" fontId="5" fillId="0" borderId="0" xfId="0" applyNumberFormat="1" applyFont="1" applyFill="1" applyProtection="1"/>
    <xf numFmtId="44" fontId="6" fillId="0" borderId="0" xfId="0" applyNumberFormat="1" applyFont="1" applyFill="1" applyProtection="1"/>
    <xf numFmtId="44" fontId="4" fillId="0" borderId="0" xfId="0" applyNumberFormat="1" applyFont="1" applyFill="1" applyProtection="1"/>
    <xf numFmtId="43" fontId="4" fillId="0" borderId="0" xfId="0" applyNumberFormat="1" applyFont="1" applyFill="1" applyProtection="1"/>
    <xf numFmtId="44" fontId="4" fillId="0" borderId="1" xfId="0" applyNumberFormat="1" applyFont="1" applyFill="1" applyBorder="1" applyAlignment="1" applyProtection="1">
      <alignment horizontal="centerContinuous"/>
    </xf>
    <xf numFmtId="44" fontId="4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fill"/>
    </xf>
    <xf numFmtId="44" fontId="4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3" fontId="5" fillId="0" borderId="0" xfId="0" applyNumberFormat="1" applyFont="1" applyFill="1" applyAlignment="1" applyProtection="1">
      <alignment horizontal="fill"/>
    </xf>
    <xf numFmtId="169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0" fontId="5" fillId="0" borderId="0" xfId="0" applyNumberFormat="1" applyFont="1" applyFill="1" applyProtection="1"/>
    <xf numFmtId="169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69" fontId="4" fillId="0" borderId="2" xfId="0" applyNumberFormat="1" applyFont="1" applyFill="1" applyBorder="1" applyAlignment="1" applyProtection="1">
      <alignment horizontal="right"/>
    </xf>
    <xf numFmtId="169" fontId="4" fillId="0" borderId="0" xfId="0" applyNumberFormat="1" applyFont="1" applyFill="1" applyAlignment="1" applyProtection="1">
      <alignment horizontal="right"/>
    </xf>
    <xf numFmtId="41" fontId="4" fillId="0" borderId="2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169" fontId="5" fillId="0" borderId="1" xfId="0" applyNumberFormat="1" applyFont="1" applyFill="1" applyBorder="1" applyAlignment="1" applyProtection="1">
      <alignment horizontal="right"/>
    </xf>
    <xf numFmtId="169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69" fontId="5" fillId="0" borderId="3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fill"/>
    </xf>
    <xf numFmtId="41" fontId="4" fillId="0" borderId="0" xfId="0" applyNumberFormat="1" applyFont="1" applyFill="1" applyProtection="1"/>
    <xf numFmtId="41" fontId="4" fillId="0" borderId="0" xfId="0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39" fontId="4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/>
    <xf numFmtId="0" fontId="0" fillId="0" borderId="0" xfId="0" applyAlignment="1"/>
    <xf numFmtId="43" fontId="4" fillId="0" borderId="1" xfId="0" applyNumberFormat="1" applyFont="1" applyFill="1" applyBorder="1" applyAlignment="1" applyProtection="1">
      <alignment horizontal="center"/>
    </xf>
    <xf numFmtId="171" fontId="0" fillId="0" borderId="0" xfId="0" applyNumberFormat="1" applyFont="1" applyFill="1" applyProtection="1"/>
    <xf numFmtId="9" fontId="0" fillId="0" borderId="0" xfId="0" applyNumberFormat="1" applyFont="1" applyFill="1" applyProtection="1"/>
    <xf numFmtId="165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L18" sqref="L18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41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38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7" t="s">
        <v>6</v>
      </c>
      <c r="B8" s="18">
        <v>2020</v>
      </c>
      <c r="C8" s="8"/>
      <c r="D8" s="18">
        <v>2019</v>
      </c>
      <c r="E8" s="8"/>
      <c r="F8" s="19" t="s">
        <v>8</v>
      </c>
      <c r="G8" s="8"/>
      <c r="H8" s="19" t="s">
        <v>9</v>
      </c>
      <c r="I8" s="15"/>
      <c r="J8" s="18">
        <v>2020</v>
      </c>
      <c r="K8" s="18">
        <v>2019</v>
      </c>
    </row>
    <row r="9" spans="1:13" ht="6.6" customHeight="1" x14ac:dyDescent="0.2">
      <c r="A9" s="20"/>
      <c r="B9" s="21"/>
      <c r="C9" s="20"/>
      <c r="D9" s="21"/>
      <c r="E9" s="20"/>
      <c r="F9" s="21"/>
      <c r="G9" s="20"/>
      <c r="H9" s="21"/>
      <c r="I9" s="21"/>
      <c r="J9" s="21"/>
      <c r="K9" s="21"/>
    </row>
    <row r="10" spans="1:13" x14ac:dyDescent="0.2">
      <c r="A10" s="22" t="s">
        <v>10</v>
      </c>
      <c r="B10" s="23">
        <v>92772749.010000005</v>
      </c>
      <c r="C10" s="23"/>
      <c r="D10" s="23">
        <v>95439240.769999996</v>
      </c>
      <c r="E10" s="23"/>
      <c r="F10" s="23">
        <f>B10-D10</f>
        <v>-2666491.7599999905</v>
      </c>
      <c r="G10" s="25"/>
      <c r="H10" s="24">
        <f>IF(D10=0,"n/a",IF(AND(F10/D10&lt;1,F10/D10&gt;-1),F10/D10,"n/a"))</f>
        <v>-2.7939155199547282E-2</v>
      </c>
      <c r="I10" s="26"/>
      <c r="J10" s="27">
        <f>IF(B48=0,"n/a",B10/B48)</f>
        <v>0.1081700162466156</v>
      </c>
      <c r="K10" s="28">
        <f>IF(D48=0,"n/a",D10/D48)</f>
        <v>0.1035752127794022</v>
      </c>
      <c r="M10" s="91"/>
    </row>
    <row r="11" spans="1:13" x14ac:dyDescent="0.2">
      <c r="A11" s="22" t="s">
        <v>11</v>
      </c>
      <c r="B11" s="29">
        <v>69382550.849999994</v>
      </c>
      <c r="C11" s="29"/>
      <c r="D11" s="29">
        <v>66125065.960000001</v>
      </c>
      <c r="E11" s="29"/>
      <c r="F11" s="29">
        <f>B11-D11</f>
        <v>3257484.8899999931</v>
      </c>
      <c r="G11" s="29"/>
      <c r="H11" s="24">
        <f>IF(D11=0,"n/a",IF(AND(F11/D11&lt;1,F11/D11&gt;-1),F11/D11,"n/a"))</f>
        <v>4.9262482278210389E-2</v>
      </c>
      <c r="I11" s="26"/>
      <c r="J11" s="30">
        <f>IF(B49=0,"n/a",B11/B49)</f>
        <v>0.10496281584111242</v>
      </c>
      <c r="K11" s="31">
        <f>IF(D49=0,"n/a",D11/D49)</f>
        <v>9.8049280327758365E-2</v>
      </c>
    </row>
    <row r="12" spans="1:13" x14ac:dyDescent="0.2">
      <c r="A12" s="22" t="s">
        <v>12</v>
      </c>
      <c r="B12" s="29">
        <v>9351505.3100000005</v>
      </c>
      <c r="C12" s="29"/>
      <c r="D12" s="29">
        <v>8817821.1500000004</v>
      </c>
      <c r="E12" s="29"/>
      <c r="F12" s="29">
        <f>B12-D12</f>
        <v>533684.16000000015</v>
      </c>
      <c r="G12" s="29"/>
      <c r="H12" s="24">
        <f>IF(D12=0,"n/a",IF(AND(F12/D12&lt;1,F12/D12&gt;-1),F12/D12,"n/a"))</f>
        <v>6.0523359560314981E-2</v>
      </c>
      <c r="I12" s="26"/>
      <c r="J12" s="30">
        <f>IF(B50=0,"n/a",B12/B50)</f>
        <v>9.6846460139373564E-2</v>
      </c>
      <c r="K12" s="31">
        <f>IF(D50=0,"n/a",D12/D50)</f>
        <v>8.9646766049191542E-2</v>
      </c>
    </row>
    <row r="13" spans="1:13" x14ac:dyDescent="0.2">
      <c r="A13" s="22" t="s">
        <v>13</v>
      </c>
      <c r="B13" s="29">
        <v>1687789.98</v>
      </c>
      <c r="C13" s="29"/>
      <c r="D13" s="29">
        <v>1600370.79</v>
      </c>
      <c r="E13" s="29"/>
      <c r="F13" s="29">
        <f>B13-D13</f>
        <v>87419.189999999944</v>
      </c>
      <c r="G13" s="29"/>
      <c r="H13" s="24">
        <f>IF(D13=0,"n/a",IF(AND(F13/D13&lt;1,F13/D13&gt;-1),F13/D13,"n/a"))</f>
        <v>5.4624334901788564E-2</v>
      </c>
      <c r="I13" s="26"/>
      <c r="J13" s="30">
        <f>IF(B51=0,"n/a",B13/B51)</f>
        <v>0.23821296366793909</v>
      </c>
      <c r="K13" s="31">
        <f>IF(D51=0,"n/a",D13/D51)</f>
        <v>0.21483904797390035</v>
      </c>
      <c r="L13" s="90"/>
    </row>
    <row r="14" spans="1:13" x14ac:dyDescent="0.2">
      <c r="A14" s="22" t="s">
        <v>14</v>
      </c>
      <c r="B14" s="29">
        <v>25548.560000000001</v>
      </c>
      <c r="C14" s="32"/>
      <c r="D14" s="29">
        <v>28276.28</v>
      </c>
      <c r="E14" s="29"/>
      <c r="F14" s="29">
        <f>B14-D14</f>
        <v>-2727.7199999999975</v>
      </c>
      <c r="G14" s="32"/>
      <c r="H14" s="24">
        <f>IF(D14=0,"n/a",IF(AND(F14/D14&lt;1,F14/D14&gt;-1),F14/D14,"n/a"))</f>
        <v>-9.6466720516277166E-2</v>
      </c>
      <c r="I14" s="33"/>
      <c r="J14" s="30">
        <f>IF(B52=0,"n/a",B14/B52)</f>
        <v>4.9016845094202066E-2</v>
      </c>
      <c r="K14" s="31">
        <f>IF(D52=0,"n/a",D14/D52)</f>
        <v>4.7875588364769225E-2</v>
      </c>
    </row>
    <row r="15" spans="1:13" ht="8.4499999999999993" customHeight="1" x14ac:dyDescent="0.2">
      <c r="A15" s="20"/>
      <c r="B15" s="34"/>
      <c r="C15" s="29"/>
      <c r="D15" s="34"/>
      <c r="E15" s="29"/>
      <c r="F15" s="34"/>
      <c r="G15" s="29"/>
      <c r="H15" s="35" t="s">
        <v>3</v>
      </c>
      <c r="I15" s="26"/>
      <c r="J15" s="36"/>
      <c r="K15" s="36" t="s">
        <v>15</v>
      </c>
    </row>
    <row r="16" spans="1:13" x14ac:dyDescent="0.2">
      <c r="A16" s="37" t="s">
        <v>16</v>
      </c>
      <c r="B16" s="38">
        <f>SUM(B10:B15)</f>
        <v>173220143.71000001</v>
      </c>
      <c r="C16" s="29"/>
      <c r="D16" s="38">
        <f>SUM(D10:D15)</f>
        <v>172010774.94999999</v>
      </c>
      <c r="E16" s="29"/>
      <c r="F16" s="38">
        <f>SUM(F10:F15)</f>
        <v>1209368.7600000028</v>
      </c>
      <c r="G16" s="67"/>
      <c r="H16" s="39">
        <f>IF(D16=0,"n/a",IF(AND(F16/D16&lt;1,F16/D16&gt;-1),F16/D16,"n/a"))</f>
        <v>7.0307732777294997E-3</v>
      </c>
      <c r="I16" s="26"/>
      <c r="J16" s="40">
        <f>IF(B54=0,"n/a",B16/B54)</f>
        <v>0.10673865342515129</v>
      </c>
      <c r="K16" s="40">
        <f>IF(D54=0,"n/a",D16/D54)</f>
        <v>0.10104866840600316</v>
      </c>
    </row>
    <row r="17" spans="1:13" x14ac:dyDescent="0.2">
      <c r="A17" s="22" t="s">
        <v>17</v>
      </c>
      <c r="B17" s="29">
        <v>1357772.55</v>
      </c>
      <c r="C17" s="29"/>
      <c r="D17" s="29">
        <v>1794336.5</v>
      </c>
      <c r="E17" s="29"/>
      <c r="F17" s="29">
        <f>B17-D17</f>
        <v>-436563.94999999995</v>
      </c>
      <c r="G17" s="29"/>
      <c r="H17" s="24">
        <f>IF(D17=0,"n/a",IF(AND(F17/D17&lt;1,F17/D17&gt;-1),F17/D17,"n/a"))</f>
        <v>-0.24330104749025613</v>
      </c>
      <c r="I17" s="33"/>
      <c r="J17" s="31">
        <f>IF(B55=0,"n/a",B17/B55)</f>
        <v>7.2402526645035208E-3</v>
      </c>
      <c r="K17" s="31">
        <f>IF(D55=0,"n/a",D17/D55)</f>
        <v>8.9807469664326331E-3</v>
      </c>
    </row>
    <row r="18" spans="1:13" ht="12.75" customHeight="1" x14ac:dyDescent="0.2">
      <c r="A18" s="22" t="s">
        <v>18</v>
      </c>
      <c r="B18" s="29">
        <v>10184780.16</v>
      </c>
      <c r="C18" s="32"/>
      <c r="D18" s="29">
        <v>7296650.3099999996</v>
      </c>
      <c r="E18" s="29"/>
      <c r="F18" s="29">
        <f>B18-D18</f>
        <v>2888129.8500000006</v>
      </c>
      <c r="G18" s="32"/>
      <c r="H18" s="24">
        <f>IF(D18=0,"n/a",IF(AND(F18/D18&lt;1,F18/D18&gt;-1),F18/D18,"n/a"))</f>
        <v>0.39581585073932379</v>
      </c>
      <c r="I18" s="26"/>
      <c r="J18" s="40">
        <f>IF(B56=0,"n/a",B18/B56)</f>
        <v>2.8805545364507766E-2</v>
      </c>
      <c r="K18" s="40">
        <f>IF(D56=0,"n/a",D18/D56)</f>
        <v>3.0050161382083409E-2</v>
      </c>
    </row>
    <row r="19" spans="1:13" ht="6" customHeight="1" x14ac:dyDescent="0.2">
      <c r="A19" s="20"/>
      <c r="B19" s="42"/>
      <c r="C19" s="43"/>
      <c r="D19" s="42"/>
      <c r="E19" s="43"/>
      <c r="F19" s="42"/>
      <c r="G19" s="43"/>
      <c r="H19" s="42" t="s">
        <v>3</v>
      </c>
      <c r="I19" s="44"/>
      <c r="J19" s="44"/>
      <c r="K19" s="44"/>
    </row>
    <row r="20" spans="1:13" x14ac:dyDescent="0.2">
      <c r="A20" s="45" t="s">
        <v>19</v>
      </c>
      <c r="B20" s="29">
        <f>SUM(B16:B18)</f>
        <v>184762696.42000002</v>
      </c>
      <c r="C20" s="29"/>
      <c r="D20" s="29">
        <f>SUM(D16:D18)</f>
        <v>181101761.75999999</v>
      </c>
      <c r="E20" s="29"/>
      <c r="F20" s="29">
        <f>SUM(F16:F18)</f>
        <v>3660934.6600000034</v>
      </c>
      <c r="G20" s="29"/>
      <c r="H20" s="41">
        <f>IF(D20=0,"n/a",IF(AND(F20/D20&lt;1,F20/D20&gt;-1),F20/D20,"n/a"))</f>
        <v>2.0214793188216215E-2</v>
      </c>
      <c r="I20" s="26"/>
      <c r="J20" s="25"/>
      <c r="K20" s="25"/>
    </row>
    <row r="21" spans="1:13" ht="6.6" customHeight="1" x14ac:dyDescent="0.2">
      <c r="A21" s="46"/>
      <c r="B21" s="32"/>
      <c r="C21" s="32"/>
      <c r="D21" s="32"/>
      <c r="E21" s="32"/>
      <c r="F21" s="32"/>
      <c r="G21" s="32"/>
      <c r="H21" s="47" t="s">
        <v>3</v>
      </c>
      <c r="I21" s="33"/>
      <c r="J21" s="47"/>
      <c r="K21" s="47"/>
    </row>
    <row r="22" spans="1:13" x14ac:dyDescent="0.2">
      <c r="A22" s="22" t="s">
        <v>20</v>
      </c>
      <c r="B22" s="29">
        <v>4659329.9800000004</v>
      </c>
      <c r="C22" s="29"/>
      <c r="D22" s="29">
        <v>5270005.58</v>
      </c>
      <c r="E22" s="29"/>
      <c r="F22" s="29">
        <f>B22-D22</f>
        <v>-610675.59999999963</v>
      </c>
      <c r="G22" s="29"/>
      <c r="H22" s="24">
        <f>IF(D22=0,"n/a",IF(AND(F22/D22&lt;1,F22/D22&gt;-1),F22/D22,"n/a"))</f>
        <v>-0.11587760026622204</v>
      </c>
      <c r="I22" s="33"/>
      <c r="J22" s="47"/>
      <c r="K22" s="47"/>
    </row>
    <row r="23" spans="1:13" x14ac:dyDescent="0.2">
      <c r="A23" s="22" t="s">
        <v>21</v>
      </c>
      <c r="B23" s="29">
        <v>1487863.77</v>
      </c>
      <c r="C23" s="29"/>
      <c r="D23" s="29">
        <v>1444510.03</v>
      </c>
      <c r="E23" s="29"/>
      <c r="F23" s="29">
        <f>B23-D23</f>
        <v>43353.739999999991</v>
      </c>
      <c r="G23" s="29"/>
      <c r="H23" s="24">
        <f>IF(D23=0,"n/a",IF(AND(F23/D23&lt;1,F23/D23&gt;-1),F23/D23,"n/a"))</f>
        <v>3.0012764951171705E-2</v>
      </c>
      <c r="I23" s="33"/>
      <c r="J23" s="47"/>
      <c r="K23" s="47"/>
    </row>
    <row r="24" spans="1:13" x14ac:dyDescent="0.2">
      <c r="A24" s="22" t="s">
        <v>22</v>
      </c>
      <c r="B24" s="29">
        <v>-766470.08</v>
      </c>
      <c r="C24" s="29"/>
      <c r="D24" s="29">
        <v>-5755603.7800000003</v>
      </c>
      <c r="E24" s="29"/>
      <c r="F24" s="29">
        <f>B24-D24</f>
        <v>4989133.7</v>
      </c>
      <c r="G24" s="29"/>
      <c r="H24" s="24">
        <f>IF(D24=0,"n/a",IF(AND(F24/D24&lt;1,F24/D24&gt;-1),F24/D24,"n/a"))</f>
        <v>-0.86683063857463794</v>
      </c>
      <c r="I24" s="33"/>
      <c r="J24" s="47"/>
      <c r="K24" s="47"/>
    </row>
    <row r="25" spans="1:13" x14ac:dyDescent="0.2">
      <c r="A25" s="22" t="s">
        <v>23</v>
      </c>
      <c r="B25" s="38">
        <v>5960335.7800000003</v>
      </c>
      <c r="C25" s="32"/>
      <c r="D25" s="38">
        <v>8556119.8900000006</v>
      </c>
      <c r="E25" s="29"/>
      <c r="F25" s="38">
        <f>B25-D25</f>
        <v>-2595784.1100000003</v>
      </c>
      <c r="G25" s="32"/>
      <c r="H25" s="39">
        <f>IF(D25=0,"n/a",IF(AND(F25/D25&lt;1,F25/D25&gt;-1),F25/D25,"n/a"))</f>
        <v>-0.30338332601367979</v>
      </c>
      <c r="I25" s="33"/>
      <c r="J25" s="47"/>
      <c r="K25" s="47"/>
    </row>
    <row r="26" spans="1:13" ht="12.75" customHeight="1" x14ac:dyDescent="0.2">
      <c r="A26" s="22" t="s">
        <v>24</v>
      </c>
      <c r="B26" s="38">
        <f>SUM(B22:B25)</f>
        <v>11341059.449999999</v>
      </c>
      <c r="C26" s="29"/>
      <c r="D26" s="38">
        <f>SUM(D22:D25)</f>
        <v>9515031.7200000007</v>
      </c>
      <c r="E26" s="29"/>
      <c r="F26" s="38">
        <f>SUM(F22:F25)</f>
        <v>1826027.7300000004</v>
      </c>
      <c r="G26" s="29"/>
      <c r="H26" s="39">
        <f>IF(D26=0,"n/a",IF(AND(F26/D26&lt;1,F26/D26&gt;-1),F26/D26,"n/a"))</f>
        <v>0.19190978903010955</v>
      </c>
      <c r="I26" s="26"/>
      <c r="J26" s="25"/>
      <c r="K26" s="25"/>
    </row>
    <row r="27" spans="1:13" ht="6.6" customHeight="1" x14ac:dyDescent="0.2">
      <c r="A27" s="46"/>
      <c r="B27" s="48"/>
      <c r="C27" s="48"/>
      <c r="D27" s="48"/>
      <c r="E27" s="48"/>
      <c r="F27" s="48"/>
      <c r="G27" s="32"/>
      <c r="H27" s="47" t="s">
        <v>3</v>
      </c>
      <c r="I27" s="33"/>
      <c r="J27" s="47"/>
      <c r="K27" s="47"/>
    </row>
    <row r="28" spans="1:13" ht="13.5" thickBot="1" x14ac:dyDescent="0.25">
      <c r="A28" s="37" t="s">
        <v>25</v>
      </c>
      <c r="B28" s="49">
        <f>+B26+B20</f>
        <v>196103755.87</v>
      </c>
      <c r="C28" s="23"/>
      <c r="D28" s="49">
        <f>+D26+D20</f>
        <v>190616793.47999999</v>
      </c>
      <c r="E28" s="23"/>
      <c r="F28" s="49">
        <f>+F26+F20</f>
        <v>5486962.3900000043</v>
      </c>
      <c r="G28" s="29"/>
      <c r="H28" s="50">
        <f>IF(D28=0,"n/a",IF(AND(F28/D28&lt;1,F28/D28&gt;-1),F28/D28,"n/a"))</f>
        <v>2.8785304221244864E-2</v>
      </c>
      <c r="I28" s="26"/>
      <c r="J28" s="25"/>
      <c r="K28" s="25"/>
    </row>
    <row r="29" spans="1:13" ht="4.1500000000000004" customHeight="1" thickTop="1" x14ac:dyDescent="0.2">
      <c r="A29" s="22"/>
      <c r="B29" s="48"/>
      <c r="C29" s="23"/>
      <c r="D29" s="48"/>
      <c r="E29" s="23"/>
      <c r="F29" s="48"/>
      <c r="G29" s="29"/>
      <c r="H29" s="51"/>
      <c r="I29" s="26"/>
      <c r="J29" s="25"/>
      <c r="K29" s="25"/>
    </row>
    <row r="30" spans="1:13" ht="12.75" customHeight="1" x14ac:dyDescent="0.2">
      <c r="A30" s="20"/>
      <c r="B30" s="52"/>
      <c r="C30" s="52"/>
      <c r="D30" s="52"/>
      <c r="E30" s="52"/>
      <c r="F30" s="52"/>
      <c r="G30" s="53"/>
      <c r="H30" s="29"/>
      <c r="I30" s="54"/>
      <c r="J30" s="44"/>
      <c r="K30" s="44"/>
    </row>
    <row r="31" spans="1:13" x14ac:dyDescent="0.2">
      <c r="A31" s="22" t="s">
        <v>29</v>
      </c>
      <c r="B31" s="23">
        <v>6238047.3499999996</v>
      </c>
      <c r="C31" s="23"/>
      <c r="D31" s="23">
        <v>6215895.1600000001</v>
      </c>
      <c r="E31" s="23"/>
      <c r="F31" s="23"/>
      <c r="G31" s="29"/>
      <c r="H31" s="29"/>
      <c r="I31" s="25"/>
      <c r="J31" s="25"/>
      <c r="K31" s="25"/>
    </row>
    <row r="32" spans="1:13" x14ac:dyDescent="0.2">
      <c r="A32" s="22" t="s">
        <v>30</v>
      </c>
      <c r="B32" s="29">
        <v>-6590099.0700000003</v>
      </c>
      <c r="C32" s="29"/>
      <c r="D32" s="29">
        <v>-7093307.6100000003</v>
      </c>
      <c r="E32" s="23"/>
      <c r="F32" s="23"/>
      <c r="G32" s="29"/>
      <c r="H32" s="29"/>
      <c r="I32" s="26"/>
      <c r="J32" s="25"/>
      <c r="K32" s="25"/>
      <c r="M32" s="89"/>
    </row>
    <row r="33" spans="1:13" x14ac:dyDescent="0.2">
      <c r="A33" s="22" t="s">
        <v>31</v>
      </c>
      <c r="B33" s="29">
        <v>7449928.5800000001</v>
      </c>
      <c r="C33" s="29"/>
      <c r="D33" s="29">
        <v>6401698.9199999999</v>
      </c>
      <c r="E33" s="56"/>
      <c r="F33" s="23"/>
      <c r="G33" s="55"/>
      <c r="H33" s="55"/>
      <c r="I33" s="20"/>
      <c r="J33" s="20"/>
      <c r="K33" s="20"/>
      <c r="M33" s="89"/>
    </row>
    <row r="34" spans="1:13" x14ac:dyDescent="0.2">
      <c r="A34" s="22" t="s">
        <v>32</v>
      </c>
      <c r="B34" s="29">
        <v>-2918732.61</v>
      </c>
      <c r="C34" s="29"/>
      <c r="D34" s="29">
        <v>-3006238.69</v>
      </c>
      <c r="E34" s="23"/>
      <c r="F34" s="23"/>
      <c r="G34" s="29"/>
      <c r="H34" s="29"/>
      <c r="I34" s="25"/>
      <c r="J34" s="25"/>
      <c r="K34" s="25"/>
      <c r="M34" s="83"/>
    </row>
    <row r="35" spans="1:13" x14ac:dyDescent="0.2">
      <c r="A35" s="22" t="s">
        <v>33</v>
      </c>
      <c r="B35" s="29">
        <v>1646094.23</v>
      </c>
      <c r="C35" s="29"/>
      <c r="D35" s="29">
        <v>1702866.91</v>
      </c>
      <c r="E35" s="23"/>
      <c r="F35" s="23"/>
      <c r="G35" s="29"/>
      <c r="H35" s="29"/>
      <c r="I35" s="25"/>
      <c r="J35" s="25"/>
      <c r="K35" s="25"/>
      <c r="M35" s="83"/>
    </row>
    <row r="36" spans="1:13" x14ac:dyDescent="0.2">
      <c r="A36" s="22" t="s">
        <v>34</v>
      </c>
      <c r="B36" s="29">
        <v>0</v>
      </c>
      <c r="C36" s="29"/>
      <c r="D36" s="29">
        <v>-49.86</v>
      </c>
      <c r="E36" s="23"/>
      <c r="F36" s="23"/>
      <c r="G36" s="29"/>
      <c r="H36" s="29"/>
      <c r="I36" s="25"/>
      <c r="J36" s="25"/>
      <c r="K36" s="25"/>
    </row>
    <row r="37" spans="1:13" x14ac:dyDescent="0.2">
      <c r="A37" s="22" t="s">
        <v>35</v>
      </c>
      <c r="B37" s="29">
        <v>-126338.95</v>
      </c>
      <c r="C37" s="29"/>
      <c r="D37" s="29">
        <v>-114856.04</v>
      </c>
      <c r="E37" s="23"/>
      <c r="F37" s="23"/>
      <c r="G37" s="29"/>
      <c r="H37" s="29"/>
      <c r="I37" s="25"/>
      <c r="J37" s="25"/>
      <c r="K37" s="25"/>
    </row>
    <row r="38" spans="1:13" x14ac:dyDescent="0.2">
      <c r="A38" s="22" t="s">
        <v>36</v>
      </c>
      <c r="B38" s="29">
        <v>4623550.37</v>
      </c>
      <c r="C38" s="29"/>
      <c r="D38" s="29">
        <v>5081253.3600000003</v>
      </c>
      <c r="E38" s="23"/>
      <c r="F38" s="23"/>
      <c r="G38" s="29"/>
      <c r="H38" s="29"/>
      <c r="I38" s="25"/>
      <c r="J38" s="25"/>
      <c r="K38" s="25"/>
    </row>
    <row r="39" spans="1:13" x14ac:dyDescent="0.2">
      <c r="A39" s="22" t="s">
        <v>37</v>
      </c>
      <c r="B39" s="29">
        <v>-87131.13</v>
      </c>
      <c r="C39" s="29"/>
      <c r="D39" s="29">
        <v>-2012393.87</v>
      </c>
      <c r="E39" s="23"/>
      <c r="F39" s="23"/>
      <c r="G39" s="29"/>
      <c r="H39" s="29"/>
      <c r="I39" s="25"/>
      <c r="J39" s="25"/>
      <c r="K39" s="25"/>
    </row>
    <row r="40" spans="1:13" x14ac:dyDescent="0.2">
      <c r="A40" s="22" t="s">
        <v>42</v>
      </c>
      <c r="B40" s="29">
        <v>-3269685.95</v>
      </c>
      <c r="C40" s="29"/>
      <c r="D40" s="29">
        <v>0</v>
      </c>
      <c r="E40" s="23"/>
      <c r="F40" s="23"/>
      <c r="G40" s="29"/>
      <c r="H40" s="29"/>
      <c r="I40" s="25"/>
      <c r="J40" s="25"/>
      <c r="K40" s="25"/>
    </row>
    <row r="41" spans="1:13" x14ac:dyDescent="0.2">
      <c r="A41" s="22" t="s">
        <v>43</v>
      </c>
      <c r="B41" s="29">
        <v>-737250.39</v>
      </c>
      <c r="C41" s="29"/>
      <c r="D41" s="29">
        <v>0</v>
      </c>
      <c r="E41" s="23"/>
      <c r="F41" s="23"/>
      <c r="G41" s="29"/>
      <c r="H41" s="29"/>
      <c r="I41" s="25"/>
      <c r="J41" s="25"/>
      <c r="K41" s="25"/>
    </row>
    <row r="42" spans="1:13" x14ac:dyDescent="0.2">
      <c r="A42" s="22"/>
      <c r="B42" s="29"/>
      <c r="C42" s="57"/>
      <c r="D42" s="29"/>
      <c r="E42" s="58"/>
      <c r="F42" s="58"/>
      <c r="G42" s="59"/>
      <c r="H42" s="59"/>
      <c r="I42" s="8"/>
      <c r="J42" s="8"/>
      <c r="K42" s="8"/>
    </row>
    <row r="43" spans="1:13" x14ac:dyDescent="0.2">
      <c r="A43" s="22"/>
      <c r="B43" s="23"/>
      <c r="C43" s="57"/>
      <c r="D43" s="23"/>
      <c r="E43" s="58"/>
      <c r="F43" s="58"/>
      <c r="G43" s="59"/>
      <c r="H43" s="59"/>
      <c r="I43" s="8"/>
      <c r="J43" s="8"/>
      <c r="K43" s="8"/>
    </row>
    <row r="44" spans="1:13" ht="12.75" customHeight="1" x14ac:dyDescent="0.2">
      <c r="A44" s="13"/>
      <c r="B44" s="58"/>
      <c r="C44" s="58"/>
      <c r="D44" s="58"/>
      <c r="E44" s="58"/>
      <c r="F44" s="60" t="s">
        <v>38</v>
      </c>
      <c r="G44" s="10"/>
      <c r="H44" s="10"/>
      <c r="I44" s="8"/>
      <c r="J44" s="8"/>
      <c r="K44" s="8"/>
    </row>
    <row r="45" spans="1:13" x14ac:dyDescent="0.2">
      <c r="A45" s="8"/>
      <c r="B45" s="61" t="s">
        <v>5</v>
      </c>
      <c r="C45" s="58"/>
      <c r="D45" s="61" t="s">
        <v>5</v>
      </c>
      <c r="E45" s="58"/>
      <c r="F45" s="58"/>
      <c r="G45" s="8"/>
      <c r="H45" s="8"/>
      <c r="I45" s="62"/>
      <c r="J45" s="8"/>
      <c r="K45" s="8"/>
    </row>
    <row r="46" spans="1:13" x14ac:dyDescent="0.2">
      <c r="A46" s="17" t="s">
        <v>26</v>
      </c>
      <c r="B46" s="18">
        <v>2020</v>
      </c>
      <c r="C46" s="58"/>
      <c r="D46" s="18">
        <v>2019</v>
      </c>
      <c r="E46" s="59"/>
      <c r="F46" s="88" t="s">
        <v>8</v>
      </c>
      <c r="G46" s="8"/>
      <c r="H46" s="19" t="s">
        <v>9</v>
      </c>
      <c r="I46" s="14"/>
      <c r="J46" s="8"/>
      <c r="K46" s="8"/>
    </row>
    <row r="47" spans="1:13" ht="6" customHeight="1" x14ac:dyDescent="0.2">
      <c r="A47" s="20"/>
      <c r="B47" s="64"/>
      <c r="C47" s="56"/>
      <c r="D47" s="65"/>
      <c r="E47" s="55"/>
      <c r="F47" s="65"/>
      <c r="G47" s="55"/>
      <c r="H47" s="65"/>
      <c r="I47" s="21"/>
      <c r="J47" s="20"/>
      <c r="K47" s="20"/>
    </row>
    <row r="48" spans="1:13" ht="12.75" customHeight="1" x14ac:dyDescent="0.2">
      <c r="A48" s="22" t="s">
        <v>10</v>
      </c>
      <c r="B48" s="66">
        <v>857656790.94000006</v>
      </c>
      <c r="C48" s="66"/>
      <c r="D48" s="66">
        <v>921448657.53999996</v>
      </c>
      <c r="E48" s="66"/>
      <c r="F48" s="66">
        <f>+B48-D48</f>
        <v>-63791866.599999905</v>
      </c>
      <c r="G48" s="67"/>
      <c r="H48" s="41">
        <f>IF(D48=0,"n/a",IF(AND(F48/D48&lt;1,F48/D48&gt;-1),F48/D48,"n/a"))</f>
        <v>-6.9229973995844379E-2</v>
      </c>
      <c r="I48" s="68"/>
      <c r="J48" s="20"/>
      <c r="K48" s="20"/>
    </row>
    <row r="49" spans="1:11" x14ac:dyDescent="0.2">
      <c r="A49" s="22" t="s">
        <v>11</v>
      </c>
      <c r="B49" s="66">
        <v>661020288.88999999</v>
      </c>
      <c r="C49" s="66"/>
      <c r="D49" s="66">
        <v>674406438.66999996</v>
      </c>
      <c r="E49" s="66"/>
      <c r="F49" s="66">
        <f>+B49-D49</f>
        <v>-13386149.779999971</v>
      </c>
      <c r="G49" s="67"/>
      <c r="H49" s="41">
        <f>IF(D49=0,"n/a",IF(AND(F49/D49&lt;1,F49/D49&gt;-1),F49/D49,"n/a"))</f>
        <v>-1.9848787040644005E-2</v>
      </c>
      <c r="I49" s="68"/>
      <c r="J49" s="20"/>
      <c r="K49" s="20"/>
    </row>
    <row r="50" spans="1:11" ht="12.75" customHeight="1" x14ac:dyDescent="0.2">
      <c r="A50" s="22" t="s">
        <v>12</v>
      </c>
      <c r="B50" s="66">
        <v>96560114.810000002</v>
      </c>
      <c r="C50" s="66"/>
      <c r="D50" s="66">
        <v>98361843.25</v>
      </c>
      <c r="E50" s="66"/>
      <c r="F50" s="66">
        <f>+B50-D50</f>
        <v>-1801728.4399999976</v>
      </c>
      <c r="G50" s="67"/>
      <c r="H50" s="41">
        <f>IF(D50=0,"n/a",IF(AND(F50/D50&lt;1,F50/D50&gt;-1),F50/D50,"n/a"))</f>
        <v>-1.8317351327187512E-2</v>
      </c>
      <c r="I50" s="68"/>
      <c r="J50" s="20"/>
      <c r="K50" s="20"/>
    </row>
    <row r="51" spans="1:11" x14ac:dyDescent="0.2">
      <c r="A51" s="22" t="s">
        <v>13</v>
      </c>
      <c r="B51" s="66">
        <v>7085214.6500000004</v>
      </c>
      <c r="C51" s="66"/>
      <c r="D51" s="66">
        <v>7449161.6169999996</v>
      </c>
      <c r="E51" s="66"/>
      <c r="F51" s="66">
        <f>+B51-D51</f>
        <v>-363946.96699999925</v>
      </c>
      <c r="G51" s="67"/>
      <c r="H51" s="41">
        <f>IF(D51=0,"n/a",IF(AND(F51/D51&lt;1,F51/D51&gt;-1),F51/D51,"n/a"))</f>
        <v>-4.8857440033174042E-2</v>
      </c>
      <c r="I51" s="68"/>
      <c r="J51" s="69"/>
      <c r="K51" s="20"/>
    </row>
    <row r="52" spans="1:11" x14ac:dyDescent="0.2">
      <c r="A52" s="22" t="s">
        <v>14</v>
      </c>
      <c r="B52" s="66">
        <v>521220</v>
      </c>
      <c r="C52" s="70"/>
      <c r="D52" s="66">
        <v>590620</v>
      </c>
      <c r="E52" s="70"/>
      <c r="F52" s="66">
        <f>+B52-D52</f>
        <v>-69400</v>
      </c>
      <c r="G52" s="71"/>
      <c r="H52" s="41">
        <f>IF(D52=0,"n/a",IF(AND(F52/D52&lt;1,F52/D52&gt;-1),F52/D52,"n/a"))</f>
        <v>-0.11750364024245707</v>
      </c>
      <c r="I52" s="68"/>
      <c r="J52" s="20"/>
      <c r="K52" s="20"/>
    </row>
    <row r="53" spans="1:11" ht="6" customHeight="1" x14ac:dyDescent="0.2">
      <c r="A53" s="20"/>
      <c r="B53" s="72"/>
      <c r="C53" s="73"/>
      <c r="D53" s="72"/>
      <c r="E53" s="73"/>
      <c r="F53" s="72"/>
      <c r="G53" s="75"/>
      <c r="H53" s="74"/>
      <c r="I53" s="8"/>
      <c r="J53" s="8"/>
      <c r="K53" s="8"/>
    </row>
    <row r="54" spans="1:11" ht="12.75" customHeight="1" x14ac:dyDescent="0.2">
      <c r="A54" s="37" t="s">
        <v>16</v>
      </c>
      <c r="B54" s="76">
        <f>SUM(B48:B53)</f>
        <v>1622843629.29</v>
      </c>
      <c r="C54" s="66"/>
      <c r="D54" s="76">
        <f>SUM(D48:D53)</f>
        <v>1702256721.0770001</v>
      </c>
      <c r="E54" s="66"/>
      <c r="F54" s="76">
        <f>SUM(F48:F53)</f>
        <v>-79413091.786999866</v>
      </c>
      <c r="G54" s="67"/>
      <c r="H54" s="39">
        <f>IF(D54=0,"n/a",IF(AND(F54/D54&lt;1,F54/D54&gt;-1),F54/D54,"n/a"))</f>
        <v>-4.6651654126973294E-2</v>
      </c>
      <c r="I54" s="68"/>
      <c r="J54" s="20"/>
      <c r="K54" s="20"/>
    </row>
    <row r="55" spans="1:11" ht="12.75" customHeight="1" x14ac:dyDescent="0.2">
      <c r="A55" s="22" t="s">
        <v>17</v>
      </c>
      <c r="B55" s="66">
        <v>187531100.49000001</v>
      </c>
      <c r="C55" s="70"/>
      <c r="D55" s="66">
        <v>199798135.579</v>
      </c>
      <c r="E55" s="70"/>
      <c r="F55" s="66">
        <f>+B55-D55</f>
        <v>-12267035.088999987</v>
      </c>
      <c r="G55" s="71"/>
      <c r="H55" s="41">
        <f>IF(D55=0,"n/a",IF(AND(F55/D55&lt;1,F55/D55&gt;-1),F55/D55,"n/a"))</f>
        <v>-6.1397144940572343E-2</v>
      </c>
      <c r="I55" s="68"/>
      <c r="J55" s="20"/>
      <c r="K55" s="20"/>
    </row>
    <row r="56" spans="1:11" x14ac:dyDescent="0.2">
      <c r="A56" s="22" t="s">
        <v>18</v>
      </c>
      <c r="B56" s="66">
        <v>353570121</v>
      </c>
      <c r="C56" s="70"/>
      <c r="D56" s="66">
        <v>242815678</v>
      </c>
      <c r="E56" s="70"/>
      <c r="F56" s="66">
        <f>+B56-D56</f>
        <v>110754443</v>
      </c>
      <c r="G56" s="71"/>
      <c r="H56" s="41">
        <f>IF(D56=0,"n/a",IF(AND(F56/D56&lt;1,F56/D56&gt;-1),F56/D56,"n/a"))</f>
        <v>0.45612558427961147</v>
      </c>
      <c r="I56" s="68"/>
      <c r="J56" s="20"/>
      <c r="K56" s="20"/>
    </row>
    <row r="57" spans="1:11" ht="6" customHeight="1" x14ac:dyDescent="0.2">
      <c r="A57" s="8"/>
      <c r="B57" s="77"/>
      <c r="C57" s="66"/>
      <c r="D57" s="77"/>
      <c r="E57" s="66"/>
      <c r="F57" s="77"/>
      <c r="G57" s="67"/>
      <c r="H57" s="78"/>
      <c r="I57" s="8"/>
      <c r="J57" s="8"/>
      <c r="K57" s="8"/>
    </row>
    <row r="58" spans="1:11" ht="13.5" thickBot="1" x14ac:dyDescent="0.25">
      <c r="A58" s="37" t="s">
        <v>27</v>
      </c>
      <c r="B58" s="79">
        <f>SUM(B54:B56)</f>
        <v>2163944850.7799997</v>
      </c>
      <c r="C58" s="66"/>
      <c r="D58" s="79">
        <f>SUM(D54:D56)</f>
        <v>2144870534.6560001</v>
      </c>
      <c r="E58" s="66"/>
      <c r="F58" s="79">
        <f>SUM(F54:F56)</f>
        <v>19074316.124000147</v>
      </c>
      <c r="G58" s="67"/>
      <c r="H58" s="50">
        <f>IF(D58=0,"n/a",IF(AND(F58/D58&lt;1,F58/D58&gt;-1),F58/D58,"n/a"))</f>
        <v>8.8929918220259085E-3</v>
      </c>
      <c r="I58" s="68"/>
      <c r="J58" s="20"/>
      <c r="K58" s="20"/>
    </row>
    <row r="59" spans="1:11" ht="12.75" customHeight="1" thickTop="1" x14ac:dyDescent="0.2">
      <c r="A59" s="8"/>
      <c r="B59" s="82"/>
      <c r="C59" s="81"/>
      <c r="D59" s="82"/>
      <c r="E59" s="81"/>
      <c r="F59" s="82"/>
      <c r="G59" s="81"/>
      <c r="H59" s="82"/>
      <c r="I59" s="62"/>
      <c r="J59" s="8"/>
      <c r="K59" s="8"/>
    </row>
    <row r="60" spans="1:11" s="86" customFormat="1" x14ac:dyDescent="0.2">
      <c r="A60" s="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s="86" customFormat="1" ht="12.75" customHeight="1" x14ac:dyDescent="0.2">
      <c r="A61" s="7" t="s">
        <v>28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Normal="100" workbookViewId="0">
      <pane xSplit="1" ySplit="9" topLeftCell="B27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38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7" t="s">
        <v>6</v>
      </c>
      <c r="B8" s="18">
        <v>2020</v>
      </c>
      <c r="C8" s="8"/>
      <c r="D8" s="18">
        <v>2019</v>
      </c>
      <c r="E8" s="8"/>
      <c r="F8" s="19" t="s">
        <v>8</v>
      </c>
      <c r="G8" s="8"/>
      <c r="H8" s="19" t="s">
        <v>9</v>
      </c>
      <c r="I8" s="15"/>
      <c r="J8" s="18">
        <v>2020</v>
      </c>
      <c r="K8" s="18">
        <v>2019</v>
      </c>
    </row>
    <row r="9" spans="1:13" ht="6.6" customHeight="1" x14ac:dyDescent="0.2">
      <c r="A9" s="20"/>
      <c r="B9" s="21"/>
      <c r="C9" s="20"/>
      <c r="D9" s="21"/>
      <c r="E9" s="20"/>
      <c r="F9" s="21"/>
      <c r="G9" s="20"/>
      <c r="H9" s="21"/>
      <c r="I9" s="21"/>
      <c r="J9" s="21"/>
      <c r="K9" s="21"/>
    </row>
    <row r="10" spans="1:13" x14ac:dyDescent="0.2">
      <c r="A10" s="22" t="s">
        <v>10</v>
      </c>
      <c r="B10" s="23">
        <v>120943857.16</v>
      </c>
      <c r="C10" s="23"/>
      <c r="D10" s="23">
        <v>103956156.12</v>
      </c>
      <c r="E10" s="23"/>
      <c r="F10" s="23">
        <f>B10-D10</f>
        <v>16987701.039999992</v>
      </c>
      <c r="G10" s="25"/>
      <c r="H10" s="24">
        <f>IF(D10=0,"n/a",IF(AND(F10/D10&lt;1,F10/D10&gt;-1),F10/D10,"n/a"))</f>
        <v>0.16341216984197193</v>
      </c>
      <c r="I10" s="26"/>
      <c r="J10" s="27">
        <f>IF(B48=0,"n/a",B10/B48)</f>
        <v>0.11049163424736844</v>
      </c>
      <c r="K10" s="28">
        <f>IF(D48=0,"n/a",D10/D48)</f>
        <v>0.10456302927123311</v>
      </c>
      <c r="M10" s="91"/>
    </row>
    <row r="11" spans="1:13" x14ac:dyDescent="0.2">
      <c r="A11" s="22" t="s">
        <v>11</v>
      </c>
      <c r="B11" s="29">
        <v>75000930.280000001</v>
      </c>
      <c r="C11" s="29"/>
      <c r="D11" s="29">
        <v>68119253.439999998</v>
      </c>
      <c r="E11" s="29"/>
      <c r="F11" s="29">
        <f>B11-D11</f>
        <v>6881676.8400000036</v>
      </c>
      <c r="G11" s="29"/>
      <c r="H11" s="24">
        <f>IF(D11=0,"n/a",IF(AND(F11/D11&lt;1,F11/D11&gt;-1),F11/D11,"n/a"))</f>
        <v>0.10102396154504896</v>
      </c>
      <c r="I11" s="26"/>
      <c r="J11" s="30">
        <f>IF(B49=0,"n/a",B11/B49)</f>
        <v>0.1063537448857189</v>
      </c>
      <c r="K11" s="31">
        <f>IF(D49=0,"n/a",D11/D49)</f>
        <v>9.8476407136265154E-2</v>
      </c>
    </row>
    <row r="12" spans="1:13" x14ac:dyDescent="0.2">
      <c r="A12" s="22" t="s">
        <v>12</v>
      </c>
      <c r="B12" s="29">
        <v>10255743.789999999</v>
      </c>
      <c r="C12" s="29"/>
      <c r="D12" s="29">
        <v>8262487.3200000003</v>
      </c>
      <c r="E12" s="29"/>
      <c r="F12" s="29">
        <f>B12-D12</f>
        <v>1993256.4699999988</v>
      </c>
      <c r="G12" s="29"/>
      <c r="H12" s="24">
        <f>IF(D12=0,"n/a",IF(AND(F12/D12&lt;1,F12/D12&gt;-1),F12/D12,"n/a"))</f>
        <v>0.24124169790556468</v>
      </c>
      <c r="I12" s="26"/>
      <c r="J12" s="30">
        <f>IF(B50=0,"n/a",B12/B50)</f>
        <v>9.8605458226843218E-2</v>
      </c>
      <c r="K12" s="31">
        <f>IF(D50=0,"n/a",D12/D50)</f>
        <v>9.1829242617512588E-2</v>
      </c>
    </row>
    <row r="13" spans="1:13" x14ac:dyDescent="0.2">
      <c r="A13" s="22" t="s">
        <v>13</v>
      </c>
      <c r="B13" s="29">
        <v>1357815.24</v>
      </c>
      <c r="C13" s="29"/>
      <c r="D13" s="29">
        <v>1306160.1200000001</v>
      </c>
      <c r="E13" s="29"/>
      <c r="F13" s="29">
        <f>B13-D13</f>
        <v>51655.119999999879</v>
      </c>
      <c r="G13" s="29"/>
      <c r="H13" s="24">
        <f>IF(D13=0,"n/a",IF(AND(F13/D13&lt;1,F13/D13&gt;-1),F13/D13,"n/a"))</f>
        <v>3.9547310631410086E-2</v>
      </c>
      <c r="I13" s="26"/>
      <c r="J13" s="30">
        <f>IF(B51=0,"n/a",B13/B51)</f>
        <v>0.24216776044127986</v>
      </c>
      <c r="K13" s="31">
        <f>IF(D51=0,"n/a",D13/D51)</f>
        <v>0.23127843170371931</v>
      </c>
      <c r="L13" s="90"/>
    </row>
    <row r="14" spans="1:13" x14ac:dyDescent="0.2">
      <c r="A14" s="22" t="s">
        <v>14</v>
      </c>
      <c r="B14" s="29">
        <v>35693.81</v>
      </c>
      <c r="C14" s="32"/>
      <c r="D14" s="29">
        <v>35390.980000000003</v>
      </c>
      <c r="E14" s="29"/>
      <c r="F14" s="29">
        <f>B14-D14</f>
        <v>302.82999999999447</v>
      </c>
      <c r="G14" s="32"/>
      <c r="H14" s="24">
        <f>IF(D14=0,"n/a",IF(AND(F14/D14&lt;1,F14/D14&gt;-1),F14/D14,"n/a"))</f>
        <v>8.5567000405186427E-3</v>
      </c>
      <c r="I14" s="33"/>
      <c r="J14" s="30">
        <f>IF(B52=0,"n/a",B14/B52)</f>
        <v>4.6157778352515194E-2</v>
      </c>
      <c r="K14" s="31">
        <f>IF(D52=0,"n/a",D14/D52)</f>
        <v>4.7500845569484342E-2</v>
      </c>
    </row>
    <row r="15" spans="1:13" ht="8.4499999999999993" customHeight="1" x14ac:dyDescent="0.2">
      <c r="A15" s="20"/>
      <c r="B15" s="34"/>
      <c r="C15" s="29"/>
      <c r="D15" s="34"/>
      <c r="E15" s="29"/>
      <c r="F15" s="34"/>
      <c r="G15" s="29"/>
      <c r="H15" s="35" t="s">
        <v>3</v>
      </c>
      <c r="I15" s="26"/>
      <c r="J15" s="36"/>
      <c r="K15" s="36" t="s">
        <v>15</v>
      </c>
    </row>
    <row r="16" spans="1:13" x14ac:dyDescent="0.2">
      <c r="A16" s="37" t="s">
        <v>16</v>
      </c>
      <c r="B16" s="38">
        <f>SUM(B10:B15)</f>
        <v>207594040.28</v>
      </c>
      <c r="C16" s="29"/>
      <c r="D16" s="38">
        <f>SUM(D10:D15)</f>
        <v>181679447.97999999</v>
      </c>
      <c r="E16" s="29"/>
      <c r="F16" s="38">
        <f>SUM(F10:F15)</f>
        <v>25914592.299999993</v>
      </c>
      <c r="G16" s="67"/>
      <c r="H16" s="39">
        <f>IF(D16=0,"n/a",IF(AND(F16/D16&lt;1,F16/D16&gt;-1),F16/D16,"n/a"))</f>
        <v>0.14263909643127481</v>
      </c>
      <c r="I16" s="26"/>
      <c r="J16" s="40">
        <f>IF(B54=0,"n/a",B16/B54)</f>
        <v>0.10867727999083836</v>
      </c>
      <c r="K16" s="40">
        <f>IF(D54=0,"n/a",D16/D54)</f>
        <v>0.10193555812775651</v>
      </c>
    </row>
    <row r="17" spans="1:13" x14ac:dyDescent="0.2">
      <c r="A17" s="22" t="s">
        <v>17</v>
      </c>
      <c r="B17" s="29">
        <v>1584839.65</v>
      </c>
      <c r="C17" s="29"/>
      <c r="D17" s="29">
        <v>1657839.89</v>
      </c>
      <c r="E17" s="29"/>
      <c r="F17" s="29">
        <f>B17-D17</f>
        <v>-73000.239999999991</v>
      </c>
      <c r="G17" s="29"/>
      <c r="H17" s="24">
        <f>IF(D17=0,"n/a",IF(AND(F17/D17&lt;1,F17/D17&gt;-1),F17/D17,"n/a"))</f>
        <v>-4.4033347514638457E-2</v>
      </c>
      <c r="I17" s="33"/>
      <c r="J17" s="31">
        <f>IF(B55=0,"n/a",B17/B55)</f>
        <v>8.831050976260163E-3</v>
      </c>
      <c r="K17" s="31">
        <f>IF(D55=0,"n/a",D17/D55)</f>
        <v>8.995532372289422E-3</v>
      </c>
    </row>
    <row r="18" spans="1:13" ht="12.75" customHeight="1" x14ac:dyDescent="0.2">
      <c r="A18" s="22" t="s">
        <v>18</v>
      </c>
      <c r="B18" s="29">
        <v>3833025.13</v>
      </c>
      <c r="C18" s="32"/>
      <c r="D18" s="29">
        <v>6763047.7300000004</v>
      </c>
      <c r="E18" s="29"/>
      <c r="F18" s="29">
        <f>B18-D18</f>
        <v>-2930022.6000000006</v>
      </c>
      <c r="G18" s="32"/>
      <c r="H18" s="24">
        <f>IF(D18=0,"n/a",IF(AND(F18/D18&lt;1,F18/D18&gt;-1),F18/D18,"n/a"))</f>
        <v>-0.43323997064264402</v>
      </c>
      <c r="I18" s="26"/>
      <c r="J18" s="40">
        <f>IF(B56=0,"n/a",B18/B56)</f>
        <v>2.5485452160851976E-2</v>
      </c>
      <c r="K18" s="40">
        <f>IF(D56=0,"n/a",D18/D56)</f>
        <v>3.0606330340965285E-2</v>
      </c>
    </row>
    <row r="19" spans="1:13" ht="6" customHeight="1" x14ac:dyDescent="0.2">
      <c r="A19" s="20"/>
      <c r="B19" s="42"/>
      <c r="C19" s="43"/>
      <c r="D19" s="42"/>
      <c r="E19" s="43"/>
      <c r="F19" s="42"/>
      <c r="G19" s="43"/>
      <c r="H19" s="42" t="s">
        <v>3</v>
      </c>
      <c r="I19" s="44"/>
      <c r="J19" s="44"/>
      <c r="K19" s="44"/>
    </row>
    <row r="20" spans="1:13" x14ac:dyDescent="0.2">
      <c r="A20" s="45" t="s">
        <v>19</v>
      </c>
      <c r="B20" s="29">
        <f>SUM(B16:B18)</f>
        <v>213011905.06</v>
      </c>
      <c r="C20" s="29"/>
      <c r="D20" s="29">
        <f>SUM(D16:D18)</f>
        <v>190100335.59999996</v>
      </c>
      <c r="E20" s="29"/>
      <c r="F20" s="29">
        <f>SUM(F16:F18)</f>
        <v>22911569.459999993</v>
      </c>
      <c r="G20" s="29"/>
      <c r="H20" s="41">
        <f>IF(D20=0,"n/a",IF(AND(F20/D20&lt;1,F20/D20&gt;-1),F20/D20,"n/a"))</f>
        <v>0.12052356134819994</v>
      </c>
      <c r="I20" s="26"/>
      <c r="J20" s="25"/>
      <c r="K20" s="25"/>
    </row>
    <row r="21" spans="1:13" ht="6.6" customHeight="1" x14ac:dyDescent="0.2">
      <c r="A21" s="46"/>
      <c r="B21" s="32"/>
      <c r="C21" s="32"/>
      <c r="D21" s="32"/>
      <c r="E21" s="32"/>
      <c r="F21" s="32"/>
      <c r="G21" s="32"/>
      <c r="H21" s="47" t="s">
        <v>3</v>
      </c>
      <c r="I21" s="33"/>
      <c r="J21" s="47"/>
      <c r="K21" s="47"/>
    </row>
    <row r="22" spans="1:13" x14ac:dyDescent="0.2">
      <c r="A22" s="22" t="s">
        <v>20</v>
      </c>
      <c r="B22" s="29">
        <v>3230298.38</v>
      </c>
      <c r="C22" s="29"/>
      <c r="D22" s="29">
        <v>5305483.6500000004</v>
      </c>
      <c r="E22" s="29"/>
      <c r="F22" s="29">
        <f>B22-D22</f>
        <v>-2075185.2700000005</v>
      </c>
      <c r="G22" s="29"/>
      <c r="H22" s="24">
        <f>IF(D22=0,"n/a",IF(AND(F22/D22&lt;1,F22/D22&gt;-1),F22/D22,"n/a"))</f>
        <v>-0.3911396975090104</v>
      </c>
      <c r="I22" s="33"/>
      <c r="J22" s="47"/>
      <c r="K22" s="47"/>
    </row>
    <row r="23" spans="1:13" x14ac:dyDescent="0.2">
      <c r="A23" s="22" t="s">
        <v>21</v>
      </c>
      <c r="B23" s="29">
        <v>1668702.59</v>
      </c>
      <c r="C23" s="29"/>
      <c r="D23" s="29">
        <v>1504883.62</v>
      </c>
      <c r="E23" s="29"/>
      <c r="F23" s="29">
        <f>B23-D23</f>
        <v>163818.96999999997</v>
      </c>
      <c r="G23" s="29"/>
      <c r="H23" s="24">
        <f>IF(D23=0,"n/a",IF(AND(F23/D23&lt;1,F23/D23&gt;-1),F23/D23,"n/a"))</f>
        <v>0.10885823184121039</v>
      </c>
      <c r="I23" s="33"/>
      <c r="J23" s="47"/>
      <c r="K23" s="47"/>
    </row>
    <row r="24" spans="1:13" x14ac:dyDescent="0.2">
      <c r="A24" s="22" t="s">
        <v>22</v>
      </c>
      <c r="B24" s="29">
        <v>-90011.17</v>
      </c>
      <c r="C24" s="29"/>
      <c r="D24" s="29">
        <v>5991846.6799999997</v>
      </c>
      <c r="E24" s="29"/>
      <c r="F24" s="29">
        <f>B24-D24</f>
        <v>-6081857.8499999996</v>
      </c>
      <c r="G24" s="29"/>
      <c r="H24" s="24" t="str">
        <f>IF(D24=0,"n/a",IF(AND(F24/D24&lt;1,F24/D24&gt;-1),F24/D24,"n/a"))</f>
        <v>n/a</v>
      </c>
      <c r="I24" s="33"/>
      <c r="J24" s="47"/>
      <c r="K24" s="47"/>
    </row>
    <row r="25" spans="1:13" x14ac:dyDescent="0.2">
      <c r="A25" s="22" t="s">
        <v>23</v>
      </c>
      <c r="B25" s="38">
        <v>15482287.75</v>
      </c>
      <c r="C25" s="32"/>
      <c r="D25" s="38">
        <v>15501646.02</v>
      </c>
      <c r="E25" s="29"/>
      <c r="F25" s="38">
        <f>B25-D25</f>
        <v>-19358.269999999553</v>
      </c>
      <c r="G25" s="32"/>
      <c r="H25" s="39">
        <f>IF(D25=0,"n/a",IF(AND(F25/D25&lt;1,F25/D25&gt;-1),F25/D25,"n/a"))</f>
        <v>-1.2487880303177993E-3</v>
      </c>
      <c r="I25" s="33"/>
      <c r="J25" s="47"/>
      <c r="K25" s="47"/>
    </row>
    <row r="26" spans="1:13" ht="12.75" customHeight="1" x14ac:dyDescent="0.2">
      <c r="A26" s="22" t="s">
        <v>24</v>
      </c>
      <c r="B26" s="38">
        <f>SUM(B22:B25)</f>
        <v>20291277.550000001</v>
      </c>
      <c r="C26" s="29"/>
      <c r="D26" s="38">
        <f>SUM(D22:D25)</f>
        <v>28303859.969999999</v>
      </c>
      <c r="E26" s="29"/>
      <c r="F26" s="38">
        <f>SUM(F22:F25)</f>
        <v>-8012582.4199999999</v>
      </c>
      <c r="G26" s="29"/>
      <c r="H26" s="39">
        <f>IF(D26=0,"n/a",IF(AND(F26/D26&lt;1,F26/D26&gt;-1),F26/D26,"n/a"))</f>
        <v>-0.28309150866675942</v>
      </c>
      <c r="I26" s="26"/>
      <c r="J26" s="25"/>
      <c r="K26" s="25"/>
    </row>
    <row r="27" spans="1:13" ht="6.6" customHeight="1" x14ac:dyDescent="0.2">
      <c r="A27" s="46"/>
      <c r="B27" s="48"/>
      <c r="C27" s="48"/>
      <c r="D27" s="48"/>
      <c r="E27" s="48"/>
      <c r="F27" s="48"/>
      <c r="G27" s="32"/>
      <c r="H27" s="47" t="s">
        <v>3</v>
      </c>
      <c r="I27" s="33"/>
      <c r="J27" s="47"/>
      <c r="K27" s="47"/>
    </row>
    <row r="28" spans="1:13" ht="13.5" thickBot="1" x14ac:dyDescent="0.25">
      <c r="A28" s="37" t="s">
        <v>25</v>
      </c>
      <c r="B28" s="49">
        <f>+B26+B20</f>
        <v>233303182.61000001</v>
      </c>
      <c r="C28" s="23"/>
      <c r="D28" s="49">
        <f>+D26+D20</f>
        <v>218404195.56999996</v>
      </c>
      <c r="E28" s="23"/>
      <c r="F28" s="49">
        <f>+F26+F20</f>
        <v>14898987.039999994</v>
      </c>
      <c r="G28" s="29"/>
      <c r="H28" s="50">
        <f>IF(D28=0,"n/a",IF(AND(F28/D28&lt;1,F28/D28&gt;-1),F28/D28,"n/a"))</f>
        <v>6.8217494637023909E-2</v>
      </c>
      <c r="I28" s="26"/>
      <c r="J28" s="25"/>
      <c r="K28" s="25"/>
    </row>
    <row r="29" spans="1:13" ht="4.1500000000000004" customHeight="1" thickTop="1" x14ac:dyDescent="0.2">
      <c r="A29" s="22"/>
      <c r="B29" s="48"/>
      <c r="C29" s="23"/>
      <c r="D29" s="48"/>
      <c r="E29" s="23"/>
      <c r="F29" s="48"/>
      <c r="G29" s="29"/>
      <c r="H29" s="51"/>
      <c r="I29" s="26"/>
      <c r="J29" s="25"/>
      <c r="K29" s="25"/>
    </row>
    <row r="30" spans="1:13" ht="12.75" customHeight="1" x14ac:dyDescent="0.2">
      <c r="A30" s="20"/>
      <c r="B30" s="52"/>
      <c r="C30" s="52"/>
      <c r="D30" s="52"/>
      <c r="E30" s="52"/>
      <c r="F30" s="52"/>
      <c r="G30" s="53"/>
      <c r="H30" s="29"/>
      <c r="I30" s="54"/>
      <c r="J30" s="44"/>
      <c r="K30" s="44"/>
    </row>
    <row r="31" spans="1:13" x14ac:dyDescent="0.2">
      <c r="A31" s="22" t="s">
        <v>29</v>
      </c>
      <c r="B31" s="23">
        <v>7168046.0700000003</v>
      </c>
      <c r="C31" s="23"/>
      <c r="D31" s="23">
        <v>6498513.54</v>
      </c>
      <c r="E31" s="23"/>
      <c r="F31" s="23"/>
      <c r="G31" s="29"/>
      <c r="H31" s="29"/>
      <c r="I31" s="25"/>
      <c r="J31" s="25"/>
      <c r="K31" s="25"/>
    </row>
    <row r="32" spans="1:13" x14ac:dyDescent="0.2">
      <c r="A32" s="22" t="s">
        <v>30</v>
      </c>
      <c r="B32" s="29">
        <v>-8373316.0899999999</v>
      </c>
      <c r="C32" s="29"/>
      <c r="D32" s="29">
        <v>-7631745.1100000003</v>
      </c>
      <c r="E32" s="23"/>
      <c r="F32" s="23"/>
      <c r="G32" s="29"/>
      <c r="H32" s="29"/>
      <c r="I32" s="26"/>
      <c r="J32" s="25"/>
      <c r="K32" s="25"/>
      <c r="M32" s="89"/>
    </row>
    <row r="33" spans="1:13" x14ac:dyDescent="0.2">
      <c r="A33" s="22" t="s">
        <v>31</v>
      </c>
      <c r="B33" s="29">
        <v>8751120.1400000006</v>
      </c>
      <c r="C33" s="29"/>
      <c r="D33" s="29">
        <v>6690378.4800000004</v>
      </c>
      <c r="E33" s="56"/>
      <c r="F33" s="23"/>
      <c r="G33" s="55"/>
      <c r="H33" s="55"/>
      <c r="I33" s="20"/>
      <c r="J33" s="20"/>
      <c r="K33" s="20"/>
      <c r="M33" s="89"/>
    </row>
    <row r="34" spans="1:13" x14ac:dyDescent="0.2">
      <c r="A34" s="22" t="s">
        <v>32</v>
      </c>
      <c r="B34" s="29">
        <v>-3445789.47</v>
      </c>
      <c r="C34" s="29"/>
      <c r="D34" s="29">
        <v>-3151078.01</v>
      </c>
      <c r="E34" s="23"/>
      <c r="F34" s="23"/>
      <c r="G34" s="29"/>
      <c r="H34" s="29"/>
      <c r="I34" s="25"/>
      <c r="J34" s="25"/>
      <c r="K34" s="25"/>
      <c r="M34" s="83"/>
    </row>
    <row r="35" spans="1:13" x14ac:dyDescent="0.2">
      <c r="A35" s="22" t="s">
        <v>33</v>
      </c>
      <c r="B35" s="29">
        <v>1937351.11</v>
      </c>
      <c r="C35" s="29"/>
      <c r="D35" s="29">
        <v>1755879.42</v>
      </c>
      <c r="E35" s="23"/>
      <c r="F35" s="23"/>
      <c r="G35" s="29"/>
      <c r="H35" s="29"/>
      <c r="I35" s="25"/>
      <c r="J35" s="25"/>
      <c r="K35" s="25"/>
      <c r="M35" s="83"/>
    </row>
    <row r="36" spans="1:13" x14ac:dyDescent="0.2">
      <c r="A36" s="22" t="s">
        <v>34</v>
      </c>
      <c r="B36" s="29">
        <v>0</v>
      </c>
      <c r="C36" s="29"/>
      <c r="D36" s="29">
        <v>148.97</v>
      </c>
      <c r="E36" s="23"/>
      <c r="F36" s="23"/>
      <c r="G36" s="29"/>
      <c r="H36" s="29"/>
      <c r="I36" s="25"/>
      <c r="J36" s="25"/>
      <c r="K36" s="25"/>
    </row>
    <row r="37" spans="1:13" x14ac:dyDescent="0.2">
      <c r="A37" s="22" t="s">
        <v>35</v>
      </c>
      <c r="B37" s="29">
        <v>-149165.10999999999</v>
      </c>
      <c r="C37" s="29"/>
      <c r="D37" s="29">
        <v>-120510.05</v>
      </c>
      <c r="E37" s="23"/>
      <c r="F37" s="23"/>
      <c r="G37" s="29"/>
      <c r="H37" s="29"/>
      <c r="I37" s="25"/>
      <c r="J37" s="25"/>
      <c r="K37" s="25"/>
    </row>
    <row r="38" spans="1:13" x14ac:dyDescent="0.2">
      <c r="A38" s="22" t="s">
        <v>36</v>
      </c>
      <c r="B38" s="29">
        <v>5429294.6200000001</v>
      </c>
      <c r="C38" s="29"/>
      <c r="D38" s="29">
        <v>5710980.6699999999</v>
      </c>
      <c r="E38" s="23"/>
      <c r="F38" s="23"/>
      <c r="G38" s="29"/>
      <c r="H38" s="29"/>
      <c r="I38" s="25"/>
      <c r="J38" s="25"/>
      <c r="K38" s="25"/>
    </row>
    <row r="39" spans="1:13" x14ac:dyDescent="0.2">
      <c r="A39" s="22" t="s">
        <v>37</v>
      </c>
      <c r="B39" s="29">
        <v>-105896.13</v>
      </c>
      <c r="C39" s="29"/>
      <c r="D39" s="29">
        <v>-2270856.9900000002</v>
      </c>
      <c r="E39" s="23"/>
      <c r="F39" s="23"/>
      <c r="G39" s="29"/>
      <c r="H39" s="29"/>
      <c r="I39" s="25"/>
      <c r="J39" s="25"/>
      <c r="K39" s="25"/>
    </row>
    <row r="40" spans="1:13" x14ac:dyDescent="0.2">
      <c r="A40" s="22" t="s">
        <v>42</v>
      </c>
      <c r="B40" s="29">
        <v>-5013976.9000000004</v>
      </c>
      <c r="C40" s="29"/>
      <c r="D40" s="29">
        <v>0</v>
      </c>
      <c r="E40" s="23"/>
      <c r="F40" s="23"/>
      <c r="G40" s="29"/>
      <c r="H40" s="29"/>
      <c r="I40" s="25"/>
      <c r="J40" s="25"/>
      <c r="K40" s="25"/>
    </row>
    <row r="41" spans="1:13" x14ac:dyDescent="0.2">
      <c r="A41" s="22" t="s">
        <v>43</v>
      </c>
      <c r="B41" s="29">
        <v>-1479905.01</v>
      </c>
      <c r="C41" s="29"/>
      <c r="D41" s="29">
        <v>0</v>
      </c>
      <c r="E41" s="23"/>
      <c r="F41" s="23"/>
      <c r="G41" s="29"/>
      <c r="H41" s="29"/>
      <c r="I41" s="25"/>
      <c r="J41" s="25"/>
      <c r="K41" s="25"/>
    </row>
    <row r="42" spans="1:13" x14ac:dyDescent="0.2">
      <c r="A42" s="22"/>
      <c r="B42" s="29"/>
      <c r="C42" s="57"/>
      <c r="D42" s="29"/>
      <c r="E42" s="58"/>
      <c r="F42" s="58"/>
      <c r="G42" s="59"/>
      <c r="H42" s="59"/>
      <c r="I42" s="8"/>
      <c r="J42" s="8"/>
      <c r="K42" s="8"/>
    </row>
    <row r="43" spans="1:13" x14ac:dyDescent="0.2">
      <c r="A43" s="22"/>
      <c r="B43" s="23"/>
      <c r="C43" s="57"/>
      <c r="D43" s="23"/>
      <c r="E43" s="58"/>
      <c r="F43" s="58"/>
      <c r="G43" s="59"/>
      <c r="H43" s="59"/>
      <c r="I43" s="8"/>
      <c r="J43" s="8"/>
      <c r="K43" s="8"/>
    </row>
    <row r="44" spans="1:13" ht="12.75" customHeight="1" x14ac:dyDescent="0.2">
      <c r="A44" s="13"/>
      <c r="B44" s="58"/>
      <c r="C44" s="58"/>
      <c r="D44" s="58"/>
      <c r="E44" s="58"/>
      <c r="F44" s="60" t="s">
        <v>38</v>
      </c>
      <c r="G44" s="10"/>
      <c r="H44" s="10"/>
      <c r="I44" s="8"/>
      <c r="J44" s="8"/>
      <c r="K44" s="8"/>
    </row>
    <row r="45" spans="1:13" x14ac:dyDescent="0.2">
      <c r="A45" s="8"/>
      <c r="B45" s="61" t="s">
        <v>5</v>
      </c>
      <c r="C45" s="58"/>
      <c r="D45" s="61" t="s">
        <v>5</v>
      </c>
      <c r="E45" s="58"/>
      <c r="F45" s="58"/>
      <c r="G45" s="8"/>
      <c r="H45" s="8"/>
      <c r="I45" s="62"/>
      <c r="J45" s="8"/>
      <c r="K45" s="8"/>
    </row>
    <row r="46" spans="1:13" x14ac:dyDescent="0.2">
      <c r="A46" s="17" t="s">
        <v>26</v>
      </c>
      <c r="B46" s="18">
        <v>2020</v>
      </c>
      <c r="C46" s="58"/>
      <c r="D46" s="18">
        <v>2019</v>
      </c>
      <c r="E46" s="59"/>
      <c r="F46" s="88" t="s">
        <v>8</v>
      </c>
      <c r="G46" s="8"/>
      <c r="H46" s="19" t="s">
        <v>9</v>
      </c>
      <c r="I46" s="14"/>
      <c r="J46" s="8"/>
      <c r="K46" s="8"/>
    </row>
    <row r="47" spans="1:13" ht="6" customHeight="1" x14ac:dyDescent="0.2">
      <c r="A47" s="20"/>
      <c r="B47" s="64"/>
      <c r="C47" s="56"/>
      <c r="D47" s="65"/>
      <c r="E47" s="55"/>
      <c r="F47" s="65"/>
      <c r="G47" s="55"/>
      <c r="H47" s="65"/>
      <c r="I47" s="21"/>
      <c r="J47" s="20"/>
      <c r="K47" s="20"/>
    </row>
    <row r="48" spans="1:13" ht="12.75" customHeight="1" x14ac:dyDescent="0.2">
      <c r="A48" s="22" t="s">
        <v>10</v>
      </c>
      <c r="B48" s="66">
        <v>1094597414.4000001</v>
      </c>
      <c r="C48" s="66"/>
      <c r="D48" s="66">
        <v>994196102.04999995</v>
      </c>
      <c r="E48" s="66"/>
      <c r="F48" s="66">
        <f>+B48-D48</f>
        <v>100401312.35000014</v>
      </c>
      <c r="G48" s="67"/>
      <c r="H48" s="41">
        <f>IF(D48=0,"n/a",IF(AND(F48/D48&lt;1,F48/D48&gt;-1),F48/D48,"n/a"))</f>
        <v>0.1009874331059797</v>
      </c>
      <c r="I48" s="68"/>
      <c r="J48" s="20"/>
      <c r="K48" s="20"/>
    </row>
    <row r="49" spans="1:11" x14ac:dyDescent="0.2">
      <c r="A49" s="22" t="s">
        <v>11</v>
      </c>
      <c r="B49" s="66">
        <v>705202532.92999995</v>
      </c>
      <c r="C49" s="66"/>
      <c r="D49" s="66">
        <v>691731709.36000001</v>
      </c>
      <c r="E49" s="66"/>
      <c r="F49" s="66">
        <f>+B49-D49</f>
        <v>13470823.569999933</v>
      </c>
      <c r="G49" s="67"/>
      <c r="H49" s="41">
        <f>IF(D49=0,"n/a",IF(AND(F49/D49&lt;1,F49/D49&gt;-1),F49/D49,"n/a"))</f>
        <v>1.9474058204536165E-2</v>
      </c>
      <c r="I49" s="68"/>
      <c r="J49" s="20"/>
      <c r="K49" s="20"/>
    </row>
    <row r="50" spans="1:11" ht="12.75" customHeight="1" x14ac:dyDescent="0.2">
      <c r="A50" s="22" t="s">
        <v>12</v>
      </c>
      <c r="B50" s="66">
        <v>104007871.11</v>
      </c>
      <c r="C50" s="66"/>
      <c r="D50" s="66">
        <v>89976646.702999994</v>
      </c>
      <c r="E50" s="66"/>
      <c r="F50" s="66">
        <f>+B50-D50</f>
        <v>14031224.407000005</v>
      </c>
      <c r="G50" s="67"/>
      <c r="H50" s="41">
        <f>IF(D50=0,"n/a",IF(AND(F50/D50&lt;1,F50/D50&gt;-1),F50/D50,"n/a"))</f>
        <v>0.15594295765783608</v>
      </c>
      <c r="I50" s="68"/>
      <c r="J50" s="20"/>
      <c r="K50" s="20"/>
    </row>
    <row r="51" spans="1:11" x14ac:dyDescent="0.2">
      <c r="A51" s="22" t="s">
        <v>13</v>
      </c>
      <c r="B51" s="66">
        <v>5606919.9199999999</v>
      </c>
      <c r="C51" s="66"/>
      <c r="D51" s="66">
        <v>5647565.6220000004</v>
      </c>
      <c r="E51" s="66"/>
      <c r="F51" s="66">
        <f>+B51-D51</f>
        <v>-40645.702000000514</v>
      </c>
      <c r="G51" s="67"/>
      <c r="H51" s="41">
        <f>IF(D51=0,"n/a",IF(AND(F51/D51&lt;1,F51/D51&gt;-1),F51/D51,"n/a"))</f>
        <v>-7.1970304942833843E-3</v>
      </c>
      <c r="I51" s="68"/>
      <c r="J51" s="69"/>
      <c r="K51" s="20"/>
    </row>
    <row r="52" spans="1:11" x14ac:dyDescent="0.2">
      <c r="A52" s="22" t="s">
        <v>14</v>
      </c>
      <c r="B52" s="66">
        <v>773300</v>
      </c>
      <c r="C52" s="70"/>
      <c r="D52" s="66">
        <v>745060</v>
      </c>
      <c r="E52" s="70"/>
      <c r="F52" s="66">
        <f>+B52-D52</f>
        <v>28240</v>
      </c>
      <c r="G52" s="71"/>
      <c r="H52" s="41">
        <f>IF(D52=0,"n/a",IF(AND(F52/D52&lt;1,F52/D52&gt;-1),F52/D52,"n/a"))</f>
        <v>3.790298767884466E-2</v>
      </c>
      <c r="I52" s="68"/>
      <c r="J52" s="20"/>
      <c r="K52" s="20"/>
    </row>
    <row r="53" spans="1:11" ht="6" customHeight="1" x14ac:dyDescent="0.2">
      <c r="A53" s="20"/>
      <c r="B53" s="72"/>
      <c r="C53" s="73"/>
      <c r="D53" s="72"/>
      <c r="E53" s="73"/>
      <c r="F53" s="72"/>
      <c r="G53" s="75"/>
      <c r="H53" s="74"/>
      <c r="I53" s="8"/>
      <c r="J53" s="8"/>
      <c r="K53" s="8"/>
    </row>
    <row r="54" spans="1:11" ht="12.75" customHeight="1" x14ac:dyDescent="0.2">
      <c r="A54" s="37" t="s">
        <v>16</v>
      </c>
      <c r="B54" s="76">
        <f>SUM(B48:B53)</f>
        <v>1910188038.3599999</v>
      </c>
      <c r="C54" s="66"/>
      <c r="D54" s="76">
        <f>SUM(D48:D53)</f>
        <v>1782297083.7349999</v>
      </c>
      <c r="E54" s="66"/>
      <c r="F54" s="76">
        <f>SUM(F48:F53)</f>
        <v>127890954.62500007</v>
      </c>
      <c r="G54" s="67"/>
      <c r="H54" s="39">
        <f>IF(D54=0,"n/a",IF(AND(F54/D54&lt;1,F54/D54&gt;-1),F54/D54,"n/a"))</f>
        <v>7.1756249725208818E-2</v>
      </c>
      <c r="I54" s="68"/>
      <c r="J54" s="20"/>
      <c r="K54" s="20"/>
    </row>
    <row r="55" spans="1:11" ht="12.75" customHeight="1" x14ac:dyDescent="0.2">
      <c r="A55" s="22" t="s">
        <v>17</v>
      </c>
      <c r="B55" s="66">
        <v>179462178.88</v>
      </c>
      <c r="C55" s="70"/>
      <c r="D55" s="66">
        <v>184295917.28299999</v>
      </c>
      <c r="E55" s="70"/>
      <c r="F55" s="66">
        <f>+B55-D55</f>
        <v>-4833738.4029999971</v>
      </c>
      <c r="G55" s="71"/>
      <c r="H55" s="41">
        <f>IF(D55=0,"n/a",IF(AND(F55/D55&lt;1,F55/D55&gt;-1),F55/D55,"n/a"))</f>
        <v>-2.6228136109914115E-2</v>
      </c>
      <c r="I55" s="68"/>
      <c r="J55" s="20"/>
      <c r="K55" s="20"/>
    </row>
    <row r="56" spans="1:11" x14ac:dyDescent="0.2">
      <c r="A56" s="22" t="s">
        <v>18</v>
      </c>
      <c r="B56" s="66">
        <v>150400515</v>
      </c>
      <c r="C56" s="70"/>
      <c r="D56" s="66">
        <v>220968919</v>
      </c>
      <c r="E56" s="70"/>
      <c r="F56" s="66">
        <f>+B56-D56</f>
        <v>-70568404</v>
      </c>
      <c r="G56" s="71"/>
      <c r="H56" s="41">
        <f>IF(D56=0,"n/a",IF(AND(F56/D56&lt;1,F56/D56&gt;-1),F56/D56,"n/a"))</f>
        <v>-0.31935895925707092</v>
      </c>
      <c r="I56" s="68"/>
      <c r="J56" s="20"/>
      <c r="K56" s="20"/>
    </row>
    <row r="57" spans="1:11" ht="6" customHeight="1" x14ac:dyDescent="0.2">
      <c r="A57" s="8"/>
      <c r="B57" s="77"/>
      <c r="C57" s="66"/>
      <c r="D57" s="77"/>
      <c r="E57" s="66"/>
      <c r="F57" s="77"/>
      <c r="G57" s="67"/>
      <c r="H57" s="78"/>
      <c r="I57" s="8"/>
      <c r="J57" s="8"/>
      <c r="K57" s="8"/>
    </row>
    <row r="58" spans="1:11" ht="13.5" thickBot="1" x14ac:dyDescent="0.25">
      <c r="A58" s="37" t="s">
        <v>27</v>
      </c>
      <c r="B58" s="79">
        <f>SUM(B54:B56)</f>
        <v>2240050732.2399998</v>
      </c>
      <c r="C58" s="66"/>
      <c r="D58" s="79">
        <f>SUM(D54:D56)</f>
        <v>2187561920.0179996</v>
      </c>
      <c r="E58" s="66"/>
      <c r="F58" s="79">
        <f>SUM(F54:F56)</f>
        <v>52488812.222000077</v>
      </c>
      <c r="G58" s="67"/>
      <c r="H58" s="50">
        <f>IF(D58=0,"n/a",IF(AND(F58/D58&lt;1,F58/D58&gt;-1),F58/D58,"n/a"))</f>
        <v>2.3994206400140751E-2</v>
      </c>
      <c r="I58" s="68"/>
      <c r="J58" s="20"/>
      <c r="K58" s="20"/>
    </row>
    <row r="59" spans="1:11" ht="12.75" customHeight="1" thickTop="1" x14ac:dyDescent="0.2">
      <c r="A59" s="8"/>
      <c r="B59" s="82"/>
      <c r="C59" s="81"/>
      <c r="D59" s="82"/>
      <c r="E59" s="81"/>
      <c r="F59" s="82"/>
      <c r="G59" s="81"/>
      <c r="H59" s="82"/>
      <c r="I59" s="62"/>
      <c r="J59" s="8"/>
      <c r="K59" s="8"/>
    </row>
    <row r="60" spans="1:11" s="86" customFormat="1" x14ac:dyDescent="0.2">
      <c r="A60" s="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s="86" customFormat="1" ht="12.75" customHeight="1" x14ac:dyDescent="0.2">
      <c r="A61" s="7" t="s">
        <v>28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38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7" t="s">
        <v>6</v>
      </c>
      <c r="B8" s="18">
        <v>2020</v>
      </c>
      <c r="C8" s="8"/>
      <c r="D8" s="18">
        <v>2019</v>
      </c>
      <c r="E8" s="8"/>
      <c r="F8" s="19" t="s">
        <v>8</v>
      </c>
      <c r="G8" s="8"/>
      <c r="H8" s="19" t="s">
        <v>9</v>
      </c>
      <c r="I8" s="15"/>
      <c r="J8" s="18">
        <v>2020</v>
      </c>
      <c r="K8" s="18">
        <v>2019</v>
      </c>
    </row>
    <row r="9" spans="1:13" ht="6.6" customHeight="1" x14ac:dyDescent="0.2">
      <c r="A9" s="20"/>
      <c r="B9" s="21"/>
      <c r="C9" s="20"/>
      <c r="D9" s="21"/>
      <c r="E9" s="20"/>
      <c r="F9" s="21"/>
      <c r="G9" s="20"/>
      <c r="H9" s="21"/>
      <c r="I9" s="21"/>
      <c r="J9" s="21"/>
      <c r="K9" s="21"/>
    </row>
    <row r="10" spans="1:13" x14ac:dyDescent="0.2">
      <c r="A10" s="22" t="s">
        <v>10</v>
      </c>
      <c r="B10" s="23">
        <v>141489463.66</v>
      </c>
      <c r="C10" s="23"/>
      <c r="D10" s="23">
        <v>125685697.39</v>
      </c>
      <c r="E10" s="23"/>
      <c r="F10" s="23">
        <f>B10-D10</f>
        <v>15803766.269999996</v>
      </c>
      <c r="G10" s="25"/>
      <c r="H10" s="24">
        <f>IF(D10=0,"n/a",IF(AND(F10/D10&lt;1,F10/D10&gt;-1),F10/D10,"n/a"))</f>
        <v>0.12574037140408467</v>
      </c>
      <c r="I10" s="26"/>
      <c r="J10" s="27">
        <f>IF(B48=0,"n/a",B10/B48)</f>
        <v>0.11306954765071926</v>
      </c>
      <c r="K10" s="28">
        <f>IF(D48=0,"n/a",D10/D48)</f>
        <v>0.10481472538899141</v>
      </c>
      <c r="M10" s="91"/>
    </row>
    <row r="11" spans="1:13" x14ac:dyDescent="0.2">
      <c r="A11" s="22" t="s">
        <v>11</v>
      </c>
      <c r="B11" s="29">
        <v>74625444.519999996</v>
      </c>
      <c r="C11" s="29"/>
      <c r="D11" s="29">
        <v>84820483.920000002</v>
      </c>
      <c r="E11" s="29"/>
      <c r="F11" s="29">
        <f>B11-D11</f>
        <v>-10195039.400000006</v>
      </c>
      <c r="G11" s="29"/>
      <c r="H11" s="24">
        <f>IF(D11=0,"n/a",IF(AND(F11/D11&lt;1,F11/D11&gt;-1),F11/D11,"n/a"))</f>
        <v>-0.12019548732609973</v>
      </c>
      <c r="I11" s="26"/>
      <c r="J11" s="30">
        <f>IF(B49=0,"n/a",B11/B49)</f>
        <v>0.10729393026271918</v>
      </c>
      <c r="K11" s="31">
        <f>IF(D49=0,"n/a",D11/D49)</f>
        <v>0.10115266907361176</v>
      </c>
    </row>
    <row r="12" spans="1:13" x14ac:dyDescent="0.2">
      <c r="A12" s="22" t="s">
        <v>12</v>
      </c>
      <c r="B12" s="29">
        <v>7682238.7400000002</v>
      </c>
      <c r="C12" s="29"/>
      <c r="D12" s="29">
        <v>9350885.0700000003</v>
      </c>
      <c r="E12" s="29"/>
      <c r="F12" s="29">
        <f>B12-D12</f>
        <v>-1668646.33</v>
      </c>
      <c r="G12" s="29"/>
      <c r="H12" s="24">
        <f>IF(D12=0,"n/a",IF(AND(F12/D12&lt;1,F12/D12&gt;-1),F12/D12,"n/a"))</f>
        <v>-0.17844795626388765</v>
      </c>
      <c r="I12" s="26"/>
      <c r="J12" s="30">
        <f>IF(B50=0,"n/a",B12/B50)</f>
        <v>0.11050906512444023</v>
      </c>
      <c r="K12" s="31">
        <f>IF(D50=0,"n/a",D12/D50)</f>
        <v>0.10154675312409844</v>
      </c>
    </row>
    <row r="13" spans="1:13" x14ac:dyDescent="0.2">
      <c r="A13" s="22" t="s">
        <v>13</v>
      </c>
      <c r="B13" s="29">
        <v>1782073.67</v>
      </c>
      <c r="C13" s="29"/>
      <c r="D13" s="29">
        <v>1746951.75</v>
      </c>
      <c r="E13" s="29"/>
      <c r="F13" s="29">
        <f>B13-D13</f>
        <v>35121.919999999925</v>
      </c>
      <c r="G13" s="29"/>
      <c r="H13" s="24">
        <f>IF(D13=0,"n/a",IF(AND(F13/D13&lt;1,F13/D13&gt;-1),F13/D13,"n/a"))</f>
        <v>2.0104688065941102E-2</v>
      </c>
      <c r="I13" s="26"/>
      <c r="J13" s="30">
        <f>IF(B51=0,"n/a",B13/B51)</f>
        <v>0.23489649225602996</v>
      </c>
      <c r="K13" s="31">
        <f>IF(D51=0,"n/a",D13/D51)</f>
        <v>0.22654192018876301</v>
      </c>
      <c r="L13" s="90"/>
    </row>
    <row r="14" spans="1:13" x14ac:dyDescent="0.2">
      <c r="A14" s="22" t="s">
        <v>14</v>
      </c>
      <c r="B14" s="29">
        <v>43546.05</v>
      </c>
      <c r="C14" s="32"/>
      <c r="D14" s="29">
        <v>41957.74</v>
      </c>
      <c r="E14" s="29"/>
      <c r="F14" s="29">
        <f>B14-D14</f>
        <v>1588.3100000000049</v>
      </c>
      <c r="G14" s="32"/>
      <c r="H14" s="24">
        <f>IF(D14=0,"n/a",IF(AND(F14/D14&lt;1,F14/D14&gt;-1),F14/D14,"n/a"))</f>
        <v>3.7854994096440969E-2</v>
      </c>
      <c r="I14" s="33"/>
      <c r="J14" s="30">
        <f>IF(B52=0,"n/a",B14/B52)</f>
        <v>4.6794525994541043E-2</v>
      </c>
      <c r="K14" s="31">
        <f>IF(D52=0,"n/a",D14/D52)</f>
        <v>4.6330403480488502E-2</v>
      </c>
    </row>
    <row r="15" spans="1:13" ht="8.4499999999999993" customHeight="1" x14ac:dyDescent="0.2">
      <c r="A15" s="20"/>
      <c r="B15" s="34"/>
      <c r="C15" s="29"/>
      <c r="D15" s="34"/>
      <c r="E15" s="29"/>
      <c r="F15" s="34"/>
      <c r="G15" s="29"/>
      <c r="H15" s="35" t="s">
        <v>3</v>
      </c>
      <c r="I15" s="26"/>
      <c r="J15" s="36"/>
      <c r="K15" s="36" t="s">
        <v>15</v>
      </c>
    </row>
    <row r="16" spans="1:13" x14ac:dyDescent="0.2">
      <c r="A16" s="37" t="s">
        <v>16</v>
      </c>
      <c r="B16" s="38">
        <f>SUM(B10:B15)</f>
        <v>225622766.64000002</v>
      </c>
      <c r="C16" s="29"/>
      <c r="D16" s="38">
        <f>SUM(D10:D15)</f>
        <v>221645975.87</v>
      </c>
      <c r="E16" s="29"/>
      <c r="F16" s="38">
        <f>SUM(F10:F15)</f>
        <v>3976790.7699999898</v>
      </c>
      <c r="G16" s="67"/>
      <c r="H16" s="39">
        <f>IF(D16=0,"n/a",IF(AND(F16/D16&lt;1,F16/D16&gt;-1),F16/D16,"n/a"))</f>
        <v>1.7942084237669447E-2</v>
      </c>
      <c r="I16" s="26"/>
      <c r="J16" s="40">
        <f>IF(B54=0,"n/a",B16/B54)</f>
        <v>0.11142379670974781</v>
      </c>
      <c r="K16" s="40">
        <f>IF(D54=0,"n/a",D16/D54)</f>
        <v>0.10365216003608163</v>
      </c>
    </row>
    <row r="17" spans="1:13" x14ac:dyDescent="0.2">
      <c r="A17" s="22" t="s">
        <v>17</v>
      </c>
      <c r="B17" s="29">
        <v>1725640.35</v>
      </c>
      <c r="C17" s="29"/>
      <c r="D17" s="29">
        <v>1830419.96</v>
      </c>
      <c r="E17" s="29"/>
      <c r="F17" s="29">
        <f>B17-D17</f>
        <v>-104779.60999999987</v>
      </c>
      <c r="G17" s="29"/>
      <c r="H17" s="24">
        <f>IF(D17=0,"n/a",IF(AND(F17/D17&lt;1,F17/D17&gt;-1),F17/D17,"n/a"))</f>
        <v>-5.7243480889489357E-2</v>
      </c>
      <c r="I17" s="33"/>
      <c r="J17" s="31">
        <f>IF(B55=0,"n/a",B17/B55)</f>
        <v>8.1431780124865336E-3</v>
      </c>
      <c r="K17" s="31">
        <f>IF(D55=0,"n/a",D17/D55)</f>
        <v>8.4258236549043294E-3</v>
      </c>
    </row>
    <row r="18" spans="1:13" ht="12.75" customHeight="1" x14ac:dyDescent="0.2">
      <c r="A18" s="22" t="s">
        <v>18</v>
      </c>
      <c r="B18" s="29">
        <v>6866246.0800000001</v>
      </c>
      <c r="C18" s="32"/>
      <c r="D18" s="29">
        <v>11640429.640000001</v>
      </c>
      <c r="E18" s="29"/>
      <c r="F18" s="29">
        <f>B18-D18</f>
        <v>-4774183.5600000005</v>
      </c>
      <c r="G18" s="32"/>
      <c r="H18" s="24">
        <f>IF(D18=0,"n/a",IF(AND(F18/D18&lt;1,F18/D18&gt;-1),F18/D18,"n/a"))</f>
        <v>-0.41013808833949539</v>
      </c>
      <c r="I18" s="26"/>
      <c r="J18" s="40">
        <f>IF(B56=0,"n/a",B18/B56)</f>
        <v>2.8906456821001517E-2</v>
      </c>
      <c r="K18" s="40">
        <f>IF(D56=0,"n/a",D18/D56)</f>
        <v>3.2675488970082801E-2</v>
      </c>
    </row>
    <row r="19" spans="1:13" ht="6" customHeight="1" x14ac:dyDescent="0.2">
      <c r="A19" s="20"/>
      <c r="B19" s="42"/>
      <c r="C19" s="43"/>
      <c r="D19" s="42"/>
      <c r="E19" s="43"/>
      <c r="F19" s="42"/>
      <c r="G19" s="43"/>
      <c r="H19" s="42" t="s">
        <v>3</v>
      </c>
      <c r="I19" s="44"/>
      <c r="J19" s="44"/>
      <c r="K19" s="44"/>
    </row>
    <row r="20" spans="1:13" x14ac:dyDescent="0.2">
      <c r="A20" s="45" t="s">
        <v>19</v>
      </c>
      <c r="B20" s="29">
        <f>SUM(B16:B18)</f>
        <v>234214653.07000002</v>
      </c>
      <c r="C20" s="29"/>
      <c r="D20" s="29">
        <f>SUM(D16:D18)</f>
        <v>235116825.47000003</v>
      </c>
      <c r="E20" s="29"/>
      <c r="F20" s="29">
        <f>SUM(F16:F18)</f>
        <v>-902172.40000001062</v>
      </c>
      <c r="G20" s="29"/>
      <c r="H20" s="41">
        <f>IF(D20=0,"n/a",IF(AND(F20/D20&lt;1,F20/D20&gt;-1),F20/D20,"n/a"))</f>
        <v>-3.8371239412430917E-3</v>
      </c>
      <c r="I20" s="26"/>
      <c r="J20" s="25"/>
      <c r="K20" s="25"/>
    </row>
    <row r="21" spans="1:13" ht="6.6" customHeight="1" x14ac:dyDescent="0.2">
      <c r="A21" s="46"/>
      <c r="B21" s="32"/>
      <c r="C21" s="32"/>
      <c r="D21" s="32"/>
      <c r="E21" s="32"/>
      <c r="F21" s="32"/>
      <c r="G21" s="32"/>
      <c r="H21" s="47" t="s">
        <v>3</v>
      </c>
      <c r="I21" s="33"/>
      <c r="J21" s="47"/>
      <c r="K21" s="47"/>
    </row>
    <row r="22" spans="1:13" x14ac:dyDescent="0.2">
      <c r="A22" s="22" t="s">
        <v>20</v>
      </c>
      <c r="B22" s="29">
        <v>2946291.89</v>
      </c>
      <c r="C22" s="29"/>
      <c r="D22" s="29">
        <v>803576.15</v>
      </c>
      <c r="E22" s="29"/>
      <c r="F22" s="29">
        <f>B22-D22</f>
        <v>2142715.7400000002</v>
      </c>
      <c r="G22" s="29"/>
      <c r="H22" s="24" t="str">
        <f>IF(D22=0,"n/a",IF(AND(F22/D22&lt;1,F22/D22&gt;-1),F22/D22,"n/a"))</f>
        <v>n/a</v>
      </c>
      <c r="I22" s="33"/>
      <c r="J22" s="47"/>
      <c r="K22" s="47"/>
    </row>
    <row r="23" spans="1:13" x14ac:dyDescent="0.2">
      <c r="A23" s="22" t="s">
        <v>21</v>
      </c>
      <c r="B23" s="29">
        <v>1938696.63</v>
      </c>
      <c r="C23" s="29"/>
      <c r="D23" s="29">
        <v>1752535.93</v>
      </c>
      <c r="E23" s="29"/>
      <c r="F23" s="29">
        <f>B23-D23</f>
        <v>186160.69999999995</v>
      </c>
      <c r="G23" s="29"/>
      <c r="H23" s="24">
        <f>IF(D23=0,"n/a",IF(AND(F23/D23&lt;1,F23/D23&gt;-1),F23/D23,"n/a"))</f>
        <v>0.10622361391472297</v>
      </c>
      <c r="I23" s="33"/>
      <c r="J23" s="47"/>
      <c r="K23" s="47"/>
    </row>
    <row r="24" spans="1:13" x14ac:dyDescent="0.2">
      <c r="A24" s="22" t="s">
        <v>22</v>
      </c>
      <c r="B24" s="29">
        <v>2185110.75</v>
      </c>
      <c r="C24" s="29"/>
      <c r="D24" s="29">
        <v>2133692.5299999998</v>
      </c>
      <c r="E24" s="29"/>
      <c r="F24" s="29">
        <f>B24-D24</f>
        <v>51418.220000000205</v>
      </c>
      <c r="G24" s="29"/>
      <c r="H24" s="24">
        <f>IF(D24=0,"n/a",IF(AND(F24/D24&lt;1,F24/D24&gt;-1),F24/D24,"n/a"))</f>
        <v>2.4098233122651563E-2</v>
      </c>
      <c r="I24" s="33"/>
      <c r="J24" s="47"/>
      <c r="K24" s="47"/>
    </row>
    <row r="25" spans="1:13" x14ac:dyDescent="0.2">
      <c r="A25" s="22" t="s">
        <v>23</v>
      </c>
      <c r="B25" s="38">
        <v>10292463.869999999</v>
      </c>
      <c r="C25" s="32"/>
      <c r="D25" s="38">
        <v>24617163.760000002</v>
      </c>
      <c r="E25" s="29"/>
      <c r="F25" s="38">
        <f>B25-D25</f>
        <v>-14324699.890000002</v>
      </c>
      <c r="G25" s="32"/>
      <c r="H25" s="39">
        <f>IF(D25=0,"n/a",IF(AND(F25/D25&lt;1,F25/D25&gt;-1),F25/D25,"n/a"))</f>
        <v>-0.5818988746898599</v>
      </c>
      <c r="I25" s="33"/>
      <c r="J25" s="47"/>
      <c r="K25" s="47"/>
    </row>
    <row r="26" spans="1:13" ht="12.75" customHeight="1" x14ac:dyDescent="0.2">
      <c r="A26" s="22" t="s">
        <v>24</v>
      </c>
      <c r="B26" s="38">
        <f>SUM(B22:B25)</f>
        <v>17362563.140000001</v>
      </c>
      <c r="C26" s="29"/>
      <c r="D26" s="38">
        <f>SUM(D22:D25)</f>
        <v>29306968.370000001</v>
      </c>
      <c r="E26" s="29"/>
      <c r="F26" s="38">
        <f>SUM(F22:F25)</f>
        <v>-11944405.230000002</v>
      </c>
      <c r="G26" s="29"/>
      <c r="H26" s="39">
        <f>IF(D26=0,"n/a",IF(AND(F26/D26&lt;1,F26/D26&gt;-1),F26/D26,"n/a"))</f>
        <v>-0.40756195179255938</v>
      </c>
      <c r="I26" s="26"/>
      <c r="J26" s="25"/>
      <c r="K26" s="25"/>
    </row>
    <row r="27" spans="1:13" ht="6.6" customHeight="1" x14ac:dyDescent="0.2">
      <c r="A27" s="46"/>
      <c r="B27" s="48"/>
      <c r="C27" s="48"/>
      <c r="D27" s="48"/>
      <c r="E27" s="48"/>
      <c r="F27" s="48"/>
      <c r="G27" s="32"/>
      <c r="H27" s="47" t="s">
        <v>3</v>
      </c>
      <c r="I27" s="33"/>
      <c r="J27" s="47"/>
      <c r="K27" s="47"/>
    </row>
    <row r="28" spans="1:13" ht="13.5" thickBot="1" x14ac:dyDescent="0.25">
      <c r="A28" s="37" t="s">
        <v>25</v>
      </c>
      <c r="B28" s="49">
        <f>+B26+B20</f>
        <v>251577216.21000004</v>
      </c>
      <c r="C28" s="23"/>
      <c r="D28" s="49">
        <f>+D26+D20</f>
        <v>264423793.84000003</v>
      </c>
      <c r="E28" s="23"/>
      <c r="F28" s="49">
        <f>+F26+F20</f>
        <v>-12846577.630000014</v>
      </c>
      <c r="G28" s="29"/>
      <c r="H28" s="50">
        <f>IF(D28=0,"n/a",IF(AND(F28/D28&lt;1,F28/D28&gt;-1),F28/D28,"n/a"))</f>
        <v>-4.8583289133856608E-2</v>
      </c>
      <c r="I28" s="26"/>
      <c r="J28" s="25"/>
      <c r="K28" s="25"/>
    </row>
    <row r="29" spans="1:13" ht="4.1500000000000004" customHeight="1" thickTop="1" x14ac:dyDescent="0.2">
      <c r="A29" s="22"/>
      <c r="B29" s="48"/>
      <c r="C29" s="23"/>
      <c r="D29" s="48"/>
      <c r="E29" s="23"/>
      <c r="F29" s="48"/>
      <c r="G29" s="29"/>
      <c r="H29" s="51"/>
      <c r="I29" s="26"/>
      <c r="J29" s="25"/>
      <c r="K29" s="25"/>
    </row>
    <row r="30" spans="1:13" ht="12.75" customHeight="1" x14ac:dyDescent="0.2">
      <c r="A30" s="20"/>
      <c r="B30" s="52"/>
      <c r="C30" s="52"/>
      <c r="D30" s="52"/>
      <c r="E30" s="52"/>
      <c r="F30" s="52"/>
      <c r="G30" s="53"/>
      <c r="H30" s="29"/>
      <c r="I30" s="54"/>
      <c r="J30" s="44"/>
      <c r="K30" s="44"/>
    </row>
    <row r="31" spans="1:13" x14ac:dyDescent="0.2">
      <c r="A31" s="22" t="s">
        <v>29</v>
      </c>
      <c r="B31" s="23">
        <v>8249643.9699999997</v>
      </c>
      <c r="C31" s="23"/>
      <c r="D31" s="23">
        <v>8191064.4199999999</v>
      </c>
      <c r="E31" s="23"/>
      <c r="F31" s="23"/>
      <c r="G31" s="29"/>
      <c r="H31" s="29"/>
      <c r="I31" s="25"/>
      <c r="J31" s="25"/>
      <c r="K31" s="25"/>
    </row>
    <row r="32" spans="1:13" x14ac:dyDescent="0.2">
      <c r="A32" s="22" t="s">
        <v>30</v>
      </c>
      <c r="B32" s="29">
        <v>-9576331.6500000004</v>
      </c>
      <c r="C32" s="29"/>
      <c r="D32" s="29">
        <v>-9178372.7300000004</v>
      </c>
      <c r="E32" s="23"/>
      <c r="F32" s="23"/>
      <c r="G32" s="29"/>
      <c r="H32" s="29"/>
      <c r="I32" s="26"/>
      <c r="J32" s="25"/>
      <c r="K32" s="25"/>
      <c r="M32" s="89"/>
    </row>
    <row r="33" spans="1:13" x14ac:dyDescent="0.2">
      <c r="A33" s="22" t="s">
        <v>31</v>
      </c>
      <c r="B33" s="29">
        <v>9450098.8499999996</v>
      </c>
      <c r="C33" s="29"/>
      <c r="D33" s="29">
        <v>8007761.3099999996</v>
      </c>
      <c r="E33" s="56"/>
      <c r="F33" s="23"/>
      <c r="G33" s="55"/>
      <c r="H33" s="55"/>
      <c r="I33" s="20"/>
      <c r="J33" s="20"/>
      <c r="K33" s="20"/>
      <c r="M33" s="89"/>
    </row>
    <row r="34" spans="1:13" x14ac:dyDescent="0.2">
      <c r="A34" s="22" t="s">
        <v>32</v>
      </c>
      <c r="B34" s="29">
        <v>-3686780.73</v>
      </c>
      <c r="C34" s="29"/>
      <c r="D34" s="29">
        <v>-3790678.56</v>
      </c>
      <c r="E34" s="23"/>
      <c r="F34" s="23"/>
      <c r="G34" s="29"/>
      <c r="H34" s="29"/>
      <c r="I34" s="25"/>
      <c r="J34" s="25"/>
      <c r="K34" s="25"/>
      <c r="M34" s="83"/>
    </row>
    <row r="35" spans="1:13" x14ac:dyDescent="0.2">
      <c r="A35" s="22" t="s">
        <v>33</v>
      </c>
      <c r="B35" s="29">
        <v>2050553.69</v>
      </c>
      <c r="C35" s="29"/>
      <c r="D35" s="29">
        <v>2157408.9900000002</v>
      </c>
      <c r="E35" s="23"/>
      <c r="F35" s="23"/>
      <c r="G35" s="29"/>
      <c r="H35" s="29"/>
      <c r="I35" s="25"/>
      <c r="J35" s="25"/>
      <c r="K35" s="25"/>
      <c r="M35" s="83"/>
    </row>
    <row r="36" spans="1:13" x14ac:dyDescent="0.2">
      <c r="A36" s="22" t="s">
        <v>34</v>
      </c>
      <c r="B36" s="29">
        <v>0</v>
      </c>
      <c r="C36" s="29"/>
      <c r="D36" s="29">
        <v>-128.84</v>
      </c>
      <c r="E36" s="23"/>
      <c r="F36" s="23"/>
      <c r="G36" s="29"/>
      <c r="H36" s="29"/>
      <c r="I36" s="25"/>
      <c r="J36" s="25"/>
      <c r="K36" s="25"/>
    </row>
    <row r="37" spans="1:13" x14ac:dyDescent="0.2">
      <c r="A37" s="22" t="s">
        <v>35</v>
      </c>
      <c r="B37" s="29">
        <v>-159623.99</v>
      </c>
      <c r="C37" s="29"/>
      <c r="D37" s="29">
        <v>-144819.03</v>
      </c>
      <c r="E37" s="23"/>
      <c r="F37" s="23"/>
      <c r="G37" s="29"/>
      <c r="H37" s="29"/>
      <c r="I37" s="25"/>
      <c r="J37" s="25"/>
      <c r="K37" s="25"/>
    </row>
    <row r="38" spans="1:13" x14ac:dyDescent="0.2">
      <c r="A38" s="22" t="s">
        <v>36</v>
      </c>
      <c r="B38" s="29">
        <v>6019825.5599999996</v>
      </c>
      <c r="C38" s="29"/>
      <c r="D38" s="29">
        <v>6039007.96</v>
      </c>
      <c r="E38" s="23"/>
      <c r="F38" s="23"/>
      <c r="G38" s="29"/>
      <c r="H38" s="29"/>
      <c r="I38" s="25"/>
      <c r="J38" s="25"/>
      <c r="K38" s="25"/>
    </row>
    <row r="39" spans="1:13" x14ac:dyDescent="0.2">
      <c r="A39" s="22" t="s">
        <v>37</v>
      </c>
      <c r="B39" s="29">
        <v>-114624.86</v>
      </c>
      <c r="C39" s="29"/>
      <c r="D39" s="29">
        <v>-2385075.8199999998</v>
      </c>
      <c r="E39" s="23"/>
      <c r="F39" s="23"/>
      <c r="G39" s="29"/>
      <c r="H39" s="29"/>
      <c r="I39" s="25"/>
      <c r="J39" s="25"/>
      <c r="K39" s="25"/>
    </row>
    <row r="40" spans="1:13" x14ac:dyDescent="0.2">
      <c r="A40" s="22" t="s">
        <v>42</v>
      </c>
      <c r="B40" s="29">
        <v>-5530672.2400000002</v>
      </c>
      <c r="C40" s="29"/>
      <c r="D40" s="29">
        <v>0</v>
      </c>
      <c r="E40" s="23"/>
      <c r="F40" s="23"/>
      <c r="G40" s="29"/>
      <c r="H40" s="29"/>
      <c r="I40" s="25"/>
      <c r="J40" s="25"/>
      <c r="K40" s="25"/>
    </row>
    <row r="41" spans="1:13" x14ac:dyDescent="0.2">
      <c r="A41" s="22" t="s">
        <v>43</v>
      </c>
      <c r="B41" s="29">
        <v>-1620805.55</v>
      </c>
      <c r="C41" s="29"/>
      <c r="D41" s="29">
        <v>0</v>
      </c>
      <c r="E41" s="23"/>
      <c r="F41" s="23"/>
      <c r="G41" s="29"/>
      <c r="H41" s="29"/>
      <c r="I41" s="25"/>
      <c r="J41" s="25"/>
      <c r="K41" s="25"/>
    </row>
    <row r="42" spans="1:13" x14ac:dyDescent="0.2">
      <c r="A42" s="22"/>
      <c r="B42" s="29"/>
      <c r="C42" s="57"/>
      <c r="D42" s="29"/>
      <c r="E42" s="58"/>
      <c r="F42" s="58"/>
      <c r="G42" s="59"/>
      <c r="H42" s="59"/>
      <c r="I42" s="8"/>
      <c r="J42" s="8"/>
      <c r="K42" s="8"/>
    </row>
    <row r="43" spans="1:13" x14ac:dyDescent="0.2">
      <c r="A43" s="22"/>
      <c r="B43" s="23"/>
      <c r="C43" s="57"/>
      <c r="D43" s="23"/>
      <c r="E43" s="58"/>
      <c r="F43" s="58"/>
      <c r="G43" s="59"/>
      <c r="H43" s="59"/>
      <c r="I43" s="8"/>
      <c r="J43" s="8"/>
      <c r="K43" s="8"/>
    </row>
    <row r="44" spans="1:13" ht="12.75" customHeight="1" x14ac:dyDescent="0.2">
      <c r="A44" s="13"/>
      <c r="B44" s="58"/>
      <c r="C44" s="58"/>
      <c r="D44" s="58"/>
      <c r="E44" s="58"/>
      <c r="F44" s="60" t="s">
        <v>38</v>
      </c>
      <c r="G44" s="10"/>
      <c r="H44" s="10"/>
      <c r="I44" s="8"/>
      <c r="J44" s="8"/>
      <c r="K44" s="8"/>
    </row>
    <row r="45" spans="1:13" x14ac:dyDescent="0.2">
      <c r="A45" s="8"/>
      <c r="B45" s="61" t="s">
        <v>5</v>
      </c>
      <c r="C45" s="58"/>
      <c r="D45" s="61" t="s">
        <v>5</v>
      </c>
      <c r="E45" s="58"/>
      <c r="F45" s="58"/>
      <c r="G45" s="8"/>
      <c r="H45" s="8"/>
      <c r="I45" s="62"/>
      <c r="J45" s="8"/>
      <c r="K45" s="8"/>
    </row>
    <row r="46" spans="1:13" x14ac:dyDescent="0.2">
      <c r="A46" s="17" t="s">
        <v>26</v>
      </c>
      <c r="B46" s="18">
        <v>2020</v>
      </c>
      <c r="C46" s="58"/>
      <c r="D46" s="18">
        <v>2019</v>
      </c>
      <c r="E46" s="59"/>
      <c r="F46" s="88" t="s">
        <v>8</v>
      </c>
      <c r="G46" s="8"/>
      <c r="H46" s="19" t="s">
        <v>9</v>
      </c>
      <c r="I46" s="14"/>
      <c r="J46" s="8"/>
      <c r="K46" s="8"/>
    </row>
    <row r="47" spans="1:13" ht="6" customHeight="1" x14ac:dyDescent="0.2">
      <c r="A47" s="20"/>
      <c r="B47" s="64"/>
      <c r="C47" s="56"/>
      <c r="D47" s="65"/>
      <c r="E47" s="55"/>
      <c r="F47" s="65"/>
      <c r="G47" s="55"/>
      <c r="H47" s="65"/>
      <c r="I47" s="21"/>
      <c r="J47" s="20"/>
      <c r="K47" s="20"/>
    </row>
    <row r="48" spans="1:13" ht="12.75" customHeight="1" x14ac:dyDescent="0.2">
      <c r="A48" s="22" t="s">
        <v>10</v>
      </c>
      <c r="B48" s="66">
        <v>1251348984.76</v>
      </c>
      <c r="C48" s="66"/>
      <c r="D48" s="66">
        <v>1199122517.5999999</v>
      </c>
      <c r="E48" s="66"/>
      <c r="F48" s="66">
        <f>+B48-D48</f>
        <v>52226467.160000086</v>
      </c>
      <c r="G48" s="67"/>
      <c r="H48" s="41">
        <f>IF(D48=0,"n/a",IF(AND(F48/D48&lt;1,F48/D48&gt;-1),F48/D48,"n/a"))</f>
        <v>4.3553904120264088E-2</v>
      </c>
      <c r="I48" s="68"/>
      <c r="J48" s="20"/>
      <c r="K48" s="20"/>
    </row>
    <row r="49" spans="1:11" x14ac:dyDescent="0.2">
      <c r="A49" s="22" t="s">
        <v>11</v>
      </c>
      <c r="B49" s="66">
        <v>695523449.80999994</v>
      </c>
      <c r="C49" s="66"/>
      <c r="D49" s="66">
        <v>838539256.51999998</v>
      </c>
      <c r="E49" s="66"/>
      <c r="F49" s="66">
        <f>+B49-D49</f>
        <v>-143015806.71000004</v>
      </c>
      <c r="G49" s="67"/>
      <c r="H49" s="41">
        <f>IF(D49=0,"n/a",IF(AND(F49/D49&lt;1,F49/D49&gt;-1),F49/D49,"n/a"))</f>
        <v>-0.17055350193564728</v>
      </c>
      <c r="I49" s="68"/>
      <c r="J49" s="20"/>
      <c r="K49" s="20"/>
    </row>
    <row r="50" spans="1:11" ht="12.75" customHeight="1" x14ac:dyDescent="0.2">
      <c r="A50" s="22" t="s">
        <v>12</v>
      </c>
      <c r="B50" s="66">
        <v>69516819.560000002</v>
      </c>
      <c r="C50" s="66"/>
      <c r="D50" s="66">
        <v>92084530.349999994</v>
      </c>
      <c r="E50" s="66"/>
      <c r="F50" s="66">
        <f>+B50-D50</f>
        <v>-22567710.789999992</v>
      </c>
      <c r="G50" s="67"/>
      <c r="H50" s="41">
        <f>IF(D50=0,"n/a",IF(AND(F50/D50&lt;1,F50/D50&gt;-1),F50/D50,"n/a"))</f>
        <v>-0.24507602638818252</v>
      </c>
      <c r="I50" s="68"/>
      <c r="J50" s="20"/>
      <c r="K50" s="20"/>
    </row>
    <row r="51" spans="1:11" x14ac:dyDescent="0.2">
      <c r="A51" s="22" t="s">
        <v>13</v>
      </c>
      <c r="B51" s="66">
        <v>7586633.8099999996</v>
      </c>
      <c r="C51" s="66"/>
      <c r="D51" s="66">
        <v>7711384.0499999998</v>
      </c>
      <c r="E51" s="66"/>
      <c r="F51" s="66">
        <f>+B51-D51</f>
        <v>-124750.24000000022</v>
      </c>
      <c r="G51" s="67"/>
      <c r="H51" s="41">
        <f>IF(D51=0,"n/a",IF(AND(F51/D51&lt;1,F51/D51&gt;-1),F51/D51,"n/a"))</f>
        <v>-1.6177412406272285E-2</v>
      </c>
      <c r="I51" s="68"/>
      <c r="J51" s="69"/>
      <c r="K51" s="20"/>
    </row>
    <row r="52" spans="1:11" x14ac:dyDescent="0.2">
      <c r="A52" s="22" t="s">
        <v>14</v>
      </c>
      <c r="B52" s="66">
        <v>930580</v>
      </c>
      <c r="C52" s="70"/>
      <c r="D52" s="66">
        <v>905620</v>
      </c>
      <c r="E52" s="70"/>
      <c r="F52" s="66">
        <f>+B52-D52</f>
        <v>24960</v>
      </c>
      <c r="G52" s="71"/>
      <c r="H52" s="41">
        <f>IF(D52=0,"n/a",IF(AND(F52/D52&lt;1,F52/D52&gt;-1),F52/D52,"n/a"))</f>
        <v>2.7561228771449394E-2</v>
      </c>
      <c r="I52" s="68"/>
      <c r="J52" s="20"/>
      <c r="K52" s="20"/>
    </row>
    <row r="53" spans="1:11" ht="6" customHeight="1" x14ac:dyDescent="0.2">
      <c r="A53" s="20"/>
      <c r="B53" s="72"/>
      <c r="C53" s="73"/>
      <c r="D53" s="72"/>
      <c r="E53" s="73"/>
      <c r="F53" s="72"/>
      <c r="G53" s="75"/>
      <c r="H53" s="74"/>
      <c r="I53" s="8"/>
      <c r="J53" s="8"/>
      <c r="K53" s="8"/>
    </row>
    <row r="54" spans="1:11" ht="12.75" customHeight="1" x14ac:dyDescent="0.2">
      <c r="A54" s="37" t="s">
        <v>16</v>
      </c>
      <c r="B54" s="76">
        <f>SUM(B48:B53)</f>
        <v>2024906467.9399998</v>
      </c>
      <c r="C54" s="66"/>
      <c r="D54" s="76">
        <f>SUM(D48:D53)</f>
        <v>2138363308.5199997</v>
      </c>
      <c r="E54" s="66"/>
      <c r="F54" s="76">
        <f>SUM(F48:F53)</f>
        <v>-113456840.57999994</v>
      </c>
      <c r="G54" s="67"/>
      <c r="H54" s="39">
        <f>IF(D54=0,"n/a",IF(AND(F54/D54&lt;1,F54/D54&gt;-1),F54/D54,"n/a"))</f>
        <v>-5.3057794308360766E-2</v>
      </c>
      <c r="I54" s="68"/>
      <c r="J54" s="20"/>
      <c r="K54" s="20"/>
    </row>
    <row r="55" spans="1:11" ht="12.75" customHeight="1" x14ac:dyDescent="0.2">
      <c r="A55" s="22" t="s">
        <v>17</v>
      </c>
      <c r="B55" s="66">
        <v>211912394.31999999</v>
      </c>
      <c r="C55" s="70"/>
      <c r="D55" s="66">
        <v>217239291.37</v>
      </c>
      <c r="E55" s="70"/>
      <c r="F55" s="66">
        <f>+B55-D55</f>
        <v>-5326897.0500000119</v>
      </c>
      <c r="G55" s="71"/>
      <c r="H55" s="41">
        <f>IF(D55=0,"n/a",IF(AND(F55/D55&lt;1,F55/D55&gt;-1),F55/D55,"n/a"))</f>
        <v>-2.4520872888170533E-2</v>
      </c>
      <c r="I55" s="68"/>
      <c r="J55" s="20"/>
      <c r="K55" s="20"/>
    </row>
    <row r="56" spans="1:11" x14ac:dyDescent="0.2">
      <c r="A56" s="22" t="s">
        <v>18</v>
      </c>
      <c r="B56" s="66">
        <v>237533300</v>
      </c>
      <c r="C56" s="70"/>
      <c r="D56" s="66">
        <v>356243472</v>
      </c>
      <c r="E56" s="70"/>
      <c r="F56" s="66">
        <f>+B56-D56</f>
        <v>-118710172</v>
      </c>
      <c r="G56" s="71"/>
      <c r="H56" s="41">
        <f>IF(D56=0,"n/a",IF(AND(F56/D56&lt;1,F56/D56&gt;-1),F56/D56,"n/a"))</f>
        <v>-0.33322764157205387</v>
      </c>
      <c r="I56" s="68"/>
      <c r="J56" s="20"/>
      <c r="K56" s="20"/>
    </row>
    <row r="57" spans="1:11" ht="6" customHeight="1" x14ac:dyDescent="0.2">
      <c r="A57" s="8"/>
      <c r="B57" s="77"/>
      <c r="C57" s="66"/>
      <c r="D57" s="77"/>
      <c r="E57" s="66"/>
      <c r="F57" s="77"/>
      <c r="G57" s="67"/>
      <c r="H57" s="78"/>
      <c r="I57" s="8"/>
      <c r="J57" s="8"/>
      <c r="K57" s="8"/>
    </row>
    <row r="58" spans="1:11" ht="13.5" thickBot="1" x14ac:dyDescent="0.25">
      <c r="A58" s="37" t="s">
        <v>27</v>
      </c>
      <c r="B58" s="79">
        <f>SUM(B54:B56)</f>
        <v>2474352162.2599998</v>
      </c>
      <c r="C58" s="66"/>
      <c r="D58" s="79">
        <f>SUM(D54:D56)</f>
        <v>2711846071.8899999</v>
      </c>
      <c r="E58" s="66"/>
      <c r="F58" s="79">
        <f>SUM(F54:F56)</f>
        <v>-237493909.62999994</v>
      </c>
      <c r="G58" s="67"/>
      <c r="H58" s="50">
        <f>IF(D58=0,"n/a",IF(AND(F58/D58&lt;1,F58/D58&gt;-1),F58/D58,"n/a"))</f>
        <v>-8.7576471279758303E-2</v>
      </c>
      <c r="I58" s="68"/>
      <c r="J58" s="20"/>
      <c r="K58" s="20"/>
    </row>
    <row r="59" spans="1:11" ht="12.75" customHeight="1" thickTop="1" x14ac:dyDescent="0.2">
      <c r="A59" s="8"/>
      <c r="B59" s="82"/>
      <c r="C59" s="81"/>
      <c r="D59" s="82"/>
      <c r="E59" s="81"/>
      <c r="F59" s="82"/>
      <c r="G59" s="81"/>
      <c r="H59" s="82"/>
      <c r="I59" s="62"/>
      <c r="J59" s="8"/>
      <c r="K59" s="8"/>
    </row>
    <row r="60" spans="1:11" s="86" customFormat="1" x14ac:dyDescent="0.2">
      <c r="A60" s="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s="86" customFormat="1" ht="12.75" customHeight="1" x14ac:dyDescent="0.2">
      <c r="A61" s="7" t="s">
        <v>28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ySplit="9" topLeftCell="A10" activePane="bottomLeft" state="frozen"/>
      <selection activeCell="F24" sqref="F24"/>
      <selection pane="bottomLeft" activeCell="L26" sqref="L26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46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8"/>
      <c r="C6" s="8"/>
      <c r="D6" s="8"/>
      <c r="E6" s="8"/>
      <c r="F6" s="10" t="s">
        <v>38</v>
      </c>
      <c r="G6" s="10"/>
      <c r="H6" s="10"/>
      <c r="I6" s="11"/>
      <c r="J6" s="12" t="s">
        <v>4</v>
      </c>
      <c r="K6" s="12"/>
      <c r="L6" s="12"/>
    </row>
    <row r="7" spans="1:12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14"/>
      <c r="L7" s="8"/>
    </row>
    <row r="8" spans="1:12" ht="13.15" hidden="1" customHeight="1" x14ac:dyDescent="0.2">
      <c r="A8" s="13"/>
      <c r="B8" s="13"/>
      <c r="C8" s="8"/>
      <c r="D8" s="13"/>
      <c r="E8" s="11"/>
      <c r="F8" s="16"/>
      <c r="G8" s="11"/>
      <c r="H8" s="11"/>
      <c r="I8" s="11"/>
      <c r="J8" s="16"/>
      <c r="K8" s="15"/>
      <c r="L8" s="11"/>
    </row>
    <row r="9" spans="1:12" ht="12.75" customHeight="1" x14ac:dyDescent="0.2">
      <c r="A9" s="17" t="s">
        <v>6</v>
      </c>
      <c r="B9" s="18">
        <v>2020</v>
      </c>
      <c r="C9" s="8"/>
      <c r="D9" s="18">
        <v>2019</v>
      </c>
      <c r="E9" s="8"/>
      <c r="F9" s="19" t="s">
        <v>8</v>
      </c>
      <c r="G9" s="8"/>
      <c r="H9" s="19" t="s">
        <v>9</v>
      </c>
      <c r="I9" s="15"/>
      <c r="J9" s="18">
        <v>2020</v>
      </c>
      <c r="K9" s="19" t="s">
        <v>7</v>
      </c>
      <c r="L9" s="18">
        <v>2019</v>
      </c>
    </row>
    <row r="10" spans="1:12" ht="6.6" customHeight="1" x14ac:dyDescent="0.2">
      <c r="A10" s="20"/>
      <c r="B10" s="21"/>
      <c r="C10" s="20"/>
      <c r="D10" s="21"/>
      <c r="E10" s="20"/>
      <c r="F10" s="21"/>
      <c r="G10" s="20"/>
      <c r="H10" s="21"/>
      <c r="I10" s="21"/>
      <c r="J10" s="21"/>
      <c r="K10" s="21"/>
      <c r="L10" s="21"/>
    </row>
    <row r="11" spans="1:12" x14ac:dyDescent="0.2">
      <c r="A11" s="22" t="s">
        <v>10</v>
      </c>
      <c r="B11" s="23">
        <v>1186013490.5599999</v>
      </c>
      <c r="C11" s="23"/>
      <c r="D11" s="23">
        <v>1139356243.2</v>
      </c>
      <c r="E11" s="23"/>
      <c r="F11" s="23">
        <f>B11-D11</f>
        <v>46657247.359999895</v>
      </c>
      <c r="G11" s="25"/>
      <c r="H11" s="24">
        <f>IF(D11=0,"n/a",IF(AND(F11/D11&lt;1,F11/D11&gt;-1),F11/D11,"n/a"))</f>
        <v>4.0950534688745092E-2</v>
      </c>
      <c r="I11" s="26"/>
      <c r="J11" s="27">
        <f>IF(B51=0,"n/a",B11/B51)</f>
        <v>0.10805450147918341</v>
      </c>
      <c r="K11" s="28" t="e">
        <f>IF(#REF!=0,"n/a",#REF!/#REF!)</f>
        <v>#REF!</v>
      </c>
      <c r="L11" s="28">
        <f>IF(D51=0,"n/a",D11/D51)</f>
        <v>0.10592131604326738</v>
      </c>
    </row>
    <row r="12" spans="1:12" x14ac:dyDescent="0.2">
      <c r="A12" s="22" t="s">
        <v>11</v>
      </c>
      <c r="B12" s="29">
        <v>791897961.33000004</v>
      </c>
      <c r="C12" s="29"/>
      <c r="D12" s="29">
        <v>854909647.14999998</v>
      </c>
      <c r="E12" s="29"/>
      <c r="F12" s="29">
        <f>B12-D12</f>
        <v>-63011685.819999933</v>
      </c>
      <c r="G12" s="29"/>
      <c r="H12" s="24">
        <f>IF(D12=0,"n/a",IF(AND(F12/D12&lt;1,F12/D12&gt;-1),F12/D12,"n/a"))</f>
        <v>-7.3705667060912333E-2</v>
      </c>
      <c r="I12" s="26"/>
      <c r="J12" s="30">
        <f>IF(B52=0,"n/a",B12/B52)</f>
        <v>9.9706472260721393E-2</v>
      </c>
      <c r="K12" s="31" t="e">
        <f>IF(#REF!=0,"n/a",#REF!/#REF!)</f>
        <v>#REF!</v>
      </c>
      <c r="L12" s="31">
        <f>IF(D52=0,"n/a",D12/D52)</f>
        <v>9.6737068204295909E-2</v>
      </c>
    </row>
    <row r="13" spans="1:12" x14ac:dyDescent="0.2">
      <c r="A13" s="22" t="s">
        <v>12</v>
      </c>
      <c r="B13" s="29">
        <v>101566661.3</v>
      </c>
      <c r="C13" s="29"/>
      <c r="D13" s="29">
        <v>105020397.25</v>
      </c>
      <c r="E13" s="29"/>
      <c r="F13" s="29">
        <f>B13-D13</f>
        <v>-3453735.950000003</v>
      </c>
      <c r="G13" s="29"/>
      <c r="H13" s="24">
        <f>IF(D13=0,"n/a",IF(AND(F13/D13&lt;1,F13/D13&gt;-1),F13/D13,"n/a"))</f>
        <v>-3.2886334849585641E-2</v>
      </c>
      <c r="I13" s="26"/>
      <c r="J13" s="30">
        <f>IF(B53=0,"n/a",B13/B53)</f>
        <v>9.2677451502593294E-2</v>
      </c>
      <c r="K13" s="31" t="e">
        <f>IF(#REF!=0,"n/a",#REF!/#REF!)</f>
        <v>#REF!</v>
      </c>
      <c r="L13" s="31">
        <f>IF(D53=0,"n/a",D13/D53)</f>
        <v>9.0445232336788875E-2</v>
      </c>
    </row>
    <row r="14" spans="1:12" x14ac:dyDescent="0.2">
      <c r="A14" s="22" t="s">
        <v>13</v>
      </c>
      <c r="B14" s="29">
        <v>17831939.300000001</v>
      </c>
      <c r="C14" s="29"/>
      <c r="D14" s="29">
        <v>18056669.039999999</v>
      </c>
      <c r="E14" s="29"/>
      <c r="F14" s="29">
        <f>B14-D14</f>
        <v>-224729.73999999836</v>
      </c>
      <c r="G14" s="29"/>
      <c r="H14" s="24">
        <f>IF(D14=0,"n/a",IF(AND(F14/D14&lt;1,F14/D14&gt;-1),F14/D14,"n/a"))</f>
        <v>-1.2445802683881853E-2</v>
      </c>
      <c r="I14" s="26"/>
      <c r="J14" s="30">
        <f>IF(B54=0,"n/a",B14/B54)</f>
        <v>0.24114606480058892</v>
      </c>
      <c r="K14" s="31" t="e">
        <f>IF(#REF!=0,"n/a",#REF!/#REF!)</f>
        <v>#REF!</v>
      </c>
      <c r="L14" s="31">
        <f>IF(D54=0,"n/a",D14/D54)</f>
        <v>0.23150839079897959</v>
      </c>
    </row>
    <row r="15" spans="1:12" x14ac:dyDescent="0.2">
      <c r="A15" s="22" t="s">
        <v>14</v>
      </c>
      <c r="B15" s="29">
        <v>349696.35</v>
      </c>
      <c r="C15" s="32"/>
      <c r="D15" s="29">
        <v>351395.68</v>
      </c>
      <c r="E15" s="29"/>
      <c r="F15" s="29">
        <f>B15-D15</f>
        <v>-1699.3300000000163</v>
      </c>
      <c r="G15" s="32"/>
      <c r="H15" s="24">
        <f>IF(D15=0,"n/a",IF(AND(F15/D15&lt;1,F15/D15&gt;-1),F15/D15,"n/a"))</f>
        <v>-4.8359444828690451E-3</v>
      </c>
      <c r="I15" s="33"/>
      <c r="J15" s="30">
        <f>IF(B55=0,"n/a",B15/B55)</f>
        <v>4.7812307730170055E-2</v>
      </c>
      <c r="K15" s="31" t="e">
        <f>IF(#REF!=0,"n/a",#REF!/#REF!)</f>
        <v>#REF!</v>
      </c>
      <c r="L15" s="31">
        <f>IF(D55=0,"n/a",D15/D55)</f>
        <v>4.8097587015408116E-2</v>
      </c>
    </row>
    <row r="16" spans="1:12" ht="8.4499999999999993" customHeight="1" x14ac:dyDescent="0.2">
      <c r="A16" s="20"/>
      <c r="B16" s="34"/>
      <c r="C16" s="29"/>
      <c r="D16" s="34"/>
      <c r="E16" s="29"/>
      <c r="F16" s="34"/>
      <c r="G16" s="29"/>
      <c r="H16" s="35" t="s">
        <v>3</v>
      </c>
      <c r="I16" s="26"/>
      <c r="J16" s="36"/>
      <c r="K16" s="36" t="s">
        <v>15</v>
      </c>
      <c r="L16" s="36" t="s">
        <v>15</v>
      </c>
    </row>
    <row r="17" spans="1:12" x14ac:dyDescent="0.2">
      <c r="A17" s="37" t="s">
        <v>16</v>
      </c>
      <c r="B17" s="38">
        <f>SUM(B11:B16)</f>
        <v>2097659748.8399997</v>
      </c>
      <c r="C17" s="29"/>
      <c r="D17" s="38">
        <f>SUM(D11:D16)</f>
        <v>2117694352.3199999</v>
      </c>
      <c r="E17" s="29"/>
      <c r="F17" s="38">
        <f>SUM(F11:F16)</f>
        <v>-20034603.480000038</v>
      </c>
      <c r="G17" s="29"/>
      <c r="H17" s="39">
        <f>IF(D17=0,"n/a",IF(AND(F17/D17&lt;1,F17/D17&gt;-1),F17/D17,"n/a"))</f>
        <v>-9.4605736932959691E-3</v>
      </c>
      <c r="I17" s="26"/>
      <c r="J17" s="40">
        <f>IF(B57=0,"n/a",B17/B57)</f>
        <v>0.10438436435071427</v>
      </c>
      <c r="K17" s="31" t="e">
        <f>IF(#REF!=0,"n/a",#REF!/#REF!)</f>
        <v>#REF!</v>
      </c>
      <c r="L17" s="40">
        <f>IF(D57=0,"n/a",D17/D57)</f>
        <v>0.10161419890981008</v>
      </c>
    </row>
    <row r="18" spans="1:12" x14ac:dyDescent="0.2">
      <c r="A18" s="22" t="s">
        <v>17</v>
      </c>
      <c r="B18" s="29">
        <v>19682433.73</v>
      </c>
      <c r="C18" s="29"/>
      <c r="D18" s="29">
        <v>19511685.550000001</v>
      </c>
      <c r="E18" s="29"/>
      <c r="F18" s="29">
        <f>B18-D18</f>
        <v>170748.1799999997</v>
      </c>
      <c r="G18" s="29"/>
      <c r="H18" s="41">
        <f>IF(D18=0,"n/a",IF(AND(F18/D18&lt;1,F18/D18&gt;-1),F18/D18,"n/a"))</f>
        <v>8.7510727641876996E-3</v>
      </c>
      <c r="I18" s="33"/>
      <c r="J18" s="31">
        <f>IF(B58=0,"n/a",B18/B58)</f>
        <v>8.8644745691710339E-3</v>
      </c>
      <c r="K18" s="31" t="e">
        <f>IF(#REF!=0,"n/a",#REF!/#REF!)</f>
        <v>#REF!</v>
      </c>
      <c r="L18" s="31">
        <f>IF(D58=0,"n/a",D18/D58)</f>
        <v>8.4028889090417263E-3</v>
      </c>
    </row>
    <row r="19" spans="1:12" x14ac:dyDescent="0.2">
      <c r="A19" s="22" t="s">
        <v>18</v>
      </c>
      <c r="B19" s="29">
        <v>68198498.829999998</v>
      </c>
      <c r="C19" s="29"/>
      <c r="D19" s="29">
        <v>109103898.91</v>
      </c>
      <c r="E19" s="29"/>
      <c r="F19" s="29">
        <f>B19-D19</f>
        <v>-40905400.079999998</v>
      </c>
      <c r="G19" s="29"/>
      <c r="H19" s="41">
        <f>IF(D19=0,"n/a",IF(AND(F19/D19&lt;1,F19/D19&gt;-1),F19/D19,"n/a"))</f>
        <v>-0.37492152424124581</v>
      </c>
      <c r="I19" s="26"/>
      <c r="J19" s="40">
        <f>IF(B59=0,"n/a",B19/B59)</f>
        <v>2.1664255169155509E-2</v>
      </c>
      <c r="K19" s="40" t="e">
        <f>IF(#REF!=0,"n/a",#REF!/#REF!)</f>
        <v>#REF!</v>
      </c>
      <c r="L19" s="40">
        <f>IF(D59=0,"n/a",D19/D59)</f>
        <v>2.9172040231384481E-2</v>
      </c>
    </row>
    <row r="20" spans="1:12" ht="6" customHeight="1" x14ac:dyDescent="0.2">
      <c r="A20" s="20"/>
      <c r="B20" s="42"/>
      <c r="C20" s="43"/>
      <c r="D20" s="42"/>
      <c r="E20" s="43"/>
      <c r="F20" s="42"/>
      <c r="G20" s="43"/>
      <c r="H20" s="42" t="s">
        <v>3</v>
      </c>
      <c r="I20" s="44"/>
      <c r="J20" s="44"/>
      <c r="K20" s="44"/>
      <c r="L20" s="44"/>
    </row>
    <row r="21" spans="1:12" x14ac:dyDescent="0.2">
      <c r="A21" s="45" t="s">
        <v>19</v>
      </c>
      <c r="B21" s="29">
        <f>SUM(B17:B19)</f>
        <v>2185540681.3999996</v>
      </c>
      <c r="C21" s="29"/>
      <c r="D21" s="29">
        <f>SUM(D17:D19)</f>
        <v>2246309936.7799997</v>
      </c>
      <c r="E21" s="29"/>
      <c r="F21" s="29">
        <f>SUM(F17:F19)</f>
        <v>-60769255.38000004</v>
      </c>
      <c r="G21" s="29"/>
      <c r="H21" s="41">
        <f>IF(D21=0,"n/a",IF(AND(F21/D21&lt;1,F21/D21&gt;-1),F21/D21,"n/a"))</f>
        <v>-2.7052925504621357E-2</v>
      </c>
      <c r="I21" s="26"/>
      <c r="J21" s="25"/>
      <c r="K21" s="25"/>
      <c r="L21" s="25"/>
    </row>
    <row r="22" spans="1:12" ht="6.6" customHeight="1" x14ac:dyDescent="0.2">
      <c r="A22" s="46"/>
      <c r="B22" s="32"/>
      <c r="C22" s="32"/>
      <c r="D22" s="32"/>
      <c r="E22" s="32"/>
      <c r="F22" s="32"/>
      <c r="G22" s="32"/>
      <c r="H22" s="47" t="s">
        <v>3</v>
      </c>
      <c r="I22" s="33"/>
      <c r="J22" s="47"/>
      <c r="K22" s="47"/>
      <c r="L22" s="47"/>
    </row>
    <row r="23" spans="1:12" x14ac:dyDescent="0.2">
      <c r="A23" s="22" t="s">
        <v>20</v>
      </c>
      <c r="B23" s="29">
        <v>8661803.3200000003</v>
      </c>
      <c r="C23" s="32"/>
      <c r="D23" s="29">
        <v>104269151.23999999</v>
      </c>
      <c r="E23" s="32"/>
      <c r="F23" s="29">
        <f>B23-D23</f>
        <v>-95607347.919999987</v>
      </c>
      <c r="G23" s="32"/>
      <c r="H23" s="41">
        <f>IF(D23=0,"n/a",IF(AND(F23/D23&lt;1,F23/D23&gt;-1),F23/D23,"n/a"))</f>
        <v>-0.91692841826186133</v>
      </c>
      <c r="I23" s="33"/>
      <c r="J23" s="47"/>
      <c r="K23" s="47"/>
      <c r="L23" s="47"/>
    </row>
    <row r="24" spans="1:12" x14ac:dyDescent="0.2">
      <c r="A24" s="22" t="s">
        <v>21</v>
      </c>
      <c r="B24" s="29">
        <v>18390079.300000001</v>
      </c>
      <c r="C24" s="32"/>
      <c r="D24" s="29">
        <v>18753877.989999998</v>
      </c>
      <c r="E24" s="32"/>
      <c r="F24" s="29">
        <f>B24-D24</f>
        <v>-363798.68999999762</v>
      </c>
      <c r="G24" s="32"/>
      <c r="H24" s="41">
        <f>IF(D24=0,"n/a",IF(AND(F24/D24&lt;1,F24/D24&gt;-1),F24/D24,"n/a"))</f>
        <v>-1.939858466574132E-2</v>
      </c>
      <c r="I24" s="33"/>
      <c r="J24" s="47"/>
      <c r="K24" s="47"/>
      <c r="L24" s="47"/>
    </row>
    <row r="25" spans="1:12" x14ac:dyDescent="0.2">
      <c r="A25" s="22" t="s">
        <v>22</v>
      </c>
      <c r="B25" s="29">
        <v>22579210.489999998</v>
      </c>
      <c r="C25" s="32"/>
      <c r="D25" s="29">
        <v>8807270.9800000004</v>
      </c>
      <c r="E25" s="32"/>
      <c r="F25" s="29">
        <f>B25-D25</f>
        <v>13771939.509999998</v>
      </c>
      <c r="G25" s="32"/>
      <c r="H25" s="41" t="str">
        <f>IF(D25=0,"n/a",IF(AND(F25/D25&lt;1,F25/D25&gt;-1),F25/D25,"n/a"))</f>
        <v>n/a</v>
      </c>
      <c r="I25" s="33"/>
      <c r="J25" s="47"/>
      <c r="K25" s="47"/>
      <c r="L25" s="47"/>
    </row>
    <row r="26" spans="1:12" x14ac:dyDescent="0.2">
      <c r="A26" s="22" t="s">
        <v>23</v>
      </c>
      <c r="B26" s="38">
        <v>84244571.260000005</v>
      </c>
      <c r="C26" s="32"/>
      <c r="D26" s="38">
        <v>118900537.09</v>
      </c>
      <c r="E26" s="32"/>
      <c r="F26" s="38">
        <f>B26-D26</f>
        <v>-34655965.829999998</v>
      </c>
      <c r="G26" s="32"/>
      <c r="H26" s="39">
        <f>IF(D26=0,"n/a",IF(AND(F26/D26&lt;1,F26/D26&gt;-1),F26/D26,"n/a"))</f>
        <v>-0.29147022106189208</v>
      </c>
      <c r="I26" s="33"/>
      <c r="J26" s="47"/>
      <c r="K26" s="47"/>
      <c r="L26" s="47"/>
    </row>
    <row r="27" spans="1:12" x14ac:dyDescent="0.2">
      <c r="A27" s="22" t="s">
        <v>24</v>
      </c>
      <c r="B27" s="38">
        <f>SUM(B23:B26)</f>
        <v>133875664.37</v>
      </c>
      <c r="C27" s="29"/>
      <c r="D27" s="38">
        <f>SUM(D23:D26)</f>
        <v>250730837.30000001</v>
      </c>
      <c r="E27" s="29"/>
      <c r="F27" s="38">
        <f>SUM(F23:F26)</f>
        <v>-116855172.92999999</v>
      </c>
      <c r="G27" s="29"/>
      <c r="H27" s="39">
        <f>IF(D27=0,"n/a",IF(AND(F27/D27&lt;1,F27/D27&gt;-1),F27/D27,"n/a"))</f>
        <v>-0.46605824073479446</v>
      </c>
      <c r="I27" s="26"/>
      <c r="J27" s="25"/>
      <c r="K27" s="25"/>
      <c r="L27" s="25"/>
    </row>
    <row r="28" spans="1:12" ht="6.6" customHeight="1" x14ac:dyDescent="0.2">
      <c r="A28" s="46"/>
      <c r="B28" s="48"/>
      <c r="C28" s="48"/>
      <c r="D28" s="48"/>
      <c r="E28" s="48"/>
      <c r="F28" s="48"/>
      <c r="G28" s="32"/>
      <c r="H28" s="47" t="s">
        <v>3</v>
      </c>
      <c r="I28" s="33"/>
      <c r="J28" s="47"/>
      <c r="K28" s="47"/>
      <c r="L28" s="47"/>
    </row>
    <row r="29" spans="1:12" ht="13.5" thickBot="1" x14ac:dyDescent="0.25">
      <c r="A29" s="37" t="s">
        <v>25</v>
      </c>
      <c r="B29" s="49">
        <f>+B27+B21</f>
        <v>2319416345.7699995</v>
      </c>
      <c r="C29" s="23"/>
      <c r="D29" s="49">
        <f>+D27+D21</f>
        <v>2497040774.0799999</v>
      </c>
      <c r="E29" s="23"/>
      <c r="F29" s="49">
        <f>+F27+F21</f>
        <v>-177624428.31000003</v>
      </c>
      <c r="G29" s="29"/>
      <c r="H29" s="50">
        <f>IF(D29=0,"n/a",IF(AND(F29/D29&lt;1,F29/D29&gt;-1),F29/D29,"n/a"))</f>
        <v>-7.113397192140096E-2</v>
      </c>
      <c r="I29" s="26"/>
      <c r="J29" s="25"/>
      <c r="K29" s="25"/>
      <c r="L29" s="25"/>
    </row>
    <row r="30" spans="1:12" ht="4.1500000000000004" customHeight="1" thickTop="1" x14ac:dyDescent="0.2">
      <c r="A30" s="22"/>
      <c r="B30" s="48"/>
      <c r="C30" s="23"/>
      <c r="D30" s="48"/>
      <c r="E30" s="23"/>
      <c r="F30" s="48"/>
      <c r="G30" s="29"/>
      <c r="H30" s="51"/>
      <c r="I30" s="26"/>
      <c r="J30" s="25"/>
      <c r="K30" s="25"/>
      <c r="L30" s="25"/>
    </row>
    <row r="31" spans="1:12" ht="13.15" customHeight="1" x14ac:dyDescent="0.2">
      <c r="A31" s="20"/>
      <c r="B31" s="52"/>
      <c r="C31" s="52"/>
      <c r="D31" s="52"/>
      <c r="E31" s="52"/>
      <c r="F31" s="52"/>
      <c r="G31" s="53"/>
      <c r="H31" s="29"/>
      <c r="I31" s="54"/>
      <c r="J31" s="44"/>
      <c r="K31" s="44"/>
      <c r="L31" s="44"/>
    </row>
    <row r="32" spans="1:12" x14ac:dyDescent="0.2">
      <c r="A32" s="22" t="s">
        <v>29</v>
      </c>
      <c r="B32" s="23">
        <v>82444802.920000002</v>
      </c>
      <c r="C32" s="23"/>
      <c r="D32" s="23">
        <v>82611638.079999998</v>
      </c>
      <c r="E32" s="23"/>
      <c r="F32" s="23"/>
      <c r="G32" s="29"/>
      <c r="H32" s="29"/>
      <c r="I32" s="25"/>
      <c r="J32" s="25"/>
      <c r="K32" s="25"/>
      <c r="L32" s="25"/>
    </row>
    <row r="33" spans="1:12" x14ac:dyDescent="0.2">
      <c r="A33" s="22" t="s">
        <v>30</v>
      </c>
      <c r="B33" s="29">
        <v>-84307882.609999999</v>
      </c>
      <c r="C33" s="29"/>
      <c r="D33" s="29">
        <v>-83030550.614999995</v>
      </c>
      <c r="E33" s="23"/>
      <c r="F33" s="23"/>
      <c r="G33" s="29"/>
      <c r="H33" s="29"/>
      <c r="I33" s="26"/>
      <c r="J33" s="25"/>
      <c r="K33" s="25"/>
      <c r="L33" s="25"/>
    </row>
    <row r="34" spans="1:12" ht="12" customHeight="1" x14ac:dyDescent="0.2">
      <c r="A34" s="22" t="s">
        <v>31</v>
      </c>
      <c r="B34" s="29">
        <v>86458984.569999993</v>
      </c>
      <c r="C34" s="55"/>
      <c r="D34" s="29">
        <v>84729661.180000007</v>
      </c>
      <c r="E34" s="56"/>
      <c r="F34" s="56"/>
      <c r="G34" s="55"/>
      <c r="H34" s="55"/>
      <c r="I34" s="20"/>
      <c r="J34" s="20"/>
      <c r="K34" s="20"/>
      <c r="L34" s="20"/>
    </row>
    <row r="35" spans="1:12" x14ac:dyDescent="0.2">
      <c r="A35" s="22" t="s">
        <v>32</v>
      </c>
      <c r="B35" s="29">
        <v>-36286798.649999999</v>
      </c>
      <c r="C35" s="29"/>
      <c r="D35" s="29">
        <v>-36637601.037</v>
      </c>
      <c r="E35" s="23"/>
      <c r="F35" s="23"/>
      <c r="G35" s="29"/>
      <c r="H35" s="29"/>
      <c r="I35" s="25"/>
      <c r="J35" s="25"/>
      <c r="K35" s="25"/>
      <c r="L35" s="25"/>
    </row>
    <row r="36" spans="1:12" x14ac:dyDescent="0.2">
      <c r="A36" s="22" t="s">
        <v>33</v>
      </c>
      <c r="B36" s="29">
        <v>20247843.850000001</v>
      </c>
      <c r="C36" s="29"/>
      <c r="D36" s="29">
        <v>18454535.677999999</v>
      </c>
      <c r="E36" s="23"/>
      <c r="F36" s="23"/>
      <c r="G36" s="29"/>
      <c r="H36" s="29"/>
      <c r="I36" s="25"/>
      <c r="J36" s="25"/>
      <c r="K36" s="25"/>
      <c r="L36" s="25"/>
    </row>
    <row r="37" spans="1:12" x14ac:dyDescent="0.2">
      <c r="A37" s="22" t="s">
        <v>34</v>
      </c>
      <c r="B37" s="29">
        <v>-103.47</v>
      </c>
      <c r="C37" s="29"/>
      <c r="D37" s="29">
        <v>1878.4780000000001</v>
      </c>
      <c r="E37" s="23"/>
      <c r="F37" s="23"/>
      <c r="G37" s="29"/>
      <c r="H37" s="29"/>
      <c r="I37" s="25"/>
      <c r="J37" s="25"/>
      <c r="K37" s="25"/>
      <c r="L37" s="25"/>
    </row>
    <row r="38" spans="1:12" x14ac:dyDescent="0.2">
      <c r="A38" s="22" t="s">
        <v>39</v>
      </c>
      <c r="B38" s="29">
        <v>-12.52</v>
      </c>
      <c r="C38" s="29"/>
      <c r="D38" s="29">
        <v>-16.260000000000002</v>
      </c>
      <c r="E38" s="23"/>
      <c r="F38" s="23"/>
      <c r="G38" s="29"/>
      <c r="H38" s="29"/>
      <c r="I38" s="25"/>
      <c r="J38" s="25"/>
      <c r="K38" s="25"/>
      <c r="L38" s="25"/>
    </row>
    <row r="39" spans="1:12" x14ac:dyDescent="0.2">
      <c r="A39" s="22" t="s">
        <v>35</v>
      </c>
      <c r="B39" s="29">
        <v>-1572753.89</v>
      </c>
      <c r="C39" s="29"/>
      <c r="D39" s="29">
        <v>-1398865.409</v>
      </c>
      <c r="E39" s="23"/>
      <c r="F39" s="23"/>
      <c r="G39" s="29"/>
      <c r="H39" s="29"/>
      <c r="I39" s="25"/>
      <c r="J39" s="25"/>
      <c r="K39" s="25"/>
      <c r="L39" s="25"/>
    </row>
    <row r="40" spans="1:12" x14ac:dyDescent="0.2">
      <c r="A40" s="22" t="s">
        <v>36</v>
      </c>
      <c r="B40" s="29">
        <v>57031767.670000002</v>
      </c>
      <c r="C40" s="29"/>
      <c r="D40" s="29">
        <v>61378696.390000001</v>
      </c>
      <c r="E40" s="23"/>
      <c r="F40" s="23"/>
      <c r="G40" s="29"/>
      <c r="H40" s="29"/>
      <c r="I40" s="25"/>
      <c r="J40" s="25"/>
      <c r="K40" s="25"/>
      <c r="L40" s="25"/>
    </row>
    <row r="41" spans="1:12" x14ac:dyDescent="0.2">
      <c r="A41" s="22" t="s">
        <v>40</v>
      </c>
      <c r="B41" s="29">
        <v>57.03</v>
      </c>
      <c r="C41" s="29"/>
      <c r="D41" s="29">
        <v>141.01</v>
      </c>
      <c r="E41" s="23"/>
      <c r="F41" s="23"/>
      <c r="G41" s="29"/>
      <c r="H41" s="29"/>
      <c r="I41" s="25"/>
      <c r="J41" s="25"/>
      <c r="K41" s="25"/>
      <c r="L41" s="25"/>
    </row>
    <row r="42" spans="1:12" x14ac:dyDescent="0.2">
      <c r="A42" s="22" t="s">
        <v>37</v>
      </c>
      <c r="B42" s="29">
        <v>-8462661.9800000004</v>
      </c>
      <c r="C42" s="29"/>
      <c r="D42" s="29">
        <v>-14827618.74</v>
      </c>
      <c r="E42" s="23"/>
      <c r="F42" s="23"/>
      <c r="G42" s="29"/>
      <c r="H42" s="29"/>
      <c r="I42" s="25"/>
      <c r="J42" s="25"/>
      <c r="K42" s="25"/>
      <c r="L42" s="25"/>
    </row>
    <row r="43" spans="1:12" x14ac:dyDescent="0.2">
      <c r="A43" s="22" t="s">
        <v>42</v>
      </c>
      <c r="B43" s="29">
        <v>-13814335.09</v>
      </c>
      <c r="C43" s="29"/>
      <c r="D43" s="29">
        <v>0</v>
      </c>
      <c r="E43" s="23"/>
      <c r="F43" s="23"/>
      <c r="G43" s="29"/>
      <c r="H43" s="29"/>
      <c r="I43" s="25"/>
      <c r="J43" s="25"/>
      <c r="K43" s="25"/>
      <c r="L43" s="25"/>
    </row>
    <row r="44" spans="1:12" x14ac:dyDescent="0.2">
      <c r="A44" s="22" t="s">
        <v>43</v>
      </c>
      <c r="B44" s="29">
        <v>-3837960.95</v>
      </c>
      <c r="C44" s="29"/>
      <c r="D44" s="29">
        <v>0</v>
      </c>
      <c r="E44" s="23"/>
      <c r="F44" s="23"/>
      <c r="G44" s="29"/>
      <c r="H44" s="29"/>
      <c r="I44" s="25"/>
      <c r="J44" s="25"/>
      <c r="K44" s="25"/>
      <c r="L44" s="25"/>
    </row>
    <row r="45" spans="1:12" ht="12.75" customHeight="1" x14ac:dyDescent="0.2">
      <c r="A45" s="22"/>
      <c r="B45" s="29"/>
      <c r="C45" s="57"/>
      <c r="D45" s="29"/>
      <c r="E45" s="58"/>
      <c r="F45" s="58"/>
      <c r="G45" s="59"/>
      <c r="H45" s="59"/>
      <c r="I45" s="8"/>
      <c r="J45" s="8"/>
      <c r="K45" s="8"/>
      <c r="L45" s="8"/>
    </row>
    <row r="46" spans="1:12" ht="12.75" customHeight="1" x14ac:dyDescent="0.2">
      <c r="A46" s="22"/>
      <c r="B46" s="29"/>
      <c r="C46" s="57"/>
      <c r="D46" s="29"/>
      <c r="E46" s="58"/>
      <c r="F46" s="58"/>
      <c r="G46" s="59"/>
      <c r="H46" s="59"/>
      <c r="I46" s="8"/>
      <c r="J46" s="8"/>
      <c r="K46" s="8"/>
      <c r="L46" s="8"/>
    </row>
    <row r="47" spans="1:12" ht="13.15" customHeight="1" x14ac:dyDescent="0.2">
      <c r="A47" s="13"/>
      <c r="B47" s="58"/>
      <c r="C47" s="58"/>
      <c r="D47" s="58"/>
      <c r="E47" s="58"/>
      <c r="F47" s="60" t="s">
        <v>38</v>
      </c>
      <c r="G47" s="10"/>
      <c r="H47" s="10"/>
      <c r="I47" s="8"/>
      <c r="J47" s="8"/>
      <c r="K47" s="8"/>
      <c r="L47" s="8"/>
    </row>
    <row r="48" spans="1:12" x14ac:dyDescent="0.2">
      <c r="A48" s="8"/>
      <c r="B48" s="61" t="s">
        <v>5</v>
      </c>
      <c r="C48" s="58"/>
      <c r="D48" s="61" t="s">
        <v>5</v>
      </c>
      <c r="E48" s="58"/>
      <c r="F48" s="58"/>
      <c r="G48" s="8"/>
      <c r="H48" s="8"/>
      <c r="I48" s="62"/>
      <c r="J48" s="8"/>
      <c r="K48" s="8"/>
      <c r="L48" s="8"/>
    </row>
    <row r="49" spans="1:12" ht="13.15" customHeight="1" x14ac:dyDescent="0.2">
      <c r="A49" s="17" t="s">
        <v>26</v>
      </c>
      <c r="B49" s="18">
        <v>2020</v>
      </c>
      <c r="C49" s="58"/>
      <c r="D49" s="18">
        <v>2019</v>
      </c>
      <c r="E49" s="58"/>
      <c r="F49" s="63" t="s">
        <v>8</v>
      </c>
      <c r="G49" s="8"/>
      <c r="H49" s="19" t="s">
        <v>9</v>
      </c>
      <c r="I49" s="14"/>
      <c r="J49" s="8"/>
      <c r="K49" s="8"/>
      <c r="L49" s="8"/>
    </row>
    <row r="50" spans="1:12" ht="6" customHeight="1" x14ac:dyDescent="0.2">
      <c r="A50" s="20"/>
      <c r="B50" s="64"/>
      <c r="C50" s="56"/>
      <c r="D50" s="64"/>
      <c r="E50" s="56"/>
      <c r="F50" s="64"/>
      <c r="G50" s="55"/>
      <c r="H50" s="65"/>
      <c r="I50" s="21"/>
      <c r="J50" s="20"/>
      <c r="K50" s="20"/>
      <c r="L50" s="20"/>
    </row>
    <row r="51" spans="1:12" x14ac:dyDescent="0.2">
      <c r="A51" s="22" t="s">
        <v>10</v>
      </c>
      <c r="B51" s="66">
        <v>10976067394.92</v>
      </c>
      <c r="C51" s="66"/>
      <c r="D51" s="66">
        <v>10756628464.988001</v>
      </c>
      <c r="E51" s="66"/>
      <c r="F51" s="66">
        <f>+B51-D51</f>
        <v>219438929.93199921</v>
      </c>
      <c r="G51" s="67"/>
      <c r="H51" s="41">
        <f>IF(D51=0,"n/a",IF(AND(F51/D51&lt;1,F51/D51&gt;-1),F51/D51,"n/a"))</f>
        <v>2.0400344833537393E-2</v>
      </c>
      <c r="I51" s="68"/>
      <c r="J51" s="20"/>
      <c r="K51" s="20"/>
      <c r="L51" s="20"/>
    </row>
    <row r="52" spans="1:12" ht="12.75" customHeight="1" x14ac:dyDescent="0.2">
      <c r="A52" s="22" t="s">
        <v>11</v>
      </c>
      <c r="B52" s="66">
        <v>7942292444.7600002</v>
      </c>
      <c r="C52" s="66"/>
      <c r="D52" s="66">
        <v>8837456654.6149998</v>
      </c>
      <c r="E52" s="66"/>
      <c r="F52" s="66">
        <f>+B52-D52</f>
        <v>-895164209.85499954</v>
      </c>
      <c r="G52" s="67"/>
      <c r="H52" s="41">
        <f>IF(D52=0,"n/a",IF(AND(F52/D52&lt;1,F52/D52&gt;-1),F52/D52,"n/a"))</f>
        <v>-0.10129206227987966</v>
      </c>
      <c r="I52" s="68"/>
      <c r="J52" s="20"/>
      <c r="K52" s="20"/>
      <c r="L52" s="20"/>
    </row>
    <row r="53" spans="1:12" x14ac:dyDescent="0.2">
      <c r="A53" s="22" t="s">
        <v>12</v>
      </c>
      <c r="B53" s="66">
        <v>1095915561.48</v>
      </c>
      <c r="C53" s="66"/>
      <c r="D53" s="66">
        <v>1161149068.1889999</v>
      </c>
      <c r="E53" s="66"/>
      <c r="F53" s="66">
        <f>+B53-D53</f>
        <v>-65233506.708999872</v>
      </c>
      <c r="G53" s="67"/>
      <c r="H53" s="41">
        <f>IF(D53=0,"n/a",IF(AND(F53/D53&lt;1,F53/D53&gt;-1),F53/D53,"n/a"))</f>
        <v>-5.6180130954884284E-2</v>
      </c>
      <c r="I53" s="68"/>
      <c r="J53" s="20"/>
      <c r="K53" s="20"/>
      <c r="L53" s="20"/>
    </row>
    <row r="54" spans="1:12" x14ac:dyDescent="0.2">
      <c r="A54" s="22" t="s">
        <v>13</v>
      </c>
      <c r="B54" s="66">
        <v>73946631.950000003</v>
      </c>
      <c r="C54" s="66"/>
      <c r="D54" s="66">
        <v>77995743.384000003</v>
      </c>
      <c r="E54" s="66"/>
      <c r="F54" s="66">
        <f>+B54-D54</f>
        <v>-4049111.4340000004</v>
      </c>
      <c r="G54" s="67"/>
      <c r="H54" s="41">
        <f>IF(D54=0,"n/a",IF(AND(F54/D54&lt;1,F54/D54&gt;-1),F54/D54,"n/a"))</f>
        <v>-5.1914518130365461E-2</v>
      </c>
      <c r="I54" s="68"/>
      <c r="J54" s="69"/>
      <c r="K54" s="20"/>
      <c r="L54" s="20"/>
    </row>
    <row r="55" spans="1:12" ht="12.75" customHeight="1" x14ac:dyDescent="0.2">
      <c r="A55" s="22" t="s">
        <v>14</v>
      </c>
      <c r="B55" s="66">
        <v>7313940</v>
      </c>
      <c r="C55" s="70"/>
      <c r="D55" s="66">
        <v>7305890</v>
      </c>
      <c r="E55" s="70"/>
      <c r="F55" s="66">
        <f>+B55-D55</f>
        <v>8050</v>
      </c>
      <c r="G55" s="71"/>
      <c r="H55" s="41">
        <f>IF(D55=0,"n/a",IF(AND(F55/D55&lt;1,F55/D55&gt;-1),F55/D55,"n/a"))</f>
        <v>1.1018506985459677E-3</v>
      </c>
      <c r="I55" s="68"/>
      <c r="J55" s="20"/>
      <c r="K55" s="20"/>
      <c r="L55" s="20"/>
    </row>
    <row r="56" spans="1:12" ht="6" customHeight="1" x14ac:dyDescent="0.2">
      <c r="A56" s="20"/>
      <c r="B56" s="72"/>
      <c r="C56" s="73"/>
      <c r="D56" s="72"/>
      <c r="E56" s="73"/>
      <c r="F56" s="72"/>
      <c r="G56" s="75"/>
      <c r="H56" s="74"/>
      <c r="I56" s="8"/>
      <c r="J56" s="8"/>
      <c r="K56" s="8"/>
      <c r="L56" s="8"/>
    </row>
    <row r="57" spans="1:12" ht="12.75" customHeight="1" x14ac:dyDescent="0.2">
      <c r="A57" s="37" t="s">
        <v>16</v>
      </c>
      <c r="B57" s="76">
        <f>SUM(B51:B56)</f>
        <v>20095535973.110001</v>
      </c>
      <c r="C57" s="66"/>
      <c r="D57" s="76">
        <f>SUM(D51:D56)</f>
        <v>20840535821.175999</v>
      </c>
      <c r="E57" s="66"/>
      <c r="F57" s="76">
        <f>SUM(F51:F56)</f>
        <v>-744999848.06600022</v>
      </c>
      <c r="G57" s="67"/>
      <c r="H57" s="39">
        <f>IF(D57=0,"n/a",IF(AND(F57/D57&lt;1,F57/D57&gt;-1),F57/D57,"n/a"))</f>
        <v>-3.5747634055982781E-2</v>
      </c>
      <c r="I57" s="68"/>
      <c r="J57" s="20"/>
      <c r="K57" s="20"/>
      <c r="L57" s="20"/>
    </row>
    <row r="58" spans="1:12" x14ac:dyDescent="0.2">
      <c r="A58" s="22" t="s">
        <v>17</v>
      </c>
      <c r="B58" s="66">
        <v>2220372293.52</v>
      </c>
      <c r="C58" s="66"/>
      <c r="D58" s="66">
        <v>2322021124.0689998</v>
      </c>
      <c r="E58" s="70"/>
      <c r="F58" s="66">
        <f>+B58-D58</f>
        <v>-101648830.54899979</v>
      </c>
      <c r="G58" s="71"/>
      <c r="H58" s="41">
        <f>IF(D58=0,"n/a",IF(AND(F58/D58&lt;1,F58/D58&gt;-1),F58/D58,"n/a"))</f>
        <v>-4.3776014565653561E-2</v>
      </c>
      <c r="I58" s="68"/>
      <c r="J58" s="20"/>
      <c r="K58" s="20"/>
      <c r="L58" s="20"/>
    </row>
    <row r="59" spans="1:12" x14ac:dyDescent="0.2">
      <c r="A59" s="22" t="s">
        <v>18</v>
      </c>
      <c r="B59" s="66">
        <v>3147973392</v>
      </c>
      <c r="C59" s="70"/>
      <c r="D59" s="66">
        <v>3740016058</v>
      </c>
      <c r="E59" s="70"/>
      <c r="F59" s="66">
        <f>+B59-D59</f>
        <v>-592042666</v>
      </c>
      <c r="G59" s="71"/>
      <c r="H59" s="41">
        <f>IF(D59=0,"n/a",IF(AND(F59/D59&lt;1,F59/D59&gt;-1),F59/D59,"n/a"))</f>
        <v>-0.15829949840284885</v>
      </c>
      <c r="I59" s="68"/>
      <c r="J59" s="20"/>
      <c r="K59" s="20"/>
      <c r="L59" s="20"/>
    </row>
    <row r="60" spans="1:12" ht="6" customHeight="1" x14ac:dyDescent="0.2">
      <c r="A60" s="8"/>
      <c r="B60" s="77"/>
      <c r="C60" s="66"/>
      <c r="D60" s="77"/>
      <c r="E60" s="66"/>
      <c r="F60" s="77"/>
      <c r="G60" s="67"/>
      <c r="H60" s="78"/>
      <c r="I60" s="8"/>
      <c r="J60" s="8"/>
      <c r="K60" s="8"/>
      <c r="L60" s="8"/>
    </row>
    <row r="61" spans="1:12" ht="13.5" thickBot="1" x14ac:dyDescent="0.25">
      <c r="A61" s="37" t="s">
        <v>27</v>
      </c>
      <c r="B61" s="79">
        <f>SUM(B57:B59)</f>
        <v>25463881658.630001</v>
      </c>
      <c r="C61" s="66"/>
      <c r="D61" s="79">
        <f>SUM(D57:D59)</f>
        <v>26902573003.244999</v>
      </c>
      <c r="E61" s="66"/>
      <c r="F61" s="79">
        <f>SUM(F57:F59)</f>
        <v>-1438691344.615</v>
      </c>
      <c r="G61" s="67"/>
      <c r="H61" s="50">
        <f>IF(D61=0,"n/a",IF(AND(F61/D61&lt;1,F61/D61&gt;-1),F61/D61,"n/a"))</f>
        <v>-5.3477834422806493E-2</v>
      </c>
      <c r="I61" s="68"/>
      <c r="J61" s="20"/>
      <c r="K61" s="20"/>
      <c r="L61" s="20"/>
    </row>
    <row r="62" spans="1:12" ht="13.5" thickTop="1" x14ac:dyDescent="0.2">
      <c r="A62" s="8"/>
      <c r="B62" s="80"/>
      <c r="C62" s="59"/>
      <c r="D62" s="80"/>
      <c r="E62" s="59"/>
      <c r="F62" s="80"/>
      <c r="G62" s="81"/>
      <c r="H62" s="82"/>
      <c r="I62" s="62"/>
      <c r="J62" s="8"/>
      <c r="K62" s="8"/>
      <c r="L62" s="8"/>
    </row>
    <row r="63" spans="1:12" x14ac:dyDescent="0.2">
      <c r="B63" s="83"/>
      <c r="C63" s="83"/>
      <c r="D63" s="83"/>
      <c r="E63" s="83"/>
      <c r="F63" s="83"/>
    </row>
    <row r="64" spans="1:12" x14ac:dyDescent="0.2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953EAA8B3FC47AAE35A9F5B94F530" ma:contentTypeVersion="36" ma:contentTypeDescription="" ma:contentTypeScope="" ma:versionID="a6a6988c4b3e677ceb360621cd9632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79B73E-5555-4780-835E-B1CE096C3B5F}"/>
</file>

<file path=customXml/itemProps2.xml><?xml version="1.0" encoding="utf-8"?>
<ds:datastoreItem xmlns:ds="http://schemas.openxmlformats.org/officeDocument/2006/customXml" ds:itemID="{7167A728-C8EE-460A-BFFB-BD93DBACD93D}"/>
</file>

<file path=customXml/itemProps3.xml><?xml version="1.0" encoding="utf-8"?>
<ds:datastoreItem xmlns:ds="http://schemas.openxmlformats.org/officeDocument/2006/customXml" ds:itemID="{875CFE0D-4516-49D7-85BE-578731C16797}"/>
</file>

<file path=customXml/itemProps4.xml><?xml version="1.0" encoding="utf-8"?>
<ds:datastoreItem xmlns:ds="http://schemas.openxmlformats.org/officeDocument/2006/customXml" ds:itemID="{3F43F68B-CD6B-4B99-885B-B98363526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10-2020 SOE</vt:lpstr>
      <vt:lpstr>11-2020 SOE</vt:lpstr>
      <vt:lpstr>12-2020 SOE</vt:lpstr>
      <vt:lpstr>12ME 12-2020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DiMasso</dc:creator>
  <cp:lastModifiedBy>James DiMasso</cp:lastModifiedBy>
  <dcterms:created xsi:type="dcterms:W3CDTF">2020-10-28T20:37:56Z</dcterms:created>
  <dcterms:modified xsi:type="dcterms:W3CDTF">2021-02-18T22:04:32Z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0x0101006E56B4D1795A2E4DB2F0B01679ED314A00EF1953EAA8B3FC47AAE35A9F5B94F530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