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0 Regulatory Filings\2020 Energy Independence Act\2020 I-937 Filing\Hydro\"/>
    </mc:Choice>
  </mc:AlternateContent>
  <bookViews>
    <workbookView xWindow="-120" yWindow="-120" windowWidth="19440" windowHeight="11790" firstSheet="1" activeTab="1"/>
  </bookViews>
  <sheets>
    <sheet name="Run Desc" sheetId="1" r:id="rId1"/>
    <sheet name="Incremental Energy Summary" sheetId="2" r:id="rId2"/>
    <sheet name="Sheet1" sheetId="24" state="hidden" r:id="rId3"/>
    <sheet name="ClarkFork Upgrade" sheetId="3" r:id="rId4"/>
    <sheet name="LSpo Upgrade" sheetId="12" r:id="rId5"/>
    <sheet name="NM_Upgrade" sheetId="21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4" i="3" l="1"/>
  <c r="P14" i="3"/>
  <c r="O14" i="3"/>
  <c r="N14" i="3"/>
  <c r="M14" i="3"/>
  <c r="L14" i="3"/>
  <c r="K14" i="3"/>
  <c r="B6" i="2"/>
  <c r="M3" i="3" l="1"/>
  <c r="K4" i="3"/>
  <c r="O3" i="3" l="1"/>
  <c r="O13" i="3" l="1"/>
  <c r="L13" i="3"/>
  <c r="K13" i="3"/>
  <c r="L12" i="3"/>
  <c r="K12" i="3"/>
  <c r="L11" i="3"/>
  <c r="K11" i="3"/>
  <c r="N10" i="3"/>
  <c r="O10" i="3"/>
  <c r="M10" i="3"/>
  <c r="K10" i="3"/>
  <c r="M9" i="3"/>
  <c r="L9" i="3"/>
  <c r="K9" i="3"/>
  <c r="M8" i="3"/>
  <c r="L8" i="3"/>
  <c r="O7" i="3"/>
  <c r="N7" i="3"/>
  <c r="M7" i="3"/>
  <c r="O6" i="3"/>
  <c r="N6" i="3"/>
  <c r="M6" i="3"/>
  <c r="N5" i="3"/>
  <c r="M5" i="3"/>
  <c r="N4" i="3"/>
  <c r="L4" i="3"/>
  <c r="Q2" i="3"/>
  <c r="P2" i="3"/>
  <c r="O2" i="3"/>
  <c r="N2" i="3"/>
  <c r="M2" i="3"/>
  <c r="L2" i="3"/>
  <c r="K2" i="3"/>
  <c r="F16" i="1"/>
  <c r="F15" i="1"/>
  <c r="F13" i="1"/>
  <c r="F12" i="1"/>
  <c r="F10" i="1"/>
  <c r="F9" i="1"/>
  <c r="F8" i="1"/>
  <c r="F7" i="1"/>
  <c r="F6" i="1"/>
  <c r="F5" i="1"/>
  <c r="F4" i="1"/>
  <c r="H5" i="12" l="1"/>
  <c r="H12" i="12"/>
  <c r="H7" i="12"/>
  <c r="H13" i="12"/>
  <c r="H4" i="12"/>
  <c r="P3" i="3"/>
  <c r="P4" i="3"/>
  <c r="P5" i="3"/>
  <c r="Q3" i="3"/>
  <c r="Q6" i="3"/>
  <c r="Q7" i="3"/>
  <c r="Q9" i="3"/>
  <c r="Q10" i="3"/>
  <c r="P11" i="3"/>
  <c r="P12" i="3"/>
  <c r="O5" i="3"/>
  <c r="N12" i="3"/>
  <c r="N13" i="3"/>
  <c r="L3" i="3"/>
  <c r="K5" i="3"/>
  <c r="K8" i="3"/>
  <c r="L5" i="3"/>
  <c r="L7" i="3"/>
  <c r="K3" i="3"/>
  <c r="P6" i="3"/>
  <c r="P7" i="3"/>
  <c r="L10" i="3"/>
  <c r="N3" i="3"/>
  <c r="N15" i="3" s="1"/>
  <c r="M4" i="3"/>
  <c r="M15" i="3" s="1"/>
  <c r="K6" i="3"/>
  <c r="K7" i="3"/>
  <c r="P9" i="3"/>
  <c r="M11" i="3"/>
  <c r="M12" i="3"/>
  <c r="M13" i="3"/>
  <c r="H9" i="12"/>
  <c r="Q8" i="3"/>
  <c r="Q4" i="3"/>
  <c r="Q11" i="3"/>
  <c r="Q12" i="3"/>
  <c r="Q13" i="3"/>
  <c r="Q5" i="3"/>
  <c r="P8" i="3"/>
  <c r="P10" i="3"/>
  <c r="O8" i="3"/>
  <c r="N8" i="3"/>
  <c r="L6" i="3"/>
  <c r="O9" i="3"/>
  <c r="N9" i="3"/>
  <c r="O11" i="3"/>
  <c r="O4" i="3"/>
  <c r="O15" i="3" s="1"/>
  <c r="O12" i="3"/>
  <c r="N11" i="3"/>
  <c r="P13" i="3"/>
  <c r="N4" i="2" l="1"/>
  <c r="Q15" i="3"/>
  <c r="K15" i="3"/>
  <c r="P15" i="3"/>
  <c r="L15" i="3"/>
  <c r="D4" i="2"/>
  <c r="H6" i="12"/>
  <c r="H8" i="12"/>
  <c r="H10" i="12"/>
  <c r="O4" i="2"/>
  <c r="H3" i="12"/>
  <c r="R11" i="3"/>
  <c r="H11" i="12"/>
  <c r="H14" i="12"/>
  <c r="R8" i="3"/>
  <c r="R10" i="3"/>
  <c r="G4" i="2"/>
  <c r="R14" i="3"/>
  <c r="R13" i="3"/>
  <c r="R9" i="3"/>
  <c r="R12" i="3"/>
  <c r="H4" i="2"/>
  <c r="R7" i="3"/>
  <c r="R5" i="3"/>
  <c r="R6" i="3"/>
  <c r="R4" i="3"/>
  <c r="R3" i="3"/>
  <c r="J4" i="2"/>
  <c r="I4" i="2"/>
  <c r="E4" i="2"/>
  <c r="F4" i="2"/>
  <c r="H11" i="21" l="1"/>
  <c r="H3" i="21" l="1"/>
  <c r="H13" i="21"/>
  <c r="H6" i="21"/>
  <c r="H8" i="21"/>
  <c r="H12" i="21"/>
  <c r="H10" i="21"/>
  <c r="H2" i="21"/>
  <c r="H4" i="21"/>
  <c r="H9" i="21"/>
  <c r="H7" i="21"/>
  <c r="H5" i="21"/>
  <c r="Q4" i="2"/>
  <c r="P4" i="2"/>
  <c r="B4" i="2" l="1"/>
</calcChain>
</file>

<file path=xl/sharedStrings.xml><?xml version="1.0" encoding="utf-8"?>
<sst xmlns="http://schemas.openxmlformats.org/spreadsheetml/2006/main" count="105" uniqueCount="60">
  <si>
    <t>Complete</t>
  </si>
  <si>
    <t>Run Sequence</t>
  </si>
  <si>
    <t>Upgrade Scenario</t>
  </si>
  <si>
    <t>Model</t>
  </si>
  <si>
    <t>Input Change</t>
  </si>
  <si>
    <t>Status</t>
  </si>
  <si>
    <t>Running</t>
  </si>
  <si>
    <t>ClarkFork BC</t>
  </si>
  <si>
    <t>Clark Fork Only</t>
  </si>
  <si>
    <t>Current</t>
  </si>
  <si>
    <t>Not Start</t>
  </si>
  <si>
    <t xml:space="preserve">NOX4 </t>
  </si>
  <si>
    <t>NOX2</t>
  </si>
  <si>
    <t>NOX3</t>
  </si>
  <si>
    <t>NOX1</t>
  </si>
  <si>
    <t>CAB4</t>
  </si>
  <si>
    <t>CAB2</t>
  </si>
  <si>
    <t>CAB3</t>
  </si>
  <si>
    <t>LL_LF BC</t>
  </si>
  <si>
    <t>LL-LF Only</t>
  </si>
  <si>
    <t>LF4</t>
  </si>
  <si>
    <t>LL3</t>
  </si>
  <si>
    <t>NineMle BC</t>
  </si>
  <si>
    <t>NM Only</t>
  </si>
  <si>
    <t>NM2</t>
  </si>
  <si>
    <t>NM1</t>
  </si>
  <si>
    <t>Incremental MWh</t>
  </si>
  <si>
    <t>Year</t>
  </si>
  <si>
    <t>Cabinet Gorge #3 Upgrade</t>
  </si>
  <si>
    <t>Cabinet Gorge #2 Upgrade</t>
  </si>
  <si>
    <t>Cabinet Gorge #4 Upgrade</t>
  </si>
  <si>
    <t>Noxon Rapids #1 Upgrade</t>
  </si>
  <si>
    <t>Noxon Rapids #3 Upgrade</t>
  </si>
  <si>
    <t>Noxon Rapids #2 Upgrade</t>
  </si>
  <si>
    <t>Noxon Rapids #4 Upgrade</t>
  </si>
  <si>
    <t>Long Lake #3 Upgrade</t>
  </si>
  <si>
    <t>Little Falls #4 Upgrade</t>
  </si>
  <si>
    <t>Nine Mile #1 Upgrade</t>
  </si>
  <si>
    <t>Nine Mile #2 Upgrade</t>
  </si>
  <si>
    <t>Month</t>
  </si>
  <si>
    <t>ClarkForkBC</t>
  </si>
  <si>
    <t>LSpoBC</t>
  </si>
  <si>
    <t>LL3 Upgrade</t>
  </si>
  <si>
    <t>NM_BC</t>
  </si>
  <si>
    <t>NM2 Upgrade</t>
  </si>
  <si>
    <t>NM1 Upgrade</t>
  </si>
  <si>
    <t xml:space="preserve">  </t>
  </si>
  <si>
    <t>Total (MWh)</t>
  </si>
  <si>
    <t>LF4 Upgrade</t>
  </si>
  <si>
    <t>PndCabLocalFlow</t>
  </si>
  <si>
    <t>PndLFLocalFlow</t>
  </si>
  <si>
    <t>PndLLLocalFlow</t>
  </si>
  <si>
    <t>PndNoxLocalFlow</t>
  </si>
  <si>
    <t>Hist</t>
  </si>
  <si>
    <t>PndNoxLocalFlow_Previous</t>
  </si>
  <si>
    <t>Cabinet Derating due to Coffer Dam Construction since July:</t>
  </si>
  <si>
    <t>HE5-HE17</t>
  </si>
  <si>
    <t>Limit Plant Generaton Output to 25MW</t>
  </si>
  <si>
    <t>The rest of Day</t>
  </si>
  <si>
    <t>Limit Plant Generaton Output to 138MW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</si>
</sst>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/>
    </xf>
    <xf numFmtId="164" fontId="0" fillId="0" borderId="1" xfId="1" applyNumberFormat="1" applyFont="1" applyBorder="1"/>
    <xf numFmtId="0" fontId="4" fillId="5" borderId="2" xfId="2" applyFont="1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7" borderId="0" xfId="0" applyFill="1" applyAlignment="1">
      <alignment horizontal="center"/>
    </xf>
    <xf numFmtId="0" fontId="4" fillId="0" borderId="3" xfId="2" applyFont="1" applyFill="1" applyBorder="1" applyAlignment="1">
      <alignment horizontal="right" wrapText="1"/>
    </xf>
    <xf numFmtId="165" fontId="0" fillId="0" borderId="0" xfId="1" applyNumberFormat="1" applyFont="1"/>
    <xf numFmtId="43" fontId="0" fillId="0" borderId="0" xfId="0" applyNumberFormat="1"/>
    <xf numFmtId="0" fontId="0" fillId="6" borderId="0" xfId="0" applyFill="1" applyAlignment="1">
      <alignment horizontal="center"/>
    </xf>
    <xf numFmtId="43" fontId="2" fillId="8" borderId="0" xfId="0" applyNumberFormat="1" applyFont="1" applyFill="1"/>
    <xf numFmtId="43" fontId="0" fillId="8" borderId="0" xfId="0" applyNumberFormat="1" applyFill="1"/>
    <xf numFmtId="16" fontId="0" fillId="0" borderId="0" xfId="0" applyNumberFormat="1"/>
    <xf numFmtId="43" fontId="0" fillId="9" borderId="0" xfId="0" applyNumberFormat="1" applyFill="1"/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43" fontId="0" fillId="10" borderId="0" xfId="0" applyNumberFormat="1" applyFill="1"/>
    <xf numFmtId="43" fontId="0" fillId="11" borderId="0" xfId="0" applyNumberFormat="1" applyFill="1"/>
    <xf numFmtId="0" fontId="0" fillId="12" borderId="0" xfId="0" applyFill="1"/>
    <xf numFmtId="164" fontId="0" fillId="0" borderId="0" xfId="1" applyNumberFormat="1" applyFont="1"/>
    <xf numFmtId="164" fontId="0" fillId="12" borderId="1" xfId="1" applyNumberFormat="1" applyFont="1" applyFill="1" applyBorder="1"/>
    <xf numFmtId="165" fontId="0" fillId="9" borderId="0" xfId="1" applyNumberFormat="1" applyFont="1" applyFill="1"/>
    <xf numFmtId="0" fontId="4" fillId="9" borderId="3" xfId="2" applyFont="1" applyFill="1" applyBorder="1" applyAlignment="1">
      <alignment horizontal="right" wrapText="1"/>
    </xf>
    <xf numFmtId="0" fontId="4" fillId="8" borderId="3" xfId="2" applyFont="1" applyFill="1" applyBorder="1" applyAlignment="1">
      <alignment horizontal="right" wrapText="1"/>
    </xf>
    <xf numFmtId="165" fontId="0" fillId="8" borderId="0" xfId="1" applyNumberFormat="1" applyFont="1" applyFill="1"/>
    <xf numFmtId="0" fontId="0" fillId="3" borderId="1" xfId="0" applyFill="1" applyBorder="1" applyAlignment="1">
      <alignment horizontal="center"/>
    </xf>
    <xf numFmtId="167" fontId="0" fillId="0" borderId="0" xfId="0" applyNumberFormat="1"/>
  </cellXfs>
  <cellStyles count="3">
    <cellStyle name="Comma" xfId="1" builtinId="3"/>
    <cellStyle name="Normal" xfId="0" builtinId="0"/>
    <cellStyle name="Normal_ClarkForkBC" xfId="2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PndNoxLocalFlow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Sheet1!$C$11:$M$11</c:f>
              <c:numCache>
                <c:formatCode>_(* #,##0_);_(* \(#,##0\);_(* "-"??_);_(@_)</c:formatCode>
                <c:ptCount val="11"/>
                <c:pt idx="0">
                  <c:v>12390.86</c:v>
                </c:pt>
                <c:pt idx="1">
                  <c:v>10782.07</c:v>
                </c:pt>
                <c:pt idx="2">
                  <c:v>9258.6299999999992</c:v>
                </c:pt>
                <c:pt idx="3">
                  <c:v>25505.5</c:v>
                </c:pt>
                <c:pt idx="4">
                  <c:v>45787.89</c:v>
                </c:pt>
                <c:pt idx="5">
                  <c:v>33001.78</c:v>
                </c:pt>
                <c:pt idx="6">
                  <c:v>14247.93</c:v>
                </c:pt>
                <c:pt idx="7">
                  <c:v>8350.75</c:v>
                </c:pt>
                <c:pt idx="8">
                  <c:v>10506.63</c:v>
                </c:pt>
                <c:pt idx="9">
                  <c:v>10247.85</c:v>
                </c:pt>
                <c:pt idx="10">
                  <c:v>9650.4599999999991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DB-48D6-985C-B8F041C2E2D1}"/>
            </c:ext>
          </c:extLst>
        </c:ser>
        <c:ser>
          <c:idx val="1"/>
          <c:order val="1"/>
          <c:tx>
            <c:strRef>
              <c:f>Sheet1!$B$12</c:f>
              <c:strCache>
                <c:ptCount val="1"/>
                <c:pt idx="0">
                  <c:v>PndNoxLocalFlow_Previous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Sheet1!$C$12:$M$12</c:f>
              <c:numCache>
                <c:formatCode>_(* #,##0_);_(* \(#,##0\);_(* "-"??_);_(@_)</c:formatCode>
                <c:ptCount val="11"/>
                <c:pt idx="0">
                  <c:v>12362.258064516129</c:v>
                </c:pt>
                <c:pt idx="1">
                  <c:v>10751.142857142857</c:v>
                </c:pt>
                <c:pt idx="2">
                  <c:v>9261.7419354838712</c:v>
                </c:pt>
                <c:pt idx="3">
                  <c:v>24375.133333333335</c:v>
                </c:pt>
                <c:pt idx="4">
                  <c:v>92261.161290322576</c:v>
                </c:pt>
                <c:pt idx="5">
                  <c:v>58596.633333333331</c:v>
                </c:pt>
                <c:pt idx="6">
                  <c:v>22550.225806451614</c:v>
                </c:pt>
                <c:pt idx="7">
                  <c:v>9618.8387096774186</c:v>
                </c:pt>
                <c:pt idx="8">
                  <c:v>7727.6333333333332</c:v>
                </c:pt>
                <c:pt idx="9">
                  <c:v>9523.645161290322</c:v>
                </c:pt>
                <c:pt idx="10">
                  <c:v>10772.066666666668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DB-48D6-985C-B8F041C2E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91728"/>
        <c:axId val="692134640"/>
      </c:lineChart>
      <c:catAx>
        <c:axId val="160191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134640"/>
        <c:crosses val="autoZero"/>
        <c:auto val="1"/>
        <c:lblAlgn val="ctr"/>
        <c:lblOffset val="100"/>
        <c:noMultiLvlLbl val="0"/>
      </c:catAx>
      <c:valAx>
        <c:axId val="69213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19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15</xdr:row>
      <xdr:rowOff>90487</xdr:rowOff>
    </xdr:from>
    <xdr:to>
      <xdr:col>10</xdr:col>
      <xdr:colOff>190500</xdr:colOff>
      <xdr:row>29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opLeftCell="B1" workbookViewId="0">
      <selection activeCell="G29" sqref="G29"/>
    </sheetView>
  </sheetViews>
  <sheetFormatPr defaultRowHeight="15" x14ac:dyDescent="0.25"/>
  <cols>
    <col min="1" max="1" width="14.140625" hidden="1" customWidth="1"/>
    <col min="2" max="2" width="5.42578125" customWidth="1"/>
    <col min="3" max="3" width="14.7109375" customWidth="1"/>
    <col min="4" max="4" width="16.7109375" bestFit="1" customWidth="1"/>
    <col min="5" max="5" width="14.42578125" bestFit="1" customWidth="1"/>
    <col min="6" max="6" width="30" bestFit="1" customWidth="1"/>
    <col min="7" max="7" width="13.5703125" customWidth="1"/>
  </cols>
  <sheetData>
    <row r="2" spans="1:7" x14ac:dyDescent="0.25">
      <c r="A2" t="s">
        <v>0</v>
      </c>
      <c r="C2" s="1" t="s">
        <v>1</v>
      </c>
      <c r="D2" s="1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A3" t="s">
        <v>6</v>
      </c>
      <c r="C3" s="3">
        <v>1</v>
      </c>
      <c r="D3" s="4" t="s">
        <v>7</v>
      </c>
      <c r="E3" s="3" t="s">
        <v>8</v>
      </c>
      <c r="F3" s="5" t="s">
        <v>9</v>
      </c>
      <c r="G3" s="3" t="s">
        <v>0</v>
      </c>
    </row>
    <row r="4" spans="1:7" x14ac:dyDescent="0.25">
      <c r="A4" t="s">
        <v>10</v>
      </c>
      <c r="C4" s="3">
        <v>2</v>
      </c>
      <c r="D4" s="4" t="s">
        <v>11</v>
      </c>
      <c r="E4" s="3" t="s">
        <v>8</v>
      </c>
      <c r="F4" s="3" t="str">
        <f xml:space="preserve"> "Switch "&amp;D4 &amp;" Curve to Old Curve"</f>
        <v>Switch NOX4  Curve to Old Curve</v>
      </c>
      <c r="G4" s="3" t="s">
        <v>0</v>
      </c>
    </row>
    <row r="5" spans="1:7" x14ac:dyDescent="0.25">
      <c r="C5" s="3">
        <v>3</v>
      </c>
      <c r="D5" s="4" t="s">
        <v>12</v>
      </c>
      <c r="E5" s="3" t="s">
        <v>8</v>
      </c>
      <c r="F5" s="3" t="str">
        <f t="shared" ref="F5:F16" si="0" xml:space="preserve"> "Switch "&amp;D5 &amp;" Curve to Old Curve"</f>
        <v>Switch NOX2 Curve to Old Curve</v>
      </c>
      <c r="G5" s="3" t="s">
        <v>0</v>
      </c>
    </row>
    <row r="6" spans="1:7" x14ac:dyDescent="0.25">
      <c r="C6" s="3">
        <v>4</v>
      </c>
      <c r="D6" s="4" t="s">
        <v>13</v>
      </c>
      <c r="E6" s="3" t="s">
        <v>8</v>
      </c>
      <c r="F6" s="3" t="str">
        <f t="shared" si="0"/>
        <v>Switch NOX3 Curve to Old Curve</v>
      </c>
      <c r="G6" s="3" t="s">
        <v>0</v>
      </c>
    </row>
    <row r="7" spans="1:7" x14ac:dyDescent="0.25">
      <c r="C7" s="3">
        <v>5</v>
      </c>
      <c r="D7" s="4" t="s">
        <v>14</v>
      </c>
      <c r="E7" s="3" t="s">
        <v>8</v>
      </c>
      <c r="F7" s="3" t="str">
        <f t="shared" si="0"/>
        <v>Switch NOX1 Curve to Old Curve</v>
      </c>
      <c r="G7" s="3" t="s">
        <v>0</v>
      </c>
    </row>
    <row r="8" spans="1:7" x14ac:dyDescent="0.25">
      <c r="C8" s="3">
        <v>6</v>
      </c>
      <c r="D8" s="4" t="s">
        <v>15</v>
      </c>
      <c r="E8" s="3" t="s">
        <v>8</v>
      </c>
      <c r="F8" s="3" t="str">
        <f t="shared" si="0"/>
        <v>Switch CAB4 Curve to Old Curve</v>
      </c>
      <c r="G8" s="3" t="s">
        <v>0</v>
      </c>
    </row>
    <row r="9" spans="1:7" x14ac:dyDescent="0.25">
      <c r="C9" s="3">
        <v>7</v>
      </c>
      <c r="D9" s="4" t="s">
        <v>16</v>
      </c>
      <c r="E9" s="3" t="s">
        <v>8</v>
      </c>
      <c r="F9" s="3" t="str">
        <f t="shared" si="0"/>
        <v>Switch CAB2 Curve to Old Curve</v>
      </c>
      <c r="G9" s="3" t="s">
        <v>0</v>
      </c>
    </row>
    <row r="10" spans="1:7" x14ac:dyDescent="0.25">
      <c r="C10" s="3">
        <v>8</v>
      </c>
      <c r="D10" s="4" t="s">
        <v>17</v>
      </c>
      <c r="E10" s="3" t="s">
        <v>8</v>
      </c>
      <c r="F10" s="3" t="str">
        <f t="shared" si="0"/>
        <v>Switch CAB3 Curve to Old Curve</v>
      </c>
      <c r="G10" s="3" t="s">
        <v>0</v>
      </c>
    </row>
    <row r="11" spans="1:7" x14ac:dyDescent="0.25">
      <c r="C11" s="3">
        <v>9</v>
      </c>
      <c r="D11" s="4" t="s">
        <v>18</v>
      </c>
      <c r="E11" s="3" t="s">
        <v>19</v>
      </c>
      <c r="F11" s="5" t="s">
        <v>9</v>
      </c>
      <c r="G11" s="3" t="s">
        <v>0</v>
      </c>
    </row>
    <row r="12" spans="1:7" x14ac:dyDescent="0.25">
      <c r="C12" s="3">
        <v>10</v>
      </c>
      <c r="D12" s="4" t="s">
        <v>20</v>
      </c>
      <c r="E12" s="3" t="s">
        <v>19</v>
      </c>
      <c r="F12" s="3" t="str">
        <f t="shared" si="0"/>
        <v>Switch LF4 Curve to Old Curve</v>
      </c>
      <c r="G12" s="3" t="s">
        <v>0</v>
      </c>
    </row>
    <row r="13" spans="1:7" x14ac:dyDescent="0.25">
      <c r="C13" s="3">
        <v>11</v>
      </c>
      <c r="D13" s="4" t="s">
        <v>21</v>
      </c>
      <c r="E13" s="3" t="s">
        <v>19</v>
      </c>
      <c r="F13" s="3" t="str">
        <f t="shared" si="0"/>
        <v>Switch LL3 Curve to Old Curve</v>
      </c>
      <c r="G13" s="3" t="s">
        <v>0</v>
      </c>
    </row>
    <row r="14" spans="1:7" x14ac:dyDescent="0.25">
      <c r="C14" s="3">
        <v>12</v>
      </c>
      <c r="D14" s="4" t="s">
        <v>22</v>
      </c>
      <c r="E14" s="3" t="s">
        <v>23</v>
      </c>
      <c r="F14" s="5" t="s">
        <v>9</v>
      </c>
      <c r="G14" s="3" t="s">
        <v>0</v>
      </c>
    </row>
    <row r="15" spans="1:7" x14ac:dyDescent="0.25">
      <c r="C15" s="3">
        <v>13</v>
      </c>
      <c r="D15" s="4" t="s">
        <v>24</v>
      </c>
      <c r="E15" s="3" t="s">
        <v>23</v>
      </c>
      <c r="F15" s="3" t="str">
        <f t="shared" si="0"/>
        <v>Switch NM2 Curve to Old Curve</v>
      </c>
      <c r="G15" s="3" t="s">
        <v>0</v>
      </c>
    </row>
    <row r="16" spans="1:7" x14ac:dyDescent="0.25">
      <c r="C16" s="3">
        <v>14</v>
      </c>
      <c r="D16" s="4" t="s">
        <v>25</v>
      </c>
      <c r="E16" s="3" t="s">
        <v>23</v>
      </c>
      <c r="F16" s="3" t="str">
        <f t="shared" si="0"/>
        <v>Switch NM1 Curve to Old Curve</v>
      </c>
      <c r="G16" s="3" t="s">
        <v>0</v>
      </c>
    </row>
  </sheetData>
  <conditionalFormatting sqref="G3:G16">
    <cfRule type="containsText" dxfId="0" priority="1" operator="containsText" text="Complete">
      <formula>NOT(ISERROR(SEARCH("Complete",G3)))</formula>
    </cfRule>
  </conditionalFormatting>
  <dataValidations count="1">
    <dataValidation type="list" allowBlank="1" showInputMessage="1" showErrorMessage="1" sqref="G3:G16">
      <formula1>$A$2:$A$4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14"/>
  <sheetViews>
    <sheetView tabSelected="1" topLeftCell="B1" workbookViewId="0">
      <selection activeCell="F4" sqref="F4"/>
    </sheetView>
  </sheetViews>
  <sheetFormatPr defaultRowHeight="15" x14ac:dyDescent="0.25"/>
  <cols>
    <col min="1" max="1" width="13.5703125" bestFit="1" customWidth="1"/>
    <col min="2" max="2" width="12.28515625" bestFit="1" customWidth="1"/>
    <col min="3" max="3" width="14.85546875" customWidth="1"/>
    <col min="4" max="10" width="10.5703125" bestFit="1" customWidth="1"/>
    <col min="14" max="17" width="13" customWidth="1"/>
  </cols>
  <sheetData>
    <row r="2" spans="1:18" x14ac:dyDescent="0.25">
      <c r="C2" s="34" t="s">
        <v>26</v>
      </c>
      <c r="D2" s="34"/>
      <c r="E2" s="34"/>
      <c r="F2" s="34"/>
      <c r="G2" s="34"/>
      <c r="H2" s="34"/>
      <c r="I2" s="34"/>
      <c r="J2" s="34"/>
      <c r="M2" s="34" t="s">
        <v>26</v>
      </c>
      <c r="N2" s="34"/>
      <c r="O2" s="34"/>
      <c r="P2" s="34"/>
      <c r="Q2" s="34"/>
    </row>
    <row r="3" spans="1:18" s="7" customFormat="1" ht="45" x14ac:dyDescent="0.25">
      <c r="C3" s="6" t="s">
        <v>27</v>
      </c>
      <c r="D3" s="6" t="s">
        <v>28</v>
      </c>
      <c r="E3" s="6" t="s">
        <v>29</v>
      </c>
      <c r="F3" s="6" t="s">
        <v>30</v>
      </c>
      <c r="G3" s="6" t="s">
        <v>31</v>
      </c>
      <c r="H3" s="6" t="s">
        <v>32</v>
      </c>
      <c r="I3" s="6" t="s">
        <v>33</v>
      </c>
      <c r="J3" s="6" t="s">
        <v>34</v>
      </c>
      <c r="M3" s="6" t="s">
        <v>27</v>
      </c>
      <c r="N3" s="6" t="s">
        <v>35</v>
      </c>
      <c r="O3" s="6" t="s">
        <v>36</v>
      </c>
      <c r="P3" s="6" t="s">
        <v>37</v>
      </c>
      <c r="Q3" s="6" t="s">
        <v>38</v>
      </c>
    </row>
    <row r="4" spans="1:18" x14ac:dyDescent="0.25">
      <c r="A4" s="19" t="s">
        <v>47</v>
      </c>
      <c r="B4" s="19">
        <f>SUM(D4:J4,N4:Q4)</f>
        <v>124282.15483022979</v>
      </c>
      <c r="C4" s="8">
        <v>2019</v>
      </c>
      <c r="D4" s="9">
        <f>AVERAGEIF('ClarkFork Upgrade'!$A$3:$A$14,'Incremental Energy Summary'!$C4,'ClarkFork Upgrade'!$Q$3:$Q$14)*24*365</f>
        <v>13690.284347397039</v>
      </c>
      <c r="E4" s="9">
        <f>AVERAGEIF('ClarkFork Upgrade'!$A$3:$A$14,'Incremental Energy Summary'!$C4,'ClarkFork Upgrade'!$P$3:$P$14)*24*365</f>
        <v>12184.147886437895</v>
      </c>
      <c r="F4" s="9">
        <f>AVERAGEIF('ClarkFork Upgrade'!$A$3:$A$14,'Incremental Energy Summary'!$C4,'ClarkFork Upgrade'!$O$3:$O$14)*24*365</f>
        <v>6136.7243629944805</v>
      </c>
      <c r="G4" s="9">
        <f>AVERAGEIF('ClarkFork Upgrade'!$A$3:$A$14,'Incremental Energy Summary'!$C4,'ClarkFork Upgrade'!$N$3:$N$14)*24*365</f>
        <v>23719.191225000643</v>
      </c>
      <c r="H4" s="9">
        <f>AVERAGEIF('ClarkFork Upgrade'!$A$3:$A$14,'Incremental Energy Summary'!$C4,'ClarkFork Upgrade'!$M$3:$M$14)*24*365</f>
        <v>25539.176225760144</v>
      </c>
      <c r="I4" s="9">
        <f>AVERAGEIF('ClarkFork Upgrade'!$A$3:$A$14,'Incremental Energy Summary'!$C4,'ClarkFork Upgrade'!$L$3:$L$14)*24*365</f>
        <v>15491.545801954082</v>
      </c>
      <c r="J4" s="9">
        <f>AVERAGEIF('ClarkFork Upgrade'!$A$3:$A$14,'Incremental Energy Summary'!$C4,'ClarkFork Upgrade'!$K$3:$K$14)*24*365</f>
        <v>11897.732290685482</v>
      </c>
      <c r="M4" s="8">
        <v>2019</v>
      </c>
      <c r="N4" s="9">
        <f>AVERAGEIF('LSpo Upgrade'!$A$3:$A$14,'Incremental Energy Summary'!$M4,'LSpo Upgrade'!$G$3:$G$14)*24*365</f>
        <v>7240.9079600000132</v>
      </c>
      <c r="O4" s="9">
        <f>AVERAGEIF('LSpo Upgrade'!$A$3:$A$14,'Incremental Energy Summary'!$M4,'LSpo Upgrade'!$F$3:$F$14)*24*365</f>
        <v>-55.63330000000235</v>
      </c>
      <c r="P4" s="9">
        <f>AVERAGEIF(NM_Upgrade!$A$2:$A$13,'Incremental Energy Summary'!$M4,NM_Upgrade!$G$2:$G$13)*24*365</f>
        <v>6608.1337399999984</v>
      </c>
      <c r="Q4" s="9">
        <f>AVERAGEIF(NM_Upgrade!$A$2:$A$13,'Incremental Energy Summary'!$M4,NM_Upgrade!$F$2:$F$13)*24*365</f>
        <v>1829.944290000002</v>
      </c>
    </row>
    <row r="6" spans="1:18" hidden="1" x14ac:dyDescent="0.25">
      <c r="B6" s="19">
        <f>SUM(D6:J6,N6:Q6)</f>
        <v>157658.31869258144</v>
      </c>
      <c r="C6" s="27"/>
      <c r="D6" s="29">
        <v>19534.427145377307</v>
      </c>
      <c r="E6" s="29">
        <v>20504.760799276122</v>
      </c>
      <c r="F6" s="29">
        <v>18144.049568172493</v>
      </c>
      <c r="G6" s="29">
        <v>27032.115804368506</v>
      </c>
      <c r="H6" s="29">
        <v>24078.965057417641</v>
      </c>
      <c r="I6" s="29">
        <v>6724.8162586880153</v>
      </c>
      <c r="J6" s="29">
        <v>18851.321642106665</v>
      </c>
      <c r="K6" s="27"/>
      <c r="L6" s="27"/>
      <c r="M6" s="27"/>
      <c r="N6" s="29">
        <v>8209.2466669271435</v>
      </c>
      <c r="O6" s="29">
        <v>760.41377584041834</v>
      </c>
      <c r="P6" s="29">
        <v>8605.1190269084582</v>
      </c>
      <c r="Q6" s="29">
        <v>5213.0829474986476</v>
      </c>
    </row>
    <row r="10" spans="1:18" x14ac:dyDescent="0.25">
      <c r="C10" t="s">
        <v>55</v>
      </c>
    </row>
    <row r="12" spans="1:18" x14ac:dyDescent="0.25">
      <c r="C12" t="s">
        <v>56</v>
      </c>
      <c r="D12" t="s">
        <v>57</v>
      </c>
    </row>
    <row r="13" spans="1:18" x14ac:dyDescent="0.25">
      <c r="C13" t="s">
        <v>58</v>
      </c>
      <c r="D13" t="s">
        <v>59</v>
      </c>
    </row>
    <row r="14" spans="1:18" x14ac:dyDescent="0.25">
      <c r="R14" t="s">
        <v>46</v>
      </c>
    </row>
  </sheetData>
  <mergeCells count="2">
    <mergeCell ref="C2:J2"/>
    <mergeCell ref="M2:Q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2"/>
  <sheetViews>
    <sheetView workbookViewId="0">
      <selection activeCell="B6" sqref="B6"/>
    </sheetView>
  </sheetViews>
  <sheetFormatPr defaultRowHeight="15" x14ac:dyDescent="0.25"/>
  <cols>
    <col min="2" max="2" width="16.85546875" bestFit="1" customWidth="1"/>
    <col min="3" max="4" width="11" bestFit="1" customWidth="1"/>
    <col min="5" max="5" width="10" bestFit="1" customWidth="1"/>
    <col min="6" max="9" width="11" bestFit="1" customWidth="1"/>
    <col min="10" max="10" width="10" bestFit="1" customWidth="1"/>
    <col min="11" max="12" width="11" bestFit="1" customWidth="1"/>
    <col min="13" max="14" width="10.5703125" bestFit="1" customWidth="1"/>
  </cols>
  <sheetData>
    <row r="6" spans="2:14" x14ac:dyDescent="0.25">
      <c r="B6" t="s">
        <v>53</v>
      </c>
      <c r="C6">
        <v>2019</v>
      </c>
      <c r="D6">
        <v>2019</v>
      </c>
      <c r="E6">
        <v>2019</v>
      </c>
      <c r="F6">
        <v>2019</v>
      </c>
      <c r="G6">
        <v>2019</v>
      </c>
      <c r="H6">
        <v>2019</v>
      </c>
      <c r="I6">
        <v>2019</v>
      </c>
      <c r="J6">
        <v>2019</v>
      </c>
      <c r="K6">
        <v>2019</v>
      </c>
      <c r="L6">
        <v>2019</v>
      </c>
      <c r="M6">
        <v>2019</v>
      </c>
    </row>
    <row r="7" spans="2:14" x14ac:dyDescent="0.25">
      <c r="C7" s="21">
        <v>43466</v>
      </c>
      <c r="D7" s="21">
        <v>43496</v>
      </c>
      <c r="E7" s="21">
        <v>43526</v>
      </c>
      <c r="F7" s="21">
        <v>43557</v>
      </c>
      <c r="G7" s="21">
        <v>43587</v>
      </c>
      <c r="H7" s="21">
        <v>43618</v>
      </c>
      <c r="I7" s="21">
        <v>43648</v>
      </c>
      <c r="J7" s="21">
        <v>43678</v>
      </c>
      <c r="K7" s="21">
        <v>43709</v>
      </c>
      <c r="L7" s="21">
        <v>43739</v>
      </c>
      <c r="M7" s="21">
        <v>43770</v>
      </c>
    </row>
    <row r="8" spans="2:14" x14ac:dyDescent="0.25">
      <c r="B8" t="s">
        <v>49</v>
      </c>
      <c r="C8" s="28">
        <v>-88.95</v>
      </c>
      <c r="D8" s="28">
        <v>-100.85</v>
      </c>
      <c r="E8" s="28">
        <v>-84.31</v>
      </c>
      <c r="F8" s="28">
        <v>940.59</v>
      </c>
      <c r="G8" s="28">
        <v>2275.13</v>
      </c>
      <c r="H8" s="28">
        <v>1585.51</v>
      </c>
      <c r="I8" s="28">
        <v>239.11</v>
      </c>
      <c r="J8" s="28">
        <v>-9.41</v>
      </c>
      <c r="K8" s="28">
        <v>-36.11</v>
      </c>
      <c r="L8" s="28">
        <v>48.23</v>
      </c>
      <c r="M8" s="28">
        <v>-321.36</v>
      </c>
    </row>
    <row r="9" spans="2:14" x14ac:dyDescent="0.25">
      <c r="B9" t="s">
        <v>50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</row>
    <row r="10" spans="2:14" x14ac:dyDescent="0.25">
      <c r="B10" t="s">
        <v>51</v>
      </c>
      <c r="C10" s="28">
        <v>4744.8500000000004</v>
      </c>
      <c r="D10" s="28">
        <v>4750.93</v>
      </c>
      <c r="E10" s="28">
        <v>5770.01</v>
      </c>
      <c r="F10" s="28">
        <v>18503.900000000001</v>
      </c>
      <c r="G10" s="28">
        <v>12457.05</v>
      </c>
      <c r="H10" s="28">
        <v>4880.42</v>
      </c>
      <c r="I10" s="28">
        <v>2081.36</v>
      </c>
      <c r="J10" s="28">
        <v>1579.12</v>
      </c>
      <c r="K10" s="28">
        <v>2018.14</v>
      </c>
      <c r="L10" s="28">
        <v>2991.65</v>
      </c>
      <c r="M10" s="28">
        <v>3082.48</v>
      </c>
    </row>
    <row r="11" spans="2:14" x14ac:dyDescent="0.25">
      <c r="B11" t="s">
        <v>52</v>
      </c>
      <c r="C11" s="28">
        <v>12390.86</v>
      </c>
      <c r="D11" s="28">
        <v>10782.07</v>
      </c>
      <c r="E11" s="28">
        <v>9258.6299999999992</v>
      </c>
      <c r="F11" s="28">
        <v>25505.5</v>
      </c>
      <c r="G11" s="28">
        <v>45787.89</v>
      </c>
      <c r="H11" s="28">
        <v>33001.78</v>
      </c>
      <c r="I11" s="28">
        <v>14247.93</v>
      </c>
      <c r="J11" s="28">
        <v>8350.75</v>
      </c>
      <c r="K11" s="28">
        <v>10506.63</v>
      </c>
      <c r="L11" s="28">
        <v>10247.85</v>
      </c>
      <c r="M11" s="28">
        <v>9650.4599999999991</v>
      </c>
    </row>
    <row r="12" spans="2:14" x14ac:dyDescent="0.25">
      <c r="B12" t="s">
        <v>54</v>
      </c>
      <c r="C12" s="28">
        <v>12362.258064516129</v>
      </c>
      <c r="D12" s="28">
        <v>10751.142857142857</v>
      </c>
      <c r="E12" s="28">
        <v>9261.7419354838712</v>
      </c>
      <c r="F12" s="28">
        <v>24375.133333333335</v>
      </c>
      <c r="G12" s="28">
        <v>92261.161290322576</v>
      </c>
      <c r="H12" s="28">
        <v>58596.633333333331</v>
      </c>
      <c r="I12" s="28">
        <v>22550.225806451614</v>
      </c>
      <c r="J12" s="28">
        <v>9618.8387096774186</v>
      </c>
      <c r="K12" s="28">
        <v>7727.6333333333332</v>
      </c>
      <c r="L12" s="28">
        <v>9523.645161290322</v>
      </c>
      <c r="M12" s="28">
        <v>10772.066666666668</v>
      </c>
      <c r="N12" s="28">
        <v>13229.096774193549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5"/>
  <sheetViews>
    <sheetView workbookViewId="0">
      <selection activeCell="H3" sqref="H3:H14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5703125" bestFit="1" customWidth="1"/>
    <col min="5" max="7" width="9.140625" style="16"/>
    <col min="11" max="11" width="14.42578125" bestFit="1" customWidth="1"/>
    <col min="12" max="14" width="14" bestFit="1" customWidth="1"/>
    <col min="15" max="17" width="13.5703125" bestFit="1" customWidth="1"/>
  </cols>
  <sheetData>
    <row r="1" spans="1:18" x14ac:dyDescent="0.25">
      <c r="C1" s="23">
        <v>1</v>
      </c>
      <c r="D1" s="23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</row>
    <row r="2" spans="1:18" x14ac:dyDescent="0.25">
      <c r="A2" s="10" t="s">
        <v>27</v>
      </c>
      <c r="B2" s="10" t="s">
        <v>39</v>
      </c>
      <c r="C2" s="11" t="s">
        <v>40</v>
      </c>
      <c r="D2" s="12" t="s">
        <v>11</v>
      </c>
      <c r="E2" s="13" t="s">
        <v>12</v>
      </c>
      <c r="F2" s="13" t="s">
        <v>13</v>
      </c>
      <c r="G2" s="13" t="s">
        <v>14</v>
      </c>
      <c r="H2" s="12" t="s">
        <v>15</v>
      </c>
      <c r="I2" s="12" t="s">
        <v>16</v>
      </c>
      <c r="J2" s="12" t="s">
        <v>17</v>
      </c>
      <c r="K2" s="14" t="str">
        <f>D2&amp;" Upgrade"</f>
        <v>NOX4  Upgrade</v>
      </c>
      <c r="L2" s="14" t="str">
        <f t="shared" ref="L2:P2" si="0">E2&amp;" Upgrade"</f>
        <v>NOX2 Upgrade</v>
      </c>
      <c r="M2" s="14" t="str">
        <f t="shared" si="0"/>
        <v>NOX3 Upgrade</v>
      </c>
      <c r="N2" s="14" t="str">
        <f t="shared" si="0"/>
        <v>NOX1 Upgrade</v>
      </c>
      <c r="O2" s="14" t="str">
        <f t="shared" si="0"/>
        <v>CAB4 Upgrade</v>
      </c>
      <c r="P2" s="14" t="str">
        <f t="shared" si="0"/>
        <v>CAB2 Upgrade</v>
      </c>
      <c r="Q2" s="14" t="str">
        <f>J2&amp;" Upgrade"</f>
        <v>CAB3 Upgrade</v>
      </c>
    </row>
    <row r="3" spans="1:18" x14ac:dyDescent="0.25">
      <c r="A3" s="31">
        <v>2019</v>
      </c>
      <c r="B3" s="31">
        <v>1</v>
      </c>
      <c r="C3" s="30">
        <v>235.44172382392475</v>
      </c>
      <c r="D3" s="30">
        <v>234.37399441397855</v>
      </c>
      <c r="E3" s="30">
        <v>233.80081385887101</v>
      </c>
      <c r="F3" s="30">
        <v>232.36358889919356</v>
      </c>
      <c r="G3" s="30">
        <v>230.56289432930106</v>
      </c>
      <c r="H3" s="30">
        <v>229.36283961693562</v>
      </c>
      <c r="I3" s="30">
        <v>229.12052549999999</v>
      </c>
      <c r="J3" s="30">
        <v>229.40515675</v>
      </c>
      <c r="K3" s="25">
        <f t="shared" ref="K3:P13" si="1">C3-D3</f>
        <v>1.067729409946196</v>
      </c>
      <c r="L3" s="25">
        <f t="shared" si="1"/>
        <v>0.57318055510754107</v>
      </c>
      <c r="M3" s="25">
        <f>E3-F3</f>
        <v>1.4372249596774509</v>
      </c>
      <c r="N3" s="25">
        <f t="shared" si="1"/>
        <v>1.8006945698924994</v>
      </c>
      <c r="O3" s="25">
        <f>G3-H3</f>
        <v>1.2000547123654428</v>
      </c>
      <c r="P3" s="25">
        <f t="shared" si="1"/>
        <v>0.24231411693563132</v>
      </c>
      <c r="Q3" s="25">
        <f t="shared" ref="Q3:Q13" si="2">I3-J3</f>
        <v>-0.2846312500000181</v>
      </c>
      <c r="R3" s="20">
        <f>SUM(K3:Q3)</f>
        <v>6.0365670739247435</v>
      </c>
    </row>
    <row r="4" spans="1:18" x14ac:dyDescent="0.25">
      <c r="A4" s="31">
        <v>2019</v>
      </c>
      <c r="B4" s="31">
        <v>2</v>
      </c>
      <c r="C4" s="30">
        <v>204.92639854761893</v>
      </c>
      <c r="D4" s="30">
        <v>204.2239926964287</v>
      </c>
      <c r="E4" s="30">
        <v>203.47650267113085</v>
      </c>
      <c r="F4" s="30">
        <v>201.97878772767854</v>
      </c>
      <c r="G4" s="30">
        <v>200.81604790773812</v>
      </c>
      <c r="H4" s="30">
        <v>199.11646745982142</v>
      </c>
      <c r="I4" s="30">
        <v>199.84210933333327</v>
      </c>
      <c r="J4" s="30">
        <v>199.89417551934514</v>
      </c>
      <c r="K4" s="25">
        <f>C4-D4</f>
        <v>0.70240585119023535</v>
      </c>
      <c r="L4" s="25">
        <f t="shared" si="1"/>
        <v>0.74749002529785002</v>
      </c>
      <c r="M4" s="25">
        <f t="shared" si="1"/>
        <v>1.4977149434523085</v>
      </c>
      <c r="N4" s="25">
        <f t="shared" si="1"/>
        <v>1.1627398199404126</v>
      </c>
      <c r="O4" s="25">
        <f t="shared" si="1"/>
        <v>1.699580447916702</v>
      </c>
      <c r="P4" s="25">
        <f t="shared" si="1"/>
        <v>-0.72564187351184728</v>
      </c>
      <c r="Q4" s="25">
        <f t="shared" si="2"/>
        <v>-5.2066186011870741E-2</v>
      </c>
      <c r="R4" s="20">
        <f t="shared" ref="R4:R14" si="3">SUM(K4:Q4)</f>
        <v>5.0322230282737905</v>
      </c>
    </row>
    <row r="5" spans="1:18" x14ac:dyDescent="0.25">
      <c r="A5" s="31">
        <v>2019</v>
      </c>
      <c r="B5" s="31">
        <v>3</v>
      </c>
      <c r="C5" s="30">
        <v>185.39155169892479</v>
      </c>
      <c r="D5" s="30">
        <v>184.33086397177414</v>
      </c>
      <c r="E5" s="30">
        <v>183.5689104247312</v>
      </c>
      <c r="F5" s="30">
        <v>182.14257269086022</v>
      </c>
      <c r="G5" s="30">
        <v>180.81885396505382</v>
      </c>
      <c r="H5" s="30">
        <v>179.88135618548392</v>
      </c>
      <c r="I5" s="30">
        <v>179.33396654973109</v>
      </c>
      <c r="J5" s="30">
        <v>179.28819999059138</v>
      </c>
      <c r="K5" s="25">
        <f t="shared" si="1"/>
        <v>1.0606877271506505</v>
      </c>
      <c r="L5" s="25">
        <f t="shared" si="1"/>
        <v>0.7619535470429355</v>
      </c>
      <c r="M5" s="25">
        <f t="shared" si="1"/>
        <v>1.4263377338709802</v>
      </c>
      <c r="N5" s="25">
        <f t="shared" si="1"/>
        <v>1.3237187258064012</v>
      </c>
      <c r="O5" s="25">
        <f t="shared" si="1"/>
        <v>0.93749777956989533</v>
      </c>
      <c r="P5" s="25">
        <f t="shared" si="1"/>
        <v>0.54738963575283606</v>
      </c>
      <c r="Q5" s="25">
        <f t="shared" si="2"/>
        <v>4.5766559139707397E-2</v>
      </c>
      <c r="R5" s="20">
        <f t="shared" si="3"/>
        <v>6.1033517083334061</v>
      </c>
    </row>
    <row r="6" spans="1:18" x14ac:dyDescent="0.25">
      <c r="A6" s="31">
        <v>2019</v>
      </c>
      <c r="B6" s="31">
        <v>4</v>
      </c>
      <c r="C6" s="30">
        <v>451.32289976388881</v>
      </c>
      <c r="D6" s="30">
        <v>449.102152340278</v>
      </c>
      <c r="E6" s="30">
        <v>447.32522184861125</v>
      </c>
      <c r="F6" s="30">
        <v>443.34905957361184</v>
      </c>
      <c r="G6" s="30">
        <v>440.28712491527745</v>
      </c>
      <c r="H6" s="30">
        <v>437.0370431250002</v>
      </c>
      <c r="I6" s="30">
        <v>436.00282646111111</v>
      </c>
      <c r="J6" s="30">
        <v>433.1206014097225</v>
      </c>
      <c r="K6" s="25">
        <f t="shared" si="1"/>
        <v>2.2207474236108169</v>
      </c>
      <c r="L6" s="25">
        <f t="shared" si="1"/>
        <v>1.7769304916667465</v>
      </c>
      <c r="M6" s="25">
        <f t="shared" si="1"/>
        <v>3.9761622749994103</v>
      </c>
      <c r="N6" s="25">
        <f t="shared" si="1"/>
        <v>3.061934658334394</v>
      </c>
      <c r="O6" s="25">
        <f t="shared" si="1"/>
        <v>3.2500817902772496</v>
      </c>
      <c r="P6" s="25">
        <f t="shared" si="1"/>
        <v>1.0342166638890831</v>
      </c>
      <c r="Q6" s="25">
        <f t="shared" si="2"/>
        <v>2.8822250513886161</v>
      </c>
      <c r="R6" s="20">
        <f t="shared" si="3"/>
        <v>18.202298354166317</v>
      </c>
    </row>
    <row r="7" spans="1:18" x14ac:dyDescent="0.25">
      <c r="A7" s="32">
        <v>2019</v>
      </c>
      <c r="B7" s="32">
        <v>5</v>
      </c>
      <c r="C7" s="33">
        <v>739.58245199999999</v>
      </c>
      <c r="D7" s="33">
        <v>735.06150000000002</v>
      </c>
      <c r="E7" s="33">
        <v>733.28330899999992</v>
      </c>
      <c r="F7" s="33">
        <v>723.17609199999993</v>
      </c>
      <c r="G7" s="33">
        <v>715.78231500000004</v>
      </c>
      <c r="H7" s="33">
        <v>715.84155399999997</v>
      </c>
      <c r="I7" s="33">
        <v>707.33542399999999</v>
      </c>
      <c r="J7" s="33">
        <v>698.81899299999998</v>
      </c>
      <c r="K7" s="26">
        <f t="shared" si="1"/>
        <v>4.5209519999999657</v>
      </c>
      <c r="L7" s="26">
        <f t="shared" si="1"/>
        <v>1.7781910000001062</v>
      </c>
      <c r="M7" s="26">
        <f t="shared" si="1"/>
        <v>10.107216999999991</v>
      </c>
      <c r="N7" s="26">
        <f t="shared" si="1"/>
        <v>7.3937769999998864</v>
      </c>
      <c r="O7" s="26">
        <f t="shared" si="1"/>
        <v>-5.9238999999934094E-2</v>
      </c>
      <c r="P7" s="26">
        <f t="shared" si="1"/>
        <v>8.5061299999999846</v>
      </c>
      <c r="Q7" s="26">
        <f t="shared" si="2"/>
        <v>8.5164310000000114</v>
      </c>
      <c r="R7" s="20">
        <f t="shared" si="3"/>
        <v>40.763459000000012</v>
      </c>
    </row>
    <row r="8" spans="1:18" x14ac:dyDescent="0.25">
      <c r="A8" s="32">
        <v>2019</v>
      </c>
      <c r="B8" s="32">
        <v>6</v>
      </c>
      <c r="C8" s="33">
        <v>606.51337699999999</v>
      </c>
      <c r="D8" s="33">
        <v>603.93372299999999</v>
      </c>
      <c r="E8" s="33">
        <v>600.64891599999999</v>
      </c>
      <c r="F8" s="33">
        <v>593.96121799999992</v>
      </c>
      <c r="G8" s="33">
        <v>588.98930299999995</v>
      </c>
      <c r="H8" s="33">
        <v>588.83800599999995</v>
      </c>
      <c r="I8" s="33">
        <v>583.73607700000002</v>
      </c>
      <c r="J8" s="33">
        <v>577.889454</v>
      </c>
      <c r="K8" s="26">
        <f t="shared" si="1"/>
        <v>2.579654000000005</v>
      </c>
      <c r="L8" s="26">
        <f t="shared" si="1"/>
        <v>3.2848070000000007</v>
      </c>
      <c r="M8" s="26">
        <f t="shared" si="1"/>
        <v>6.6876980000000685</v>
      </c>
      <c r="N8" s="26">
        <f t="shared" si="1"/>
        <v>4.9719149999999672</v>
      </c>
      <c r="O8" s="26">
        <f t="shared" si="1"/>
        <v>0.15129699999999957</v>
      </c>
      <c r="P8" s="26">
        <f t="shared" si="1"/>
        <v>5.1019289999999273</v>
      </c>
      <c r="Q8" s="26">
        <f t="shared" si="2"/>
        <v>5.8466230000000223</v>
      </c>
      <c r="R8" s="20">
        <f t="shared" si="3"/>
        <v>28.623922999999991</v>
      </c>
    </row>
    <row r="9" spans="1:18" x14ac:dyDescent="0.25">
      <c r="A9" s="32">
        <v>2019</v>
      </c>
      <c r="B9" s="32">
        <v>7</v>
      </c>
      <c r="C9" s="33">
        <v>273.39895000000001</v>
      </c>
      <c r="D9" s="33">
        <v>272.07571999999999</v>
      </c>
      <c r="E9" s="33">
        <v>270.822498</v>
      </c>
      <c r="F9" s="33">
        <v>267.82102500000002</v>
      </c>
      <c r="G9" s="33">
        <v>265.54758300000003</v>
      </c>
      <c r="H9" s="33">
        <v>265.32281999999998</v>
      </c>
      <c r="I9" s="33">
        <v>264.23729400000002</v>
      </c>
      <c r="J9" s="33">
        <v>263.39613399999996</v>
      </c>
      <c r="K9" s="26">
        <f t="shared" si="1"/>
        <v>1.3232300000000237</v>
      </c>
      <c r="L9" s="26">
        <f t="shared" si="1"/>
        <v>1.2532219999999938</v>
      </c>
      <c r="M9" s="26">
        <f t="shared" si="1"/>
        <v>3.0014729999999759</v>
      </c>
      <c r="N9" s="26">
        <f t="shared" si="1"/>
        <v>2.2734419999999886</v>
      </c>
      <c r="O9" s="26">
        <f t="shared" si="1"/>
        <v>0.22476300000005267</v>
      </c>
      <c r="P9" s="26">
        <f t="shared" si="1"/>
        <v>1.0855259999999589</v>
      </c>
      <c r="Q9" s="26">
        <f t="shared" si="2"/>
        <v>0.84116000000005897</v>
      </c>
      <c r="R9" s="20">
        <f t="shared" si="3"/>
        <v>10.002816000000053</v>
      </c>
    </row>
    <row r="10" spans="1:18" x14ac:dyDescent="0.25">
      <c r="A10" s="32">
        <v>2019</v>
      </c>
      <c r="B10" s="32">
        <v>8</v>
      </c>
      <c r="C10" s="33">
        <v>158.50906900000001</v>
      </c>
      <c r="D10" s="33">
        <v>157.519226</v>
      </c>
      <c r="E10" s="33">
        <v>156.29873799999999</v>
      </c>
      <c r="F10" s="33">
        <v>154.95738799999998</v>
      </c>
      <c r="G10" s="33">
        <v>153.287654</v>
      </c>
      <c r="H10" s="33">
        <v>153.31634</v>
      </c>
      <c r="I10" s="33">
        <v>152.32682299999999</v>
      </c>
      <c r="J10" s="33">
        <v>152.52429000000001</v>
      </c>
      <c r="K10" s="26">
        <f t="shared" si="1"/>
        <v>0.98984300000000758</v>
      </c>
      <c r="L10" s="26">
        <f t="shared" si="1"/>
        <v>1.2204880000000173</v>
      </c>
      <c r="M10" s="26">
        <f t="shared" si="1"/>
        <v>1.3413500000000056</v>
      </c>
      <c r="N10" s="26">
        <f t="shared" si="1"/>
        <v>1.669733999999977</v>
      </c>
      <c r="O10" s="26">
        <f t="shared" si="1"/>
        <v>-2.8685999999993328E-2</v>
      </c>
      <c r="P10" s="26">
        <f t="shared" si="1"/>
        <v>0.98951700000000642</v>
      </c>
      <c r="Q10" s="26">
        <f t="shared" si="2"/>
        <v>-0.19746700000001738</v>
      </c>
      <c r="R10" s="20">
        <f t="shared" si="3"/>
        <v>5.9847790000000032</v>
      </c>
    </row>
    <row r="11" spans="1:18" x14ac:dyDescent="0.25">
      <c r="A11" s="32">
        <v>2019</v>
      </c>
      <c r="B11" s="32">
        <v>9</v>
      </c>
      <c r="C11" s="33">
        <v>202.687916</v>
      </c>
      <c r="D11" s="33">
        <v>201.68569500000001</v>
      </c>
      <c r="E11" s="33">
        <v>200.898495</v>
      </c>
      <c r="F11" s="33">
        <v>198.07166799999999</v>
      </c>
      <c r="G11" s="33">
        <v>196.92111199999999</v>
      </c>
      <c r="H11" s="33">
        <v>196.88445000000002</v>
      </c>
      <c r="I11" s="33">
        <v>196.97521699999999</v>
      </c>
      <c r="J11" s="33">
        <v>195.76364999999998</v>
      </c>
      <c r="K11" s="26">
        <f t="shared" si="1"/>
        <v>1.0022209999999916</v>
      </c>
      <c r="L11" s="26">
        <f t="shared" si="1"/>
        <v>0.78720000000001278</v>
      </c>
      <c r="M11" s="26">
        <f t="shared" si="1"/>
        <v>2.8268270000000086</v>
      </c>
      <c r="N11" s="26">
        <f t="shared" si="1"/>
        <v>1.1505559999999946</v>
      </c>
      <c r="O11" s="26">
        <f t="shared" si="1"/>
        <v>3.6661999999978434E-2</v>
      </c>
      <c r="P11" s="26">
        <f t="shared" si="1"/>
        <v>-9.0766999999971176E-2</v>
      </c>
      <c r="Q11" s="26">
        <f t="shared" si="2"/>
        <v>1.2115670000000023</v>
      </c>
      <c r="R11" s="20">
        <f t="shared" si="3"/>
        <v>6.9242660000000171</v>
      </c>
    </row>
    <row r="12" spans="1:18" x14ac:dyDescent="0.25">
      <c r="A12" s="32">
        <v>2019</v>
      </c>
      <c r="B12" s="32">
        <v>10</v>
      </c>
      <c r="C12" s="33">
        <v>194.66870299999999</v>
      </c>
      <c r="D12" s="33">
        <v>193.33986199999998</v>
      </c>
      <c r="E12" s="33">
        <v>193.34759700000001</v>
      </c>
      <c r="F12" s="33">
        <v>190.97719499999999</v>
      </c>
      <c r="G12" s="33">
        <v>189.57589300000001</v>
      </c>
      <c r="H12" s="33">
        <v>189.52520799999999</v>
      </c>
      <c r="I12" s="33">
        <v>189.52520799999999</v>
      </c>
      <c r="J12" s="33">
        <v>188.51747599999999</v>
      </c>
      <c r="K12" s="26">
        <f t="shared" si="1"/>
        <v>1.3288410000000113</v>
      </c>
      <c r="L12" s="26">
        <f t="shared" si="1"/>
        <v>-7.7350000000251384E-3</v>
      </c>
      <c r="M12" s="26">
        <f t="shared" si="1"/>
        <v>2.3704020000000128</v>
      </c>
      <c r="N12" s="26">
        <f t="shared" si="1"/>
        <v>1.4013019999999869</v>
      </c>
      <c r="O12" s="26">
        <f t="shared" si="1"/>
        <v>5.0685000000015634E-2</v>
      </c>
      <c r="P12" s="26">
        <f t="shared" si="1"/>
        <v>0</v>
      </c>
      <c r="Q12" s="26">
        <f t="shared" si="2"/>
        <v>1.0077320000000043</v>
      </c>
      <c r="R12" s="20">
        <f t="shared" si="3"/>
        <v>6.1512270000000058</v>
      </c>
    </row>
    <row r="13" spans="1:18" x14ac:dyDescent="0.25">
      <c r="A13" s="32">
        <v>2019</v>
      </c>
      <c r="B13" s="32">
        <v>11</v>
      </c>
      <c r="C13" s="33">
        <v>184.75675999999999</v>
      </c>
      <c r="D13" s="33">
        <v>184.75675999999999</v>
      </c>
      <c r="E13" s="33">
        <v>179.85597899999999</v>
      </c>
      <c r="F13" s="33">
        <v>179.85597899999999</v>
      </c>
      <c r="G13" s="33">
        <v>178.29245600000002</v>
      </c>
      <c r="H13" s="33">
        <v>177.765672</v>
      </c>
      <c r="I13" s="33">
        <v>177.765672</v>
      </c>
      <c r="J13" s="33">
        <v>177.42745100000002</v>
      </c>
      <c r="K13" s="26">
        <f t="shared" si="1"/>
        <v>0</v>
      </c>
      <c r="L13" s="26">
        <f t="shared" si="1"/>
        <v>4.9007809999999949</v>
      </c>
      <c r="M13" s="26">
        <f t="shared" si="1"/>
        <v>0</v>
      </c>
      <c r="N13" s="26">
        <f t="shared" si="1"/>
        <v>1.5635229999999751</v>
      </c>
      <c r="O13" s="26">
        <f t="shared" si="1"/>
        <v>0.52678400000002057</v>
      </c>
      <c r="P13" s="26">
        <f t="shared" si="1"/>
        <v>0</v>
      </c>
      <c r="Q13" s="26">
        <f t="shared" si="2"/>
        <v>0.3382209999999759</v>
      </c>
      <c r="R13" s="20">
        <f t="shared" si="3"/>
        <v>7.3293089999999665</v>
      </c>
    </row>
    <row r="14" spans="1:18" x14ac:dyDescent="0.25">
      <c r="A14" s="15">
        <v>2019</v>
      </c>
      <c r="B14" s="15">
        <v>12</v>
      </c>
      <c r="C14" s="35">
        <v>186.58442400000001</v>
      </c>
      <c r="D14" s="35">
        <v>187.082472</v>
      </c>
      <c r="E14" s="35">
        <v>182.93768499999999</v>
      </c>
      <c r="F14" s="35">
        <v>182.62491900000001</v>
      </c>
      <c r="G14" s="35">
        <v>177.90621300000001</v>
      </c>
      <c r="H14" s="35">
        <v>177.48922200000001</v>
      </c>
      <c r="I14" s="35">
        <v>177.48922200000001</v>
      </c>
      <c r="J14" s="35">
        <v>178.89096900000001</v>
      </c>
      <c r="K14" s="25">
        <f t="shared" ref="K14" si="4">C14-D14</f>
        <v>-0.49804799999998295</v>
      </c>
      <c r="L14" s="25">
        <f t="shared" ref="L14" si="5">D14-E14</f>
        <v>4.144787000000008</v>
      </c>
      <c r="M14" s="25">
        <f t="shared" ref="M14" si="6">E14-F14</f>
        <v>0.31276599999998211</v>
      </c>
      <c r="N14" s="25">
        <f t="shared" ref="N14" si="7">F14-G14</f>
        <v>4.7187059999999974</v>
      </c>
      <c r="O14" s="25">
        <f t="shared" ref="O14" si="8">G14-H14</f>
        <v>0.41699099999999589</v>
      </c>
      <c r="P14" s="25">
        <f t="shared" ref="P14" si="9">H14-I14</f>
        <v>0</v>
      </c>
      <c r="Q14" s="25">
        <f t="shared" ref="Q14" si="10">I14-J14</f>
        <v>-1.4017470000000003</v>
      </c>
      <c r="R14" s="20">
        <f t="shared" si="3"/>
        <v>7.6934550000000002</v>
      </c>
    </row>
    <row r="15" spans="1:18" x14ac:dyDescent="0.25">
      <c r="E15"/>
      <c r="F15"/>
      <c r="G15"/>
      <c r="K15" s="17">
        <f>AVERAGE(K3:K6)</f>
        <v>1.2628926029744747</v>
      </c>
      <c r="L15" s="17">
        <f t="shared" ref="L15:Q15" si="11">AVERAGE(L3:L6)</f>
        <v>0.96488865477876828</v>
      </c>
      <c r="M15" s="17">
        <f t="shared" si="11"/>
        <v>2.0843599780000375</v>
      </c>
      <c r="N15" s="17">
        <f t="shared" si="11"/>
        <v>1.8372719434934268</v>
      </c>
      <c r="O15" s="17">
        <f t="shared" si="11"/>
        <v>1.7718036825323225</v>
      </c>
      <c r="P15" s="17">
        <f t="shared" si="11"/>
        <v>0.27456963576642579</v>
      </c>
      <c r="Q15" s="17">
        <f t="shared" si="11"/>
        <v>0.64782354362910866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4"/>
  <sheetViews>
    <sheetView topLeftCell="A6" workbookViewId="0">
      <selection activeCell="A16" sqref="A16:XFD122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5703125" bestFit="1" customWidth="1"/>
    <col min="5" max="5" width="9.140625" style="16"/>
    <col min="6" max="6" width="14.42578125" bestFit="1" customWidth="1"/>
    <col min="7" max="7" width="14" bestFit="1" customWidth="1"/>
  </cols>
  <sheetData>
    <row r="1" spans="1:8" x14ac:dyDescent="0.25">
      <c r="C1">
        <v>1</v>
      </c>
      <c r="D1">
        <v>2</v>
      </c>
      <c r="E1">
        <v>3</v>
      </c>
    </row>
    <row r="2" spans="1:8" x14ac:dyDescent="0.25">
      <c r="A2" s="10" t="s">
        <v>27</v>
      </c>
      <c r="B2" s="10" t="s">
        <v>39</v>
      </c>
      <c r="C2" s="18" t="s">
        <v>41</v>
      </c>
      <c r="D2" s="12" t="s">
        <v>20</v>
      </c>
      <c r="E2" s="13" t="s">
        <v>21</v>
      </c>
      <c r="F2" s="14" t="s">
        <v>48</v>
      </c>
      <c r="G2" s="14" t="s">
        <v>42</v>
      </c>
    </row>
    <row r="3" spans="1:8" x14ac:dyDescent="0.25">
      <c r="A3" s="31">
        <v>2019</v>
      </c>
      <c r="B3" s="31">
        <v>1</v>
      </c>
      <c r="C3" s="30">
        <v>58.299088999999995</v>
      </c>
      <c r="D3" s="30">
        <v>58.312602999999996</v>
      </c>
      <c r="E3" s="30">
        <v>58.271211000000001</v>
      </c>
      <c r="F3" s="22">
        <v>-1.3514000000000692E-2</v>
      </c>
      <c r="G3" s="22">
        <v>2.7877999999994074E-2</v>
      </c>
      <c r="H3" s="20">
        <f>SUM(F3:G3)</f>
        <v>1.4363999999993382E-2</v>
      </c>
    </row>
    <row r="4" spans="1:8" x14ac:dyDescent="0.25">
      <c r="A4" s="31">
        <v>2019</v>
      </c>
      <c r="B4" s="31">
        <v>2</v>
      </c>
      <c r="C4" s="30">
        <v>81.967627999999991</v>
      </c>
      <c r="D4" s="30">
        <v>81.967627999999991</v>
      </c>
      <c r="E4" s="30">
        <v>81.843521999999993</v>
      </c>
      <c r="F4" s="22">
        <v>0</v>
      </c>
      <c r="G4" s="22">
        <v>0.12410599999999761</v>
      </c>
      <c r="H4" s="20">
        <f t="shared" ref="H4:H14" si="0">SUM(F4:G4)</f>
        <v>0.12410599999999761</v>
      </c>
    </row>
    <row r="5" spans="1:8" x14ac:dyDescent="0.25">
      <c r="A5" s="31">
        <v>2019</v>
      </c>
      <c r="B5" s="31">
        <v>3</v>
      </c>
      <c r="C5" s="30">
        <v>81.797679000000002</v>
      </c>
      <c r="D5" s="30">
        <v>81.797679000000002</v>
      </c>
      <c r="E5" s="30">
        <v>81.437429000000009</v>
      </c>
      <c r="F5" s="22">
        <v>0</v>
      </c>
      <c r="G5" s="22">
        <v>0.36024999999999352</v>
      </c>
      <c r="H5" s="20">
        <f t="shared" si="0"/>
        <v>0.36024999999999352</v>
      </c>
    </row>
    <row r="6" spans="1:8" x14ac:dyDescent="0.25">
      <c r="A6" s="31">
        <v>2019</v>
      </c>
      <c r="B6" s="31">
        <v>4</v>
      </c>
      <c r="C6" s="30">
        <v>78.843890999999999</v>
      </c>
      <c r="D6" s="30">
        <v>78.843890999999999</v>
      </c>
      <c r="E6" s="30">
        <v>78.579068000000007</v>
      </c>
      <c r="F6" s="22">
        <v>0</v>
      </c>
      <c r="G6" s="22">
        <v>0.2648229999999927</v>
      </c>
      <c r="H6" s="20">
        <f t="shared" si="0"/>
        <v>0.2648229999999927</v>
      </c>
    </row>
    <row r="7" spans="1:8" x14ac:dyDescent="0.25">
      <c r="A7" s="15">
        <v>2019</v>
      </c>
      <c r="B7" s="15">
        <v>5</v>
      </c>
      <c r="C7" s="16">
        <v>107.99097700000002</v>
      </c>
      <c r="D7" s="16">
        <v>107.99097700000002</v>
      </c>
      <c r="E7" s="16">
        <v>105.184258</v>
      </c>
      <c r="F7" s="17">
        <v>0</v>
      </c>
      <c r="G7" s="17">
        <v>2.8067190000000153</v>
      </c>
      <c r="H7" s="20">
        <f t="shared" si="0"/>
        <v>2.8067190000000153</v>
      </c>
    </row>
    <row r="8" spans="1:8" x14ac:dyDescent="0.25">
      <c r="A8" s="15">
        <v>2019</v>
      </c>
      <c r="B8" s="15">
        <v>6</v>
      </c>
      <c r="C8" s="16">
        <v>107.996756</v>
      </c>
      <c r="D8" s="16">
        <v>107.996756</v>
      </c>
      <c r="E8" s="16">
        <v>106.58378999999999</v>
      </c>
      <c r="F8" s="17">
        <v>0</v>
      </c>
      <c r="G8" s="17">
        <v>1.4129660000000115</v>
      </c>
      <c r="H8" s="20">
        <f t="shared" si="0"/>
        <v>1.4129660000000115</v>
      </c>
    </row>
    <row r="9" spans="1:8" x14ac:dyDescent="0.25">
      <c r="A9" s="15">
        <v>2019</v>
      </c>
      <c r="B9" s="15">
        <v>7</v>
      </c>
      <c r="C9" s="16">
        <v>77.340648000000002</v>
      </c>
      <c r="D9" s="16">
        <v>77.267937000000003</v>
      </c>
      <c r="E9" s="16">
        <v>75.958327999999995</v>
      </c>
      <c r="F9" s="17">
        <v>7.2710999999998194E-2</v>
      </c>
      <c r="G9" s="17">
        <v>1.3823200000000071</v>
      </c>
      <c r="H9" s="20">
        <f t="shared" si="0"/>
        <v>1.4550310000000053</v>
      </c>
    </row>
    <row r="10" spans="1:8" x14ac:dyDescent="0.25">
      <c r="A10" s="15">
        <v>2019</v>
      </c>
      <c r="B10" s="15">
        <v>8</v>
      </c>
      <c r="C10" s="16">
        <v>34.560977999999999</v>
      </c>
      <c r="D10" s="16">
        <v>34.715554999999995</v>
      </c>
      <c r="E10" s="16">
        <v>34.645613999999995</v>
      </c>
      <c r="F10" s="17">
        <v>-0.15457699999999619</v>
      </c>
      <c r="G10" s="17">
        <v>-8.4635999999996159E-2</v>
      </c>
      <c r="H10" s="20">
        <f t="shared" si="0"/>
        <v>-0.23921299999999235</v>
      </c>
    </row>
    <row r="11" spans="1:8" x14ac:dyDescent="0.25">
      <c r="A11" s="15">
        <v>2019</v>
      </c>
      <c r="B11" s="15">
        <v>9</v>
      </c>
      <c r="C11" s="16">
        <v>25.818473000000001</v>
      </c>
      <c r="D11" s="16">
        <v>25.745079999999998</v>
      </c>
      <c r="E11" s="16">
        <v>24.392966999999999</v>
      </c>
      <c r="F11" s="17">
        <v>7.3393000000002928E-2</v>
      </c>
      <c r="G11" s="17">
        <v>1.4255060000000022</v>
      </c>
      <c r="H11" s="20">
        <f t="shared" si="0"/>
        <v>1.4988990000000051</v>
      </c>
    </row>
    <row r="12" spans="1:8" x14ac:dyDescent="0.25">
      <c r="A12" s="15">
        <v>2019</v>
      </c>
      <c r="B12" s="15">
        <v>10</v>
      </c>
      <c r="C12" s="16">
        <v>33.406703999999998</v>
      </c>
      <c r="D12" s="16">
        <v>33.561734999999999</v>
      </c>
      <c r="E12" s="16">
        <v>31.456195999999998</v>
      </c>
      <c r="F12" s="17">
        <v>-0.15503100000000103</v>
      </c>
      <c r="G12" s="17">
        <v>1.9505079999999992</v>
      </c>
      <c r="H12" s="20">
        <f t="shared" si="0"/>
        <v>1.7954769999999982</v>
      </c>
    </row>
    <row r="13" spans="1:8" x14ac:dyDescent="0.25">
      <c r="A13" s="15">
        <v>2019</v>
      </c>
      <c r="B13" s="15">
        <v>11</v>
      </c>
      <c r="C13" s="16">
        <v>51.725853999999998</v>
      </c>
      <c r="D13" s="16">
        <v>51.778676000000004</v>
      </c>
      <c r="E13" s="16">
        <v>51.511938999999998</v>
      </c>
      <c r="F13" s="17">
        <v>-5.2822000000006142E-2</v>
      </c>
      <c r="G13" s="17">
        <v>0.21391500000000008</v>
      </c>
      <c r="H13" s="20">
        <f t="shared" si="0"/>
        <v>0.16109299999999394</v>
      </c>
    </row>
    <row r="14" spans="1:8" x14ac:dyDescent="0.25">
      <c r="A14" s="31">
        <v>2019</v>
      </c>
      <c r="B14" s="31">
        <v>12</v>
      </c>
      <c r="C14" s="30">
        <v>54.032162999999997</v>
      </c>
      <c r="D14" s="30">
        <v>53.878532999999997</v>
      </c>
      <c r="E14" s="30">
        <v>53.997465999999996</v>
      </c>
      <c r="F14" s="22">
        <v>0.15362999999999971</v>
      </c>
      <c r="G14" s="22">
        <v>3.469700000000131E-2</v>
      </c>
      <c r="H14" s="20">
        <f t="shared" si="0"/>
        <v>0.18832700000000102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>
      <selection activeCell="J11" sqref="J1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5703125" bestFit="1" customWidth="1"/>
    <col min="5" max="5" width="9.140625" style="16"/>
    <col min="6" max="6" width="14.42578125" bestFit="1" customWidth="1"/>
    <col min="7" max="7" width="14" bestFit="1" customWidth="1"/>
    <col min="10" max="10" width="11.28515625" bestFit="1" customWidth="1"/>
  </cols>
  <sheetData>
    <row r="1" spans="1:23" x14ac:dyDescent="0.25">
      <c r="A1" s="10" t="s">
        <v>27</v>
      </c>
      <c r="B1" s="10" t="s">
        <v>39</v>
      </c>
      <c r="C1" s="18" t="s">
        <v>43</v>
      </c>
      <c r="D1" s="12" t="s">
        <v>24</v>
      </c>
      <c r="E1" s="13" t="s">
        <v>25</v>
      </c>
      <c r="F1" s="14" t="s">
        <v>44</v>
      </c>
      <c r="G1" s="14" t="s">
        <v>45</v>
      </c>
    </row>
    <row r="2" spans="1:23" x14ac:dyDescent="0.25">
      <c r="A2" s="31">
        <v>2019</v>
      </c>
      <c r="B2" s="31">
        <v>1</v>
      </c>
      <c r="C2" s="30">
        <v>11.201746999999999</v>
      </c>
      <c r="D2" s="30">
        <v>12.414008000000001</v>
      </c>
      <c r="E2" s="30">
        <v>11.046809</v>
      </c>
      <c r="F2" s="22">
        <v>-1.2122610000000016</v>
      </c>
      <c r="G2" s="22">
        <v>1.3671990000000012</v>
      </c>
      <c r="H2" s="20">
        <f>SUM(F2:G2)</f>
        <v>0.15493799999999958</v>
      </c>
    </row>
    <row r="3" spans="1:23" x14ac:dyDescent="0.25">
      <c r="A3" s="31">
        <v>2019</v>
      </c>
      <c r="B3" s="31">
        <v>2</v>
      </c>
      <c r="C3" s="30">
        <v>20.121100999999999</v>
      </c>
      <c r="D3" s="30">
        <v>20.600383999999998</v>
      </c>
      <c r="E3" s="30">
        <v>20.393684</v>
      </c>
      <c r="F3" s="22">
        <v>-0.47928299999999879</v>
      </c>
      <c r="G3" s="22">
        <v>0.20669999999999789</v>
      </c>
      <c r="H3" s="20">
        <f t="shared" ref="H3:H13" si="0">SUM(F3:G3)</f>
        <v>-0.27258300000000091</v>
      </c>
    </row>
    <row r="4" spans="1:23" x14ac:dyDescent="0.25">
      <c r="A4" s="31">
        <v>2019</v>
      </c>
      <c r="B4" s="31">
        <v>3</v>
      </c>
      <c r="C4" s="30">
        <v>20.897506</v>
      </c>
      <c r="D4" s="30">
        <v>20.921707999999999</v>
      </c>
      <c r="E4" s="30">
        <v>21.025227999999998</v>
      </c>
      <c r="F4" s="22">
        <v>-2.4201999999998947E-2</v>
      </c>
      <c r="G4" s="22">
        <v>-0.10351999999999961</v>
      </c>
      <c r="H4" s="20">
        <f t="shared" si="0"/>
        <v>-0.12772199999999856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x14ac:dyDescent="0.25">
      <c r="A5" s="31">
        <v>2019</v>
      </c>
      <c r="B5" s="31">
        <v>4</v>
      </c>
      <c r="C5" s="30">
        <v>21.869147000000002</v>
      </c>
      <c r="D5" s="30">
        <v>21.034167</v>
      </c>
      <c r="E5" s="30">
        <v>20.061702</v>
      </c>
      <c r="F5" s="22">
        <v>0.83498000000000161</v>
      </c>
      <c r="G5" s="22">
        <v>0.97246499999999969</v>
      </c>
      <c r="H5" s="20">
        <f t="shared" si="0"/>
        <v>1.8074450000000013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15">
        <v>2019</v>
      </c>
      <c r="B6" s="15">
        <v>5</v>
      </c>
      <c r="C6" s="16">
        <v>33.799999999999997</v>
      </c>
      <c r="D6" s="16">
        <v>31.647099999999998</v>
      </c>
      <c r="E6" s="16">
        <v>28.96585</v>
      </c>
      <c r="F6" s="17">
        <v>2.1528999999999989</v>
      </c>
      <c r="G6" s="17">
        <v>2.6812499999999986</v>
      </c>
      <c r="H6" s="20">
        <f t="shared" si="0"/>
        <v>4.8341499999999975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15">
        <v>2019</v>
      </c>
      <c r="B7" s="15">
        <v>6</v>
      </c>
      <c r="C7" s="16">
        <v>33.427531999999999</v>
      </c>
      <c r="D7" s="16">
        <v>31.328187</v>
      </c>
      <c r="E7" s="16">
        <v>28.709175999999999</v>
      </c>
      <c r="F7" s="17">
        <v>2.0993449999999996</v>
      </c>
      <c r="G7" s="17">
        <v>2.6190110000000004</v>
      </c>
      <c r="H7" s="20">
        <f t="shared" si="0"/>
        <v>4.718356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x14ac:dyDescent="0.25">
      <c r="A8" s="15">
        <v>2019</v>
      </c>
      <c r="B8" s="15">
        <v>7</v>
      </c>
      <c r="C8" s="16">
        <v>22.878146999999998</v>
      </c>
      <c r="D8" s="16">
        <v>22.806695999999999</v>
      </c>
      <c r="E8" s="16">
        <v>22.320060999999999</v>
      </c>
      <c r="F8" s="17">
        <v>7.1450999999999709E-2</v>
      </c>
      <c r="G8" s="17">
        <v>0.48663499999999971</v>
      </c>
      <c r="H8" s="20">
        <f t="shared" si="0"/>
        <v>0.55808599999999942</v>
      </c>
    </row>
    <row r="9" spans="1:23" x14ac:dyDescent="0.25">
      <c r="A9" s="15">
        <v>2019</v>
      </c>
      <c r="B9" s="15">
        <v>8</v>
      </c>
      <c r="C9" s="16">
        <v>8.6727150000000002</v>
      </c>
      <c r="D9" s="16">
        <v>8.6954139999999995</v>
      </c>
      <c r="E9" s="16">
        <v>8.6845020000000002</v>
      </c>
      <c r="F9" s="17">
        <v>-2.2698999999999359E-2</v>
      </c>
      <c r="G9" s="17">
        <v>1.0911999999999367E-2</v>
      </c>
      <c r="H9" s="20">
        <f t="shared" si="0"/>
        <v>-1.1786999999999992E-2</v>
      </c>
    </row>
    <row r="10" spans="1:23" x14ac:dyDescent="0.25">
      <c r="A10" s="15">
        <v>2019</v>
      </c>
      <c r="B10" s="15">
        <v>9</v>
      </c>
      <c r="C10" s="16">
        <v>6.4285459999999999</v>
      </c>
      <c r="D10" s="16">
        <v>6.4285459999999999</v>
      </c>
      <c r="E10" s="16">
        <v>6.4285459999999999</v>
      </c>
      <c r="F10" s="17">
        <v>0</v>
      </c>
      <c r="G10" s="17">
        <v>0</v>
      </c>
      <c r="H10" s="20">
        <f t="shared" si="0"/>
        <v>0</v>
      </c>
    </row>
    <row r="11" spans="1:23" x14ac:dyDescent="0.25">
      <c r="A11" s="15">
        <v>2019</v>
      </c>
      <c r="B11" s="15">
        <v>10</v>
      </c>
      <c r="C11" s="16">
        <v>7.3840219999999999</v>
      </c>
      <c r="D11" s="16">
        <v>7.3840219999999999</v>
      </c>
      <c r="E11" s="16">
        <v>7.3840219999999999</v>
      </c>
      <c r="F11" s="17">
        <v>0</v>
      </c>
      <c r="G11" s="17">
        <v>0</v>
      </c>
      <c r="H11" s="20">
        <f t="shared" si="0"/>
        <v>0</v>
      </c>
    </row>
    <row r="12" spans="1:23" x14ac:dyDescent="0.25">
      <c r="A12" s="15">
        <v>2019</v>
      </c>
      <c r="B12" s="15">
        <v>11</v>
      </c>
      <c r="C12" s="16">
        <v>10.065630000000001</v>
      </c>
      <c r="D12" s="16">
        <v>10.035323999999999</v>
      </c>
      <c r="E12" s="16">
        <v>10.089508</v>
      </c>
      <c r="F12" s="17">
        <v>3.0306000000001276E-2</v>
      </c>
      <c r="G12" s="17">
        <v>-5.418400000000112E-2</v>
      </c>
      <c r="H12" s="20">
        <f t="shared" si="0"/>
        <v>-2.3877999999999844E-2</v>
      </c>
    </row>
    <row r="13" spans="1:23" x14ac:dyDescent="0.25">
      <c r="A13" s="15">
        <v>2019</v>
      </c>
      <c r="B13" s="15">
        <v>12</v>
      </c>
      <c r="C13" s="16">
        <v>11.415710000000001</v>
      </c>
      <c r="D13" s="16">
        <v>12.359474000000001</v>
      </c>
      <c r="E13" s="16">
        <v>11.493703999999999</v>
      </c>
      <c r="F13" s="17">
        <v>-0.94376399999999983</v>
      </c>
      <c r="G13" s="17">
        <v>0.86577000000000126</v>
      </c>
      <c r="H13" s="20">
        <f t="shared" si="0"/>
        <v>-7.7993999999998564E-2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65E3346B944D4D9F6D8757E192A487" ma:contentTypeVersion="52" ma:contentTypeDescription="" ma:contentTypeScope="" ma:versionID="cdffdd5af7fd41ef6b2ab174453b7f6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2020-06-01T07:00:00+00:00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200505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034952-2F44-409F-A092-E4780756244A}"/>
</file>

<file path=customXml/itemProps2.xml><?xml version="1.0" encoding="utf-8"?>
<ds:datastoreItem xmlns:ds="http://schemas.openxmlformats.org/officeDocument/2006/customXml" ds:itemID="{CF821E23-2DC0-40D9-937A-32454348F512}"/>
</file>

<file path=customXml/itemProps3.xml><?xml version="1.0" encoding="utf-8"?>
<ds:datastoreItem xmlns:ds="http://schemas.openxmlformats.org/officeDocument/2006/customXml" ds:itemID="{57790E50-6F6B-43A2-95C8-9F413E904602}"/>
</file>

<file path=customXml/itemProps4.xml><?xml version="1.0" encoding="utf-8"?>
<ds:datastoreItem xmlns:ds="http://schemas.openxmlformats.org/officeDocument/2006/customXml" ds:itemID="{4FFB885E-0057-470F-A869-B7DA5E353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Run Desc</vt:lpstr>
      <vt:lpstr>Incremental Energy Summary</vt:lpstr>
      <vt:lpstr>Sheet1</vt:lpstr>
      <vt:lpstr>ClarkFork Upgrade</vt:lpstr>
      <vt:lpstr>LSpo Upgrade</vt:lpstr>
      <vt:lpstr>NM_Upgrade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Shane, Xin</dc:creator>
  <cp:lastModifiedBy>Lyons, John</cp:lastModifiedBy>
  <dcterms:created xsi:type="dcterms:W3CDTF">2019-02-20T15:57:11Z</dcterms:created>
  <dcterms:modified xsi:type="dcterms:W3CDTF">2020-05-30T19:46:20Z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0x0101006E56B4D1795A2E4DB2F0B01679ED314A00B565E3346B944D4D9F6D8757E192A487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