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14505" yWindow="-15" windowWidth="14310" windowHeight="7320" tabRatio="918" activeTab="4"/>
  </bookViews>
  <sheets>
    <sheet name="3.02G" sheetId="61" r:id="rId1"/>
    <sheet name="SOG 12 12-2019" sheetId="62" r:id="rId2"/>
    <sheet name="Rev Sharing 12ME 12-2019" sheetId="63" r:id="rId3"/>
    <sheet name="19CBR Gas" sheetId="65" r:id="rId4"/>
    <sheet name="Rentals MerCR SCH132" sheetId="64" r:id="rId5"/>
  </sheets>
  <externalReferences>
    <externalReference r:id="rId6"/>
  </externalReference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/>
</workbook>
</file>

<file path=xl/calcChain.xml><?xml version="1.0" encoding="utf-8"?>
<calcChain xmlns="http://schemas.openxmlformats.org/spreadsheetml/2006/main">
  <c r="C37" i="61" l="1"/>
  <c r="C32" i="61" l="1"/>
  <c r="C29" i="61"/>
  <c r="C28" i="61"/>
  <c r="C10" i="65" l="1"/>
  <c r="D9" i="65"/>
  <c r="F9" i="65" s="1"/>
  <c r="E8" i="65"/>
  <c r="F8" i="65" s="1"/>
  <c r="E7" i="65"/>
  <c r="F7" i="65" s="1"/>
  <c r="D6" i="65"/>
  <c r="D5" i="65"/>
  <c r="F5" i="65" s="1"/>
  <c r="E4" i="65"/>
  <c r="F4" i="65" s="1"/>
  <c r="E3" i="65"/>
  <c r="E10" i="65" l="1"/>
  <c r="D10" i="65"/>
  <c r="D21" i="61" s="1"/>
  <c r="F6" i="65"/>
  <c r="F3" i="65"/>
  <c r="F10" i="65" s="1"/>
  <c r="O64" i="62" l="1"/>
  <c r="Q64" i="62" s="1"/>
  <c r="U25" i="62"/>
  <c r="O56" i="62"/>
  <c r="Q56" i="62" s="1"/>
  <c r="Q50" i="62"/>
  <c r="I50" i="62"/>
  <c r="K50" i="62" s="1"/>
  <c r="O50" i="62"/>
  <c r="O49" i="62"/>
  <c r="Q49" i="62" s="1"/>
  <c r="I48" i="62"/>
  <c r="D13" i="61"/>
  <c r="O33" i="62"/>
  <c r="W26" i="62"/>
  <c r="S26" i="62"/>
  <c r="O26" i="62"/>
  <c r="Q26" i="62" s="1"/>
  <c r="E28" i="62"/>
  <c r="E20" i="62"/>
  <c r="S18" i="62"/>
  <c r="W18" i="62"/>
  <c r="O18" i="62"/>
  <c r="Q18" i="62" s="1"/>
  <c r="U17" i="62"/>
  <c r="U12" i="62"/>
  <c r="S12" i="62"/>
  <c r="W11" i="62"/>
  <c r="S11" i="62"/>
  <c r="O11" i="62"/>
  <c r="Q11" i="62" s="1"/>
  <c r="I11" i="62"/>
  <c r="K11" i="62" s="1"/>
  <c r="U10" i="62"/>
  <c r="O10" i="62"/>
  <c r="I64" i="62" l="1"/>
  <c r="G28" i="62"/>
  <c r="I28" i="62" s="1"/>
  <c r="K28" i="62" s="1"/>
  <c r="I56" i="62"/>
  <c r="G20" i="62"/>
  <c r="O48" i="62"/>
  <c r="E66" i="62"/>
  <c r="I63" i="62"/>
  <c r="K63" i="62" s="1"/>
  <c r="M14" i="62"/>
  <c r="Q10" i="62"/>
  <c r="I20" i="62"/>
  <c r="K20" i="62" s="1"/>
  <c r="G58" i="62"/>
  <c r="G66" i="62"/>
  <c r="G14" i="62"/>
  <c r="K48" i="62"/>
  <c r="G52" i="62"/>
  <c r="U11" i="62"/>
  <c r="M58" i="62"/>
  <c r="W17" i="62"/>
  <c r="M66" i="62"/>
  <c r="W25" i="62"/>
  <c r="K33" i="62"/>
  <c r="E58" i="62"/>
  <c r="I55" i="62"/>
  <c r="K55" i="62" s="1"/>
  <c r="W10" i="62"/>
  <c r="Q33" i="62"/>
  <c r="E52" i="62"/>
  <c r="U18" i="62"/>
  <c r="K56" i="62"/>
  <c r="U26" i="62"/>
  <c r="K64" i="62"/>
  <c r="E14" i="62"/>
  <c r="I10" i="62"/>
  <c r="K10" i="62" s="1"/>
  <c r="W12" i="62"/>
  <c r="S10" i="62"/>
  <c r="I12" i="62"/>
  <c r="K12" i="62" s="1"/>
  <c r="O12" i="62"/>
  <c r="Q12" i="62" s="1"/>
  <c r="I17" i="62"/>
  <c r="K17" i="62" s="1"/>
  <c r="O17" i="62"/>
  <c r="Q17" i="62" s="1"/>
  <c r="S17" i="62"/>
  <c r="I18" i="62"/>
  <c r="K18" i="62" s="1"/>
  <c r="M20" i="62"/>
  <c r="I25" i="62"/>
  <c r="K25" i="62" s="1"/>
  <c r="O25" i="62"/>
  <c r="Q25" i="62" s="1"/>
  <c r="S25" i="62"/>
  <c r="I26" i="62"/>
  <c r="K26" i="62" s="1"/>
  <c r="M28" i="62"/>
  <c r="O28" i="62" s="1"/>
  <c r="I32" i="62"/>
  <c r="K32" i="62" s="1"/>
  <c r="O32" i="62"/>
  <c r="Q32" i="62" s="1"/>
  <c r="I33" i="62"/>
  <c r="Q48" i="62"/>
  <c r="I49" i="62"/>
  <c r="K49" i="62" s="1"/>
  <c r="M52" i="62"/>
  <c r="O55" i="62"/>
  <c r="Q55" i="62" s="1"/>
  <c r="O63" i="62"/>
  <c r="Q63" i="62" s="1"/>
  <c r="O58" i="62" l="1"/>
  <c r="S20" i="62"/>
  <c r="I58" i="62"/>
  <c r="K58" i="62" s="1"/>
  <c r="W28" i="62"/>
  <c r="U20" i="62"/>
  <c r="Q28" i="62"/>
  <c r="U14" i="62"/>
  <c r="G60" i="62"/>
  <c r="U28" i="62"/>
  <c r="M60" i="62"/>
  <c r="W14" i="62"/>
  <c r="I52" i="62"/>
  <c r="K52" i="62" s="1"/>
  <c r="O52" i="62"/>
  <c r="Q52" i="62" s="1"/>
  <c r="S14" i="62"/>
  <c r="E60" i="62"/>
  <c r="G22" i="62"/>
  <c r="O66" i="62"/>
  <c r="Q66" i="62" s="1"/>
  <c r="S28" i="62"/>
  <c r="I66" i="62"/>
  <c r="K66" i="62" s="1"/>
  <c r="E22" i="62"/>
  <c r="I14" i="62"/>
  <c r="K14" i="62" s="1"/>
  <c r="O14" i="62"/>
  <c r="Q14" i="62" s="1"/>
  <c r="W20" i="62"/>
  <c r="Q58" i="62"/>
  <c r="O20" i="62"/>
  <c r="Q20" i="62" s="1"/>
  <c r="M22" i="62"/>
  <c r="E30" i="62" l="1"/>
  <c r="I22" i="62"/>
  <c r="O22" i="62"/>
  <c r="Q22" i="62" s="1"/>
  <c r="Q60" i="62"/>
  <c r="M68" i="62"/>
  <c r="W22" i="62"/>
  <c r="U22" i="62"/>
  <c r="G68" i="62"/>
  <c r="I60" i="62"/>
  <c r="K60" i="62" s="1"/>
  <c r="O60" i="62"/>
  <c r="S22" i="62"/>
  <c r="E68" i="62"/>
  <c r="K22" i="62"/>
  <c r="G30" i="62"/>
  <c r="M30" i="62"/>
  <c r="M35" i="62" l="1"/>
  <c r="U30" i="62"/>
  <c r="G35" i="62"/>
  <c r="I68" i="62"/>
  <c r="K68" i="62" s="1"/>
  <c r="O68" i="62"/>
  <c r="Q68" i="62" s="1"/>
  <c r="S30" i="62"/>
  <c r="W30" i="62"/>
  <c r="E35" i="62"/>
  <c r="I30" i="62"/>
  <c r="K30" i="62" s="1"/>
  <c r="O30" i="62"/>
  <c r="Q30" i="62" s="1"/>
  <c r="I35" i="62" l="1"/>
  <c r="O35" i="62"/>
  <c r="K35" i="62"/>
  <c r="Q35" i="62"/>
  <c r="E24" i="61" l="1"/>
  <c r="E26" i="61" s="1"/>
  <c r="D19" i="61"/>
  <c r="A15" i="6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E15" i="61"/>
  <c r="A13" i="61"/>
  <c r="A14" i="61" s="1"/>
  <c r="D28" i="61" l="1"/>
  <c r="D29" i="61"/>
  <c r="D32" i="61"/>
  <c r="E34" i="61" s="1"/>
  <c r="E30" i="61" l="1"/>
  <c r="E36" i="61" l="1"/>
  <c r="E37" i="61" s="1"/>
  <c r="E38" i="61" s="1"/>
</calcChain>
</file>

<file path=xl/sharedStrings.xml><?xml version="1.0" encoding="utf-8"?>
<sst xmlns="http://schemas.openxmlformats.org/spreadsheetml/2006/main" count="296" uniqueCount="170">
  <si>
    <t>LINE</t>
  </si>
  <si>
    <t>NO.</t>
  </si>
  <si>
    <t>DESCRIPTION</t>
  </si>
  <si>
    <t>ADJUSTMENT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</si>
  <si>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</si>
  <si>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</si>
  <si>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</si>
  <si>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</si>
  <si>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</si>
  <si>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</si>
  <si>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</si>
  <si>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>COMMISSION BASIS REPORT</t>
  </si>
  <si>
    <t>REVENUES AND EXPENSES</t>
  </si>
  <si>
    <t>INCREASE (DECREASE) OPERATING INCOME</t>
  </si>
  <si>
    <t>INCREASE (DECREASE) EXPENSE</t>
  </si>
  <si>
    <t>PAGE 3.02</t>
  </si>
  <si>
    <t>PUGET SOUND ENERGY-GAS</t>
  </si>
  <si>
    <t>TOTAL INCREASE (DECREASE) SALES TO CUSTOMERS</t>
  </si>
  <si>
    <t>TOTAL INCREASE (DECREASE) REVENUES</t>
  </si>
  <si>
    <t>OTHER OPERATING REVENUES:</t>
  </si>
  <si>
    <t>TOTAL INCREASE (DECREASE) OPERATING REVENUES</t>
  </si>
  <si>
    <t>REMOVE RENTALS ASSOC WITH SCH 132</t>
  </si>
  <si>
    <t>REMOVE EARNINGS SHARING ACCRUALS</t>
  </si>
  <si>
    <t>Act. Costs</t>
  </si>
  <si>
    <t/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</si>
  <si>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</si>
  <si>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</si>
  <si>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</si>
  <si>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</si>
  <si>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</si>
  <si>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</si>
  <si>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</si>
  <si>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</si>
  <si>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</si>
  <si>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</si>
  <si>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</si>
  <si>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</si>
  <si>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</si>
  <si>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</si>
  <si>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</si>
  <si>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</si>
  <si>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</si>
  <si>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>SCH. 149 (Pipeline Replacement) in above</t>
  </si>
  <si>
    <t>SCH. 142 (Decup in BillEngy) in above</t>
  </si>
  <si>
    <t>SCH. 141 (Expedt in BillEngy) in above</t>
  </si>
  <si>
    <t>SCH. 140 (Prop Tax in BillEngy) in above</t>
  </si>
  <si>
    <t xml:space="preserve">    Total operating revenues</t>
  </si>
  <si>
    <t>Other Operating Revenues</t>
  </si>
  <si>
    <t>Decoupling Revenue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</si>
  <si>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</si>
  <si>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</si>
  <si>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</si>
  <si>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</si>
  <si>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</si>
  <si>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</si>
  <si>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</si>
  <si>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</si>
  <si>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</si>
  <si>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PUGET SOUND ENERGY</t>
  </si>
  <si>
    <t>REMOVE MERGER RATE CREDIT SCH 132</t>
  </si>
  <si>
    <t>Fiscal year/period</t>
  </si>
  <si>
    <t>Division</t>
  </si>
  <si>
    <t>Rate Category</t>
  </si>
  <si>
    <t>BUDGET</t>
  </si>
  <si>
    <t>%</t>
  </si>
  <si>
    <t>AMOUNT</t>
  </si>
  <si>
    <t>REVENUE PER THERM</t>
  </si>
  <si>
    <t>VARIANCE FROM BUDGET</t>
  </si>
  <si>
    <t>Key Figures</t>
  </si>
  <si>
    <t>Sub-Transaction</t>
  </si>
  <si>
    <t>Overall Result</t>
  </si>
  <si>
    <t>Merger Credit</t>
  </si>
  <si>
    <t>Order Group: EB_GAS.OVER</t>
  </si>
  <si>
    <t>Puget Sound Energy</t>
  </si>
  <si>
    <t>12 Month Ended Order Report</t>
  </si>
  <si>
    <t>SCH_071G</t>
  </si>
  <si>
    <t>Natural Gas Water Heater Rental Service</t>
  </si>
  <si>
    <t>SCH_072G</t>
  </si>
  <si>
    <t>Natural Gas Large Vol H2O Heater Rental</t>
  </si>
  <si>
    <t>SCH_074G</t>
  </si>
  <si>
    <t>Natural Gas Conv. Burner Rental Service</t>
  </si>
  <si>
    <t>Orders</t>
  </si>
  <si>
    <t>Author</t>
  </si>
  <si>
    <t>ZDLAAD</t>
  </si>
  <si>
    <t>Last Refreshed</t>
  </si>
  <si>
    <t>1/22/2020 13:52:26</t>
  </si>
  <si>
    <t>Current User</t>
  </si>
  <si>
    <t>JDIMAS</t>
  </si>
  <si>
    <t>Key Date</t>
  </si>
  <si>
    <t>1/22/2020</t>
  </si>
  <si>
    <t>Last Changed by</t>
  </si>
  <si>
    <t>SKALMI</t>
  </si>
  <si>
    <t>Changed At</t>
  </si>
  <si>
    <t>11/22/2015 02:40:43</t>
  </si>
  <si>
    <t>InfoProvider</t>
  </si>
  <si>
    <t>ZUCSAM02</t>
  </si>
  <si>
    <t>Status of Data</t>
  </si>
  <si>
    <t>2/1/2019 02:22:09</t>
  </si>
  <si>
    <t>Query Technical Name</t>
  </si>
  <si>
    <t>ZB_ZUCSAM02_Q028</t>
  </si>
  <si>
    <t>Relevance of Data (Date)</t>
  </si>
  <si>
    <t>2/1/2019</t>
  </si>
  <si>
    <t>Query Description</t>
  </si>
  <si>
    <t>Sales of Electricity and Gas</t>
  </si>
  <si>
    <t>Relevance of Data (Time)</t>
  </si>
  <si>
    <t>02:22:09</t>
  </si>
  <si>
    <t>Filter</t>
  </si>
  <si>
    <t>Table</t>
  </si>
  <si>
    <t>ADID</t>
  </si>
  <si>
    <t>1000/20/RT Rental Services</t>
  </si>
  <si>
    <t>Total Billed Amount Incl Tax</t>
  </si>
  <si>
    <t>Bill Line Item Type</t>
  </si>
  <si>
    <t>2017</t>
  </si>
  <si>
    <t>2018</t>
  </si>
  <si>
    <t>2019</t>
  </si>
  <si>
    <t>Billing Document</t>
  </si>
  <si>
    <t>1000/20/RT</t>
  </si>
  <si>
    <t>Rental Services</t>
  </si>
  <si>
    <t>0100/R/0317</t>
  </si>
  <si>
    <t>Billing Portion</t>
  </si>
  <si>
    <t>0100/R/0417</t>
  </si>
  <si>
    <t>Business Partner</t>
  </si>
  <si>
    <t>0200/R/0317</t>
  </si>
  <si>
    <t>CO Order</t>
  </si>
  <si>
    <t>0200/R/0417</t>
  </si>
  <si>
    <t>Contract Account</t>
  </si>
  <si>
    <t>20 Gas</t>
  </si>
  <si>
    <t>G/L Account</t>
  </si>
  <si>
    <t>Header Line</t>
  </si>
  <si>
    <t>,Total Billed Amount Incl Tax</t>
  </si>
  <si>
    <t>Main Transaction</t>
  </si>
  <si>
    <t>StatGroup Quantity</t>
  </si>
  <si>
    <t>Statistical Rate</t>
  </si>
  <si>
    <t>StatisticGrp Amount</t>
  </si>
  <si>
    <t>0100/R/0317 Merger Credit, 0200/R/0317 Merger Credit, 0300/R/0317 Merger Credit...</t>
  </si>
  <si>
    <t xml:space="preserve">  49500113  9900 - AMORT Gas R</t>
  </si>
  <si>
    <t xml:space="preserve">  49500114  9900 - AMORT Gas R</t>
  </si>
  <si>
    <t xml:space="preserve">  49500142  9900 - AMORT Gas R</t>
  </si>
  <si>
    <t>* Total</t>
  </si>
  <si>
    <t>Report:  Ord: 12 M End by Ord                Report Group:  ZO12</t>
  </si>
  <si>
    <t>From:  1/2019  To: 12/2019      Report Executed: 01/22/2020 @ 14:15:22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</si>
  <si>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</si>
  <si>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</si>
  <si>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</si>
  <si>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</si>
  <si>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141Y (TCJA Overcollection) in above</t>
  </si>
  <si>
    <t>FOR THE TWELVE MONTHS ENDED DECEMBER 31, 2019</t>
  </si>
  <si>
    <t>Revenue &amp; Expense Restating</t>
  </si>
  <si>
    <t>Pass-Through Revenue &amp; Expense</t>
  </si>
  <si>
    <t>Total CBR</t>
  </si>
  <si>
    <t>$</t>
  </si>
  <si>
    <t>49500066</t>
  </si>
  <si>
    <t>G Decoup Amort Sch 142 - Sch 31 &amp; 31T in</t>
  </si>
  <si>
    <t>49500067</t>
  </si>
  <si>
    <t>G Decoup Amort Sch 142-Sch 41,41T,86,86T</t>
  </si>
  <si>
    <t>49500113</t>
  </si>
  <si>
    <t>9900 - AMORT Gas ROR Refund-Commercial</t>
  </si>
  <si>
    <t>49500114</t>
  </si>
  <si>
    <t>9900 - AMORT Gas ROR Refund-Industrial</t>
  </si>
  <si>
    <t>49500122</t>
  </si>
  <si>
    <t>9900- Amort Sch 142 Gas Resid in Rates</t>
  </si>
  <si>
    <t>49500132</t>
  </si>
  <si>
    <t>9900- Amort Sch 142 Gas NonResid in Rate</t>
  </si>
  <si>
    <t>49500142</t>
  </si>
  <si>
    <t>9900 - AMORT Gas ROR Refund-Residential</t>
  </si>
  <si>
    <t>Result</t>
  </si>
  <si>
    <t>Over earnings amort - REV&amp;EXP Adj</t>
  </si>
  <si>
    <t>Decoupling amort - PASS THRU Adj</t>
  </si>
  <si>
    <t>TWELVE MONTHS ENDED DECEMBER 31, 2019</t>
  </si>
  <si>
    <t>VARIANCE FROM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</si>
</sst>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.00000%"/>
    <numFmt numFmtId="167" formatCode="0.00000"/>
    <numFmt numFmtId="168" formatCode="_(#,##0.0%_);\(#,##0.0%\);_(#,##0.0%_);_(@_)"/>
    <numFmt numFmtId="169" formatCode="_(#,##0_);\(#,##0\);_(#,##0_);_(@_)"/>
    <numFmt numFmtId="170" formatCode="_-* #,##0\ _D_M_-;\-* #,##0\ _D_M_-;_-* &quot;-&quot;??\ _D_M_-;_-@_-"/>
    <numFmt numFmtId="171" formatCode="0.000"/>
    <numFmt numFmtId="172" formatCode="0.0%;\(0.0%\)"/>
    <numFmt numFmtId="173" formatCode="_(&quot;$&quot;* #,##0.000_);_(&quot;$&quot;* \(#,##0.000\);_(&quot;$&quot;* &quot;-&quot;???_);_(@_)"/>
    <numFmt numFmtId="174" formatCode="_(* #,##0.000_);_(* \(#,##0.000\);_(* &quot;-&quot;???_);_(@_)"/>
    <numFmt numFmtId="175" formatCode="_-* #,##0.00\ _D_M_-;\-* #,##0.00\ _D_M_-;_-* &quot;-&quot;??\ _D_M_-;_-@_-"/>
    <numFmt numFmtId="176" formatCode="_-* #,##0.00\ &quot;DM&quot;_-;\-* #,##0.00\ &quot;DM&quot;_-;_-* &quot;-&quot;??\ &quot;DM&quot;_-;_-@_-"/>
    <numFmt numFmtId="177" formatCode="00000"/>
    <numFmt numFmtId="178" formatCode="0.00_)"/>
    <numFmt numFmtId="179" formatCode="###,000"/>
    <numFmt numFmtId="180" formatCode="\$\ #,##0.00"/>
    <numFmt numFmtId="181" formatCode="\$\ #,##0.00;\$\ \-\ #,##0.00"/>
    <numFmt numFmtId="182" formatCode="#,##0.00;\-#,##0.00;#,##0.00"/>
    <numFmt numFmtId="183" formatCode="_(* #,##0_);_(* \(#,##0\);_(* &quot;-&quot;??_);_(@_)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</font>
    <font>
      <sz val="10"/>
      <name val="Courier"/>
    </font>
    <font>
      <b/>
      <sz val="10"/>
      <color rgb="FF1F497D"/>
      <name val="Verdana"/>
      <family val="2"/>
    </font>
    <font>
      <sz val="8"/>
      <color rgb="FFFF0000"/>
      <name val="Verdana"/>
      <family val="2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33"/>
        <bgColor rgb="FFFFFFFF"/>
      </patternFill>
    </fill>
    <fill>
      <patternFill patternType="solid">
        <fgColor rgb="FFCCFF33"/>
        <bgColor indexed="64"/>
      </patternFill>
    </fill>
    <fill>
      <patternFill patternType="solid">
        <fgColor rgb="FFFFCCFF"/>
        <bgColor rgb="FFFFFFFF"/>
      </patternFill>
    </fill>
    <fill>
      <patternFill patternType="solid">
        <fgColor rgb="FFFFCC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indexed="64"/>
      </top>
      <bottom style="double">
        <color indexed="64"/>
      </bottom>
      <diagonal/>
    </border>
    <border>
      <left/>
      <right style="thin">
        <color theme="3" tint="-0.24994659260841701"/>
      </right>
      <top/>
      <bottom/>
      <diagonal/>
    </border>
  </borders>
  <cellStyleXfs count="247">
    <xf numFmtId="0" fontId="0" fillId="0" borderId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0" applyNumberFormat="0" applyAlignment="0" applyProtection="0"/>
    <xf numFmtId="0" fontId="24" fillId="6" borderId="11" applyNumberFormat="0" applyAlignment="0" applyProtection="0"/>
    <xf numFmtId="0" fontId="25" fillId="6" borderId="10" applyNumberFormat="0" applyAlignment="0" applyProtection="0"/>
    <xf numFmtId="0" fontId="26" fillId="0" borderId="12" applyNumberFormat="0" applyFill="0" applyAlignment="0" applyProtection="0"/>
    <xf numFmtId="0" fontId="27" fillId="7" borderId="1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1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14" applyNumberFormat="0" applyFont="0" applyAlignment="0" applyProtection="0"/>
    <xf numFmtId="0" fontId="32" fillId="0" borderId="0"/>
    <xf numFmtId="0" fontId="5" fillId="0" borderId="0"/>
    <xf numFmtId="39" fontId="33" fillId="0" borderId="0"/>
    <xf numFmtId="17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5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5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5" fillId="41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41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5" fillId="34" borderId="0" applyNumberFormat="0" applyBorder="0" applyAlignment="0" applyProtection="0"/>
    <xf numFmtId="0" fontId="34" fillId="42" borderId="0" applyNumberFormat="0" applyBorder="0" applyAlignment="0" applyProtection="0"/>
    <xf numFmtId="0" fontId="34" fillId="37" borderId="0" applyNumberFormat="0" applyBorder="0" applyAlignment="0" applyProtection="0"/>
    <xf numFmtId="0" fontId="35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177" fontId="5" fillId="0" borderId="0"/>
    <xf numFmtId="38" fontId="10" fillId="47" borderId="0" applyNumberFormat="0" applyBorder="0" applyAlignment="0" applyProtection="0"/>
    <xf numFmtId="10" fontId="10" fillId="48" borderId="1" applyNumberFormat="0" applyBorder="0" applyAlignment="0" applyProtection="0"/>
    <xf numFmtId="178" fontId="37" fillId="0" borderId="0"/>
    <xf numFmtId="10" fontId="5" fillId="0" borderId="0" applyFont="0" applyFill="0" applyBorder="0" applyAlignment="0" applyProtection="0"/>
    <xf numFmtId="4" fontId="38" fillId="49" borderId="16" applyNumberFormat="0" applyProtection="0">
      <alignment vertical="center"/>
    </xf>
    <xf numFmtId="4" fontId="39" fillId="49" borderId="16" applyNumberFormat="0" applyProtection="0">
      <alignment vertical="center"/>
    </xf>
    <xf numFmtId="4" fontId="38" fillId="49" borderId="16" applyNumberFormat="0" applyProtection="0">
      <alignment horizontal="left" vertical="center" indent="1"/>
    </xf>
    <xf numFmtId="0" fontId="38" fillId="49" borderId="16" applyNumberFormat="0" applyProtection="0">
      <alignment horizontal="left" vertical="top" indent="1"/>
    </xf>
    <xf numFmtId="4" fontId="38" fillId="50" borderId="0" applyNumberFormat="0" applyProtection="0">
      <alignment horizontal="left" vertical="center" indent="1"/>
    </xf>
    <xf numFmtId="4" fontId="40" fillId="51" borderId="16" applyNumberFormat="0" applyProtection="0">
      <alignment horizontal="right" vertical="center"/>
    </xf>
    <xf numFmtId="4" fontId="40" fillId="52" borderId="16" applyNumberFormat="0" applyProtection="0">
      <alignment horizontal="right" vertical="center"/>
    </xf>
    <xf numFmtId="4" fontId="40" fillId="53" borderId="16" applyNumberFormat="0" applyProtection="0">
      <alignment horizontal="right" vertical="center"/>
    </xf>
    <xf numFmtId="4" fontId="40" fillId="54" borderId="16" applyNumberFormat="0" applyProtection="0">
      <alignment horizontal="right" vertical="center"/>
    </xf>
    <xf numFmtId="4" fontId="40" fillId="55" borderId="16" applyNumberFormat="0" applyProtection="0">
      <alignment horizontal="right" vertical="center"/>
    </xf>
    <xf numFmtId="4" fontId="40" fillId="56" borderId="16" applyNumberFormat="0" applyProtection="0">
      <alignment horizontal="right" vertical="center"/>
    </xf>
    <xf numFmtId="4" fontId="40" fillId="57" borderId="16" applyNumberFormat="0" applyProtection="0">
      <alignment horizontal="right" vertical="center"/>
    </xf>
    <xf numFmtId="4" fontId="40" fillId="58" borderId="16" applyNumberFormat="0" applyProtection="0">
      <alignment horizontal="right" vertical="center"/>
    </xf>
    <xf numFmtId="4" fontId="40" fillId="59" borderId="16" applyNumberFormat="0" applyProtection="0">
      <alignment horizontal="right" vertical="center"/>
    </xf>
    <xf numFmtId="4" fontId="38" fillId="60" borderId="17" applyNumberFormat="0" applyProtection="0">
      <alignment horizontal="left" vertical="center" indent="1"/>
    </xf>
    <xf numFmtId="4" fontId="40" fillId="61" borderId="0" applyNumberFormat="0" applyProtection="0">
      <alignment horizontal="left" vertical="center" indent="1"/>
    </xf>
    <xf numFmtId="4" fontId="41" fillId="62" borderId="0" applyNumberFormat="0" applyProtection="0">
      <alignment horizontal="left" vertical="center" indent="1"/>
    </xf>
    <xf numFmtId="4" fontId="40" fillId="50" borderId="16" applyNumberFormat="0" applyProtection="0">
      <alignment horizontal="right" vertical="center"/>
    </xf>
    <xf numFmtId="4" fontId="40" fillId="61" borderId="0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0" fontId="5" fillId="62" borderId="16" applyNumberFormat="0" applyProtection="0">
      <alignment horizontal="left" vertical="center" indent="1"/>
    </xf>
    <xf numFmtId="0" fontId="5" fillId="62" borderId="16" applyNumberFormat="0" applyProtection="0">
      <alignment horizontal="left" vertical="top" indent="1"/>
    </xf>
    <xf numFmtId="0" fontId="5" fillId="50" borderId="16" applyNumberFormat="0" applyProtection="0">
      <alignment horizontal="left" vertical="center" indent="1"/>
    </xf>
    <xf numFmtId="0" fontId="5" fillId="50" borderId="16" applyNumberFormat="0" applyProtection="0">
      <alignment horizontal="left" vertical="top" indent="1"/>
    </xf>
    <xf numFmtId="0" fontId="5" fillId="63" borderId="16" applyNumberFormat="0" applyProtection="0">
      <alignment horizontal="left" vertical="center" indent="1"/>
    </xf>
    <xf numFmtId="0" fontId="5" fillId="63" borderId="16" applyNumberFormat="0" applyProtection="0">
      <alignment horizontal="left" vertical="top" indent="1"/>
    </xf>
    <xf numFmtId="0" fontId="5" fillId="61" borderId="16" applyNumberFormat="0" applyProtection="0">
      <alignment horizontal="left" vertical="center" indent="1"/>
    </xf>
    <xf numFmtId="0" fontId="5" fillId="61" borderId="16" applyNumberFormat="0" applyProtection="0">
      <alignment horizontal="left" vertical="top" indent="1"/>
    </xf>
    <xf numFmtId="0" fontId="5" fillId="64" borderId="1" applyNumberFormat="0">
      <protection locked="0"/>
    </xf>
    <xf numFmtId="0" fontId="42" fillId="62" borderId="18" applyBorder="0"/>
    <xf numFmtId="4" fontId="40" fillId="65" borderId="16" applyNumberFormat="0" applyProtection="0">
      <alignment vertical="center"/>
    </xf>
    <xf numFmtId="4" fontId="43" fillId="65" borderId="16" applyNumberFormat="0" applyProtection="0">
      <alignment vertical="center"/>
    </xf>
    <xf numFmtId="4" fontId="40" fillId="65" borderId="16" applyNumberFormat="0" applyProtection="0">
      <alignment horizontal="left" vertical="center" indent="1"/>
    </xf>
    <xf numFmtId="0" fontId="40" fillId="65" borderId="16" applyNumberFormat="0" applyProtection="0">
      <alignment horizontal="left" vertical="top" indent="1"/>
    </xf>
    <xf numFmtId="4" fontId="40" fillId="61" borderId="16" applyNumberFormat="0" applyProtection="0">
      <alignment horizontal="right" vertical="center"/>
    </xf>
    <xf numFmtId="4" fontId="43" fillId="61" borderId="16" applyNumberFormat="0" applyProtection="0">
      <alignment horizontal="right" vertical="center"/>
    </xf>
    <xf numFmtId="4" fontId="40" fillId="50" borderId="16" applyNumberFormat="0" applyProtection="0">
      <alignment horizontal="left" vertical="center" indent="1"/>
    </xf>
    <xf numFmtId="0" fontId="40" fillId="50" borderId="16" applyNumberFormat="0" applyProtection="0">
      <alignment horizontal="left" vertical="top" indent="1"/>
    </xf>
    <xf numFmtId="4" fontId="44" fillId="66" borderId="0" applyNumberFormat="0" applyProtection="0">
      <alignment horizontal="left" vertical="center" indent="1"/>
    </xf>
    <xf numFmtId="0" fontId="10" fillId="67" borderId="1"/>
    <xf numFmtId="4" fontId="45" fillId="61" borderId="16" applyNumberFormat="0" applyProtection="0">
      <alignment horizontal="right" vertical="center"/>
    </xf>
    <xf numFmtId="0" fontId="46" fillId="0" borderId="19" applyNumberFormat="0" applyFont="0" applyFill="0" applyAlignment="0" applyProtection="0"/>
    <xf numFmtId="179" fontId="47" fillId="0" borderId="20" applyNumberFormat="0" applyProtection="0">
      <alignment horizontal="right" vertical="center"/>
    </xf>
    <xf numFmtId="179" fontId="48" fillId="0" borderId="21" applyNumberFormat="0" applyProtection="0">
      <alignment horizontal="right" vertical="center"/>
    </xf>
    <xf numFmtId="0" fontId="48" fillId="68" borderId="19" applyNumberFormat="0" applyAlignment="0" applyProtection="0">
      <alignment horizontal="left" vertical="center" indent="1"/>
    </xf>
    <xf numFmtId="0" fontId="49" fillId="69" borderId="21" applyNumberFormat="0" applyAlignment="0" applyProtection="0">
      <alignment horizontal="left" vertical="center" indent="1"/>
    </xf>
    <xf numFmtId="0" fontId="49" fillId="69" borderId="21" applyNumberFormat="0" applyAlignment="0" applyProtection="0">
      <alignment horizontal="left" vertical="center" indent="1"/>
    </xf>
    <xf numFmtId="0" fontId="50" fillId="0" borderId="22" applyNumberFormat="0" applyFill="0" applyBorder="0" applyAlignment="0" applyProtection="0"/>
    <xf numFmtId="0" fontId="51" fillId="0" borderId="22" applyBorder="0" applyAlignment="0" applyProtection="0"/>
    <xf numFmtId="179" fontId="52" fillId="70" borderId="23" applyNumberFormat="0" applyBorder="0" applyAlignment="0" applyProtection="0">
      <alignment horizontal="right" vertical="center" indent="1"/>
    </xf>
    <xf numFmtId="179" fontId="53" fillId="71" borderId="23" applyNumberFormat="0" applyBorder="0" applyAlignment="0" applyProtection="0">
      <alignment horizontal="right" vertical="center" indent="1"/>
    </xf>
    <xf numFmtId="179" fontId="53" fillId="72" borderId="23" applyNumberFormat="0" applyBorder="0" applyAlignment="0" applyProtection="0">
      <alignment horizontal="right" vertical="center" indent="1"/>
    </xf>
    <xf numFmtId="179" fontId="54" fillId="73" borderId="23" applyNumberFormat="0" applyBorder="0" applyAlignment="0" applyProtection="0">
      <alignment horizontal="right" vertical="center" indent="1"/>
    </xf>
    <xf numFmtId="179" fontId="54" fillId="74" borderId="23" applyNumberFormat="0" applyBorder="0" applyAlignment="0" applyProtection="0">
      <alignment horizontal="right" vertical="center" indent="1"/>
    </xf>
    <xf numFmtId="179" fontId="54" fillId="75" borderId="23" applyNumberFormat="0" applyBorder="0" applyAlignment="0" applyProtection="0">
      <alignment horizontal="right" vertical="center" indent="1"/>
    </xf>
    <xf numFmtId="179" fontId="55" fillId="76" borderId="23" applyNumberFormat="0" applyBorder="0" applyAlignment="0" applyProtection="0">
      <alignment horizontal="right" vertical="center" indent="1"/>
    </xf>
    <xf numFmtId="179" fontId="55" fillId="77" borderId="23" applyNumberFormat="0" applyBorder="0" applyAlignment="0" applyProtection="0">
      <alignment horizontal="right" vertical="center" indent="1"/>
    </xf>
    <xf numFmtId="179" fontId="55" fillId="78" borderId="23" applyNumberFormat="0" applyBorder="0" applyAlignment="0" applyProtection="0">
      <alignment horizontal="right" vertical="center" indent="1"/>
    </xf>
    <xf numFmtId="0" fontId="49" fillId="79" borderId="19" applyNumberFormat="0" applyAlignment="0" applyProtection="0">
      <alignment horizontal="left" vertical="center" indent="1"/>
    </xf>
    <xf numFmtId="0" fontId="49" fillId="80" borderId="19" applyNumberFormat="0" applyAlignment="0" applyProtection="0">
      <alignment horizontal="left" vertical="center" indent="1"/>
    </xf>
    <xf numFmtId="0" fontId="49" fillId="81" borderId="19" applyNumberFormat="0" applyAlignment="0" applyProtection="0">
      <alignment horizontal="left" vertical="center" indent="1"/>
    </xf>
    <xf numFmtId="0" fontId="49" fillId="82" borderId="19" applyNumberFormat="0" applyAlignment="0" applyProtection="0">
      <alignment horizontal="left" vertical="center" indent="1"/>
    </xf>
    <xf numFmtId="0" fontId="49" fillId="83" borderId="21" applyNumberFormat="0" applyAlignment="0" applyProtection="0">
      <alignment horizontal="left" vertical="center" indent="1"/>
    </xf>
    <xf numFmtId="179" fontId="47" fillId="82" borderId="20" applyNumberFormat="0" applyBorder="0" applyProtection="0">
      <alignment horizontal="right" vertical="center"/>
    </xf>
    <xf numFmtId="179" fontId="48" fillId="82" borderId="21" applyNumberFormat="0" applyBorder="0" applyProtection="0">
      <alignment horizontal="right" vertical="center"/>
    </xf>
    <xf numFmtId="179" fontId="47" fillId="84" borderId="19" applyNumberFormat="0" applyAlignment="0" applyProtection="0">
      <alignment horizontal="left" vertical="center" indent="1"/>
    </xf>
    <xf numFmtId="0" fontId="48" fillId="68" borderId="21" applyNumberFormat="0" applyAlignment="0" applyProtection="0">
      <alignment horizontal="left" vertical="center" indent="1"/>
    </xf>
    <xf numFmtId="0" fontId="49" fillId="83" borderId="21" applyNumberFormat="0" applyAlignment="0" applyProtection="0">
      <alignment horizontal="left" vertical="center" indent="1"/>
    </xf>
    <xf numFmtId="179" fontId="48" fillId="83" borderId="21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3" fillId="0" borderId="0"/>
    <xf numFmtId="0" fontId="2" fillId="0" borderId="0"/>
    <xf numFmtId="0" fontId="32" fillId="0" borderId="0"/>
    <xf numFmtId="43" fontId="57" fillId="0" borderId="0" applyFont="0" applyFill="0" applyBorder="0" applyAlignment="0" applyProtection="0"/>
    <xf numFmtId="0" fontId="10" fillId="85" borderId="0"/>
    <xf numFmtId="0" fontId="35" fillId="86" borderId="0" applyNumberFormat="0" applyBorder="0" applyAlignment="0" applyProtection="0"/>
    <xf numFmtId="0" fontId="34" fillId="87" borderId="0" applyNumberFormat="0" applyBorder="0" applyAlignment="0" applyProtection="0"/>
    <xf numFmtId="0" fontId="34" fillId="41" borderId="0" applyNumberFormat="0" applyBorder="0" applyAlignment="0" applyProtection="0"/>
    <xf numFmtId="0" fontId="35" fillId="88" borderId="0" applyNumberFormat="0" applyBorder="0" applyAlignment="0" applyProtection="0"/>
    <xf numFmtId="0" fontId="35" fillId="89" borderId="0" applyNumberFormat="0" applyBorder="0" applyAlignment="0" applyProtection="0"/>
    <xf numFmtId="0" fontId="34" fillId="90" borderId="0" applyNumberFormat="0" applyBorder="0" applyAlignment="0" applyProtection="0"/>
    <xf numFmtId="0" fontId="34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91" borderId="0" applyNumberFormat="0" applyBorder="0" applyAlignment="0" applyProtection="0"/>
    <xf numFmtId="0" fontId="34" fillId="92" borderId="0" applyNumberFormat="0" applyBorder="0" applyAlignment="0" applyProtection="0"/>
    <xf numFmtId="0" fontId="34" fillId="93" borderId="0" applyNumberFormat="0" applyBorder="0" applyAlignment="0" applyProtection="0"/>
    <xf numFmtId="0" fontId="35" fillId="94" borderId="0" applyNumberFormat="0" applyBorder="0" applyAlignment="0" applyProtection="0"/>
    <xf numFmtId="0" fontId="35" fillId="95" borderId="0" applyNumberFormat="0" applyBorder="0" applyAlignment="0" applyProtection="0"/>
    <xf numFmtId="0" fontId="34" fillId="90" borderId="0" applyNumberFormat="0" applyBorder="0" applyAlignment="0" applyProtection="0"/>
    <xf numFmtId="0" fontId="34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88" borderId="0" applyNumberFormat="0" applyBorder="0" applyAlignment="0" applyProtection="0"/>
    <xf numFmtId="0" fontId="34" fillId="39" borderId="0" applyNumberFormat="0" applyBorder="0" applyAlignment="0" applyProtection="0"/>
    <xf numFmtId="0" fontId="35" fillId="88" borderId="0" applyNumberFormat="0" applyBorder="0" applyAlignment="0" applyProtection="0"/>
    <xf numFmtId="0" fontId="35" fillId="96" borderId="0" applyNumberFormat="0" applyBorder="0" applyAlignment="0" applyProtection="0"/>
    <xf numFmtId="0" fontId="34" fillId="43" borderId="0" applyNumberFormat="0" applyBorder="0" applyAlignment="0" applyProtection="0"/>
    <xf numFmtId="0" fontId="35" fillId="97" borderId="0" applyNumberFormat="0" applyBorder="0" applyAlignment="0" applyProtection="0"/>
    <xf numFmtId="0" fontId="62" fillId="42" borderId="0" applyNumberFormat="0" applyBorder="0" applyAlignment="0" applyProtection="0"/>
    <xf numFmtId="0" fontId="63" fillId="98" borderId="24" applyNumberFormat="0" applyAlignment="0" applyProtection="0"/>
    <xf numFmtId="0" fontId="64" fillId="95" borderId="25" applyNumberFormat="0" applyAlignment="0" applyProtection="0"/>
    <xf numFmtId="0" fontId="36" fillId="99" borderId="0" applyNumberFormat="0" applyBorder="0" applyAlignment="0" applyProtection="0"/>
    <xf numFmtId="0" fontId="36" fillId="100" borderId="0" applyNumberFormat="0" applyBorder="0" applyAlignment="0" applyProtection="0"/>
    <xf numFmtId="0" fontId="34" fillId="93" borderId="0" applyNumberFormat="0" applyBorder="0" applyAlignment="0" applyProtection="0"/>
    <xf numFmtId="0" fontId="65" fillId="0" borderId="26" applyNumberFormat="0" applyFill="0" applyAlignment="0" applyProtection="0"/>
    <xf numFmtId="0" fontId="66" fillId="0" borderId="27" applyNumberFormat="0" applyFill="0" applyAlignment="0" applyProtection="0"/>
    <xf numFmtId="0" fontId="67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68" fillId="43" borderId="24" applyNumberFormat="0" applyAlignment="0" applyProtection="0"/>
    <xf numFmtId="0" fontId="69" fillId="0" borderId="29" applyNumberFormat="0" applyFill="0" applyAlignment="0" applyProtection="0"/>
    <xf numFmtId="0" fontId="69" fillId="43" borderId="0" applyNumberFormat="0" applyBorder="0" applyAlignment="0" applyProtection="0"/>
    <xf numFmtId="0" fontId="10" fillId="42" borderId="24" applyNumberFormat="0" applyFont="0" applyAlignment="0" applyProtection="0"/>
    <xf numFmtId="0" fontId="70" fillId="98" borderId="30" applyNumberFormat="0" applyAlignment="0" applyProtection="0"/>
    <xf numFmtId="4" fontId="10" fillId="49" borderId="24" applyNumberFormat="0" applyProtection="0">
      <alignment vertical="center"/>
    </xf>
    <xf numFmtId="4" fontId="72" fillId="101" borderId="24" applyNumberFormat="0" applyProtection="0">
      <alignment vertical="center"/>
    </xf>
    <xf numFmtId="4" fontId="10" fillId="101" borderId="24" applyNumberFormat="0" applyProtection="0">
      <alignment horizontal="left" vertical="center" indent="1"/>
    </xf>
    <xf numFmtId="0" fontId="59" fillId="49" borderId="16" applyNumberFormat="0" applyProtection="0">
      <alignment horizontal="left" vertical="top" indent="1"/>
    </xf>
    <xf numFmtId="4" fontId="10" fillId="102" borderId="24" applyNumberFormat="0" applyProtection="0">
      <alignment horizontal="left" vertical="center" indent="1"/>
    </xf>
    <xf numFmtId="4" fontId="10" fillId="51" borderId="24" applyNumberFormat="0" applyProtection="0">
      <alignment horizontal="right" vertical="center"/>
    </xf>
    <xf numFmtId="4" fontId="10" fillId="103" borderId="24" applyNumberFormat="0" applyProtection="0">
      <alignment horizontal="right" vertical="center"/>
    </xf>
    <xf numFmtId="4" fontId="10" fillId="53" borderId="31" applyNumberFormat="0" applyProtection="0">
      <alignment horizontal="right" vertical="center"/>
    </xf>
    <xf numFmtId="4" fontId="10" fillId="54" borderId="24" applyNumberFormat="0" applyProtection="0">
      <alignment horizontal="right" vertical="center"/>
    </xf>
    <xf numFmtId="4" fontId="10" fillId="55" borderId="24" applyNumberFormat="0" applyProtection="0">
      <alignment horizontal="right" vertical="center"/>
    </xf>
    <xf numFmtId="4" fontId="10" fillId="56" borderId="24" applyNumberFormat="0" applyProtection="0">
      <alignment horizontal="right" vertical="center"/>
    </xf>
    <xf numFmtId="4" fontId="10" fillId="57" borderId="24" applyNumberFormat="0" applyProtection="0">
      <alignment horizontal="right" vertical="center"/>
    </xf>
    <xf numFmtId="4" fontId="10" fillId="58" borderId="24" applyNumberFormat="0" applyProtection="0">
      <alignment horizontal="right" vertical="center"/>
    </xf>
    <xf numFmtId="4" fontId="10" fillId="59" borderId="24" applyNumberFormat="0" applyProtection="0">
      <alignment horizontal="right" vertical="center"/>
    </xf>
    <xf numFmtId="4" fontId="10" fillId="60" borderId="31" applyNumberFormat="0" applyProtection="0">
      <alignment horizontal="left" vertical="center" indent="1"/>
    </xf>
    <xf numFmtId="4" fontId="5" fillId="62" borderId="31" applyNumberFormat="0" applyProtection="0">
      <alignment horizontal="left" vertical="center" indent="1"/>
    </xf>
    <xf numFmtId="4" fontId="5" fillId="62" borderId="31" applyNumberFormat="0" applyProtection="0">
      <alignment horizontal="left" vertical="center" indent="1"/>
    </xf>
    <xf numFmtId="4" fontId="10" fillId="50" borderId="24" applyNumberFormat="0" applyProtection="0">
      <alignment horizontal="right" vertical="center"/>
    </xf>
    <xf numFmtId="4" fontId="10" fillId="61" borderId="31" applyNumberFormat="0" applyProtection="0">
      <alignment horizontal="left" vertical="center" indent="1"/>
    </xf>
    <xf numFmtId="4" fontId="10" fillId="50" borderId="31" applyNumberFormat="0" applyProtection="0">
      <alignment horizontal="left" vertical="center" indent="1"/>
    </xf>
    <xf numFmtId="0" fontId="10" fillId="104" borderId="24" applyNumberFormat="0" applyProtection="0">
      <alignment horizontal="left" vertical="center" indent="1"/>
    </xf>
    <xf numFmtId="0" fontId="10" fillId="62" borderId="16" applyNumberFormat="0" applyProtection="0">
      <alignment horizontal="left" vertical="top" indent="1"/>
    </xf>
    <xf numFmtId="0" fontId="10" fillId="105" borderId="24" applyNumberFormat="0" applyProtection="0">
      <alignment horizontal="left" vertical="center" indent="1"/>
    </xf>
    <xf numFmtId="0" fontId="10" fillId="50" borderId="16" applyNumberFormat="0" applyProtection="0">
      <alignment horizontal="left" vertical="top" indent="1"/>
    </xf>
    <xf numFmtId="0" fontId="10" fillId="63" borderId="24" applyNumberFormat="0" applyProtection="0">
      <alignment horizontal="left" vertical="center" indent="1"/>
    </xf>
    <xf numFmtId="0" fontId="10" fillId="63" borderId="16" applyNumberFormat="0" applyProtection="0">
      <alignment horizontal="left" vertical="top" indent="1"/>
    </xf>
    <xf numFmtId="0" fontId="10" fillId="61" borderId="24" applyNumberFormat="0" applyProtection="0">
      <alignment horizontal="left" vertical="center" indent="1"/>
    </xf>
    <xf numFmtId="0" fontId="10" fillId="61" borderId="16" applyNumberFormat="0" applyProtection="0">
      <alignment horizontal="left" vertical="top" indent="1"/>
    </xf>
    <xf numFmtId="0" fontId="10" fillId="64" borderId="32" applyNumberFormat="0">
      <protection locked="0"/>
    </xf>
    <xf numFmtId="4" fontId="58" fillId="65" borderId="16" applyNumberFormat="0" applyProtection="0">
      <alignment vertical="center"/>
    </xf>
    <xf numFmtId="4" fontId="72" fillId="106" borderId="1" applyNumberFormat="0" applyProtection="0">
      <alignment vertical="center"/>
    </xf>
    <xf numFmtId="4" fontId="58" fillId="104" borderId="16" applyNumberFormat="0" applyProtection="0">
      <alignment horizontal="left" vertical="center" indent="1"/>
    </xf>
    <xf numFmtId="0" fontId="58" fillId="65" borderId="16" applyNumberFormat="0" applyProtection="0">
      <alignment horizontal="left" vertical="top" indent="1"/>
    </xf>
    <xf numFmtId="4" fontId="10" fillId="0" borderId="24" applyNumberFormat="0" applyProtection="0">
      <alignment horizontal="right" vertical="center"/>
    </xf>
    <xf numFmtId="4" fontId="72" fillId="48" borderId="24" applyNumberFormat="0" applyProtection="0">
      <alignment horizontal="right" vertical="center"/>
    </xf>
    <xf numFmtId="4" fontId="10" fillId="102" borderId="24" applyNumberFormat="0" applyProtection="0">
      <alignment horizontal="left" vertical="center" indent="1"/>
    </xf>
    <xf numFmtId="0" fontId="58" fillId="50" borderId="16" applyNumberFormat="0" applyProtection="0">
      <alignment horizontal="left" vertical="top" indent="1"/>
    </xf>
    <xf numFmtId="4" fontId="60" fillId="66" borderId="31" applyNumberFormat="0" applyProtection="0">
      <alignment horizontal="left" vertical="center" indent="1"/>
    </xf>
    <xf numFmtId="4" fontId="61" fillId="64" borderId="24" applyNumberFormat="0" applyProtection="0">
      <alignment horizontal="right" vertical="center"/>
    </xf>
    <xf numFmtId="0" fontId="36" fillId="0" borderId="33" applyNumberFormat="0" applyFill="0" applyAlignment="0" applyProtection="0"/>
    <xf numFmtId="0" fontId="71" fillId="0" borderId="0" applyNumberFormat="0" applyFill="0" applyBorder="0" applyAlignment="0" applyProtection="0"/>
    <xf numFmtId="0" fontId="73" fillId="85" borderId="0"/>
    <xf numFmtId="0" fontId="35" fillId="86" borderId="0" applyNumberFormat="0" applyBorder="0" applyAlignment="0" applyProtection="0"/>
    <xf numFmtId="0" fontId="35" fillId="89" borderId="0" applyNumberFormat="0" applyBorder="0" applyAlignment="0" applyProtection="0"/>
    <xf numFmtId="0" fontId="35" fillId="91" borderId="0" applyNumberFormat="0" applyBorder="0" applyAlignment="0" applyProtection="0"/>
    <xf numFmtId="0" fontId="35" fillId="95" borderId="0" applyNumberFormat="0" applyBorder="0" applyAlignment="0" applyProtection="0"/>
    <xf numFmtId="0" fontId="35" fillId="88" borderId="0" applyNumberFormat="0" applyBorder="0" applyAlignment="0" applyProtection="0"/>
    <xf numFmtId="0" fontId="35" fillId="96" borderId="0" applyNumberFormat="0" applyBorder="0" applyAlignment="0" applyProtection="0"/>
    <xf numFmtId="0" fontId="68" fillId="43" borderId="24" applyNumberFormat="0" applyAlignment="0" applyProtection="0"/>
    <xf numFmtId="0" fontId="68" fillId="43" borderId="24" applyNumberFormat="0" applyAlignment="0" applyProtection="0"/>
    <xf numFmtId="0" fontId="35" fillId="96" borderId="0" applyNumberFormat="0" applyBorder="0" applyAlignment="0" applyProtection="0"/>
    <xf numFmtId="0" fontId="35" fillId="88" borderId="0" applyNumberFormat="0" applyBorder="0" applyAlignment="0" applyProtection="0"/>
    <xf numFmtId="0" fontId="35" fillId="95" borderId="0" applyNumberFormat="0" applyBorder="0" applyAlignment="0" applyProtection="0"/>
    <xf numFmtId="0" fontId="35" fillId="91" borderId="0" applyNumberFormat="0" applyBorder="0" applyAlignment="0" applyProtection="0"/>
    <xf numFmtId="0" fontId="35" fillId="89" borderId="0" applyNumberFormat="0" applyBorder="0" applyAlignment="0" applyProtection="0"/>
    <xf numFmtId="0" fontId="35" fillId="86" borderId="0" applyNumberFormat="0" applyBorder="0" applyAlignment="0" applyProtection="0"/>
    <xf numFmtId="0" fontId="73" fillId="85" borderId="0"/>
    <xf numFmtId="0" fontId="1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7" fillId="0" borderId="0" xfId="0" applyFont="1" applyFill="1" applyAlignment="1"/>
    <xf numFmtId="0" fontId="8" fillId="0" borderId="3" xfId="0" quotePrefix="1" applyFont="1" applyFill="1" applyBorder="1" applyAlignment="1">
      <alignment horizontal="right"/>
    </xf>
    <xf numFmtId="0" fontId="8" fillId="0" borderId="0" xfId="0" applyFont="1" applyFill="1" applyAlignment="1"/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/>
    <xf numFmtId="0" fontId="9" fillId="0" borderId="4" xfId="0" applyFont="1" applyFill="1" applyBorder="1" applyAlignment="1">
      <alignment horizontal="center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41" fontId="7" fillId="0" borderId="0" xfId="0" applyNumberFormat="1" applyFont="1" applyFill="1" applyAlignment="1"/>
    <xf numFmtId="41" fontId="7" fillId="0" borderId="4" xfId="0" applyNumberFormat="1" applyFont="1" applyFill="1" applyBorder="1" applyAlignment="1">
      <alignment horizontal="right"/>
    </xf>
    <xf numFmtId="37" fontId="7" fillId="0" borderId="0" xfId="0" applyNumberFormat="1" applyFont="1" applyFill="1" applyAlignment="1"/>
    <xf numFmtId="37" fontId="7" fillId="0" borderId="0" xfId="0" applyNumberFormat="1" applyFont="1" applyFill="1" applyBorder="1" applyAlignment="1"/>
    <xf numFmtId="9" fontId="7" fillId="0" borderId="0" xfId="0" applyNumberFormat="1" applyFont="1" applyFill="1" applyAlignment="1">
      <alignment horizontal="right"/>
    </xf>
    <xf numFmtId="0" fontId="8" fillId="0" borderId="0" xfId="0" applyFont="1" applyFill="1"/>
    <xf numFmtId="0" fontId="7" fillId="0" borderId="0" xfId="0" applyFont="1" applyFill="1"/>
    <xf numFmtId="0" fontId="0" fillId="0" borderId="0" xfId="0" applyFill="1"/>
    <xf numFmtId="0" fontId="6" fillId="0" borderId="0" xfId="0" applyFont="1" applyFill="1"/>
    <xf numFmtId="14" fontId="6" fillId="0" borderId="0" xfId="0" applyNumberFormat="1" applyFont="1" applyFill="1"/>
    <xf numFmtId="15" fontId="8" fillId="0" borderId="0" xfId="0" applyNumberFormat="1" applyFont="1" applyFill="1"/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Continuous" vertical="center"/>
      <protection locked="0"/>
    </xf>
    <xf numFmtId="0" fontId="8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7" fillId="0" borderId="0" xfId="0" applyNumberFormat="1" applyFont="1" applyFill="1" applyAlignment="1"/>
    <xf numFmtId="165" fontId="7" fillId="0" borderId="0" xfId="0" applyNumberFormat="1" applyFont="1" applyFill="1" applyAlignment="1">
      <alignment horizontal="left" wrapText="1" indent="1"/>
    </xf>
    <xf numFmtId="42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Continuous" vertical="center"/>
    </xf>
    <xf numFmtId="4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left" indent="1"/>
    </xf>
    <xf numFmtId="0" fontId="7" fillId="0" borderId="0" xfId="0" applyNumberFormat="1" applyFont="1" applyFill="1" applyAlignment="1"/>
    <xf numFmtId="0" fontId="13" fillId="0" borderId="0" xfId="0" applyFont="1" applyFill="1" applyAlignment="1"/>
    <xf numFmtId="0" fontId="7" fillId="0" borderId="0" xfId="0" applyFont="1" applyFill="1" applyBorder="1" applyAlignment="1"/>
    <xf numFmtId="0" fontId="7" fillId="0" borderId="2" xfId="0" applyFont="1" applyFill="1" applyBorder="1" applyAlignment="1"/>
    <xf numFmtId="42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37" fontId="7" fillId="0" borderId="2" xfId="0" applyNumberFormat="1" applyFont="1" applyFill="1" applyBorder="1" applyAlignment="1"/>
    <xf numFmtId="41" fontId="7" fillId="0" borderId="2" xfId="0" applyNumberFormat="1" applyFont="1" applyFill="1" applyBorder="1" applyAlignment="1"/>
    <xf numFmtId="41" fontId="7" fillId="0" borderId="0" xfId="0" applyNumberFormat="1" applyFont="1" applyFill="1" applyBorder="1" applyAlignment="1"/>
    <xf numFmtId="42" fontId="7" fillId="0" borderId="5" xfId="0" applyNumberFormat="1" applyFont="1" applyFill="1" applyBorder="1" applyAlignment="1"/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3" fontId="7" fillId="0" borderId="0" xfId="0" applyNumberFormat="1" applyFont="1" applyFill="1" applyBorder="1" applyAlignment="1">
      <alignment horizontal="left" wrapText="1"/>
    </xf>
    <xf numFmtId="3" fontId="5" fillId="0" borderId="0" xfId="0" applyNumberFormat="1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7" fillId="0" borderId="4" xfId="0" applyNumberFormat="1" applyFont="1" applyFill="1" applyBorder="1" applyAlignment="1">
      <alignment horizontal="left" indent="1"/>
    </xf>
    <xf numFmtId="0" fontId="7" fillId="0" borderId="4" xfId="0" applyNumberFormat="1" applyFont="1" applyFill="1" applyBorder="1" applyAlignment="1"/>
    <xf numFmtId="0" fontId="7" fillId="0" borderId="0" xfId="0" applyFont="1" applyFill="1" applyAlignment="1">
      <alignment horizontal="left" indent="1"/>
    </xf>
    <xf numFmtId="0" fontId="14" fillId="0" borderId="0" xfId="45" applyFont="1" applyProtection="1"/>
    <xf numFmtId="0" fontId="14" fillId="0" borderId="0" xfId="45" applyFont="1" applyFill="1" applyProtection="1"/>
    <xf numFmtId="168" fontId="14" fillId="0" borderId="6" xfId="46" applyNumberFormat="1" applyFont="1" applyFill="1" applyBorder="1" applyAlignment="1" applyProtection="1">
      <alignment horizontal="right"/>
    </xf>
    <xf numFmtId="169" fontId="14" fillId="0" borderId="6" xfId="47" applyNumberFormat="1" applyFont="1" applyBorder="1" applyAlignment="1" applyProtection="1"/>
    <xf numFmtId="170" fontId="14" fillId="0" borderId="0" xfId="47" applyNumberFormat="1" applyFont="1" applyProtection="1"/>
    <xf numFmtId="172" fontId="14" fillId="0" borderId="0" xfId="48" applyNumberFormat="1" applyFont="1" applyFill="1" applyProtection="1"/>
    <xf numFmtId="169" fontId="14" fillId="0" borderId="0" xfId="47" applyNumberFormat="1" applyFont="1" applyAlignment="1" applyProtection="1"/>
    <xf numFmtId="168" fontId="14" fillId="0" borderId="4" xfId="46" applyNumberFormat="1" applyFont="1" applyFill="1" applyBorder="1" applyAlignment="1" applyProtection="1">
      <alignment horizontal="right"/>
    </xf>
    <xf numFmtId="169" fontId="14" fillId="0" borderId="4" xfId="47" applyNumberFormat="1" applyFont="1" applyBorder="1" applyAlignment="1" applyProtection="1"/>
    <xf numFmtId="168" fontId="14" fillId="0" borderId="0" xfId="46" applyNumberFormat="1" applyFont="1" applyFill="1" applyAlignment="1" applyProtection="1">
      <alignment horizontal="right"/>
    </xf>
    <xf numFmtId="169" fontId="14" fillId="0" borderId="0" xfId="47" applyNumberFormat="1" applyFont="1" applyBorder="1" applyAlignment="1" applyProtection="1"/>
    <xf numFmtId="175" fontId="14" fillId="0" borderId="0" xfId="47" applyFont="1" applyAlignment="1" applyProtection="1"/>
    <xf numFmtId="0" fontId="11" fillId="0" borderId="0" xfId="45" applyFont="1" applyProtection="1"/>
    <xf numFmtId="39" fontId="14" fillId="0" borderId="0" xfId="47" applyNumberFormat="1" applyFont="1" applyAlignment="1" applyProtection="1">
      <alignment horizontal="right"/>
    </xf>
    <xf numFmtId="43" fontId="14" fillId="0" borderId="0" xfId="47" applyNumberFormat="1" applyFont="1" applyAlignment="1" applyProtection="1">
      <alignment horizontal="right"/>
    </xf>
    <xf numFmtId="164" fontId="14" fillId="0" borderId="0" xfId="47" applyNumberFormat="1" applyFont="1" applyAlignment="1" applyProtection="1">
      <alignment horizontal="right"/>
    </xf>
    <xf numFmtId="44" fontId="14" fillId="0" borderId="0" xfId="47" applyNumberFormat="1" applyFont="1" applyAlignment="1" applyProtection="1">
      <alignment horizontal="right"/>
    </xf>
    <xf numFmtId="44" fontId="14" fillId="0" borderId="6" xfId="47" applyNumberFormat="1" applyFont="1" applyBorder="1" applyAlignment="1" applyProtection="1">
      <alignment horizontal="right"/>
    </xf>
    <xf numFmtId="172" fontId="14" fillId="0" borderId="0" xfId="48" applyNumberFormat="1" applyFont="1" applyFill="1" applyBorder="1" applyProtection="1"/>
    <xf numFmtId="43" fontId="14" fillId="0" borderId="4" xfId="47" applyNumberFormat="1" applyFont="1" applyBorder="1" applyAlignment="1" applyProtection="1">
      <alignment horizontal="right"/>
    </xf>
    <xf numFmtId="43" fontId="14" fillId="0" borderId="0" xfId="49" applyNumberFormat="1" applyFont="1" applyFill="1" applyBorder="1" applyAlignment="1" applyProtection="1">
      <alignment horizontal="right"/>
    </xf>
    <xf numFmtId="43" fontId="14" fillId="0" borderId="0" xfId="47" applyNumberFormat="1" applyFont="1" applyBorder="1" applyAlignment="1" applyProtection="1">
      <alignment horizontal="right"/>
    </xf>
    <xf numFmtId="43" fontId="14" fillId="0" borderId="0" xfId="46" applyNumberFormat="1" applyFont="1" applyFill="1" applyBorder="1" applyAlignment="1" applyProtection="1">
      <alignment horizontal="right"/>
    </xf>
    <xf numFmtId="173" fontId="14" fillId="0" borderId="0" xfId="49" applyNumberFormat="1" applyFont="1" applyFill="1" applyAlignment="1" applyProtection="1">
      <alignment horizontal="right"/>
    </xf>
    <xf numFmtId="174" fontId="14" fillId="0" borderId="4" xfId="49" applyNumberFormat="1" applyFont="1" applyFill="1" applyBorder="1" applyAlignment="1" applyProtection="1">
      <alignment horizontal="right"/>
    </xf>
    <xf numFmtId="174" fontId="14" fillId="0" borderId="0" xfId="49" applyNumberFormat="1" applyFont="1" applyFill="1" applyAlignment="1" applyProtection="1">
      <alignment horizontal="right"/>
    </xf>
    <xf numFmtId="0" fontId="5" fillId="0" borderId="0" xfId="45" applyFont="1" applyProtection="1"/>
    <xf numFmtId="0" fontId="12" fillId="0" borderId="0" xfId="45" applyFont="1" applyProtection="1"/>
    <xf numFmtId="0" fontId="2" fillId="0" borderId="0" xfId="147"/>
    <xf numFmtId="0" fontId="32" fillId="0" borderId="0" xfId="148"/>
    <xf numFmtId="0" fontId="73" fillId="0" borderId="0" xfId="244" quotePrefix="1" applyFill="1" applyBorder="1"/>
    <xf numFmtId="0" fontId="73" fillId="0" borderId="37" xfId="244" quotePrefix="1" applyFill="1" applyBorder="1"/>
    <xf numFmtId="0" fontId="73" fillId="0" borderId="38" xfId="244" applyFill="1" applyBorder="1"/>
    <xf numFmtId="0" fontId="73" fillId="0" borderId="39" xfId="244" quotePrefix="1" applyFill="1" applyBorder="1"/>
    <xf numFmtId="0" fontId="73" fillId="0" borderId="39" xfId="244" applyFill="1" applyBorder="1"/>
    <xf numFmtId="0" fontId="73" fillId="0" borderId="40" xfId="244" quotePrefix="1" applyFill="1" applyBorder="1"/>
    <xf numFmtId="0" fontId="32" fillId="0" borderId="0" xfId="148" applyFill="1"/>
    <xf numFmtId="0" fontId="11" fillId="0" borderId="0" xfId="244" applyFont="1" applyFill="1"/>
    <xf numFmtId="49" fontId="73" fillId="0" borderId="41" xfId="244" applyNumberFormat="1" applyFill="1" applyBorder="1"/>
    <xf numFmtId="0" fontId="10" fillId="0" borderId="24" xfId="192" quotePrefix="1" applyNumberFormat="1" applyFill="1">
      <alignment horizontal="left" vertical="center" indent="1"/>
    </xf>
    <xf numFmtId="0" fontId="10" fillId="0" borderId="24" xfId="223" quotePrefix="1" applyNumberFormat="1" applyFill="1">
      <alignment horizontal="left" vertical="center" indent="1"/>
    </xf>
    <xf numFmtId="49" fontId="73" fillId="0" borderId="42" xfId="244" applyNumberFormat="1" applyFill="1" applyBorder="1"/>
    <xf numFmtId="181" fontId="10" fillId="0" borderId="24" xfId="221" applyNumberFormat="1" applyFill="1">
      <alignment horizontal="right" vertical="center"/>
    </xf>
    <xf numFmtId="180" fontId="10" fillId="0" borderId="24" xfId="221" applyNumberFormat="1" applyFill="1">
      <alignment horizontal="right" vertical="center"/>
    </xf>
    <xf numFmtId="3" fontId="10" fillId="0" borderId="24" xfId="221" applyNumberFormat="1" applyFill="1">
      <alignment horizontal="right" vertical="center"/>
    </xf>
    <xf numFmtId="0" fontId="10" fillId="0" borderId="24" xfId="190" quotePrefix="1" applyNumberFormat="1" applyFill="1">
      <alignment horizontal="left" vertical="center" indent="1"/>
    </xf>
    <xf numFmtId="180" fontId="10" fillId="0" borderId="24" xfId="188" applyNumberFormat="1" applyFill="1">
      <alignment vertical="center"/>
    </xf>
    <xf numFmtId="49" fontId="73" fillId="0" borderId="43" xfId="244" applyNumberFormat="1" applyFill="1" applyBorder="1"/>
    <xf numFmtId="180" fontId="10" fillId="107" borderId="24" xfId="188" applyNumberFormat="1" applyFill="1">
      <alignment vertical="center"/>
    </xf>
    <xf numFmtId="0" fontId="74" fillId="0" borderId="0" xfId="0" applyFont="1" applyFill="1"/>
    <xf numFmtId="49" fontId="12" fillId="0" borderId="1" xfId="0" applyNumberFormat="1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/>
    </xf>
    <xf numFmtId="49" fontId="0" fillId="0" borderId="44" xfId="0" applyNumberFormat="1" applyFill="1" applyBorder="1" applyAlignment="1">
      <alignment horizontal="left"/>
    </xf>
    <xf numFmtId="49" fontId="11" fillId="0" borderId="45" xfId="0" applyNumberFormat="1" applyFont="1" applyFill="1" applyBorder="1" applyAlignment="1">
      <alignment horizontal="left"/>
    </xf>
    <xf numFmtId="43" fontId="0" fillId="0" borderId="44" xfId="149" applyFont="1" applyFill="1" applyBorder="1"/>
    <xf numFmtId="0" fontId="12" fillId="0" borderId="0" xfId="0" applyFont="1" applyProtection="1"/>
    <xf numFmtId="0" fontId="12" fillId="0" borderId="0" xfId="0" applyFont="1" applyFill="1" applyProtection="1"/>
    <xf numFmtId="0" fontId="11" fillId="0" borderId="0" xfId="0" applyFont="1" applyProtection="1"/>
    <xf numFmtId="0" fontId="11" fillId="0" borderId="0" xfId="0" applyFont="1" applyFill="1" applyProtection="1"/>
    <xf numFmtId="0" fontId="14" fillId="0" borderId="0" xfId="0" applyFont="1" applyProtection="1"/>
    <xf numFmtId="0" fontId="14" fillId="0" borderId="0" xfId="0" applyFont="1" applyFill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Protection="1"/>
    <xf numFmtId="0" fontId="5" fillId="0" borderId="4" xfId="0" applyFont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15" fillId="0" borderId="0" xfId="0" applyFont="1" applyProtection="1"/>
    <xf numFmtId="44" fontId="14" fillId="0" borderId="0" xfId="0" applyNumberFormat="1" applyFont="1" applyProtection="1"/>
    <xf numFmtId="174" fontId="14" fillId="0" borderId="0" xfId="0" applyNumberFormat="1" applyFont="1" applyFill="1" applyProtection="1"/>
    <xf numFmtId="43" fontId="14" fillId="0" borderId="0" xfId="0" applyNumberFormat="1" applyFont="1" applyProtection="1"/>
    <xf numFmtId="43" fontId="14" fillId="0" borderId="0" xfId="0" applyNumberFormat="1" applyFont="1" applyBorder="1" applyProtection="1"/>
    <xf numFmtId="171" fontId="14" fillId="0" borderId="0" xfId="0" applyNumberFormat="1" applyFont="1" applyFill="1" applyProtection="1"/>
    <xf numFmtId="0" fontId="14" fillId="0" borderId="0" xfId="0" applyFont="1" applyBorder="1" applyProtection="1"/>
    <xf numFmtId="44" fontId="14" fillId="0" borderId="0" xfId="0" applyNumberFormat="1" applyFont="1" applyBorder="1" applyProtection="1"/>
    <xf numFmtId="164" fontId="14" fillId="0" borderId="0" xfId="0" applyNumberFormat="1" applyFont="1" applyBorder="1" applyProtection="1"/>
    <xf numFmtId="164" fontId="14" fillId="0" borderId="0" xfId="0" applyNumberFormat="1" applyFont="1" applyProtection="1"/>
    <xf numFmtId="164" fontId="14" fillId="0" borderId="0" xfId="0" applyNumberFormat="1" applyFont="1" applyFill="1" applyProtection="1"/>
    <xf numFmtId="43" fontId="14" fillId="0" borderId="0" xfId="0" applyNumberFormat="1" applyFont="1" applyFill="1" applyProtection="1"/>
    <xf numFmtId="43" fontId="11" fillId="107" borderId="45" xfId="149" applyFont="1" applyFill="1" applyBorder="1"/>
    <xf numFmtId="0" fontId="73" fillId="0" borderId="36" xfId="244" applyFill="1" applyBorder="1"/>
    <xf numFmtId="0" fontId="73" fillId="0" borderId="0" xfId="244" applyFill="1"/>
    <xf numFmtId="0" fontId="73" fillId="0" borderId="35" xfId="244" quotePrefix="1" applyFill="1" applyBorder="1"/>
    <xf numFmtId="0" fontId="73" fillId="0" borderId="34" xfId="244" applyFill="1" applyBorder="1"/>
    <xf numFmtId="0" fontId="73" fillId="0" borderId="34" xfId="244" quotePrefix="1" applyFill="1" applyBorder="1"/>
    <xf numFmtId="0" fontId="73" fillId="0" borderId="18" xfId="244" applyFill="1" applyBorder="1"/>
    <xf numFmtId="0" fontId="10" fillId="0" borderId="0" xfId="244" applyFont="1" applyFill="1" applyBorder="1"/>
    <xf numFmtId="0" fontId="73" fillId="0" borderId="0" xfId="244" applyFill="1" applyBorder="1"/>
    <xf numFmtId="43" fontId="14" fillId="107" borderId="0" xfId="47" applyNumberFormat="1" applyFont="1" applyFill="1" applyAlignment="1" applyProtection="1">
      <alignment horizontal="right"/>
    </xf>
    <xf numFmtId="0" fontId="5" fillId="0" borderId="0" xfId="0" applyFont="1" applyFill="1" applyAlignment="1">
      <alignment wrapText="1"/>
    </xf>
    <xf numFmtId="0" fontId="42" fillId="0" borderId="16" xfId="209" quotePrefix="1" applyFont="1" applyFill="1">
      <alignment horizontal="left" vertical="top" indent="1"/>
    </xf>
    <xf numFmtId="0" fontId="42" fillId="107" borderId="16" xfId="209" quotePrefix="1" applyFont="1" applyFill="1">
      <alignment horizontal="left" vertical="top" indent="1"/>
    </xf>
    <xf numFmtId="0" fontId="48" fillId="68" borderId="19" xfId="120" quotePrefix="1" applyNumberFormat="1" applyAlignment="1"/>
    <xf numFmtId="0" fontId="48" fillId="68" borderId="19" xfId="120" quotePrefix="1" applyNumberFormat="1" applyBorder="1" applyAlignment="1"/>
    <xf numFmtId="0" fontId="75" fillId="0" borderId="19" xfId="141" quotePrefix="1" applyNumberFormat="1" applyFont="1" applyFill="1" applyBorder="1" applyAlignment="1">
      <alignment horizontal="center"/>
    </xf>
    <xf numFmtId="49" fontId="12" fillId="0" borderId="1" xfId="245" applyNumberFormat="1" applyFont="1" applyFill="1" applyBorder="1" applyAlignment="1">
      <alignment horizontal="center" vertical="center" wrapText="1"/>
    </xf>
    <xf numFmtId="0" fontId="1" fillId="0" borderId="0" xfId="245"/>
    <xf numFmtId="0" fontId="48" fillId="68" borderId="46" xfId="142" quotePrefix="1" applyNumberFormat="1" applyBorder="1" applyAlignment="1">
      <alignment horizontal="right"/>
    </xf>
    <xf numFmtId="183" fontId="0" fillId="0" borderId="0" xfId="246" applyNumberFormat="1" applyFont="1"/>
    <xf numFmtId="0" fontId="47" fillId="108" borderId="19" xfId="141" quotePrefix="1" applyNumberFormat="1" applyFill="1" applyAlignment="1"/>
    <xf numFmtId="0" fontId="47" fillId="108" borderId="19" xfId="141" quotePrefix="1" applyNumberFormat="1" applyFill="1" applyBorder="1" applyAlignment="1"/>
    <xf numFmtId="182" fontId="48" fillId="109" borderId="47" xfId="119" applyNumberFormat="1" applyFill="1" applyBorder="1">
      <alignment horizontal="right" vertical="center"/>
    </xf>
    <xf numFmtId="182" fontId="1" fillId="0" borderId="0" xfId="245" applyNumberFormat="1"/>
    <xf numFmtId="0" fontId="47" fillId="110" borderId="19" xfId="141" quotePrefix="1" applyNumberFormat="1" applyFill="1" applyAlignment="1"/>
    <xf numFmtId="0" fontId="47" fillId="110" borderId="19" xfId="141" quotePrefix="1" applyNumberFormat="1" applyFill="1" applyBorder="1" applyAlignment="1"/>
    <xf numFmtId="182" fontId="48" fillId="111" borderId="47" xfId="119" applyNumberFormat="1" applyFill="1" applyBorder="1">
      <alignment horizontal="right" vertical="center"/>
    </xf>
    <xf numFmtId="0" fontId="48" fillId="68" borderId="48" xfId="142" quotePrefix="1" applyNumberFormat="1" applyBorder="1" applyAlignment="1"/>
    <xf numFmtId="0" fontId="48" fillId="68" borderId="46" xfId="142" applyNumberFormat="1" applyBorder="1" applyAlignment="1"/>
    <xf numFmtId="182" fontId="48" fillId="0" borderId="49" xfId="119" applyNumberFormat="1" applyBorder="1">
      <alignment horizontal="right" vertical="center"/>
    </xf>
    <xf numFmtId="0" fontId="76" fillId="0" borderId="50" xfId="141" applyNumberFormat="1" applyFont="1" applyFill="1" applyBorder="1" applyAlignment="1">
      <alignment horizontal="right"/>
    </xf>
    <xf numFmtId="4" fontId="1" fillId="0" borderId="0" xfId="245" applyNumberFormat="1"/>
    <xf numFmtId="0" fontId="1" fillId="111" borderId="0" xfId="245" applyFill="1"/>
    <xf numFmtId="0" fontId="1" fillId="109" borderId="0" xfId="245" applyFill="1"/>
    <xf numFmtId="166" fontId="7" fillId="0" borderId="0" xfId="0" applyNumberFormat="1" applyFont="1" applyFill="1" applyAlignment="1">
      <alignment horizontal="right"/>
    </xf>
    <xf numFmtId="0" fontId="5" fillId="0" borderId="4" xfId="0" applyFont="1" applyFill="1" applyBorder="1" applyAlignment="1" applyProtection="1">
      <alignment horizontal="center"/>
    </xf>
    <xf numFmtId="39" fontId="5" fillId="0" borderId="0" xfId="46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1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</cellXfs>
  <cellStyles count="24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1 - 20%" xfId="50"/>
    <cellStyle name="Accent1 - 20% 2" xfId="152"/>
    <cellStyle name="Accent1 - 40%" xfId="51"/>
    <cellStyle name="Accent1 - 40% 2" xfId="153"/>
    <cellStyle name="Accent1 - 60%" xfId="52"/>
    <cellStyle name="Accent1 - 60% 2" xfId="154"/>
    <cellStyle name="Accent1 2" xfId="151"/>
    <cellStyle name="Accent1 3" xfId="230"/>
    <cellStyle name="Accent1 4" xfId="243"/>
    <cellStyle name="Accent2" xfId="21" builtinId="33" customBuiltin="1"/>
    <cellStyle name="Accent2 - 20%" xfId="53"/>
    <cellStyle name="Accent2 - 20% 2" xfId="156"/>
    <cellStyle name="Accent2 - 40%" xfId="54"/>
    <cellStyle name="Accent2 - 40% 2" xfId="157"/>
    <cellStyle name="Accent2 - 60%" xfId="55"/>
    <cellStyle name="Accent2 - 60% 2" xfId="158"/>
    <cellStyle name="Accent2 2" xfId="155"/>
    <cellStyle name="Accent2 3" xfId="231"/>
    <cellStyle name="Accent2 4" xfId="242"/>
    <cellStyle name="Accent3" xfId="25" builtinId="37" customBuiltin="1"/>
    <cellStyle name="Accent3 - 20%" xfId="56"/>
    <cellStyle name="Accent3 - 20% 2" xfId="160"/>
    <cellStyle name="Accent3 - 40%" xfId="57"/>
    <cellStyle name="Accent3 - 40% 2" xfId="161"/>
    <cellStyle name="Accent3 - 60%" xfId="58"/>
    <cellStyle name="Accent3 - 60% 2" xfId="162"/>
    <cellStyle name="Accent3 2" xfId="159"/>
    <cellStyle name="Accent3 3" xfId="232"/>
    <cellStyle name="Accent3 4" xfId="241"/>
    <cellStyle name="Accent4" xfId="29" builtinId="41" customBuiltin="1"/>
    <cellStyle name="Accent4 - 20%" xfId="59"/>
    <cellStyle name="Accent4 - 20% 2" xfId="164"/>
    <cellStyle name="Accent4 - 40%" xfId="60"/>
    <cellStyle name="Accent4 - 40% 2" xfId="165"/>
    <cellStyle name="Accent4 - 60%" xfId="61"/>
    <cellStyle name="Accent4 - 60% 2" xfId="166"/>
    <cellStyle name="Accent4 2" xfId="163"/>
    <cellStyle name="Accent4 3" xfId="233"/>
    <cellStyle name="Accent4 4" xfId="240"/>
    <cellStyle name="Accent5" xfId="33" builtinId="45" customBuiltin="1"/>
    <cellStyle name="Accent5 - 20%" xfId="62"/>
    <cellStyle name="Accent5 - 20% 2" xfId="168"/>
    <cellStyle name="Accent5 - 40%" xfId="63"/>
    <cellStyle name="Accent5 - 60%" xfId="64"/>
    <cellStyle name="Accent5 - 60% 2" xfId="169"/>
    <cellStyle name="Accent5 2" xfId="167"/>
    <cellStyle name="Accent5 3" xfId="234"/>
    <cellStyle name="Accent5 4" xfId="239"/>
    <cellStyle name="Accent6" xfId="37" builtinId="49" customBuiltin="1"/>
    <cellStyle name="Accent6 - 20%" xfId="65"/>
    <cellStyle name="Accent6 - 40%" xfId="66"/>
    <cellStyle name="Accent6 - 40% 2" xfId="171"/>
    <cellStyle name="Accent6 - 60%" xfId="67"/>
    <cellStyle name="Accent6 - 60% 2" xfId="172"/>
    <cellStyle name="Accent6 2" xfId="170"/>
    <cellStyle name="Accent6 3" xfId="235"/>
    <cellStyle name="Accent6 4" xfId="238"/>
    <cellStyle name="Bad" xfId="7" builtinId="27" customBuiltin="1"/>
    <cellStyle name="Bad 2" xfId="173"/>
    <cellStyle name="Calculation" xfId="11" builtinId="22" customBuiltin="1"/>
    <cellStyle name="Calculation 2" xfId="174"/>
    <cellStyle name="Check Cell" xfId="13" builtinId="23" customBuiltin="1"/>
    <cellStyle name="Check Cell 2" xfId="175"/>
    <cellStyle name="Comma" xfId="149" builtinId="3"/>
    <cellStyle name="Comma 2" xfId="42"/>
    <cellStyle name="Comma 3" xfId="47"/>
    <cellStyle name="Comma 4" xfId="246"/>
    <cellStyle name="Currency 2" xfId="49"/>
    <cellStyle name="Emphasis 1" xfId="68"/>
    <cellStyle name="Emphasis 1 2" xfId="176"/>
    <cellStyle name="Emphasis 2" xfId="69"/>
    <cellStyle name="Emphasis 2 2" xfId="177"/>
    <cellStyle name="Emphasis 3" xfId="70"/>
    <cellStyle name="Entered" xfId="71"/>
    <cellStyle name="Explanatory Text" xfId="15" builtinId="53" customBuiltin="1"/>
    <cellStyle name="Good" xfId="6" builtinId="26" customBuiltin="1"/>
    <cellStyle name="Good 2" xfId="178"/>
    <cellStyle name="Grey" xfId="72"/>
    <cellStyle name="Heading 1" xfId="2" builtinId="16" customBuiltin="1"/>
    <cellStyle name="Heading 1 2" xfId="179"/>
    <cellStyle name="Heading 2" xfId="3" builtinId="17" customBuiltin="1"/>
    <cellStyle name="Heading 2 2" xfId="180"/>
    <cellStyle name="Heading 3" xfId="4" builtinId="18" customBuiltin="1"/>
    <cellStyle name="Heading 3 2" xfId="181"/>
    <cellStyle name="Heading 4" xfId="5" builtinId="19" customBuiltin="1"/>
    <cellStyle name="Heading 4 2" xfId="182"/>
    <cellStyle name="Input" xfId="9" builtinId="20" customBuiltin="1"/>
    <cellStyle name="Input [yellow]" xfId="73"/>
    <cellStyle name="Input 2" xfId="183"/>
    <cellStyle name="Input 3" xfId="236"/>
    <cellStyle name="Input 4" xfId="237"/>
    <cellStyle name="Linked Cell" xfId="12" builtinId="24" customBuiltin="1"/>
    <cellStyle name="Linked Cell 2" xfId="184"/>
    <cellStyle name="Neutral" xfId="8" builtinId="28" customBuiltin="1"/>
    <cellStyle name="Neutral 2" xfId="185"/>
    <cellStyle name="Normal" xfId="0" builtinId="0"/>
    <cellStyle name="Normal - Style1" xfId="74"/>
    <cellStyle name="Normal 10" xfId="245"/>
    <cellStyle name="Normal 2" xfId="41"/>
    <cellStyle name="Normal 2 2" xfId="148"/>
    <cellStyle name="Normal 3" xfId="44"/>
    <cellStyle name="Normal 4" xfId="45"/>
    <cellStyle name="Normal 5" xfId="146"/>
    <cellStyle name="Normal 6" xfId="147"/>
    <cellStyle name="Normal 7" xfId="150"/>
    <cellStyle name="Normal 8" xfId="229"/>
    <cellStyle name="Normal 9" xfId="244"/>
    <cellStyle name="Normal_Monthly" xfId="46"/>
    <cellStyle name="Note 2" xfId="43"/>
    <cellStyle name="Note 3" xfId="186"/>
    <cellStyle name="Output" xfId="10" builtinId="21" customBuiltin="1"/>
    <cellStyle name="Output 2" xfId="187"/>
    <cellStyle name="Percent [2]" xfId="75"/>
    <cellStyle name="Percent 2" xfId="48"/>
    <cellStyle name="SAPBEXaggData" xfId="76"/>
    <cellStyle name="SAPBEXaggData 2" xfId="188"/>
    <cellStyle name="SAPBEXaggDataEmph" xfId="77"/>
    <cellStyle name="SAPBEXaggDataEmph 2" xfId="189"/>
    <cellStyle name="SAPBEXaggItem" xfId="78"/>
    <cellStyle name="SAPBEXaggItem 2" xfId="190"/>
    <cellStyle name="SAPBEXaggItemX" xfId="79"/>
    <cellStyle name="SAPBEXaggItemX 2" xfId="191"/>
    <cellStyle name="SAPBEXchaText" xfId="80"/>
    <cellStyle name="SAPBEXchaText 2" xfId="192"/>
    <cellStyle name="SAPBEXexcBad7" xfId="81"/>
    <cellStyle name="SAPBEXexcBad7 2" xfId="193"/>
    <cellStyle name="SAPBEXexcBad8" xfId="82"/>
    <cellStyle name="SAPBEXexcBad8 2" xfId="194"/>
    <cellStyle name="SAPBEXexcBad9" xfId="83"/>
    <cellStyle name="SAPBEXexcBad9 2" xfId="195"/>
    <cellStyle name="SAPBEXexcCritical4" xfId="84"/>
    <cellStyle name="SAPBEXexcCritical4 2" xfId="196"/>
    <cellStyle name="SAPBEXexcCritical5" xfId="85"/>
    <cellStyle name="SAPBEXexcCritical5 2" xfId="197"/>
    <cellStyle name="SAPBEXexcCritical6" xfId="86"/>
    <cellStyle name="SAPBEXexcCritical6 2" xfId="198"/>
    <cellStyle name="SAPBEXexcGood1" xfId="87"/>
    <cellStyle name="SAPBEXexcGood1 2" xfId="199"/>
    <cellStyle name="SAPBEXexcGood2" xfId="88"/>
    <cellStyle name="SAPBEXexcGood2 2" xfId="200"/>
    <cellStyle name="SAPBEXexcGood3" xfId="89"/>
    <cellStyle name="SAPBEXexcGood3 2" xfId="201"/>
    <cellStyle name="SAPBEXfilterDrill" xfId="90"/>
    <cellStyle name="SAPBEXfilterDrill 2" xfId="202"/>
    <cellStyle name="SAPBEXfilterItem" xfId="91"/>
    <cellStyle name="SAPBEXfilterItem 2" xfId="203"/>
    <cellStyle name="SAPBEXfilterText" xfId="92"/>
    <cellStyle name="SAPBEXfilterText 2" xfId="204"/>
    <cellStyle name="SAPBEXformats" xfId="93"/>
    <cellStyle name="SAPBEXformats 2" xfId="205"/>
    <cellStyle name="SAPBEXheaderItem" xfId="94"/>
    <cellStyle name="SAPBEXheaderItem 2" xfId="206"/>
    <cellStyle name="SAPBEXheaderText" xfId="95"/>
    <cellStyle name="SAPBEXheaderText 2" xfId="207"/>
    <cellStyle name="SAPBEXHLevel0" xfId="96"/>
    <cellStyle name="SAPBEXHLevel0 2" xfId="208"/>
    <cellStyle name="SAPBEXHLevel0X" xfId="97"/>
    <cellStyle name="SAPBEXHLevel0X 2" xfId="209"/>
    <cellStyle name="SAPBEXHLevel1" xfId="98"/>
    <cellStyle name="SAPBEXHLevel1 2" xfId="210"/>
    <cellStyle name="SAPBEXHLevel1X" xfId="99"/>
    <cellStyle name="SAPBEXHLevel1X 2" xfId="211"/>
    <cellStyle name="SAPBEXHLevel2" xfId="100"/>
    <cellStyle name="SAPBEXHLevel2 2" xfId="212"/>
    <cellStyle name="SAPBEXHLevel2X" xfId="101"/>
    <cellStyle name="SAPBEXHLevel2X 2" xfId="213"/>
    <cellStyle name="SAPBEXHLevel3" xfId="102"/>
    <cellStyle name="SAPBEXHLevel3 2" xfId="214"/>
    <cellStyle name="SAPBEXHLevel3X" xfId="103"/>
    <cellStyle name="SAPBEXHLevel3X 2" xfId="215"/>
    <cellStyle name="SAPBEXinputData" xfId="104"/>
    <cellStyle name="SAPBEXinputData 2" xfId="216"/>
    <cellStyle name="SAPBEXItemHeader" xfId="105"/>
    <cellStyle name="SAPBEXresData" xfId="106"/>
    <cellStyle name="SAPBEXresData 2" xfId="217"/>
    <cellStyle name="SAPBEXresDataEmph" xfId="107"/>
    <cellStyle name="SAPBEXresDataEmph 2" xfId="218"/>
    <cellStyle name="SAPBEXresItem" xfId="108"/>
    <cellStyle name="SAPBEXresItem 2" xfId="219"/>
    <cellStyle name="SAPBEXresItemX" xfId="109"/>
    <cellStyle name="SAPBEXresItemX 2" xfId="220"/>
    <cellStyle name="SAPBEXstdData" xfId="110"/>
    <cellStyle name="SAPBEXstdData 2" xfId="221"/>
    <cellStyle name="SAPBEXstdDataEmph" xfId="111"/>
    <cellStyle name="SAPBEXstdDataEmph 2" xfId="222"/>
    <cellStyle name="SAPBEXstdItem" xfId="112"/>
    <cellStyle name="SAPBEXstdItem 2" xfId="223"/>
    <cellStyle name="SAPBEXstdItemX" xfId="113"/>
    <cellStyle name="SAPBEXstdItemX 2" xfId="224"/>
    <cellStyle name="SAPBEXtitle" xfId="114"/>
    <cellStyle name="SAPBEXtitle 2" xfId="225"/>
    <cellStyle name="SAPBEXunassignedItem" xfId="115"/>
    <cellStyle name="SAPBEXundefined" xfId="116"/>
    <cellStyle name="SAPBEXundefined 2" xfId="226"/>
    <cellStyle name="SAPBorder" xfId="117"/>
    <cellStyle name="SAPDataCell" xfId="118"/>
    <cellStyle name="SAPDataTotalCell" xfId="119"/>
    <cellStyle name="SAPDimensionCell" xfId="120"/>
    <cellStyle name="SAPEditableDataCell" xfId="121"/>
    <cellStyle name="SAPEditableDataTotalCell" xfId="122"/>
    <cellStyle name="SAPEmphasized" xfId="123"/>
    <cellStyle name="SAPEmphasizedTotal" xfId="124"/>
    <cellStyle name="SAPExceptionLevel1" xfId="125"/>
    <cellStyle name="SAPExceptionLevel2" xfId="126"/>
    <cellStyle name="SAPExceptionLevel3" xfId="127"/>
    <cellStyle name="SAPExceptionLevel4" xfId="128"/>
    <cellStyle name="SAPExceptionLevel5" xfId="129"/>
    <cellStyle name="SAPExceptionLevel6" xfId="130"/>
    <cellStyle name="SAPExceptionLevel7" xfId="131"/>
    <cellStyle name="SAPExceptionLevel8" xfId="132"/>
    <cellStyle name="SAPExceptionLevel9" xfId="133"/>
    <cellStyle name="SAPHierarchyCell0" xfId="134"/>
    <cellStyle name="SAPHierarchyCell1" xfId="135"/>
    <cellStyle name="SAPHierarchyCell2" xfId="136"/>
    <cellStyle name="SAPHierarchyCell3" xfId="137"/>
    <cellStyle name="SAPHierarchyCell4" xfId="138"/>
    <cellStyle name="SAPLockedDataCell" xfId="139"/>
    <cellStyle name="SAPLockedDataTotalCell" xfId="140"/>
    <cellStyle name="SAPMemberCell" xfId="141"/>
    <cellStyle name="SAPMemberTotalCell" xfId="142"/>
    <cellStyle name="SAPReadonlyDataCell" xfId="143"/>
    <cellStyle name="SAPReadonlyDataTotalCell" xfId="144"/>
    <cellStyle name="Sheet Title" xfId="145"/>
    <cellStyle name="Title" xfId="1" builtinId="15" customBuiltin="1"/>
    <cellStyle name="Total" xfId="16" builtinId="25" customBuiltin="1"/>
    <cellStyle name="Total 2" xfId="227"/>
    <cellStyle name="Warning Text" xfId="14" builtinId="11" customBuiltin="1"/>
    <cellStyle name="Warning Text 2" xfId="22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19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1.02 COC"/>
      <sheetName val="Earnings Sharing-CBR to Adj CBR"/>
      <sheetName val="Restating Print Macros"/>
      <sheetName val="Module13"/>
      <sheetName val="Module14"/>
      <sheetName val="Module15"/>
      <sheetName val="Module1"/>
      <sheetName val="model"/>
    </sheetNames>
    <definedNames>
      <definedName name="FIT" refersTo="='model'!$BN$1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BO12">
            <v>4.7650000000000001E-3</v>
          </cell>
        </row>
        <row r="13">
          <cell r="BO13">
            <v>2E-3</v>
          </cell>
        </row>
        <row r="14">
          <cell r="BO14">
            <v>3.8336000000000002E-2</v>
          </cell>
        </row>
        <row r="19">
          <cell r="BN19">
            <v>0.21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workbookViewId="0">
      <selection activeCell="D25" sqref="D25"/>
    </sheetView>
  </sheetViews>
  <sheetFormatPr defaultRowHeight="12.75" x14ac:dyDescent="0.2"/>
  <cols>
    <col min="1" max="1" width="5.42578125" bestFit="1" customWidth="1"/>
    <col min="2" max="2" width="56.28515625" customWidth="1"/>
    <col min="3" max="3" width="9.85546875" customWidth="1"/>
    <col min="4" max="4" width="13.5703125" bestFit="1" customWidth="1"/>
    <col min="5" max="5" width="13.7109375" customWidth="1"/>
    <col min="6" max="6" width="2.28515625" style="19" customWidth="1"/>
    <col min="7" max="7" width="11.28515625" customWidth="1"/>
    <col min="8" max="8" width="13.7109375" bestFit="1" customWidth="1"/>
    <col min="9" max="9" width="9.7109375" bestFit="1" customWidth="1"/>
  </cols>
  <sheetData>
    <row r="1" spans="1:5" ht="13.5" thickBot="1" x14ac:dyDescent="0.25">
      <c r="A1" s="20"/>
      <c r="B1" s="18"/>
      <c r="C1" s="18"/>
      <c r="D1" s="21"/>
    </row>
    <row r="2" spans="1:5" ht="14.25" thickTop="1" thickBot="1" x14ac:dyDescent="0.25">
      <c r="A2" s="18"/>
      <c r="B2" s="18"/>
      <c r="C2" s="18"/>
      <c r="E2" s="2" t="s">
        <v>15</v>
      </c>
    </row>
    <row r="3" spans="1:5" ht="13.5" thickTop="1" x14ac:dyDescent="0.2">
      <c r="A3" s="17"/>
      <c r="B3" s="22"/>
      <c r="C3" s="23"/>
      <c r="D3" s="17"/>
    </row>
    <row r="4" spans="1:5" x14ac:dyDescent="0.2">
      <c r="A4" s="24" t="s">
        <v>16</v>
      </c>
      <c r="B4" s="25"/>
      <c r="C4" s="25"/>
      <c r="D4" s="25"/>
      <c r="E4" s="26"/>
    </row>
    <row r="5" spans="1:5" x14ac:dyDescent="0.2">
      <c r="A5" s="24" t="s">
        <v>12</v>
      </c>
      <c r="B5" s="25"/>
      <c r="C5" s="24"/>
      <c r="D5" s="25"/>
      <c r="E5" s="31"/>
    </row>
    <row r="6" spans="1:5" x14ac:dyDescent="0.2">
      <c r="A6" s="25" t="s">
        <v>146</v>
      </c>
      <c r="B6" s="25"/>
      <c r="C6" s="24"/>
      <c r="D6" s="25"/>
      <c r="E6" s="31"/>
    </row>
    <row r="7" spans="1:5" x14ac:dyDescent="0.2">
      <c r="A7" s="24" t="s">
        <v>11</v>
      </c>
      <c r="B7" s="25"/>
      <c r="C7" s="24"/>
      <c r="D7" s="24"/>
      <c r="E7" s="31"/>
    </row>
    <row r="8" spans="1:5" x14ac:dyDescent="0.2">
      <c r="A8" s="3"/>
      <c r="B8" s="3"/>
      <c r="C8" s="3"/>
      <c r="D8" s="3"/>
      <c r="E8" s="3"/>
    </row>
    <row r="9" spans="1:5" x14ac:dyDescent="0.2">
      <c r="A9" s="4" t="s">
        <v>0</v>
      </c>
      <c r="B9" s="5"/>
      <c r="C9" s="5"/>
      <c r="D9" s="5"/>
      <c r="E9" s="5"/>
    </row>
    <row r="10" spans="1:5" x14ac:dyDescent="0.2">
      <c r="A10" s="6" t="s">
        <v>1</v>
      </c>
      <c r="B10" s="7" t="s">
        <v>2</v>
      </c>
      <c r="C10" s="7"/>
      <c r="D10" s="8" t="s">
        <v>3</v>
      </c>
      <c r="E10" s="8"/>
    </row>
    <row r="12" spans="1:5" x14ac:dyDescent="0.2">
      <c r="A12" s="33">
        <v>1</v>
      </c>
      <c r="B12" s="1" t="s">
        <v>10</v>
      </c>
      <c r="C12" s="1"/>
      <c r="D12" s="1"/>
      <c r="E12" s="1"/>
    </row>
    <row r="13" spans="1:5" x14ac:dyDescent="0.2">
      <c r="A13" s="33">
        <f>+A12+1</f>
        <v>2</v>
      </c>
      <c r="B13" s="54" t="s">
        <v>59</v>
      </c>
      <c r="C13" s="34"/>
      <c r="D13" s="45">
        <f>-'SOG 12 12-2019'!E40</f>
        <v>22380.13</v>
      </c>
    </row>
    <row r="14" spans="1:5" x14ac:dyDescent="0.2">
      <c r="A14" s="33">
        <f t="shared" ref="A14:A44" si="0">+A13+1</f>
        <v>3</v>
      </c>
      <c r="B14" s="52"/>
      <c r="C14" s="53"/>
      <c r="D14" s="13"/>
      <c r="E14" s="53"/>
    </row>
    <row r="15" spans="1:5" x14ac:dyDescent="0.2">
      <c r="A15" s="33">
        <f t="shared" si="0"/>
        <v>4</v>
      </c>
      <c r="B15" s="1" t="s">
        <v>17</v>
      </c>
      <c r="C15" s="1"/>
      <c r="D15" s="37"/>
      <c r="E15" s="35">
        <f>SUM(D13:D14)</f>
        <v>22380.13</v>
      </c>
    </row>
    <row r="16" spans="1:5" x14ac:dyDescent="0.2">
      <c r="A16" s="33">
        <f t="shared" si="0"/>
        <v>5</v>
      </c>
      <c r="B16" s="1"/>
      <c r="C16" s="1"/>
      <c r="D16" s="37"/>
      <c r="E16" s="35"/>
    </row>
    <row r="17" spans="1:5" x14ac:dyDescent="0.2">
      <c r="A17" s="33">
        <f t="shared" si="0"/>
        <v>6</v>
      </c>
      <c r="B17" s="30" t="s">
        <v>19</v>
      </c>
      <c r="C17" s="1"/>
      <c r="D17" s="37"/>
      <c r="E17" s="35"/>
    </row>
    <row r="18" spans="1:5" x14ac:dyDescent="0.2">
      <c r="A18" s="33">
        <f t="shared" si="0"/>
        <v>7</v>
      </c>
      <c r="B18" s="28"/>
      <c r="C18" s="1"/>
      <c r="D18" s="29"/>
      <c r="E18" s="35"/>
    </row>
    <row r="19" spans="1:5" x14ac:dyDescent="0.2">
      <c r="A19" s="33">
        <f t="shared" si="0"/>
        <v>8</v>
      </c>
      <c r="B19" s="28" t="s">
        <v>21</v>
      </c>
      <c r="C19" s="38"/>
      <c r="D19" s="45">
        <f>-'Rentals MerCR SCH132'!M24</f>
        <v>1965.08</v>
      </c>
      <c r="E19" s="35"/>
    </row>
    <row r="20" spans="1:5" x14ac:dyDescent="0.2">
      <c r="A20" s="33">
        <f t="shared" si="0"/>
        <v>9</v>
      </c>
      <c r="B20" s="36"/>
      <c r="C20" s="1"/>
      <c r="D20" s="45"/>
      <c r="E20" s="35"/>
    </row>
    <row r="21" spans="1:5" x14ac:dyDescent="0.2">
      <c r="A21" s="33">
        <f t="shared" si="0"/>
        <v>10</v>
      </c>
      <c r="B21" s="36" t="s">
        <v>22</v>
      </c>
      <c r="C21" s="1"/>
      <c r="D21" s="45">
        <f>-'19CBR Gas'!D10</f>
        <v>-2186176.4699999997</v>
      </c>
      <c r="E21" s="35"/>
    </row>
    <row r="22" spans="1:5" x14ac:dyDescent="0.2">
      <c r="A22" s="33">
        <f t="shared" si="0"/>
        <v>11</v>
      </c>
      <c r="B22" s="36"/>
      <c r="C22" s="1"/>
      <c r="D22" s="45"/>
      <c r="E22" s="35"/>
    </row>
    <row r="23" spans="1:5" x14ac:dyDescent="0.2">
      <c r="A23" s="33">
        <f t="shared" si="0"/>
        <v>12</v>
      </c>
      <c r="B23" s="36"/>
      <c r="C23" s="1"/>
      <c r="D23" s="37"/>
      <c r="E23" s="35"/>
    </row>
    <row r="24" spans="1:5" x14ac:dyDescent="0.2">
      <c r="A24" s="33">
        <f t="shared" si="0"/>
        <v>13</v>
      </c>
      <c r="B24" s="27" t="s">
        <v>20</v>
      </c>
      <c r="C24" s="1"/>
      <c r="D24" s="37"/>
      <c r="E24" s="35">
        <f>SUM(D19:D23)</f>
        <v>-2184211.3899999997</v>
      </c>
    </row>
    <row r="25" spans="1:5" x14ac:dyDescent="0.2">
      <c r="A25" s="33">
        <f t="shared" si="0"/>
        <v>14</v>
      </c>
      <c r="B25" s="1"/>
      <c r="C25" s="1"/>
      <c r="D25" s="39"/>
      <c r="E25" s="40"/>
    </row>
    <row r="26" spans="1:5" x14ac:dyDescent="0.2">
      <c r="A26" s="33">
        <f t="shared" si="0"/>
        <v>15</v>
      </c>
      <c r="B26" s="1" t="s">
        <v>18</v>
      </c>
      <c r="C26" s="39"/>
      <c r="D26" s="41"/>
      <c r="E26" s="45">
        <f>SUM(E15:E25)</f>
        <v>-2161831.2599999998</v>
      </c>
    </row>
    <row r="27" spans="1:5" x14ac:dyDescent="0.2">
      <c r="A27" s="33">
        <f t="shared" si="0"/>
        <v>16</v>
      </c>
      <c r="B27" s="1"/>
      <c r="C27" s="39"/>
      <c r="D27" s="41"/>
      <c r="E27" s="45"/>
    </row>
    <row r="28" spans="1:5" x14ac:dyDescent="0.2">
      <c r="A28" s="33">
        <f t="shared" si="0"/>
        <v>17</v>
      </c>
      <c r="B28" s="10" t="s">
        <v>4</v>
      </c>
      <c r="C28" s="168">
        <f>+[1]model!$BO$12</f>
        <v>4.7650000000000001E-3</v>
      </c>
      <c r="D28" s="32">
        <f>+E26*C28</f>
        <v>-10301.125953899998</v>
      </c>
      <c r="E28" s="12"/>
    </row>
    <row r="29" spans="1:5" x14ac:dyDescent="0.2">
      <c r="A29" s="33">
        <f t="shared" si="0"/>
        <v>18</v>
      </c>
      <c r="B29" s="10" t="s">
        <v>5</v>
      </c>
      <c r="C29" s="168">
        <f>+[1]model!$BO$13</f>
        <v>2E-3</v>
      </c>
      <c r="D29" s="32">
        <f>+E26*C29</f>
        <v>-4323.6625199999999</v>
      </c>
      <c r="E29" s="12"/>
    </row>
    <row r="30" spans="1:5" x14ac:dyDescent="0.2">
      <c r="A30" s="33">
        <f t="shared" si="0"/>
        <v>19</v>
      </c>
      <c r="B30" s="11" t="s">
        <v>14</v>
      </c>
      <c r="C30" s="42"/>
      <c r="D30" s="43"/>
      <c r="E30" s="45">
        <f>SUM(D28:D29)</f>
        <v>-14624.788473899998</v>
      </c>
    </row>
    <row r="31" spans="1:5" x14ac:dyDescent="0.2">
      <c r="A31" s="33">
        <f t="shared" si="0"/>
        <v>20</v>
      </c>
      <c r="B31" s="10"/>
      <c r="C31" s="42"/>
      <c r="D31" s="15"/>
      <c r="E31" s="12"/>
    </row>
    <row r="32" spans="1:5" x14ac:dyDescent="0.2">
      <c r="A32" s="33">
        <f t="shared" si="0"/>
        <v>21</v>
      </c>
      <c r="B32" s="10" t="s">
        <v>6</v>
      </c>
      <c r="C32" s="168">
        <f>+[1]model!$BO$14</f>
        <v>3.8336000000000002E-2</v>
      </c>
      <c r="D32" s="41">
        <f>+E26*C32</f>
        <v>-82875.96318336</v>
      </c>
      <c r="E32" s="12"/>
    </row>
    <row r="33" spans="1:5" x14ac:dyDescent="0.2">
      <c r="A33" s="33">
        <f t="shared" si="0"/>
        <v>22</v>
      </c>
      <c r="B33" s="11"/>
      <c r="C33" s="42"/>
      <c r="D33" s="44"/>
      <c r="E33" s="12"/>
    </row>
    <row r="34" spans="1:5" x14ac:dyDescent="0.2">
      <c r="A34" s="33">
        <f t="shared" si="0"/>
        <v>23</v>
      </c>
      <c r="B34" s="11" t="s">
        <v>7</v>
      </c>
      <c r="C34" s="1"/>
      <c r="D34" s="15"/>
      <c r="E34" s="45">
        <f>SUM(D32:D33)</f>
        <v>-82875.96318336</v>
      </c>
    </row>
    <row r="35" spans="1:5" x14ac:dyDescent="0.2">
      <c r="A35" s="33">
        <f t="shared" si="0"/>
        <v>24</v>
      </c>
      <c r="B35" s="10"/>
      <c r="C35" s="1"/>
      <c r="D35" s="1"/>
      <c r="E35" s="44"/>
    </row>
    <row r="36" spans="1:5" x14ac:dyDescent="0.2">
      <c r="A36" s="33">
        <f t="shared" si="0"/>
        <v>25</v>
      </c>
      <c r="B36" s="10" t="s">
        <v>13</v>
      </c>
      <c r="C36" s="1"/>
      <c r="D36" s="14"/>
      <c r="E36" s="45">
        <f>E26-E30-E34</f>
        <v>-2064330.5083427399</v>
      </c>
    </row>
    <row r="37" spans="1:5" x14ac:dyDescent="0.2">
      <c r="A37" s="33">
        <f t="shared" si="0"/>
        <v>26</v>
      </c>
      <c r="B37" s="10" t="s">
        <v>8</v>
      </c>
      <c r="C37" s="16">
        <f>+[1]!FIT</f>
        <v>0.21</v>
      </c>
      <c r="D37" s="14"/>
      <c r="E37" s="45">
        <f>ROUND(E36*C37,0)</f>
        <v>-433509</v>
      </c>
    </row>
    <row r="38" spans="1:5" ht="13.5" thickBot="1" x14ac:dyDescent="0.25">
      <c r="A38" s="33">
        <f t="shared" si="0"/>
        <v>27</v>
      </c>
      <c r="B38" s="10" t="s">
        <v>9</v>
      </c>
      <c r="C38" s="1"/>
      <c r="D38" s="14"/>
      <c r="E38" s="46">
        <f>E36-E37</f>
        <v>-1630821.5083427399</v>
      </c>
    </row>
    <row r="39" spans="1:5" ht="13.5" thickTop="1" x14ac:dyDescent="0.2">
      <c r="A39" s="33">
        <f t="shared" si="0"/>
        <v>28</v>
      </c>
      <c r="B39" s="47"/>
      <c r="C39" s="48"/>
      <c r="D39" s="41"/>
      <c r="E39" s="49"/>
    </row>
    <row r="40" spans="1:5" x14ac:dyDescent="0.2">
      <c r="A40" s="33">
        <f t="shared" si="0"/>
        <v>29</v>
      </c>
      <c r="B40" s="144"/>
      <c r="C40" s="144"/>
      <c r="D40" s="144"/>
      <c r="E40" s="50"/>
    </row>
    <row r="41" spans="1:5" x14ac:dyDescent="0.2">
      <c r="A41" s="33">
        <f t="shared" si="0"/>
        <v>30</v>
      </c>
      <c r="B41" s="37"/>
      <c r="C41" s="51"/>
      <c r="D41" s="51"/>
      <c r="E41" s="51"/>
    </row>
    <row r="42" spans="1:5" x14ac:dyDescent="0.2">
      <c r="A42" s="33">
        <f t="shared" si="0"/>
        <v>31</v>
      </c>
      <c r="B42" s="37"/>
      <c r="C42" s="51"/>
      <c r="D42" s="51"/>
      <c r="E42" s="51"/>
    </row>
    <row r="43" spans="1:5" x14ac:dyDescent="0.2">
      <c r="A43" s="33">
        <f t="shared" si="0"/>
        <v>32</v>
      </c>
      <c r="B43" s="37"/>
      <c r="C43" s="37"/>
      <c r="D43" s="37"/>
      <c r="E43" s="37"/>
    </row>
    <row r="44" spans="1:5" x14ac:dyDescent="0.2">
      <c r="A44" s="33">
        <f t="shared" si="0"/>
        <v>33</v>
      </c>
      <c r="B44" s="37"/>
      <c r="C44" s="51"/>
      <c r="D44" s="51"/>
      <c r="E44" s="51"/>
    </row>
    <row r="45" spans="1:5" x14ac:dyDescent="0.2">
      <c r="A45" s="9"/>
    </row>
    <row r="46" spans="1:5" x14ac:dyDescent="0.2">
      <c r="A46" s="9"/>
    </row>
    <row r="47" spans="1:5" x14ac:dyDescent="0.2">
      <c r="A47" s="9"/>
    </row>
    <row r="48" spans="1:5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</sheetData>
  <pageMargins left="0.75" right="0.75" top="1" bottom="1" header="0.5" footer="0.5"/>
  <pageSetup scale="9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9" activePane="bottomRight" state="frozen"/>
      <selection activeCell="P34" sqref="P34"/>
      <selection pane="topRight" activeCell="P34" sqref="P34"/>
      <selection pane="bottomLeft" activeCell="P34" sqref="P34"/>
      <selection pane="bottomRight" activeCell="E40" sqref="E40"/>
    </sheetView>
  </sheetViews>
  <sheetFormatPr defaultColWidth="9.140625" defaultRowHeight="12" x14ac:dyDescent="0.2"/>
  <cols>
    <col min="1" max="2" width="1.7109375" style="55" customWidth="1"/>
    <col min="3" max="3" width="9.140625" style="55"/>
    <col min="4" max="4" width="23.85546875" style="55" customWidth="1"/>
    <col min="5" max="5" width="16.7109375" style="55" customWidth="1"/>
    <col min="6" max="6" width="0.85546875" style="55" customWidth="1"/>
    <col min="7" max="7" width="16.7109375" style="55" hidden="1" customWidth="1"/>
    <col min="8" max="8" width="0.85546875" style="55" hidden="1" customWidth="1"/>
    <col min="9" max="9" width="16.7109375" style="55" hidden="1" customWidth="1"/>
    <col min="10" max="10" width="0.85546875" style="55" hidden="1" customWidth="1"/>
    <col min="11" max="11" width="7.7109375" style="56" hidden="1" customWidth="1"/>
    <col min="12" max="12" width="0.85546875" style="55" hidden="1" customWidth="1"/>
    <col min="13" max="13" width="16.7109375" style="55" customWidth="1"/>
    <col min="14" max="14" width="0.85546875" style="55" customWidth="1"/>
    <col min="15" max="15" width="16.7109375" style="55" customWidth="1"/>
    <col min="16" max="16" width="0.85546875" style="55" customWidth="1"/>
    <col min="17" max="17" width="7.7109375" style="56" customWidth="1"/>
    <col min="18" max="18" width="0.85546875" style="55" customWidth="1"/>
    <col min="19" max="19" width="10.7109375" style="56" customWidth="1"/>
    <col min="20" max="20" width="0.85546875" style="56" customWidth="1"/>
    <col min="21" max="21" width="7.7109375" style="56" hidden="1" customWidth="1"/>
    <col min="22" max="22" width="0.85546875" style="56" hidden="1" customWidth="1"/>
    <col min="23" max="23" width="10.7109375" style="56" customWidth="1"/>
    <col min="24" max="16384" width="9.140625" style="55"/>
  </cols>
  <sheetData>
    <row r="1" spans="1:23" s="82" customFormat="1" ht="15" x14ac:dyDescent="0.25">
      <c r="A1" s="110"/>
      <c r="B1" s="110"/>
      <c r="C1" s="110"/>
      <c r="D1" s="110"/>
      <c r="E1" s="172" t="s">
        <v>58</v>
      </c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10"/>
      <c r="S1" s="111"/>
      <c r="T1" s="111"/>
      <c r="U1" s="111"/>
      <c r="V1" s="111"/>
      <c r="W1" s="111"/>
    </row>
    <row r="2" spans="1:23" s="82" customFormat="1" ht="15" x14ac:dyDescent="0.25">
      <c r="A2" s="110"/>
      <c r="B2" s="110"/>
      <c r="C2" s="110"/>
      <c r="D2" s="110"/>
      <c r="E2" s="172" t="s">
        <v>57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10"/>
      <c r="S2" s="111"/>
      <c r="T2" s="111"/>
      <c r="U2" s="111"/>
      <c r="V2" s="111"/>
      <c r="W2" s="111"/>
    </row>
    <row r="3" spans="1:23" s="82" customFormat="1" ht="15" x14ac:dyDescent="0.25">
      <c r="A3" s="110"/>
      <c r="B3" s="110"/>
      <c r="C3" s="110"/>
      <c r="D3" s="110"/>
      <c r="E3" s="172" t="s">
        <v>168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10"/>
      <c r="S3" s="111"/>
      <c r="T3" s="111"/>
      <c r="U3" s="111"/>
      <c r="V3" s="111"/>
      <c r="W3" s="111"/>
    </row>
    <row r="4" spans="1:23" s="67" customFormat="1" ht="12.75" x14ac:dyDescent="0.2">
      <c r="A4" s="112"/>
      <c r="B4" s="112"/>
      <c r="C4" s="112"/>
      <c r="D4" s="112"/>
      <c r="E4" s="173" t="s">
        <v>56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12"/>
      <c r="S4" s="113"/>
      <c r="T4" s="113"/>
      <c r="U4" s="113"/>
      <c r="V4" s="113"/>
      <c r="W4" s="113"/>
    </row>
    <row r="5" spans="1:23" x14ac:dyDescent="0.2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  <c r="L5" s="114"/>
      <c r="M5" s="114"/>
      <c r="N5" s="114"/>
      <c r="O5" s="114"/>
      <c r="P5" s="114"/>
      <c r="Q5" s="115"/>
      <c r="R5" s="114"/>
      <c r="S5" s="115"/>
      <c r="T5" s="115"/>
      <c r="U5" s="115"/>
      <c r="V5" s="115"/>
      <c r="W5" s="115"/>
    </row>
    <row r="6" spans="1:23" s="81" customFormat="1" ht="12.75" x14ac:dyDescent="0.2">
      <c r="A6" s="116" t="s">
        <v>24</v>
      </c>
      <c r="B6" s="116"/>
      <c r="C6" s="116"/>
      <c r="D6" s="116"/>
      <c r="E6" s="116"/>
      <c r="F6" s="116"/>
      <c r="G6" s="116"/>
      <c r="H6" s="116"/>
      <c r="I6" s="174" t="s">
        <v>67</v>
      </c>
      <c r="J6" s="174"/>
      <c r="K6" s="174"/>
      <c r="L6" s="116"/>
      <c r="M6" s="116"/>
      <c r="N6" s="116"/>
      <c r="O6" s="174" t="s">
        <v>169</v>
      </c>
      <c r="P6" s="174"/>
      <c r="Q6" s="174"/>
      <c r="R6" s="116"/>
      <c r="S6" s="169" t="s">
        <v>66</v>
      </c>
      <c r="T6" s="169"/>
      <c r="U6" s="169"/>
      <c r="V6" s="169"/>
      <c r="W6" s="169"/>
    </row>
    <row r="7" spans="1:23" s="81" customFormat="1" ht="12.75" x14ac:dyDescent="0.2">
      <c r="A7" s="116"/>
      <c r="B7" s="116"/>
      <c r="C7" s="116"/>
      <c r="D7" s="116"/>
      <c r="E7" s="117" t="s">
        <v>55</v>
      </c>
      <c r="F7" s="116"/>
      <c r="G7" s="117"/>
      <c r="H7" s="116"/>
      <c r="I7" s="117"/>
      <c r="J7" s="116"/>
      <c r="K7" s="118"/>
      <c r="L7" s="116"/>
      <c r="M7" s="117" t="s">
        <v>55</v>
      </c>
      <c r="N7" s="116"/>
      <c r="O7" s="117"/>
      <c r="P7" s="116"/>
      <c r="Q7" s="118"/>
      <c r="R7" s="116"/>
      <c r="S7" s="118"/>
      <c r="T7" s="119"/>
      <c r="U7" s="118"/>
      <c r="V7" s="119"/>
      <c r="W7" s="118"/>
    </row>
    <row r="8" spans="1:23" s="81" customFormat="1" ht="12.75" x14ac:dyDescent="0.2">
      <c r="A8" s="112" t="s">
        <v>54</v>
      </c>
      <c r="B8" s="116"/>
      <c r="C8" s="116"/>
      <c r="D8" s="116"/>
      <c r="E8" s="120">
        <v>2019</v>
      </c>
      <c r="F8" s="116"/>
      <c r="G8" s="120" t="s">
        <v>63</v>
      </c>
      <c r="H8" s="116"/>
      <c r="I8" s="120" t="s">
        <v>65</v>
      </c>
      <c r="J8" s="116"/>
      <c r="K8" s="121" t="s">
        <v>64</v>
      </c>
      <c r="L8" s="116"/>
      <c r="M8" s="120">
        <v>2018</v>
      </c>
      <c r="N8" s="116"/>
      <c r="O8" s="120" t="s">
        <v>65</v>
      </c>
      <c r="P8" s="116"/>
      <c r="Q8" s="121" t="s">
        <v>64</v>
      </c>
      <c r="R8" s="116"/>
      <c r="S8" s="120">
        <v>2019</v>
      </c>
      <c r="T8" s="119"/>
      <c r="U8" s="121" t="s">
        <v>63</v>
      </c>
      <c r="V8" s="119"/>
      <c r="W8" s="120">
        <v>2018</v>
      </c>
    </row>
    <row r="9" spans="1:23" x14ac:dyDescent="0.2">
      <c r="A9" s="114"/>
      <c r="B9" s="122" t="s">
        <v>53</v>
      </c>
      <c r="C9" s="114"/>
      <c r="D9" s="114"/>
      <c r="E9" s="114"/>
      <c r="F9" s="114"/>
      <c r="G9" s="114"/>
      <c r="H9" s="114"/>
      <c r="I9" s="114"/>
      <c r="J9" s="114"/>
      <c r="K9" s="115"/>
      <c r="L9" s="114"/>
      <c r="M9" s="114"/>
      <c r="N9" s="114"/>
      <c r="O9" s="114"/>
      <c r="P9" s="114"/>
      <c r="Q9" s="115"/>
      <c r="R9" s="114"/>
      <c r="S9" s="115"/>
      <c r="T9" s="115"/>
      <c r="U9" s="115"/>
      <c r="V9" s="115"/>
      <c r="W9" s="115"/>
    </row>
    <row r="10" spans="1:23" x14ac:dyDescent="0.2">
      <c r="A10" s="114"/>
      <c r="B10" s="114"/>
      <c r="C10" s="114" t="s">
        <v>39</v>
      </c>
      <c r="D10" s="114"/>
      <c r="E10" s="71">
        <v>613618715.99000001</v>
      </c>
      <c r="F10" s="123"/>
      <c r="G10" s="71">
        <v>652299816.67999995</v>
      </c>
      <c r="H10" s="123"/>
      <c r="I10" s="71">
        <f>E10-G10</f>
        <v>-38681100.689999938</v>
      </c>
      <c r="J10" s="123"/>
      <c r="K10" s="64">
        <f>IF(G10=0,"n/a",IF(AND(I10/G10&lt;1,I10/G10&gt;-1),I10/G10,"n/a"))</f>
        <v>-5.9299573142415588E-2</v>
      </c>
      <c r="L10" s="123"/>
      <c r="M10" s="71">
        <v>598922744.48000002</v>
      </c>
      <c r="N10" s="123"/>
      <c r="O10" s="71">
        <f>E10-M10</f>
        <v>14695971.50999999</v>
      </c>
      <c r="P10" s="114"/>
      <c r="Q10" s="64">
        <f>IF(M10=0,"n/a",IF(AND(O10/M10&lt;1,O10/M10&gt;-1),O10/M10,"n/a"))</f>
        <v>2.4537340826418952E-2</v>
      </c>
      <c r="R10" s="114"/>
      <c r="S10" s="78">
        <f>IF(E48=0,"n/a",E10/E48)</f>
        <v>2.2101337404566537</v>
      </c>
      <c r="T10" s="124"/>
      <c r="U10" s="78">
        <f>IF(G48=0,"n/a",G10/G48)</f>
        <v>2.3183046164981804</v>
      </c>
      <c r="V10" s="124"/>
      <c r="W10" s="78">
        <f>IF(M48=0,"n/a",M10/M48)</f>
        <v>2.2620035719264195</v>
      </c>
    </row>
    <row r="11" spans="1:23" x14ac:dyDescent="0.2">
      <c r="A11" s="114"/>
      <c r="B11" s="114"/>
      <c r="C11" s="114" t="s">
        <v>38</v>
      </c>
      <c r="D11" s="114"/>
      <c r="E11" s="69">
        <v>218301727.58000001</v>
      </c>
      <c r="F11" s="125"/>
      <c r="G11" s="69">
        <v>220910913.26899999</v>
      </c>
      <c r="H11" s="125"/>
      <c r="I11" s="69">
        <f>E11-G11</f>
        <v>-2609185.6889999807</v>
      </c>
      <c r="J11" s="125"/>
      <c r="K11" s="64">
        <f>IF(G11=0,"n/a",IF(AND(I11/G11&lt;1,I11/G11&gt;-1),I11/G11,"n/a"))</f>
        <v>-1.1811031199815889E-2</v>
      </c>
      <c r="L11" s="125"/>
      <c r="M11" s="69">
        <v>219390408.09</v>
      </c>
      <c r="N11" s="125"/>
      <c r="O11" s="69">
        <f>E11-M11</f>
        <v>-1088680.5099999905</v>
      </c>
      <c r="P11" s="114"/>
      <c r="Q11" s="64">
        <f>IF(M11=0,"n/a",IF(AND(O11/M11&lt;1,O11/M11&gt;-1),O11/M11,"n/a"))</f>
        <v>-4.9622976659644286E-3</v>
      </c>
      <c r="R11" s="114"/>
      <c r="S11" s="80">
        <f>IF(E49=0,"n/a",E11/E49)</f>
        <v>9.5266757938160893</v>
      </c>
      <c r="T11" s="124"/>
      <c r="U11" s="80">
        <f>IF(G49=0,"n/a",G11/G49)</f>
        <v>9.0677322553266801</v>
      </c>
      <c r="V11" s="124"/>
      <c r="W11" s="80">
        <f>IF(M49=0,"n/a",M11/M49)</f>
        <v>9.1834300442979639</v>
      </c>
    </row>
    <row r="12" spans="1:23" x14ac:dyDescent="0.2">
      <c r="A12" s="114"/>
      <c r="B12" s="114"/>
      <c r="C12" s="114" t="s">
        <v>37</v>
      </c>
      <c r="D12" s="114"/>
      <c r="E12" s="74">
        <v>15697929.34</v>
      </c>
      <c r="F12" s="125"/>
      <c r="G12" s="74">
        <v>16397783.677999999</v>
      </c>
      <c r="H12" s="125"/>
      <c r="I12" s="74">
        <f>E12-G12</f>
        <v>-699854.33799999952</v>
      </c>
      <c r="J12" s="125"/>
      <c r="K12" s="62">
        <f>IF(G12=0,"n/a",IF(AND(I12/G12&lt;1,I12/G12&gt;-1),I12/G12,"n/a"))</f>
        <v>-4.2679812817567254E-2</v>
      </c>
      <c r="L12" s="125"/>
      <c r="M12" s="74">
        <v>17247490.82</v>
      </c>
      <c r="N12" s="125"/>
      <c r="O12" s="74">
        <f>E12-M12</f>
        <v>-1549561.4800000004</v>
      </c>
      <c r="P12" s="114"/>
      <c r="Q12" s="62">
        <f>IF(M12=0,"n/a",IF(AND(O12/M12&lt;1,O12/M12&gt;-1),O12/M12,"n/a"))</f>
        <v>-8.9842719510431393E-2</v>
      </c>
      <c r="R12" s="114"/>
      <c r="S12" s="79">
        <f>IF(E50=0,"n/a",E12/E50)</f>
        <v>1.7329171377069717E-2</v>
      </c>
      <c r="T12" s="124"/>
      <c r="U12" s="79">
        <f>IF(G50=0,"n/a",G12/G50)</f>
        <v>1.7445893960693685E-2</v>
      </c>
      <c r="V12" s="124"/>
      <c r="W12" s="79">
        <f>IF(M50=0,"n/a",M12/M50)</f>
        <v>2.0056857030651319E-2</v>
      </c>
    </row>
    <row r="13" spans="1:23" ht="6.95" customHeight="1" x14ac:dyDescent="0.2">
      <c r="A13" s="114"/>
      <c r="B13" s="114"/>
      <c r="C13" s="114"/>
      <c r="D13" s="114"/>
      <c r="E13" s="69"/>
      <c r="F13" s="125"/>
      <c r="G13" s="69"/>
      <c r="H13" s="125"/>
      <c r="I13" s="69"/>
      <c r="J13" s="125"/>
      <c r="K13" s="60"/>
      <c r="L13" s="125"/>
      <c r="M13" s="69"/>
      <c r="N13" s="125"/>
      <c r="O13" s="69"/>
      <c r="P13" s="114"/>
      <c r="Q13" s="60"/>
      <c r="R13" s="114"/>
      <c r="S13" s="124"/>
      <c r="T13" s="124"/>
      <c r="U13" s="124"/>
      <c r="V13" s="124"/>
      <c r="W13" s="124"/>
    </row>
    <row r="14" spans="1:23" x14ac:dyDescent="0.2">
      <c r="A14" s="114"/>
      <c r="B14" s="114"/>
      <c r="C14" s="114" t="s">
        <v>36</v>
      </c>
      <c r="D14" s="114"/>
      <c r="E14" s="69">
        <f>SUM(E10:E12)</f>
        <v>847618372.91000009</v>
      </c>
      <c r="F14" s="125"/>
      <c r="G14" s="69">
        <f>SUM(G10:G12)</f>
        <v>889608513.62699986</v>
      </c>
      <c r="H14" s="125"/>
      <c r="I14" s="69">
        <f>E14-G14</f>
        <v>-41990140.716999769</v>
      </c>
      <c r="J14" s="125"/>
      <c r="K14" s="64">
        <f>IF(G14=0,"n/a",IF(AND(I14/G14&lt;1,I14/G14&gt;-1),I14/G14,"n/a"))</f>
        <v>-4.7200695669832177E-2</v>
      </c>
      <c r="L14" s="125"/>
      <c r="M14" s="69">
        <f>SUM(M10:M12)</f>
        <v>835560643.3900001</v>
      </c>
      <c r="N14" s="125"/>
      <c r="O14" s="69">
        <f>E14-M14</f>
        <v>12057729.519999981</v>
      </c>
      <c r="P14" s="114"/>
      <c r="Q14" s="64">
        <f>IF(M14=0,"n/a",IF(AND(O14/M14&lt;1,O14/M14&gt;-1),O14/M14,"n/a"))</f>
        <v>1.4430705437584863E-2</v>
      </c>
      <c r="R14" s="114"/>
      <c r="S14" s="80">
        <f>IF(E52=0,"n/a",E14/E52)</f>
        <v>0.70258932806306396</v>
      </c>
      <c r="T14" s="124"/>
      <c r="U14" s="80">
        <f>IF(G52=0,"n/a",G14/G52)</f>
        <v>0.71416990653562584</v>
      </c>
      <c r="V14" s="124"/>
      <c r="W14" s="80">
        <f>IF(M52=0,"n/a",M14/M52)</f>
        <v>0.72746322382223794</v>
      </c>
    </row>
    <row r="15" spans="1:23" ht="6.95" customHeight="1" x14ac:dyDescent="0.2">
      <c r="A15" s="114"/>
      <c r="B15" s="114"/>
      <c r="C15" s="114"/>
      <c r="D15" s="114"/>
      <c r="E15" s="69"/>
      <c r="F15" s="125"/>
      <c r="G15" s="69"/>
      <c r="H15" s="125"/>
      <c r="I15" s="69"/>
      <c r="J15" s="125"/>
      <c r="K15" s="60"/>
      <c r="L15" s="125"/>
      <c r="M15" s="69"/>
      <c r="N15" s="125"/>
      <c r="O15" s="69"/>
      <c r="P15" s="114"/>
      <c r="Q15" s="60"/>
      <c r="R15" s="114"/>
      <c r="S15" s="124"/>
      <c r="T15" s="124"/>
      <c r="U15" s="124"/>
      <c r="V15" s="124"/>
      <c r="W15" s="124"/>
    </row>
    <row r="16" spans="1:23" x14ac:dyDescent="0.2">
      <c r="A16" s="114"/>
      <c r="B16" s="122" t="s">
        <v>52</v>
      </c>
      <c r="C16" s="114"/>
      <c r="D16" s="114"/>
      <c r="E16" s="69"/>
      <c r="F16" s="125"/>
      <c r="G16" s="69"/>
      <c r="H16" s="125"/>
      <c r="I16" s="69"/>
      <c r="J16" s="125"/>
      <c r="K16" s="60"/>
      <c r="L16" s="125"/>
      <c r="M16" s="69"/>
      <c r="N16" s="125"/>
      <c r="O16" s="69"/>
      <c r="P16" s="114"/>
      <c r="Q16" s="60"/>
      <c r="R16" s="114"/>
      <c r="S16" s="124"/>
      <c r="T16" s="124"/>
      <c r="U16" s="124"/>
      <c r="V16" s="124"/>
      <c r="W16" s="124"/>
    </row>
    <row r="17" spans="1:23" x14ac:dyDescent="0.2">
      <c r="A17" s="114"/>
      <c r="B17" s="114"/>
      <c r="C17" s="114" t="s">
        <v>34</v>
      </c>
      <c r="D17" s="114"/>
      <c r="E17" s="69">
        <v>17756591.260000002</v>
      </c>
      <c r="F17" s="125"/>
      <c r="G17" s="69">
        <v>18725545.436999999</v>
      </c>
      <c r="H17" s="125"/>
      <c r="I17" s="69">
        <f>E17-G17</f>
        <v>-968954.17699999735</v>
      </c>
      <c r="J17" s="125"/>
      <c r="K17" s="64">
        <f>IF(G17=0,"n/a",IF(AND(I17/G17&lt;1,I17/G17&gt;-1),I17/G17,"n/a"))</f>
        <v>-5.1745044237025577E-2</v>
      </c>
      <c r="L17" s="125"/>
      <c r="M17" s="69">
        <v>20161953.969999999</v>
      </c>
      <c r="N17" s="125"/>
      <c r="O17" s="69">
        <f>E17-M17</f>
        <v>-2405362.7099999972</v>
      </c>
      <c r="P17" s="114"/>
      <c r="Q17" s="64">
        <f>IF(M17=0,"n/a",IF(AND(O17/M17&lt;1,O17/M17&gt;-1),O17/M17,"n/a"))</f>
        <v>-0.11930206336047881</v>
      </c>
      <c r="R17" s="114"/>
      <c r="S17" s="80">
        <f>IF(E55=0,"n/a",E17/E55)</f>
        <v>14.382697970159894</v>
      </c>
      <c r="T17" s="124"/>
      <c r="U17" s="80">
        <f>IF(G55=0,"n/a",G17/G55)</f>
        <v>8.7403097116131878</v>
      </c>
      <c r="V17" s="124"/>
      <c r="W17" s="80">
        <f>IF(M55=0,"n/a",M17/M55)</f>
        <v>9.9180336108080347</v>
      </c>
    </row>
    <row r="18" spans="1:23" x14ac:dyDescent="0.2">
      <c r="A18" s="114"/>
      <c r="B18" s="114"/>
      <c r="C18" s="114" t="s">
        <v>33</v>
      </c>
      <c r="D18" s="114"/>
      <c r="E18" s="74">
        <v>624112.23</v>
      </c>
      <c r="F18" s="76"/>
      <c r="G18" s="74">
        <v>956736.94499999995</v>
      </c>
      <c r="H18" s="77"/>
      <c r="I18" s="74">
        <f>E18-G18</f>
        <v>-332624.71499999997</v>
      </c>
      <c r="J18" s="76"/>
      <c r="K18" s="62">
        <f>IF(G18=0,"n/a",IF(AND(I18/G18&lt;1,I18/G18&gt;-1),I18/G18,"n/a"))</f>
        <v>-0.34766579961015304</v>
      </c>
      <c r="L18" s="75"/>
      <c r="M18" s="74">
        <v>951461.9</v>
      </c>
      <c r="N18" s="75"/>
      <c r="O18" s="74">
        <f>E18-M18</f>
        <v>-327349.67000000004</v>
      </c>
      <c r="P18" s="114"/>
      <c r="Q18" s="62">
        <f>IF(M18=0,"n/a",IF(AND(O18/M18&lt;1,O18/M18&gt;-1),O18/M18,"n/a"))</f>
        <v>-0.34404916266221491</v>
      </c>
      <c r="R18" s="114"/>
      <c r="S18" s="79">
        <f>IF(E56=0,"n/a",E18/E56)</f>
        <v>1.3815303394918658E-2</v>
      </c>
      <c r="T18" s="124"/>
      <c r="U18" s="79">
        <f>IF(G56=0,"n/a",G18/G56)</f>
        <v>2.024094543038581E-2</v>
      </c>
      <c r="V18" s="124"/>
      <c r="W18" s="79">
        <f>IF(M56=0,"n/a",M18/M56)</f>
        <v>2.0125982910188134E-2</v>
      </c>
    </row>
    <row r="19" spans="1:23" ht="6.95" customHeight="1" x14ac:dyDescent="0.2">
      <c r="A19" s="114"/>
      <c r="B19" s="114"/>
      <c r="C19" s="114"/>
      <c r="D19" s="114"/>
      <c r="E19" s="69"/>
      <c r="F19" s="126"/>
      <c r="G19" s="69"/>
      <c r="H19" s="126"/>
      <c r="I19" s="69"/>
      <c r="J19" s="126"/>
      <c r="K19" s="60"/>
      <c r="L19" s="126"/>
      <c r="M19" s="69"/>
      <c r="N19" s="126"/>
      <c r="O19" s="69"/>
      <c r="P19" s="114"/>
      <c r="Q19" s="60"/>
      <c r="R19" s="114"/>
      <c r="S19" s="124"/>
      <c r="T19" s="124"/>
      <c r="U19" s="124"/>
      <c r="V19" s="124"/>
      <c r="W19" s="124"/>
    </row>
    <row r="20" spans="1:23" x14ac:dyDescent="0.2">
      <c r="A20" s="114"/>
      <c r="B20" s="114"/>
      <c r="C20" s="114" t="s">
        <v>32</v>
      </c>
      <c r="D20" s="114"/>
      <c r="E20" s="74">
        <f>SUM(E17:E18)</f>
        <v>18380703.490000002</v>
      </c>
      <c r="F20" s="76"/>
      <c r="G20" s="74">
        <f>SUM(G17:G18)</f>
        <v>19682282.381999999</v>
      </c>
      <c r="H20" s="77"/>
      <c r="I20" s="74">
        <f>E20-G20</f>
        <v>-1301578.8919999972</v>
      </c>
      <c r="J20" s="76"/>
      <c r="K20" s="62">
        <f>IF(G20=0,"n/a",IF(AND(I20/G20&lt;1,I20/G20&gt;-1),I20/G20,"n/a"))</f>
        <v>-6.6129469476077007E-2</v>
      </c>
      <c r="L20" s="75"/>
      <c r="M20" s="74">
        <f>SUM(M17:M18)</f>
        <v>21113415.869999997</v>
      </c>
      <c r="N20" s="75"/>
      <c r="O20" s="74">
        <f>E20-M20</f>
        <v>-2732712.3799999952</v>
      </c>
      <c r="P20" s="114"/>
      <c r="Q20" s="62">
        <f>IF(M20=0,"n/a",IF(AND(O20/M20&lt;1,O20/M20&gt;-1),O20/M20,"n/a"))</f>
        <v>-0.12943014038211126</v>
      </c>
      <c r="R20" s="114"/>
      <c r="S20" s="79">
        <f>IF(E58=0,"n/a",E20/E58)</f>
        <v>0.3960504356312638</v>
      </c>
      <c r="T20" s="124"/>
      <c r="U20" s="79">
        <f>IF(G58=0,"n/a",G20/G58)</f>
        <v>0.39834742999263767</v>
      </c>
      <c r="V20" s="124"/>
      <c r="W20" s="79">
        <f>IF(M58=0,"n/a",M20/M58)</f>
        <v>0.42819314892693516</v>
      </c>
    </row>
    <row r="21" spans="1:23" ht="6.95" customHeight="1" x14ac:dyDescent="0.2">
      <c r="A21" s="114"/>
      <c r="B21" s="114"/>
      <c r="C21" s="114"/>
      <c r="D21" s="114"/>
      <c r="E21" s="69"/>
      <c r="F21" s="126"/>
      <c r="G21" s="69"/>
      <c r="H21" s="126"/>
      <c r="I21" s="69"/>
      <c r="J21" s="126"/>
      <c r="K21" s="60"/>
      <c r="L21" s="126"/>
      <c r="M21" s="69"/>
      <c r="N21" s="126"/>
      <c r="O21" s="69"/>
      <c r="P21" s="114"/>
      <c r="Q21" s="60"/>
      <c r="R21" s="114"/>
      <c r="S21" s="124"/>
      <c r="T21" s="124"/>
      <c r="U21" s="124"/>
      <c r="V21" s="124"/>
      <c r="W21" s="124"/>
    </row>
    <row r="22" spans="1:23" x14ac:dyDescent="0.2">
      <c r="A22" s="114"/>
      <c r="B22" s="114"/>
      <c r="C22" s="114" t="s">
        <v>51</v>
      </c>
      <c r="D22" s="114"/>
      <c r="E22" s="69">
        <f>E14+E20</f>
        <v>865999076.4000001</v>
      </c>
      <c r="F22" s="126"/>
      <c r="G22" s="69">
        <f>G14+G20</f>
        <v>909290796.00899982</v>
      </c>
      <c r="H22" s="126"/>
      <c r="I22" s="69">
        <f>E22-G22</f>
        <v>-43291719.608999729</v>
      </c>
      <c r="J22" s="126"/>
      <c r="K22" s="64">
        <f>IF(G22=0,"n/a",IF(AND(I22/G22&lt;1,I22/G22&gt;-1),I22/G22,"n/a"))</f>
        <v>-4.7610423199061218E-2</v>
      </c>
      <c r="L22" s="126"/>
      <c r="M22" s="69">
        <f>M14+M20</f>
        <v>856674059.26000011</v>
      </c>
      <c r="N22" s="126"/>
      <c r="O22" s="69">
        <f>E22-M22</f>
        <v>9325017.1399999857</v>
      </c>
      <c r="P22" s="114"/>
      <c r="Q22" s="64">
        <f>IF(M22=0,"n/a",IF(AND(O22/M22&lt;1,O22/M22&gt;-1),O22/M22,"n/a"))</f>
        <v>1.0885140082396084E-2</v>
      </c>
      <c r="R22" s="114"/>
      <c r="S22" s="80">
        <f>IF(E60=0,"n/a",E22/E60)</f>
        <v>0.69123386636285433</v>
      </c>
      <c r="T22" s="124"/>
      <c r="U22" s="80">
        <f>IF(G60=0,"n/a",G22/G60)</f>
        <v>0.70212050887763378</v>
      </c>
      <c r="V22" s="124"/>
      <c r="W22" s="80">
        <f>IF(M60=0,"n/a",M22/M60)</f>
        <v>0.71514465202746869</v>
      </c>
    </row>
    <row r="23" spans="1:23" ht="6.95" customHeight="1" x14ac:dyDescent="0.2">
      <c r="A23" s="114"/>
      <c r="B23" s="114"/>
      <c r="C23" s="114"/>
      <c r="D23" s="114"/>
      <c r="E23" s="69"/>
      <c r="F23" s="126"/>
      <c r="G23" s="69"/>
      <c r="H23" s="126"/>
      <c r="I23" s="69"/>
      <c r="J23" s="126"/>
      <c r="K23" s="60"/>
      <c r="L23" s="126"/>
      <c r="M23" s="69"/>
      <c r="N23" s="126"/>
      <c r="O23" s="69"/>
      <c r="P23" s="114"/>
      <c r="Q23" s="60"/>
      <c r="R23" s="114"/>
      <c r="S23" s="124"/>
      <c r="T23" s="124"/>
      <c r="U23" s="124"/>
      <c r="V23" s="124"/>
      <c r="W23" s="124"/>
    </row>
    <row r="24" spans="1:23" x14ac:dyDescent="0.2">
      <c r="A24" s="114"/>
      <c r="B24" s="122" t="s">
        <v>50</v>
      </c>
      <c r="C24" s="114"/>
      <c r="D24" s="114"/>
      <c r="E24" s="69"/>
      <c r="F24" s="126"/>
      <c r="G24" s="69"/>
      <c r="H24" s="126"/>
      <c r="I24" s="69"/>
      <c r="J24" s="126"/>
      <c r="K24" s="60"/>
      <c r="L24" s="126"/>
      <c r="M24" s="69"/>
      <c r="N24" s="126"/>
      <c r="O24" s="69"/>
      <c r="P24" s="114"/>
      <c r="Q24" s="60"/>
      <c r="R24" s="114"/>
      <c r="S24" s="124"/>
      <c r="T24" s="124"/>
      <c r="U24" s="124"/>
      <c r="V24" s="124"/>
      <c r="W24" s="124"/>
    </row>
    <row r="25" spans="1:23" x14ac:dyDescent="0.2">
      <c r="A25" s="114"/>
      <c r="B25" s="114"/>
      <c r="C25" s="114" t="s">
        <v>29</v>
      </c>
      <c r="D25" s="114"/>
      <c r="E25" s="69">
        <v>7192590.6699999999</v>
      </c>
      <c r="F25" s="126"/>
      <c r="G25" s="69">
        <v>6074722.0999999996</v>
      </c>
      <c r="H25" s="126"/>
      <c r="I25" s="69">
        <f>E25-G25</f>
        <v>1117868.5700000003</v>
      </c>
      <c r="J25" s="126"/>
      <c r="K25" s="64">
        <f>IF(G25=0,"n/a",IF(AND(I25/G25&lt;1,I25/G25&gt;-1),I25/G25,"n/a"))</f>
        <v>0.1840197051977078</v>
      </c>
      <c r="L25" s="126"/>
      <c r="M25" s="69">
        <v>7096189.8200000003</v>
      </c>
      <c r="N25" s="126"/>
      <c r="O25" s="69">
        <f>E25-M25</f>
        <v>96400.849999999627</v>
      </c>
      <c r="P25" s="114"/>
      <c r="Q25" s="64">
        <f>IF(M25=0,"n/a",IF(AND(O25/M25&lt;1,O25/M25&gt;-1),O25/M25,"n/a"))</f>
        <v>1.3584874763116135E-2</v>
      </c>
      <c r="R25" s="114"/>
      <c r="S25" s="80">
        <f>IF(E63=0,"n/a",E25/E63)</f>
        <v>4.1587334941919456E-2</v>
      </c>
      <c r="T25" s="124"/>
      <c r="U25" s="80">
        <f>IF(G63=0,"n/a",G25/G63)</f>
        <v>3.3786586150614639E-2</v>
      </c>
      <c r="V25" s="124"/>
      <c r="W25" s="80">
        <f>IF(M63=0,"n/a",M25/M63)</f>
        <v>4.0271244432781329E-2</v>
      </c>
    </row>
    <row r="26" spans="1:23" x14ac:dyDescent="0.2">
      <c r="A26" s="114"/>
      <c r="B26" s="114"/>
      <c r="C26" s="114" t="s">
        <v>28</v>
      </c>
      <c r="D26" s="114"/>
      <c r="E26" s="74">
        <v>12678163.9</v>
      </c>
      <c r="F26" s="76"/>
      <c r="G26" s="74">
        <v>12984851.242000001</v>
      </c>
      <c r="H26" s="77"/>
      <c r="I26" s="74">
        <f>E26-G26</f>
        <v>-306687.34200000018</v>
      </c>
      <c r="J26" s="76"/>
      <c r="K26" s="62">
        <f>IF(G26=0,"n/a",IF(AND(I26/G26&lt;1,I26/G26&gt;-1),I26/G26,"n/a"))</f>
        <v>-2.3618856795833608E-2</v>
      </c>
      <c r="L26" s="75"/>
      <c r="M26" s="74">
        <v>12887426.59</v>
      </c>
      <c r="N26" s="75"/>
      <c r="O26" s="74">
        <f>E26-M26</f>
        <v>-209262.68999999948</v>
      </c>
      <c r="P26" s="114"/>
      <c r="Q26" s="62">
        <f>IF(M26=0,"n/a",IF(AND(O26/M26&lt;1,O26/M26&gt;-1),O26/M26,"n/a"))</f>
        <v>-1.6237740602330717E-2</v>
      </c>
      <c r="R26" s="114"/>
      <c r="S26" s="79">
        <f>IF(E64=0,"n/a",E26/E64)</f>
        <v>5.5689765070812698E-2</v>
      </c>
      <c r="T26" s="124"/>
      <c r="U26" s="79">
        <f>IF(G64=0,"n/a",G26/G64)</f>
        <v>5.4201870615851716E-2</v>
      </c>
      <c r="V26" s="124"/>
      <c r="W26" s="79">
        <f>IF(M64=0,"n/a",M26/M64)</f>
        <v>5.5853907924627931E-2</v>
      </c>
    </row>
    <row r="27" spans="1:23" ht="6.95" customHeight="1" x14ac:dyDescent="0.2">
      <c r="A27" s="114"/>
      <c r="B27" s="114"/>
      <c r="C27" s="114"/>
      <c r="D27" s="114"/>
      <c r="E27" s="69"/>
      <c r="F27" s="126"/>
      <c r="G27" s="69"/>
      <c r="H27" s="126"/>
      <c r="I27" s="69"/>
      <c r="J27" s="126"/>
      <c r="K27" s="60"/>
      <c r="L27" s="126"/>
      <c r="M27" s="69"/>
      <c r="N27" s="126"/>
      <c r="O27" s="69"/>
      <c r="P27" s="114"/>
      <c r="Q27" s="60"/>
      <c r="R27" s="114"/>
      <c r="S27" s="124"/>
      <c r="T27" s="124"/>
      <c r="U27" s="124"/>
      <c r="V27" s="124"/>
      <c r="W27" s="124"/>
    </row>
    <row r="28" spans="1:23" x14ac:dyDescent="0.2">
      <c r="A28" s="114"/>
      <c r="B28" s="114"/>
      <c r="C28" s="114" t="s">
        <v>27</v>
      </c>
      <c r="D28" s="114"/>
      <c r="E28" s="74">
        <f>SUM(E25:E26)</f>
        <v>19870754.57</v>
      </c>
      <c r="F28" s="76"/>
      <c r="G28" s="74">
        <f>SUM(G25:G26)</f>
        <v>19059573.342</v>
      </c>
      <c r="H28" s="77"/>
      <c r="I28" s="74">
        <f>E28-G28</f>
        <v>811181.22800000012</v>
      </c>
      <c r="J28" s="76"/>
      <c r="K28" s="62">
        <f>IF(G28=0,"n/a",IF(AND(I28/G28&lt;1,I28/G28&gt;-1),I28/G28,"n/a"))</f>
        <v>4.2560303604093137E-2</v>
      </c>
      <c r="L28" s="75"/>
      <c r="M28" s="74">
        <f>SUM(M25:M26)</f>
        <v>19983616.41</v>
      </c>
      <c r="N28" s="75"/>
      <c r="O28" s="74">
        <f>E28-M28</f>
        <v>-112861.83999999985</v>
      </c>
      <c r="P28" s="114"/>
      <c r="Q28" s="62">
        <f>IF(M28=0,"n/a",IF(AND(O28/M28&lt;1,O28/M28&gt;-1),O28/M28,"n/a"))</f>
        <v>-5.6477184952130419E-3</v>
      </c>
      <c r="R28" s="114"/>
      <c r="S28" s="79">
        <f>IF(E66=0,"n/a",E28/E66)</f>
        <v>4.9601436192364706E-2</v>
      </c>
      <c r="T28" s="124"/>
      <c r="U28" s="79">
        <f>IF(G66=0,"n/a",G28/G66)</f>
        <v>4.5449030633816445E-2</v>
      </c>
      <c r="V28" s="124"/>
      <c r="W28" s="79">
        <f>IF(M66=0,"n/a",M28/M66)</f>
        <v>4.9106502784623633E-2</v>
      </c>
    </row>
    <row r="29" spans="1:23" ht="6.95" customHeight="1" x14ac:dyDescent="0.2">
      <c r="A29" s="114"/>
      <c r="B29" s="114"/>
      <c r="C29" s="114"/>
      <c r="D29" s="114"/>
      <c r="E29" s="69"/>
      <c r="F29" s="126"/>
      <c r="G29" s="69"/>
      <c r="H29" s="126"/>
      <c r="I29" s="69"/>
      <c r="J29" s="126"/>
      <c r="K29" s="60"/>
      <c r="L29" s="126"/>
      <c r="M29" s="69"/>
      <c r="N29" s="126"/>
      <c r="O29" s="69"/>
      <c r="P29" s="114"/>
      <c r="Q29" s="60"/>
      <c r="R29" s="114"/>
      <c r="S29" s="124"/>
      <c r="T29" s="124"/>
      <c r="U29" s="124"/>
      <c r="V29" s="124"/>
      <c r="W29" s="124"/>
    </row>
    <row r="30" spans="1:23" x14ac:dyDescent="0.2">
      <c r="A30" s="114"/>
      <c r="B30" s="114"/>
      <c r="C30" s="114" t="s">
        <v>49</v>
      </c>
      <c r="D30" s="114"/>
      <c r="E30" s="69">
        <f>E22+E28</f>
        <v>885869830.97000015</v>
      </c>
      <c r="F30" s="126"/>
      <c r="G30" s="69">
        <f>G22+G28</f>
        <v>928350369.35099983</v>
      </c>
      <c r="H30" s="126"/>
      <c r="I30" s="69">
        <f>E30-G30</f>
        <v>-42480538.380999684</v>
      </c>
      <c r="J30" s="126"/>
      <c r="K30" s="64">
        <f>IF(G30=0,"n/a",IF(AND(I30/G30&lt;1,I30/G30&gt;-1),I30/G30,"n/a"))</f>
        <v>-4.5759165702381734E-2</v>
      </c>
      <c r="L30" s="126"/>
      <c r="M30" s="69">
        <f>M22+M28</f>
        <v>876657675.67000008</v>
      </c>
      <c r="N30" s="126"/>
      <c r="O30" s="69">
        <f>E30-M30</f>
        <v>9212155.3000000715</v>
      </c>
      <c r="P30" s="114"/>
      <c r="Q30" s="64">
        <f>IF(M30=0,"n/a",IF(AND(O30/M30&lt;1,O30/M30&gt;-1),O30/M30,"n/a"))</f>
        <v>1.0508269710819026E-2</v>
      </c>
      <c r="R30" s="114"/>
      <c r="S30" s="78">
        <f>IF(E68=0,"n/a",E30/E68)</f>
        <v>0.535774042481452</v>
      </c>
      <c r="T30" s="124"/>
      <c r="U30" s="78">
        <f>IF(G68=0,"n/a",G30/G68)</f>
        <v>0.54149365276249051</v>
      </c>
      <c r="V30" s="124"/>
      <c r="W30" s="78">
        <f>IF(M68=0,"n/a",M30/M68)</f>
        <v>0.54625603115604515</v>
      </c>
    </row>
    <row r="31" spans="1:23" ht="6.95" customHeight="1" x14ac:dyDescent="0.2">
      <c r="A31" s="114"/>
      <c r="B31" s="114"/>
      <c r="C31" s="114"/>
      <c r="D31" s="114"/>
      <c r="E31" s="69"/>
      <c r="F31" s="126"/>
      <c r="G31" s="69"/>
      <c r="H31" s="126"/>
      <c r="I31" s="69"/>
      <c r="J31" s="126"/>
      <c r="K31" s="60"/>
      <c r="L31" s="126"/>
      <c r="M31" s="69"/>
      <c r="N31" s="126"/>
      <c r="O31" s="69"/>
      <c r="P31" s="114"/>
      <c r="Q31" s="60"/>
      <c r="R31" s="114"/>
      <c r="S31" s="127"/>
      <c r="T31" s="127"/>
      <c r="U31" s="127"/>
      <c r="V31" s="127"/>
      <c r="W31" s="127"/>
    </row>
    <row r="32" spans="1:23" x14ac:dyDescent="0.2">
      <c r="A32" s="114"/>
      <c r="B32" s="114" t="s">
        <v>48</v>
      </c>
      <c r="C32" s="114"/>
      <c r="D32" s="114"/>
      <c r="E32" s="69">
        <v>-27441062.91</v>
      </c>
      <c r="F32" s="126"/>
      <c r="G32" s="69">
        <v>-52814841.442000002</v>
      </c>
      <c r="H32" s="126"/>
      <c r="I32" s="69">
        <f>E32-G32</f>
        <v>25373778.532000002</v>
      </c>
      <c r="J32" s="126"/>
      <c r="K32" s="64">
        <f>IF(G32=0,"n/a",IF(AND(I32/G32&lt;1,I32/G32&gt;-1),I32/G32,"n/a"))</f>
        <v>-0.48042894457734725</v>
      </c>
      <c r="L32" s="126"/>
      <c r="M32" s="69">
        <v>-30906773.420000002</v>
      </c>
      <c r="N32" s="126"/>
      <c r="O32" s="69">
        <f>E32-M32</f>
        <v>3465710.5100000016</v>
      </c>
      <c r="P32" s="114"/>
      <c r="Q32" s="64">
        <f>IF(M32=0,"n/a",IF(AND(O32/M32&lt;1,O32/M32&gt;-1),O32/M32,"n/a"))</f>
        <v>-0.11213433582676459</v>
      </c>
      <c r="R32" s="114"/>
      <c r="S32" s="127"/>
      <c r="T32" s="127"/>
      <c r="U32" s="127"/>
      <c r="V32" s="127"/>
      <c r="W32" s="127"/>
    </row>
    <row r="33" spans="1:23" x14ac:dyDescent="0.2">
      <c r="A33" s="114"/>
      <c r="B33" s="114" t="s">
        <v>47</v>
      </c>
      <c r="C33" s="114"/>
      <c r="D33" s="114"/>
      <c r="E33" s="74">
        <v>16941924.359999999</v>
      </c>
      <c r="F33" s="76"/>
      <c r="G33" s="74">
        <v>14354447.279999999</v>
      </c>
      <c r="H33" s="77"/>
      <c r="I33" s="74">
        <f>E33-G33</f>
        <v>2587477.08</v>
      </c>
      <c r="J33" s="76"/>
      <c r="K33" s="62">
        <f>IF(G33=0,"n/a",IF(AND(I33/G33&lt;1,I33/G33&gt;-1),I33/G33,"n/a"))</f>
        <v>0.18025612756299733</v>
      </c>
      <c r="L33" s="75"/>
      <c r="M33" s="74">
        <v>4996774.84</v>
      </c>
      <c r="N33" s="75"/>
      <c r="O33" s="74">
        <f>E33-M33</f>
        <v>11945149.52</v>
      </c>
      <c r="P33" s="114"/>
      <c r="Q33" s="62" t="str">
        <f>IF(M33=0,"n/a",IF(AND(O33/M33&lt;1,O33/M33&gt;-1),O33/M33,"n/a"))</f>
        <v>n/a</v>
      </c>
      <c r="R33" s="114"/>
      <c r="S33" s="115"/>
      <c r="T33" s="115"/>
      <c r="U33" s="115"/>
      <c r="V33" s="115"/>
      <c r="W33" s="115"/>
    </row>
    <row r="34" spans="1:23" ht="6.95" customHeight="1" x14ac:dyDescent="0.2">
      <c r="A34" s="114"/>
      <c r="B34" s="114"/>
      <c r="C34" s="114"/>
      <c r="D34" s="114"/>
      <c r="E34" s="69"/>
      <c r="F34" s="128"/>
      <c r="G34" s="69"/>
      <c r="H34" s="128"/>
      <c r="I34" s="69"/>
      <c r="J34" s="128"/>
      <c r="K34" s="73"/>
      <c r="L34" s="128"/>
      <c r="M34" s="69"/>
      <c r="N34" s="128"/>
      <c r="O34" s="69"/>
      <c r="P34" s="114"/>
      <c r="Q34" s="73"/>
      <c r="R34" s="114"/>
      <c r="S34" s="127"/>
      <c r="T34" s="127"/>
      <c r="U34" s="127"/>
      <c r="V34" s="127"/>
      <c r="W34" s="127"/>
    </row>
    <row r="35" spans="1:23" ht="12.75" thickBot="1" x14ac:dyDescent="0.25">
      <c r="A35" s="114"/>
      <c r="B35" s="114"/>
      <c r="C35" s="114" t="s">
        <v>46</v>
      </c>
      <c r="D35" s="114"/>
      <c r="E35" s="72">
        <f>SUM(E30:E33)</f>
        <v>875370692.4200002</v>
      </c>
      <c r="F35" s="129"/>
      <c r="G35" s="72">
        <f>SUM(G30:G33)</f>
        <v>889889975.18899977</v>
      </c>
      <c r="H35" s="129"/>
      <c r="I35" s="72">
        <f>E35-G35</f>
        <v>-14519282.768999577</v>
      </c>
      <c r="J35" s="129"/>
      <c r="K35" s="57">
        <f>IF(G35=0,"n/a",IF(AND(I35/G35&lt;1,I35/G35&gt;-1),I35/G35,"n/a"))</f>
        <v>-1.6315817880649675E-2</v>
      </c>
      <c r="L35" s="129"/>
      <c r="M35" s="72">
        <f>SUM(M30:M33)</f>
        <v>850747677.09000015</v>
      </c>
      <c r="N35" s="129"/>
      <c r="O35" s="72">
        <f>E35-M35</f>
        <v>24623015.330000043</v>
      </c>
      <c r="P35" s="114"/>
      <c r="Q35" s="57">
        <f>IF(M35=0,"n/a",IF(AND(O35/M35&lt;1,O35/M35&gt;-1),O35/M35,"n/a"))</f>
        <v>2.8942794665303785E-2</v>
      </c>
      <c r="R35" s="114"/>
      <c r="S35" s="115"/>
      <c r="T35" s="115"/>
      <c r="U35" s="115"/>
      <c r="V35" s="115"/>
      <c r="W35" s="115"/>
    </row>
    <row r="36" spans="1:23" ht="12.75" thickTop="1" x14ac:dyDescent="0.2">
      <c r="A36" s="114"/>
      <c r="B36" s="114"/>
      <c r="C36" s="114"/>
      <c r="D36" s="114"/>
      <c r="E36" s="70"/>
      <c r="F36" s="130"/>
      <c r="G36" s="70"/>
      <c r="H36" s="131"/>
      <c r="I36" s="70"/>
      <c r="J36" s="131"/>
      <c r="K36" s="132"/>
      <c r="L36" s="131"/>
      <c r="M36" s="70"/>
      <c r="N36" s="131"/>
      <c r="O36" s="70"/>
      <c r="P36" s="114"/>
      <c r="Q36" s="115"/>
      <c r="R36" s="114"/>
      <c r="S36" s="115"/>
      <c r="T36" s="115"/>
      <c r="U36" s="115"/>
      <c r="V36" s="115"/>
      <c r="W36" s="115"/>
    </row>
    <row r="37" spans="1:23" x14ac:dyDescent="0.2">
      <c r="A37" s="114"/>
      <c r="B37" s="114"/>
      <c r="C37" s="114" t="s">
        <v>141</v>
      </c>
      <c r="D37" s="114"/>
      <c r="E37" s="71">
        <v>41336456.280000001</v>
      </c>
      <c r="F37" s="70"/>
      <c r="G37" s="70">
        <v>40413449.296999998</v>
      </c>
      <c r="H37" s="131"/>
      <c r="I37" s="70"/>
      <c r="J37" s="131"/>
      <c r="K37" s="132"/>
      <c r="L37" s="131"/>
      <c r="M37" s="70">
        <v>41535844.990000002</v>
      </c>
      <c r="N37" s="131"/>
      <c r="O37" s="70"/>
      <c r="P37" s="114"/>
      <c r="Q37" s="115"/>
      <c r="R37" s="114"/>
      <c r="S37" s="115"/>
      <c r="T37" s="115"/>
      <c r="U37" s="115"/>
      <c r="V37" s="115"/>
      <c r="W37" s="115"/>
    </row>
    <row r="38" spans="1:23" x14ac:dyDescent="0.2">
      <c r="A38" s="114"/>
      <c r="B38" s="114"/>
      <c r="C38" s="114" t="s">
        <v>142</v>
      </c>
      <c r="D38" s="114"/>
      <c r="E38" s="69">
        <v>16631607.470000001</v>
      </c>
      <c r="F38" s="125"/>
      <c r="G38" s="69">
        <v>16712578.039999999</v>
      </c>
      <c r="H38" s="125"/>
      <c r="I38" s="69"/>
      <c r="J38" s="125"/>
      <c r="K38" s="133"/>
      <c r="L38" s="125"/>
      <c r="M38" s="69">
        <v>15312447.359999999</v>
      </c>
      <c r="N38" s="114"/>
      <c r="O38" s="68"/>
      <c r="P38" s="114"/>
      <c r="Q38" s="115"/>
      <c r="R38" s="114"/>
      <c r="S38" s="115"/>
      <c r="T38" s="115"/>
      <c r="U38" s="115"/>
      <c r="V38" s="115"/>
      <c r="W38" s="115"/>
    </row>
    <row r="39" spans="1:23" x14ac:dyDescent="0.2">
      <c r="A39" s="114"/>
      <c r="B39" s="114"/>
      <c r="C39" s="114" t="s">
        <v>143</v>
      </c>
      <c r="D39" s="114"/>
      <c r="E39" s="69">
        <v>4843046.8499999996</v>
      </c>
      <c r="F39" s="125"/>
      <c r="G39" s="69">
        <v>7133814.8729999997</v>
      </c>
      <c r="H39" s="125"/>
      <c r="I39" s="69"/>
      <c r="J39" s="125"/>
      <c r="K39" s="133"/>
      <c r="L39" s="125"/>
      <c r="M39" s="69">
        <v>5022860.79</v>
      </c>
      <c r="N39" s="114"/>
      <c r="O39" s="68"/>
      <c r="P39" s="114"/>
      <c r="Q39" s="115"/>
      <c r="R39" s="114"/>
      <c r="S39" s="115"/>
      <c r="T39" s="115"/>
      <c r="U39" s="115"/>
      <c r="V39" s="115"/>
      <c r="W39" s="115"/>
    </row>
    <row r="40" spans="1:23" x14ac:dyDescent="0.2">
      <c r="A40" s="114"/>
      <c r="B40" s="114"/>
      <c r="C40" s="114" t="s">
        <v>144</v>
      </c>
      <c r="D40" s="114"/>
      <c r="E40" s="143">
        <v>-22380.13</v>
      </c>
      <c r="F40" s="125"/>
      <c r="G40" s="69">
        <v>-3209445.7289999998</v>
      </c>
      <c r="H40" s="125"/>
      <c r="I40" s="69"/>
      <c r="J40" s="125"/>
      <c r="K40" s="133"/>
      <c r="L40" s="125"/>
      <c r="M40" s="69">
        <v>-2929656.64</v>
      </c>
      <c r="N40" s="114"/>
      <c r="O40" s="68"/>
      <c r="P40" s="114"/>
      <c r="Q40" s="115"/>
      <c r="R40" s="114"/>
      <c r="S40" s="115"/>
      <c r="T40" s="115"/>
      <c r="U40" s="115"/>
      <c r="V40" s="115"/>
      <c r="W40" s="115"/>
    </row>
    <row r="41" spans="1:23" x14ac:dyDescent="0.2">
      <c r="A41" s="114"/>
      <c r="B41" s="114"/>
      <c r="C41" s="114" t="s">
        <v>45</v>
      </c>
      <c r="D41" s="114"/>
      <c r="E41" s="69">
        <v>21521820.140000001</v>
      </c>
      <c r="F41" s="125"/>
      <c r="G41" s="69">
        <v>28692077.370000001</v>
      </c>
      <c r="H41" s="125"/>
      <c r="I41" s="69"/>
      <c r="J41" s="125"/>
      <c r="K41" s="133"/>
      <c r="L41" s="125"/>
      <c r="M41" s="69">
        <v>22867673.829999998</v>
      </c>
      <c r="N41" s="114"/>
      <c r="O41" s="68"/>
      <c r="P41" s="114"/>
      <c r="Q41" s="115"/>
      <c r="R41" s="114"/>
      <c r="S41" s="115"/>
      <c r="T41" s="115"/>
      <c r="U41" s="115"/>
      <c r="V41" s="115"/>
      <c r="W41" s="115"/>
    </row>
    <row r="42" spans="1:23" x14ac:dyDescent="0.2">
      <c r="A42" s="114"/>
      <c r="B42" s="114"/>
      <c r="C42" s="114" t="s">
        <v>44</v>
      </c>
      <c r="D42" s="114"/>
      <c r="E42" s="69">
        <v>-32.450000000000003</v>
      </c>
      <c r="F42" s="125"/>
      <c r="G42" s="69">
        <v>0</v>
      </c>
      <c r="H42" s="125"/>
      <c r="I42" s="69"/>
      <c r="J42" s="125"/>
      <c r="K42" s="133"/>
      <c r="L42" s="125"/>
      <c r="M42" s="69">
        <v>-51282.51</v>
      </c>
      <c r="N42" s="114"/>
      <c r="O42" s="68"/>
      <c r="P42" s="114"/>
      <c r="Q42" s="115"/>
      <c r="R42" s="114"/>
      <c r="S42" s="115"/>
      <c r="T42" s="115"/>
      <c r="U42" s="115"/>
      <c r="V42" s="115"/>
      <c r="W42" s="115"/>
    </row>
    <row r="43" spans="1:23" x14ac:dyDescent="0.2">
      <c r="A43" s="114"/>
      <c r="B43" s="114"/>
      <c r="C43" s="114" t="s">
        <v>43</v>
      </c>
      <c r="D43" s="114"/>
      <c r="E43" s="69">
        <v>12204932</v>
      </c>
      <c r="F43" s="125"/>
      <c r="G43" s="69">
        <v>15524429.757999999</v>
      </c>
      <c r="H43" s="125"/>
      <c r="I43" s="69"/>
      <c r="J43" s="125"/>
      <c r="K43" s="133"/>
      <c r="L43" s="125"/>
      <c r="M43" s="69">
        <v>6980521.1699999999</v>
      </c>
      <c r="N43" s="114"/>
      <c r="O43" s="68"/>
      <c r="P43" s="114"/>
      <c r="Q43" s="115"/>
      <c r="R43" s="114"/>
      <c r="S43" s="115"/>
      <c r="T43" s="115"/>
      <c r="U43" s="115"/>
      <c r="V43" s="115"/>
      <c r="W43" s="115"/>
    </row>
    <row r="44" spans="1:23" x14ac:dyDescent="0.2">
      <c r="A44" s="114"/>
      <c r="B44" s="114"/>
      <c r="C44" s="114" t="s">
        <v>42</v>
      </c>
      <c r="D44" s="114"/>
      <c r="E44" s="69">
        <v>-4869731.8899999997</v>
      </c>
      <c r="F44" s="125"/>
      <c r="G44" s="69">
        <v>0</v>
      </c>
      <c r="H44" s="125"/>
      <c r="I44" s="69"/>
      <c r="J44" s="125"/>
      <c r="K44" s="133"/>
      <c r="L44" s="125"/>
      <c r="M44" s="69">
        <v>0</v>
      </c>
      <c r="N44" s="114"/>
      <c r="O44" s="68"/>
      <c r="P44" s="114"/>
      <c r="Q44" s="115"/>
      <c r="R44" s="114"/>
      <c r="S44" s="115"/>
      <c r="T44" s="115"/>
      <c r="U44" s="115"/>
      <c r="V44" s="115"/>
      <c r="W44" s="115"/>
    </row>
    <row r="45" spans="1:23" x14ac:dyDescent="0.2">
      <c r="A45" s="114"/>
      <c r="B45" s="114"/>
      <c r="C45" s="114" t="s">
        <v>145</v>
      </c>
      <c r="D45" s="114"/>
      <c r="E45" s="69">
        <v>0</v>
      </c>
      <c r="F45" s="114"/>
      <c r="G45" s="114"/>
      <c r="H45" s="114"/>
      <c r="I45" s="114"/>
      <c r="J45" s="114"/>
      <c r="K45" s="115"/>
      <c r="L45" s="114"/>
      <c r="M45" s="69">
        <v>0</v>
      </c>
      <c r="N45" s="114"/>
      <c r="O45" s="114"/>
      <c r="P45" s="114"/>
      <c r="Q45" s="115"/>
      <c r="R45" s="114"/>
      <c r="S45" s="115"/>
      <c r="T45" s="115"/>
      <c r="U45" s="115"/>
      <c r="V45" s="115"/>
      <c r="W45" s="115"/>
    </row>
    <row r="46" spans="1:23" ht="12.75" x14ac:dyDescent="0.2">
      <c r="A46" s="112" t="s">
        <v>41</v>
      </c>
      <c r="B46" s="114"/>
      <c r="C46" s="114"/>
      <c r="D46" s="114"/>
      <c r="E46" s="66"/>
      <c r="F46" s="114"/>
      <c r="G46" s="114"/>
      <c r="H46" s="114"/>
      <c r="I46" s="114"/>
      <c r="J46" s="114"/>
      <c r="K46" s="115"/>
      <c r="L46" s="114"/>
      <c r="M46" s="114"/>
      <c r="N46" s="114"/>
      <c r="O46" s="114"/>
      <c r="P46" s="114"/>
      <c r="Q46" s="115"/>
      <c r="R46" s="114"/>
      <c r="S46" s="115"/>
      <c r="T46" s="115"/>
      <c r="U46" s="115"/>
      <c r="V46" s="115"/>
      <c r="W46" s="115"/>
    </row>
    <row r="47" spans="1:23" x14ac:dyDescent="0.2">
      <c r="A47" s="114"/>
      <c r="B47" s="122" t="s">
        <v>40</v>
      </c>
      <c r="C47" s="114"/>
      <c r="D47" s="114"/>
      <c r="E47" s="66"/>
      <c r="F47" s="114"/>
      <c r="G47" s="114"/>
      <c r="H47" s="114"/>
      <c r="I47" s="114"/>
      <c r="J47" s="114"/>
      <c r="K47" s="115"/>
      <c r="L47" s="114"/>
      <c r="M47" s="114"/>
      <c r="N47" s="114"/>
      <c r="O47" s="114"/>
      <c r="P47" s="114"/>
      <c r="Q47" s="115"/>
      <c r="R47" s="114"/>
      <c r="S47" s="115"/>
      <c r="T47" s="115"/>
      <c r="U47" s="115"/>
      <c r="V47" s="115"/>
      <c r="W47" s="115"/>
    </row>
    <row r="48" spans="1:23" x14ac:dyDescent="0.2">
      <c r="A48" s="114"/>
      <c r="B48" s="114"/>
      <c r="C48" s="114" t="s">
        <v>39</v>
      </c>
      <c r="D48" s="114"/>
      <c r="E48" s="65">
        <v>277638726</v>
      </c>
      <c r="F48" s="114"/>
      <c r="G48" s="61">
        <v>281369330</v>
      </c>
      <c r="H48" s="59"/>
      <c r="I48" s="61">
        <f>E48-G48</f>
        <v>-3730604</v>
      </c>
      <c r="J48" s="114"/>
      <c r="K48" s="64">
        <f>IF(G48=0,"n/a",IF(AND(I48/G48&lt;1,I48/G48&gt;-1),I48/G48,"n/a"))</f>
        <v>-1.3258744298818922E-2</v>
      </c>
      <c r="L48" s="114"/>
      <c r="M48" s="65">
        <v>264775331</v>
      </c>
      <c r="N48" s="59"/>
      <c r="O48" s="61">
        <f>E48-M48</f>
        <v>12863395</v>
      </c>
      <c r="P48" s="114"/>
      <c r="Q48" s="64">
        <f>IF(M48=0,"n/a",IF(AND(O48/M48&lt;1,O48/M48&gt;-1),O48/M48,"n/a"))</f>
        <v>4.8582301649544531E-2</v>
      </c>
      <c r="R48" s="114"/>
      <c r="S48" s="115"/>
      <c r="T48" s="115"/>
      <c r="U48" s="115"/>
      <c r="V48" s="115"/>
      <c r="W48" s="115"/>
    </row>
    <row r="49" spans="1:23" x14ac:dyDescent="0.2">
      <c r="A49" s="114"/>
      <c r="B49" s="114"/>
      <c r="C49" s="114" t="s">
        <v>38</v>
      </c>
      <c r="D49" s="114"/>
      <c r="E49" s="65">
        <v>22914785</v>
      </c>
      <c r="F49" s="114"/>
      <c r="G49" s="61">
        <v>24362311</v>
      </c>
      <c r="H49" s="59"/>
      <c r="I49" s="61">
        <f>E49-G49</f>
        <v>-1447526</v>
      </c>
      <c r="J49" s="114"/>
      <c r="K49" s="64">
        <f>IF(G49=0,"n/a",IF(AND(I49/G49&lt;1,I49/G49&gt;-1),I49/G49,"n/a"))</f>
        <v>-5.9416612816411384E-2</v>
      </c>
      <c r="L49" s="114"/>
      <c r="M49" s="65">
        <v>23889811</v>
      </c>
      <c r="N49" s="59"/>
      <c r="O49" s="61">
        <f>E49-M49</f>
        <v>-975026</v>
      </c>
      <c r="P49" s="114"/>
      <c r="Q49" s="64">
        <f>IF(M49=0,"n/a",IF(AND(O49/M49&lt;1,O49/M49&gt;-1),O49/M49,"n/a"))</f>
        <v>-4.0813466460659732E-2</v>
      </c>
      <c r="R49" s="114"/>
      <c r="S49" s="115"/>
      <c r="T49" s="115"/>
      <c r="U49" s="115"/>
      <c r="V49" s="115"/>
      <c r="W49" s="115"/>
    </row>
    <row r="50" spans="1:23" x14ac:dyDescent="0.2">
      <c r="A50" s="114"/>
      <c r="B50" s="114"/>
      <c r="C50" s="114" t="s">
        <v>37</v>
      </c>
      <c r="D50" s="114"/>
      <c r="E50" s="63">
        <v>905867280</v>
      </c>
      <c r="F50" s="114"/>
      <c r="G50" s="63">
        <v>939922237</v>
      </c>
      <c r="H50" s="59"/>
      <c r="I50" s="63">
        <f>E50-G50</f>
        <v>-34054957</v>
      </c>
      <c r="J50" s="114"/>
      <c r="K50" s="62">
        <f>IF(G50=0,"n/a",IF(AND(I50/G50&lt;1,I50/G50&gt;-1),I50/G50,"n/a"))</f>
        <v>-3.6231674982703917E-2</v>
      </c>
      <c r="L50" s="114"/>
      <c r="M50" s="63">
        <v>859929888</v>
      </c>
      <c r="N50" s="59"/>
      <c r="O50" s="63">
        <f>E50-M50</f>
        <v>45937392</v>
      </c>
      <c r="P50" s="114"/>
      <c r="Q50" s="62">
        <f>IF(M50=0,"n/a",IF(AND(O50/M50&lt;1,O50/M50&gt;-1),O50/M50,"n/a"))</f>
        <v>5.3419927183645001E-2</v>
      </c>
      <c r="R50" s="114"/>
      <c r="S50" s="115"/>
      <c r="T50" s="115"/>
      <c r="U50" s="115"/>
      <c r="V50" s="115"/>
      <c r="W50" s="115"/>
    </row>
    <row r="51" spans="1:23" ht="6.95" customHeight="1" x14ac:dyDescent="0.2">
      <c r="A51" s="114"/>
      <c r="B51" s="114"/>
      <c r="C51" s="114"/>
      <c r="D51" s="114"/>
      <c r="E51" s="61"/>
      <c r="F51" s="114"/>
      <c r="G51" s="61"/>
      <c r="H51" s="114"/>
      <c r="I51" s="61"/>
      <c r="J51" s="114"/>
      <c r="K51" s="60"/>
      <c r="L51" s="114"/>
      <c r="M51" s="61"/>
      <c r="N51" s="114"/>
      <c r="O51" s="61"/>
      <c r="P51" s="114"/>
      <c r="Q51" s="60"/>
      <c r="R51" s="114"/>
      <c r="S51" s="127"/>
      <c r="T51" s="127"/>
      <c r="U51" s="127"/>
      <c r="V51" s="127"/>
      <c r="W51" s="127"/>
    </row>
    <row r="52" spans="1:23" x14ac:dyDescent="0.2">
      <c r="A52" s="114"/>
      <c r="B52" s="114"/>
      <c r="C52" s="114" t="s">
        <v>36</v>
      </c>
      <c r="D52" s="114"/>
      <c r="E52" s="61">
        <f>SUM(E48:E50)</f>
        <v>1206420791</v>
      </c>
      <c r="F52" s="114"/>
      <c r="G52" s="61">
        <f>SUM(G48:G50)</f>
        <v>1245653878</v>
      </c>
      <c r="H52" s="59"/>
      <c r="I52" s="61">
        <f>E52-G52</f>
        <v>-39233087</v>
      </c>
      <c r="J52" s="114"/>
      <c r="K52" s="64">
        <f>IF(G52=0,"n/a",IF(AND(I52/G52&lt;1,I52/G52&gt;-1),I52/G52,"n/a"))</f>
        <v>-3.1495977889935169E-2</v>
      </c>
      <c r="L52" s="114"/>
      <c r="M52" s="61">
        <f>SUM(M48:M50)</f>
        <v>1148595030</v>
      </c>
      <c r="N52" s="59"/>
      <c r="O52" s="61">
        <f>E52-M52</f>
        <v>57825761</v>
      </c>
      <c r="P52" s="114"/>
      <c r="Q52" s="64">
        <f>IF(M52=0,"n/a",IF(AND(O52/M52&lt;1,O52/M52&gt;-1),O52/M52,"n/a"))</f>
        <v>5.0344777305888218E-2</v>
      </c>
      <c r="R52" s="114"/>
      <c r="S52" s="115"/>
      <c r="T52" s="115"/>
      <c r="U52" s="115"/>
      <c r="V52" s="115"/>
      <c r="W52" s="115"/>
    </row>
    <row r="53" spans="1:23" ht="6.95" customHeight="1" x14ac:dyDescent="0.2">
      <c r="A53" s="114"/>
      <c r="B53" s="114"/>
      <c r="C53" s="114"/>
      <c r="D53" s="114"/>
      <c r="E53" s="61"/>
      <c r="F53" s="114"/>
      <c r="G53" s="61"/>
      <c r="H53" s="114"/>
      <c r="I53" s="61"/>
      <c r="J53" s="114"/>
      <c r="K53" s="60"/>
      <c r="L53" s="114"/>
      <c r="M53" s="61"/>
      <c r="N53" s="114"/>
      <c r="O53" s="61"/>
      <c r="P53" s="114"/>
      <c r="Q53" s="60"/>
      <c r="R53" s="114"/>
      <c r="S53" s="127"/>
      <c r="T53" s="127"/>
      <c r="U53" s="127"/>
      <c r="V53" s="127"/>
      <c r="W53" s="127"/>
    </row>
    <row r="54" spans="1:23" x14ac:dyDescent="0.2">
      <c r="A54" s="114"/>
      <c r="B54" s="122" t="s">
        <v>35</v>
      </c>
      <c r="C54" s="114"/>
      <c r="D54" s="114"/>
      <c r="E54" s="61"/>
      <c r="F54" s="114"/>
      <c r="G54" s="61"/>
      <c r="H54" s="59"/>
      <c r="I54" s="61"/>
      <c r="J54" s="114"/>
      <c r="K54" s="60"/>
      <c r="L54" s="114"/>
      <c r="M54" s="61"/>
      <c r="N54" s="59"/>
      <c r="O54" s="61"/>
      <c r="P54" s="114"/>
      <c r="Q54" s="60"/>
      <c r="R54" s="114"/>
      <c r="S54" s="115"/>
      <c r="T54" s="115"/>
      <c r="U54" s="115"/>
      <c r="V54" s="115"/>
      <c r="W54" s="115"/>
    </row>
    <row r="55" spans="1:23" x14ac:dyDescent="0.2">
      <c r="A55" s="114"/>
      <c r="B55" s="114"/>
      <c r="C55" s="114" t="s">
        <v>34</v>
      </c>
      <c r="D55" s="114"/>
      <c r="E55" s="65">
        <v>1234580</v>
      </c>
      <c r="F55" s="114"/>
      <c r="G55" s="61">
        <v>2142435</v>
      </c>
      <c r="H55" s="59"/>
      <c r="I55" s="61">
        <f>E55-G55</f>
        <v>-907855</v>
      </c>
      <c r="J55" s="114"/>
      <c r="K55" s="64">
        <f>IF(G55=0,"n/a",IF(AND(I55/G55&lt;1,I55/G55&gt;-1),I55/G55,"n/a"))</f>
        <v>-0.42374914524828056</v>
      </c>
      <c r="L55" s="114"/>
      <c r="M55" s="65">
        <v>2032858</v>
      </c>
      <c r="N55" s="59"/>
      <c r="O55" s="61">
        <f>E55-M55</f>
        <v>-798278</v>
      </c>
      <c r="P55" s="114"/>
      <c r="Q55" s="64">
        <f>IF(M55=0,"n/a",IF(AND(O55/M55&lt;1,O55/M55&gt;-1),O55/M55,"n/a"))</f>
        <v>-0.39268753646344212</v>
      </c>
      <c r="R55" s="114"/>
      <c r="S55" s="115"/>
      <c r="T55" s="115"/>
      <c r="U55" s="115"/>
      <c r="V55" s="115"/>
      <c r="W55" s="115"/>
    </row>
    <row r="56" spans="1:23" x14ac:dyDescent="0.2">
      <c r="A56" s="114"/>
      <c r="B56" s="114"/>
      <c r="C56" s="114" t="s">
        <v>33</v>
      </c>
      <c r="D56" s="114"/>
      <c r="E56" s="63">
        <v>45175427</v>
      </c>
      <c r="F56" s="114"/>
      <c r="G56" s="63">
        <v>47267404</v>
      </c>
      <c r="H56" s="59"/>
      <c r="I56" s="63">
        <f>E56-G56</f>
        <v>-2091977</v>
      </c>
      <c r="J56" s="114"/>
      <c r="K56" s="62">
        <f>IF(G56=0,"n/a",IF(AND(I56/G56&lt;1,I56/G56&gt;-1),I56/G56,"n/a"))</f>
        <v>-4.4258343445305354E-2</v>
      </c>
      <c r="L56" s="114"/>
      <c r="M56" s="63">
        <v>47275301</v>
      </c>
      <c r="N56" s="59"/>
      <c r="O56" s="63">
        <f>E56-M56</f>
        <v>-2099874</v>
      </c>
      <c r="P56" s="114"/>
      <c r="Q56" s="62">
        <f>IF(M56=0,"n/a",IF(AND(O56/M56&lt;1,O56/M56&gt;-1),O56/M56,"n/a"))</f>
        <v>-4.4417993234987546E-2</v>
      </c>
      <c r="R56" s="114"/>
      <c r="S56" s="115"/>
      <c r="T56" s="115"/>
      <c r="U56" s="115"/>
      <c r="V56" s="115"/>
      <c r="W56" s="115"/>
    </row>
    <row r="57" spans="1:23" ht="6.95" customHeight="1" x14ac:dyDescent="0.2">
      <c r="A57" s="114"/>
      <c r="B57" s="114"/>
      <c r="C57" s="114"/>
      <c r="D57" s="114"/>
      <c r="E57" s="61"/>
      <c r="F57" s="114"/>
      <c r="G57" s="61"/>
      <c r="H57" s="114"/>
      <c r="I57" s="61"/>
      <c r="J57" s="114"/>
      <c r="K57" s="60"/>
      <c r="L57" s="114"/>
      <c r="M57" s="61"/>
      <c r="N57" s="114"/>
      <c r="O57" s="61"/>
      <c r="P57" s="114"/>
      <c r="Q57" s="60"/>
      <c r="R57" s="114"/>
      <c r="S57" s="127"/>
      <c r="T57" s="127"/>
      <c r="U57" s="127"/>
      <c r="V57" s="127"/>
      <c r="W57" s="127"/>
    </row>
    <row r="58" spans="1:23" x14ac:dyDescent="0.2">
      <c r="A58" s="114"/>
      <c r="B58" s="114"/>
      <c r="C58" s="114" t="s">
        <v>32</v>
      </c>
      <c r="D58" s="114"/>
      <c r="E58" s="63">
        <f>SUM(E55:E56)</f>
        <v>46410007</v>
      </c>
      <c r="F58" s="114"/>
      <c r="G58" s="63">
        <f>SUM(G55:G56)</f>
        <v>49409839</v>
      </c>
      <c r="H58" s="59"/>
      <c r="I58" s="63">
        <f>E58-G58</f>
        <v>-2999832</v>
      </c>
      <c r="J58" s="114"/>
      <c r="K58" s="62">
        <f>IF(G58=0,"n/a",IF(AND(I58/G58&lt;1,I58/G58&gt;-1),I58/G58,"n/a"))</f>
        <v>-6.0713251868721937E-2</v>
      </c>
      <c r="L58" s="114"/>
      <c r="M58" s="63">
        <f>SUM(M55:M56)</f>
        <v>49308159</v>
      </c>
      <c r="N58" s="59"/>
      <c r="O58" s="63">
        <f>E58-M58</f>
        <v>-2898152</v>
      </c>
      <c r="P58" s="114"/>
      <c r="Q58" s="62">
        <f>IF(M58=0,"n/a",IF(AND(O58/M58&lt;1,O58/M58&gt;-1),O58/M58,"n/a"))</f>
        <v>-5.8776317323062093E-2</v>
      </c>
      <c r="R58" s="114"/>
      <c r="S58" s="115"/>
      <c r="T58" s="115"/>
      <c r="U58" s="115"/>
      <c r="V58" s="115"/>
      <c r="W58" s="115"/>
    </row>
    <row r="59" spans="1:23" ht="6.95" customHeight="1" x14ac:dyDescent="0.2">
      <c r="A59" s="114"/>
      <c r="B59" s="114"/>
      <c r="C59" s="114"/>
      <c r="D59" s="114"/>
      <c r="E59" s="61"/>
      <c r="F59" s="114"/>
      <c r="G59" s="61"/>
      <c r="H59" s="114"/>
      <c r="I59" s="61"/>
      <c r="J59" s="114"/>
      <c r="K59" s="60"/>
      <c r="L59" s="114"/>
      <c r="M59" s="61"/>
      <c r="N59" s="114"/>
      <c r="O59" s="61"/>
      <c r="P59" s="114"/>
      <c r="Q59" s="60"/>
      <c r="R59" s="114"/>
      <c r="S59" s="127"/>
      <c r="T59" s="127"/>
      <c r="U59" s="127"/>
      <c r="V59" s="127"/>
      <c r="W59" s="127"/>
    </row>
    <row r="60" spans="1:23" x14ac:dyDescent="0.2">
      <c r="A60" s="114"/>
      <c r="B60" s="114"/>
      <c r="C60" s="114" t="s">
        <v>31</v>
      </c>
      <c r="D60" s="114"/>
      <c r="E60" s="61">
        <f>E52+E58</f>
        <v>1252830798</v>
      </c>
      <c r="F60" s="114"/>
      <c r="G60" s="61">
        <f>G52+G58</f>
        <v>1295063717</v>
      </c>
      <c r="H60" s="59"/>
      <c r="I60" s="61">
        <f>E60-G60</f>
        <v>-42232919</v>
      </c>
      <c r="J60" s="114"/>
      <c r="K60" s="64">
        <f>IF(G60=0,"n/a",IF(AND(I60/G60&lt;1,I60/G60&gt;-1),I60/G60,"n/a"))</f>
        <v>-3.2610688142690046E-2</v>
      </c>
      <c r="L60" s="114"/>
      <c r="M60" s="61">
        <f>M52+M58</f>
        <v>1197903189</v>
      </c>
      <c r="N60" s="59"/>
      <c r="O60" s="61">
        <f>E60-M60</f>
        <v>54927609</v>
      </c>
      <c r="P60" s="114"/>
      <c r="Q60" s="64">
        <f>IF(M60=0,"n/a",IF(AND(O60/M60&lt;1,O60/M60&gt;-1),O60/M60,"n/a"))</f>
        <v>4.5853128620396387E-2</v>
      </c>
      <c r="R60" s="114"/>
      <c r="S60" s="115"/>
      <c r="T60" s="115"/>
      <c r="U60" s="115"/>
      <c r="V60" s="115"/>
      <c r="W60" s="115"/>
    </row>
    <row r="61" spans="1:23" ht="6.95" customHeight="1" x14ac:dyDescent="0.2">
      <c r="A61" s="114"/>
      <c r="B61" s="114"/>
      <c r="C61" s="114"/>
      <c r="D61" s="114"/>
      <c r="E61" s="61"/>
      <c r="F61" s="114"/>
      <c r="G61" s="61"/>
      <c r="H61" s="114"/>
      <c r="I61" s="61"/>
      <c r="J61" s="114"/>
      <c r="K61" s="60"/>
      <c r="L61" s="114"/>
      <c r="M61" s="61"/>
      <c r="N61" s="114"/>
      <c r="O61" s="61"/>
      <c r="P61" s="114"/>
      <c r="Q61" s="60"/>
      <c r="R61" s="114"/>
      <c r="S61" s="127"/>
      <c r="T61" s="127"/>
      <c r="U61" s="127"/>
      <c r="V61" s="127"/>
      <c r="W61" s="127"/>
    </row>
    <row r="62" spans="1:23" x14ac:dyDescent="0.2">
      <c r="A62" s="114"/>
      <c r="B62" s="122" t="s">
        <v>30</v>
      </c>
      <c r="C62" s="114"/>
      <c r="D62" s="114"/>
      <c r="E62" s="61"/>
      <c r="F62" s="114"/>
      <c r="G62" s="61"/>
      <c r="H62" s="59"/>
      <c r="I62" s="61"/>
      <c r="J62" s="114"/>
      <c r="K62" s="60"/>
      <c r="L62" s="114"/>
      <c r="M62" s="61"/>
      <c r="N62" s="59"/>
      <c r="O62" s="61"/>
      <c r="P62" s="114"/>
      <c r="Q62" s="60"/>
      <c r="R62" s="114"/>
      <c r="S62" s="115"/>
      <c r="T62" s="115"/>
      <c r="U62" s="115"/>
      <c r="V62" s="115"/>
      <c r="W62" s="115"/>
    </row>
    <row r="63" spans="1:23" x14ac:dyDescent="0.2">
      <c r="A63" s="114"/>
      <c r="B63" s="114"/>
      <c r="C63" s="114" t="s">
        <v>29</v>
      </c>
      <c r="D63" s="114"/>
      <c r="E63" s="65">
        <v>172951469</v>
      </c>
      <c r="F63" s="114"/>
      <c r="G63" s="61">
        <v>179796860</v>
      </c>
      <c r="H63" s="59"/>
      <c r="I63" s="61">
        <f>E63-G63</f>
        <v>-6845391</v>
      </c>
      <c r="J63" s="114"/>
      <c r="K63" s="64">
        <f>IF(G63=0,"n/a",IF(AND(I63/G63&lt;1,I63/G63&gt;-1),I63/G63,"n/a"))</f>
        <v>-3.8072917402450744E-2</v>
      </c>
      <c r="L63" s="114"/>
      <c r="M63" s="65">
        <v>176209847</v>
      </c>
      <c r="N63" s="59"/>
      <c r="O63" s="61">
        <f>E63-M63</f>
        <v>-3258378</v>
      </c>
      <c r="P63" s="114"/>
      <c r="Q63" s="64">
        <f>IF(M63=0,"n/a",IF(AND(O63/M63&lt;1,O63/M63&gt;-1),O63/M63,"n/a"))</f>
        <v>-1.8491463760251719E-2</v>
      </c>
      <c r="R63" s="114"/>
      <c r="S63" s="115"/>
      <c r="T63" s="115"/>
      <c r="U63" s="115"/>
      <c r="V63" s="115"/>
      <c r="W63" s="115"/>
    </row>
    <row r="64" spans="1:23" x14ac:dyDescent="0.2">
      <c r="A64" s="114"/>
      <c r="B64" s="114"/>
      <c r="C64" s="114" t="s">
        <v>28</v>
      </c>
      <c r="D64" s="114"/>
      <c r="E64" s="63">
        <v>227656983</v>
      </c>
      <c r="F64" s="114"/>
      <c r="G64" s="63">
        <v>239564633</v>
      </c>
      <c r="H64" s="59"/>
      <c r="I64" s="63">
        <f>E64-G64</f>
        <v>-11907650</v>
      </c>
      <c r="J64" s="114"/>
      <c r="K64" s="62">
        <f>IF(G64=0,"n/a",IF(AND(I64/G64&lt;1,I64/G64&gt;-1),I64/G64,"n/a"))</f>
        <v>-4.9705375333929193E-2</v>
      </c>
      <c r="L64" s="114"/>
      <c r="M64" s="63">
        <v>230734555</v>
      </c>
      <c r="N64" s="59"/>
      <c r="O64" s="63">
        <f>E64-M64</f>
        <v>-3077572</v>
      </c>
      <c r="P64" s="114"/>
      <c r="Q64" s="62">
        <f>IF(M64=0,"n/a",IF(AND(O64/M64&lt;1,O64/M64&gt;-1),O64/M64,"n/a"))</f>
        <v>-1.3338149545914352E-2</v>
      </c>
      <c r="R64" s="114"/>
      <c r="S64" s="115"/>
      <c r="T64" s="115"/>
      <c r="U64" s="115"/>
      <c r="V64" s="115"/>
      <c r="W64" s="115"/>
    </row>
    <row r="65" spans="1:23" ht="6.95" customHeight="1" x14ac:dyDescent="0.2">
      <c r="A65" s="114"/>
      <c r="B65" s="114"/>
      <c r="C65" s="114"/>
      <c r="D65" s="114"/>
      <c r="E65" s="61"/>
      <c r="F65" s="114"/>
      <c r="G65" s="61"/>
      <c r="H65" s="114"/>
      <c r="I65" s="61"/>
      <c r="J65" s="114"/>
      <c r="K65" s="60"/>
      <c r="L65" s="114"/>
      <c r="M65" s="61"/>
      <c r="N65" s="114"/>
      <c r="O65" s="61"/>
      <c r="P65" s="114"/>
      <c r="Q65" s="60"/>
      <c r="R65" s="114"/>
      <c r="S65" s="127"/>
      <c r="T65" s="127"/>
      <c r="U65" s="127"/>
      <c r="V65" s="127"/>
      <c r="W65" s="127"/>
    </row>
    <row r="66" spans="1:23" x14ac:dyDescent="0.2">
      <c r="A66" s="114"/>
      <c r="B66" s="114"/>
      <c r="C66" s="114" t="s">
        <v>27</v>
      </c>
      <c r="D66" s="114"/>
      <c r="E66" s="63">
        <f>SUM(E63:E64)</f>
        <v>400608452</v>
      </c>
      <c r="F66" s="114"/>
      <c r="G66" s="63">
        <f>SUM(G63:G64)</f>
        <v>419361493</v>
      </c>
      <c r="H66" s="59"/>
      <c r="I66" s="63">
        <f>E66-G66</f>
        <v>-18753041</v>
      </c>
      <c r="J66" s="114"/>
      <c r="K66" s="62">
        <f>IF(G66=0,"n/a",IF(AND(I66/G66&lt;1,I66/G66&gt;-1),I66/G66,"n/a"))</f>
        <v>-4.4718080493861653E-2</v>
      </c>
      <c r="L66" s="114"/>
      <c r="M66" s="63">
        <f>SUM(M63:M64)</f>
        <v>406944402</v>
      </c>
      <c r="N66" s="59"/>
      <c r="O66" s="63">
        <f>E66-M66</f>
        <v>-6335950</v>
      </c>
      <c r="P66" s="114"/>
      <c r="Q66" s="62">
        <f>IF(M66=0,"n/a",IF(AND(O66/M66&lt;1,O66/M66&gt;-1),O66/M66,"n/a"))</f>
        <v>-1.5569571589781938E-2</v>
      </c>
      <c r="R66" s="114"/>
      <c r="S66" s="115"/>
      <c r="T66" s="115"/>
      <c r="U66" s="115"/>
      <c r="V66" s="115"/>
      <c r="W66" s="115"/>
    </row>
    <row r="67" spans="1:23" ht="6.95" customHeight="1" x14ac:dyDescent="0.2">
      <c r="A67" s="114"/>
      <c r="B67" s="114"/>
      <c r="C67" s="114"/>
      <c r="D67" s="114"/>
      <c r="E67" s="61"/>
      <c r="F67" s="114"/>
      <c r="G67" s="61"/>
      <c r="H67" s="114"/>
      <c r="I67" s="61"/>
      <c r="J67" s="114"/>
      <c r="K67" s="60"/>
      <c r="L67" s="114"/>
      <c r="M67" s="61"/>
      <c r="N67" s="114"/>
      <c r="O67" s="61"/>
      <c r="P67" s="114"/>
      <c r="Q67" s="60"/>
      <c r="R67" s="114"/>
      <c r="S67" s="127"/>
      <c r="T67" s="127"/>
      <c r="U67" s="127"/>
      <c r="V67" s="127"/>
      <c r="W67" s="127"/>
    </row>
    <row r="68" spans="1:23" ht="12.75" thickBot="1" x14ac:dyDescent="0.25">
      <c r="A68" s="114"/>
      <c r="B68" s="114"/>
      <c r="C68" s="114" t="s">
        <v>26</v>
      </c>
      <c r="D68" s="114"/>
      <c r="E68" s="58">
        <f>E60+E66</f>
        <v>1653439250</v>
      </c>
      <c r="F68" s="114"/>
      <c r="G68" s="58">
        <f>G60+G66</f>
        <v>1714425210</v>
      </c>
      <c r="H68" s="59"/>
      <c r="I68" s="58">
        <f>E68-G68</f>
        <v>-60985960</v>
      </c>
      <c r="J68" s="114"/>
      <c r="K68" s="57">
        <f>IF(G68=0,"n/a",IF(AND(I68/G68&lt;1,I68/G68&gt;-1),I68/G68,"n/a"))</f>
        <v>-3.557224873052351E-2</v>
      </c>
      <c r="L68" s="114"/>
      <c r="M68" s="58">
        <f>M60+M66</f>
        <v>1604847591</v>
      </c>
      <c r="N68" s="59"/>
      <c r="O68" s="58">
        <f>E68-M68</f>
        <v>48591659</v>
      </c>
      <c r="P68" s="114"/>
      <c r="Q68" s="57">
        <f>IF(M68=0,"n/a",IF(AND(O68/M68&lt;1,O68/M68&gt;-1),O68/M68,"n/a"))</f>
        <v>3.0278052116912826E-2</v>
      </c>
      <c r="R68" s="114"/>
      <c r="S68" s="115"/>
      <c r="T68" s="115"/>
      <c r="U68" s="115"/>
      <c r="V68" s="115"/>
      <c r="W68" s="115"/>
    </row>
    <row r="69" spans="1:23" ht="12.75" thickTop="1" x14ac:dyDescent="0.2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5"/>
      <c r="L69" s="114"/>
      <c r="M69" s="114"/>
      <c r="N69" s="114"/>
      <c r="O69" s="114"/>
      <c r="P69" s="114"/>
      <c r="Q69" s="115"/>
      <c r="R69" s="114"/>
      <c r="S69" s="115"/>
      <c r="T69" s="115"/>
      <c r="U69" s="115"/>
      <c r="V69" s="115"/>
      <c r="W69" s="115"/>
    </row>
    <row r="70" spans="1:23" ht="12.75" customHeight="1" x14ac:dyDescent="0.2">
      <c r="A70" s="114" t="s">
        <v>24</v>
      </c>
      <c r="B70" s="114"/>
      <c r="C70" s="170" t="s">
        <v>25</v>
      </c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15"/>
      <c r="V70" s="115"/>
      <c r="W70" s="115"/>
    </row>
    <row r="71" spans="1:23" x14ac:dyDescent="0.2">
      <c r="A71" s="55" t="s">
        <v>24</v>
      </c>
    </row>
    <row r="72" spans="1:23" x14ac:dyDescent="0.2">
      <c r="A72" s="55" t="s">
        <v>24</v>
      </c>
    </row>
    <row r="73" spans="1:23" x14ac:dyDescent="0.2">
      <c r="A73" s="55" t="s">
        <v>24</v>
      </c>
    </row>
    <row r="74" spans="1:23" x14ac:dyDescent="0.2">
      <c r="A74" s="55" t="s">
        <v>24</v>
      </c>
    </row>
    <row r="75" spans="1:23" x14ac:dyDescent="0.2">
      <c r="A75" s="55" t="s">
        <v>24</v>
      </c>
    </row>
    <row r="76" spans="1:23" x14ac:dyDescent="0.2">
      <c r="A76" s="55" t="s">
        <v>24</v>
      </c>
    </row>
    <row r="77" spans="1:23" x14ac:dyDescent="0.2">
      <c r="A77" s="55" t="s">
        <v>24</v>
      </c>
    </row>
    <row r="78" spans="1:23" x14ac:dyDescent="0.2">
      <c r="A78" s="55" t="s">
        <v>24</v>
      </c>
    </row>
    <row r="79" spans="1:23" x14ac:dyDescent="0.2">
      <c r="A79" s="55" t="s">
        <v>24</v>
      </c>
    </row>
    <row r="80" spans="1:23" x14ac:dyDescent="0.2">
      <c r="A80" s="55" t="s">
        <v>24</v>
      </c>
    </row>
    <row r="81" spans="1:1" x14ac:dyDescent="0.2">
      <c r="A81" s="55" t="s">
        <v>24</v>
      </c>
    </row>
    <row r="82" spans="1:1" x14ac:dyDescent="0.2">
      <c r="A82" s="55" t="s">
        <v>24</v>
      </c>
    </row>
    <row r="83" spans="1:1" x14ac:dyDescent="0.2">
      <c r="A83" s="55" t="s">
        <v>24</v>
      </c>
    </row>
    <row r="84" spans="1:1" x14ac:dyDescent="0.2">
      <c r="A84" s="55" t="s">
        <v>24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61" orientation="landscape" r:id="rId1"/>
  <headerFooter alignWithMargins="0">
    <oddFooter>&amp;C6c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11" sqref="B11"/>
    </sheetView>
  </sheetViews>
  <sheetFormatPr defaultColWidth="8.85546875" defaultRowHeight="15" x14ac:dyDescent="0.25"/>
  <cols>
    <col min="1" max="1" width="68.140625" style="83" bestFit="1" customWidth="1"/>
    <col min="2" max="2" width="13.5703125" style="83" bestFit="1" customWidth="1"/>
    <col min="3" max="16384" width="8.85546875" style="83"/>
  </cols>
  <sheetData>
    <row r="1" spans="1:4" x14ac:dyDescent="0.25">
      <c r="A1" s="104" t="s">
        <v>73</v>
      </c>
      <c r="B1" s="19"/>
      <c r="C1" s="19"/>
      <c r="D1" s="19"/>
    </row>
    <row r="2" spans="1:4" x14ac:dyDescent="0.25">
      <c r="A2" s="104" t="s">
        <v>74</v>
      </c>
      <c r="B2" s="19"/>
      <c r="C2" s="19"/>
      <c r="D2" s="19"/>
    </row>
    <row r="3" spans="1:4" x14ac:dyDescent="0.25">
      <c r="A3" s="104" t="s">
        <v>139</v>
      </c>
      <c r="B3" s="19"/>
      <c r="C3" s="19"/>
      <c r="D3" s="19"/>
    </row>
    <row r="4" spans="1:4" x14ac:dyDescent="0.25">
      <c r="A4" s="104" t="s">
        <v>72</v>
      </c>
      <c r="B4" s="19"/>
      <c r="C4" s="19"/>
      <c r="D4" s="19"/>
    </row>
    <row r="5" spans="1:4" x14ac:dyDescent="0.25">
      <c r="A5" s="104" t="s">
        <v>140</v>
      </c>
      <c r="B5" s="19"/>
      <c r="C5" s="19"/>
      <c r="D5" s="19"/>
    </row>
    <row r="6" spans="1:4" x14ac:dyDescent="0.25">
      <c r="A6" s="19"/>
      <c r="B6" s="19"/>
      <c r="C6" s="19"/>
      <c r="D6" s="19"/>
    </row>
    <row r="7" spans="1:4" x14ac:dyDescent="0.25">
      <c r="A7" s="105" t="s">
        <v>81</v>
      </c>
      <c r="B7" s="106" t="s">
        <v>23</v>
      </c>
      <c r="C7" s="19"/>
      <c r="D7" s="19"/>
    </row>
    <row r="8" spans="1:4" x14ac:dyDescent="0.25">
      <c r="A8" s="107" t="s">
        <v>135</v>
      </c>
      <c r="B8" s="109">
        <v>-699178.94</v>
      </c>
      <c r="C8" s="19"/>
      <c r="D8" s="19"/>
    </row>
    <row r="9" spans="1:4" x14ac:dyDescent="0.25">
      <c r="A9" s="107" t="s">
        <v>136</v>
      </c>
      <c r="B9" s="109">
        <v>-51706.02</v>
      </c>
      <c r="C9" s="19"/>
      <c r="D9" s="19"/>
    </row>
    <row r="10" spans="1:4" x14ac:dyDescent="0.25">
      <c r="A10" s="107" t="s">
        <v>137</v>
      </c>
      <c r="B10" s="109">
        <v>-1435291.51</v>
      </c>
      <c r="C10" s="19"/>
      <c r="D10" s="19"/>
    </row>
    <row r="11" spans="1:4" x14ac:dyDescent="0.25">
      <c r="A11" s="108" t="s">
        <v>138</v>
      </c>
      <c r="B11" s="134">
        <v>-2186176.4700000002</v>
      </c>
      <c r="C11" s="19"/>
      <c r="D11" s="19"/>
    </row>
    <row r="12" spans="1:4" x14ac:dyDescent="0.25">
      <c r="C12" s="19"/>
      <c r="D12" s="19"/>
    </row>
    <row r="13" spans="1:4" x14ac:dyDescent="0.25">
      <c r="C13" s="19"/>
      <c r="D13" s="19"/>
    </row>
    <row r="14" spans="1:4" x14ac:dyDescent="0.25">
      <c r="C14" s="19"/>
      <c r="D14" s="19"/>
    </row>
    <row r="15" spans="1:4" x14ac:dyDescent="0.25">
      <c r="C15" s="19"/>
      <c r="D15" s="19"/>
    </row>
    <row r="16" spans="1:4" x14ac:dyDescent="0.25">
      <c r="C16" s="19"/>
      <c r="D16" s="19"/>
    </row>
    <row r="17" spans="3:4" x14ac:dyDescent="0.25">
      <c r="C17" s="19"/>
      <c r="D17" s="19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28" workbookViewId="0">
      <selection activeCell="D26" sqref="D26"/>
    </sheetView>
  </sheetViews>
  <sheetFormatPr defaultColWidth="9.140625" defaultRowHeight="15" x14ac:dyDescent="0.25"/>
  <cols>
    <col min="1" max="1" width="10" style="151" bestFit="1" customWidth="1"/>
    <col min="2" max="2" width="38.7109375" style="151" bestFit="1" customWidth="1"/>
    <col min="3" max="3" width="14.28515625" style="151" bestFit="1" customWidth="1"/>
    <col min="4" max="4" width="29.42578125" style="151" customWidth="1"/>
    <col min="5" max="5" width="28.28515625" style="151" customWidth="1"/>
    <col min="6" max="6" width="21.28515625" style="151" customWidth="1"/>
    <col min="7" max="16384" width="9.140625" style="151"/>
  </cols>
  <sheetData>
    <row r="1" spans="1:6" ht="30" x14ac:dyDescent="0.25">
      <c r="A1" s="147" t="s">
        <v>24</v>
      </c>
      <c r="B1" s="148" t="s">
        <v>60</v>
      </c>
      <c r="C1" s="149">
        <v>2019</v>
      </c>
      <c r="D1" s="150" t="s">
        <v>147</v>
      </c>
      <c r="E1" s="150" t="s">
        <v>148</v>
      </c>
      <c r="F1" s="150" t="s">
        <v>149</v>
      </c>
    </row>
    <row r="2" spans="1:6" x14ac:dyDescent="0.25">
      <c r="A2" s="148" t="s">
        <v>123</v>
      </c>
      <c r="B2" s="148" t="s">
        <v>24</v>
      </c>
      <c r="C2" s="152" t="s">
        <v>150</v>
      </c>
    </row>
    <row r="3" spans="1:6" x14ac:dyDescent="0.25">
      <c r="A3" s="154" t="s">
        <v>151</v>
      </c>
      <c r="B3" s="155" t="s">
        <v>152</v>
      </c>
      <c r="C3" s="156">
        <v>-462149.66</v>
      </c>
      <c r="D3" s="157"/>
      <c r="E3" s="157">
        <f>-C3</f>
        <v>462149.66</v>
      </c>
      <c r="F3" s="153">
        <f t="shared" ref="F3:F9" si="0">SUM(C3:E3)</f>
        <v>0</v>
      </c>
    </row>
    <row r="4" spans="1:6" x14ac:dyDescent="0.25">
      <c r="A4" s="154" t="s">
        <v>153</v>
      </c>
      <c r="B4" s="155" t="s">
        <v>154</v>
      </c>
      <c r="C4" s="156">
        <v>697660.77</v>
      </c>
      <c r="D4" s="157"/>
      <c r="E4" s="157">
        <f>-C4</f>
        <v>-697660.77</v>
      </c>
      <c r="F4" s="153">
        <f t="shared" si="0"/>
        <v>0</v>
      </c>
    </row>
    <row r="5" spans="1:6" x14ac:dyDescent="0.25">
      <c r="A5" s="158" t="s">
        <v>155</v>
      </c>
      <c r="B5" s="159" t="s">
        <v>156</v>
      </c>
      <c r="C5" s="160">
        <v>-699178.94</v>
      </c>
      <c r="D5" s="157">
        <f>-C5</f>
        <v>699178.94</v>
      </c>
      <c r="E5" s="157"/>
      <c r="F5" s="153">
        <f t="shared" si="0"/>
        <v>0</v>
      </c>
    </row>
    <row r="6" spans="1:6" x14ac:dyDescent="0.25">
      <c r="A6" s="158" t="s">
        <v>157</v>
      </c>
      <c r="B6" s="159" t="s">
        <v>158</v>
      </c>
      <c r="C6" s="160">
        <v>-51706.02</v>
      </c>
      <c r="D6" s="157">
        <f>-C6</f>
        <v>51706.02</v>
      </c>
      <c r="E6" s="157"/>
      <c r="F6" s="153">
        <f t="shared" si="0"/>
        <v>0</v>
      </c>
    </row>
    <row r="7" spans="1:6" x14ac:dyDescent="0.25">
      <c r="A7" s="154" t="s">
        <v>159</v>
      </c>
      <c r="B7" s="155" t="s">
        <v>160</v>
      </c>
      <c r="C7" s="156">
        <v>30936370.84</v>
      </c>
      <c r="D7" s="157"/>
      <c r="E7" s="157">
        <f>-C7</f>
        <v>-30936370.84</v>
      </c>
      <c r="F7" s="153">
        <f t="shared" si="0"/>
        <v>0</v>
      </c>
    </row>
    <row r="8" spans="1:6" x14ac:dyDescent="0.25">
      <c r="A8" s="154" t="s">
        <v>161</v>
      </c>
      <c r="B8" s="155" t="s">
        <v>162</v>
      </c>
      <c r="C8" s="156">
        <v>750884.96</v>
      </c>
      <c r="D8" s="157"/>
      <c r="E8" s="157">
        <f>-C8</f>
        <v>-750884.96</v>
      </c>
      <c r="F8" s="153">
        <f t="shared" si="0"/>
        <v>0</v>
      </c>
    </row>
    <row r="9" spans="1:6" x14ac:dyDescent="0.25">
      <c r="A9" s="158" t="s">
        <v>163</v>
      </c>
      <c r="B9" s="159" t="s">
        <v>164</v>
      </c>
      <c r="C9" s="160">
        <v>-1435291.51</v>
      </c>
      <c r="D9" s="157">
        <f>-C9</f>
        <v>1435291.51</v>
      </c>
      <c r="E9" s="157"/>
      <c r="F9" s="153">
        <f t="shared" si="0"/>
        <v>0</v>
      </c>
    </row>
    <row r="10" spans="1:6" ht="15.75" thickBot="1" x14ac:dyDescent="0.3">
      <c r="A10" s="161" t="s">
        <v>165</v>
      </c>
      <c r="B10" s="162"/>
      <c r="C10" s="163">
        <f>SUM(C3:C9)</f>
        <v>29736590.439999998</v>
      </c>
      <c r="D10" s="163">
        <f>SUM(D3:D9)</f>
        <v>2186176.4699999997</v>
      </c>
      <c r="E10" s="163">
        <f>SUM(E3:E9)</f>
        <v>-31922766.91</v>
      </c>
      <c r="F10" s="163">
        <f>SUM(F3:F9)</f>
        <v>0</v>
      </c>
    </row>
    <row r="11" spans="1:6" ht="15.75" thickTop="1" x14ac:dyDescent="0.25">
      <c r="B11" s="164"/>
      <c r="C11" s="165"/>
    </row>
    <row r="13" spans="1:6" x14ac:dyDescent="0.25">
      <c r="A13" s="166" t="s">
        <v>166</v>
      </c>
      <c r="B13" s="166"/>
    </row>
    <row r="14" spans="1:6" x14ac:dyDescent="0.25">
      <c r="A14" s="167" t="s">
        <v>167</v>
      </c>
      <c r="B14" s="1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B1" zoomScaleNormal="100" workbookViewId="0">
      <selection activeCell="K19" sqref="K19"/>
    </sheetView>
  </sheetViews>
  <sheetFormatPr defaultColWidth="13.7109375" defaultRowHeight="15" x14ac:dyDescent="0.25"/>
  <cols>
    <col min="1" max="1" width="10.7109375" style="84" customWidth="1"/>
    <col min="2" max="2" width="16.7109375" style="84" customWidth="1"/>
    <col min="3" max="3" width="12.28515625" style="84" customWidth="1"/>
    <col min="4" max="8" width="13.7109375" style="84"/>
    <col min="9" max="9" width="12.85546875" style="84" customWidth="1"/>
    <col min="10" max="14" width="13.7109375" style="84"/>
    <col min="15" max="15" width="12.140625" style="84" customWidth="1"/>
    <col min="16" max="16" width="12.28515625" style="84" customWidth="1"/>
    <col min="17" max="16384" width="13.7109375" style="84"/>
  </cols>
  <sheetData>
    <row r="1" spans="1:13" x14ac:dyDescent="0.25">
      <c r="A1" s="142"/>
      <c r="B1" s="142"/>
      <c r="C1" s="141"/>
      <c r="D1" s="141"/>
      <c r="E1" s="140" t="s">
        <v>82</v>
      </c>
      <c r="F1" s="139" t="s">
        <v>83</v>
      </c>
      <c r="G1" s="138"/>
      <c r="H1" s="138" t="s">
        <v>84</v>
      </c>
      <c r="I1" s="137" t="s">
        <v>85</v>
      </c>
      <c r="J1" s="136"/>
      <c r="K1" s="136"/>
      <c r="L1" s="136"/>
      <c r="M1" s="136"/>
    </row>
    <row r="2" spans="1:13" x14ac:dyDescent="0.25">
      <c r="A2" s="142"/>
      <c r="B2" s="142"/>
      <c r="C2" s="141"/>
      <c r="D2" s="141"/>
      <c r="E2" s="135" t="s">
        <v>86</v>
      </c>
      <c r="F2" s="85" t="s">
        <v>87</v>
      </c>
      <c r="G2" s="142"/>
      <c r="H2" s="142" t="s">
        <v>88</v>
      </c>
      <c r="I2" s="86" t="s">
        <v>89</v>
      </c>
      <c r="J2" s="136"/>
      <c r="K2" s="136"/>
      <c r="L2" s="136"/>
      <c r="M2" s="136"/>
    </row>
    <row r="3" spans="1:13" x14ac:dyDescent="0.25">
      <c r="A3" s="142"/>
      <c r="B3" s="142"/>
      <c r="C3" s="141"/>
      <c r="D3" s="141"/>
      <c r="E3" s="135" t="s">
        <v>90</v>
      </c>
      <c r="F3" s="85" t="s">
        <v>91</v>
      </c>
      <c r="G3" s="142"/>
      <c r="H3" s="142" t="s">
        <v>92</v>
      </c>
      <c r="I3" s="86" t="s">
        <v>93</v>
      </c>
      <c r="J3" s="136"/>
      <c r="K3" s="136"/>
      <c r="L3" s="136"/>
      <c r="M3" s="136"/>
    </row>
    <row r="4" spans="1:13" x14ac:dyDescent="0.25">
      <c r="A4" s="142"/>
      <c r="B4" s="142"/>
      <c r="C4" s="141"/>
      <c r="D4" s="141"/>
      <c r="E4" s="135" t="s">
        <v>94</v>
      </c>
      <c r="F4" s="85" t="s">
        <v>95</v>
      </c>
      <c r="G4" s="142"/>
      <c r="H4" s="142" t="s">
        <v>96</v>
      </c>
      <c r="I4" s="86" t="s">
        <v>97</v>
      </c>
      <c r="J4" s="136"/>
      <c r="K4" s="136"/>
      <c r="L4" s="136"/>
      <c r="M4" s="136"/>
    </row>
    <row r="5" spans="1:13" x14ac:dyDescent="0.25">
      <c r="A5" s="142"/>
      <c r="B5" s="136"/>
      <c r="C5" s="141"/>
      <c r="D5" s="141"/>
      <c r="E5" s="135" t="s">
        <v>98</v>
      </c>
      <c r="F5" s="85" t="s">
        <v>99</v>
      </c>
      <c r="G5" s="142"/>
      <c r="H5" s="142" t="s">
        <v>100</v>
      </c>
      <c r="I5" s="86" t="s">
        <v>101</v>
      </c>
      <c r="J5" s="136"/>
      <c r="K5" s="136"/>
      <c r="L5" s="136"/>
      <c r="M5" s="136"/>
    </row>
    <row r="6" spans="1:13" x14ac:dyDescent="0.25">
      <c r="A6" s="136"/>
      <c r="B6" s="142"/>
      <c r="C6" s="141"/>
      <c r="D6" s="141"/>
      <c r="E6" s="87" t="s">
        <v>102</v>
      </c>
      <c r="F6" s="88" t="s">
        <v>103</v>
      </c>
      <c r="G6" s="89"/>
      <c r="H6" s="89" t="s">
        <v>104</v>
      </c>
      <c r="I6" s="90" t="s">
        <v>105</v>
      </c>
      <c r="J6" s="136"/>
      <c r="K6" s="136"/>
      <c r="L6" s="136"/>
      <c r="M6" s="136"/>
    </row>
    <row r="7" spans="1:13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x14ac:dyDescent="0.25">
      <c r="A9" s="92" t="s">
        <v>106</v>
      </c>
      <c r="B9" s="92"/>
      <c r="C9" s="136"/>
      <c r="D9" s="136"/>
      <c r="E9" s="92" t="s">
        <v>107</v>
      </c>
      <c r="F9" s="92"/>
      <c r="G9" s="92"/>
      <c r="H9" s="92"/>
      <c r="I9" s="92"/>
      <c r="J9" s="92"/>
      <c r="K9" s="92"/>
      <c r="L9" s="92"/>
      <c r="M9" s="92"/>
    </row>
    <row r="10" spans="1:13" x14ac:dyDescent="0.25">
      <c r="A10" s="93" t="s">
        <v>108</v>
      </c>
      <c r="B10" s="93" t="s">
        <v>109</v>
      </c>
      <c r="C10" s="136"/>
      <c r="D10" s="136"/>
      <c r="E10" s="94" t="s">
        <v>24</v>
      </c>
      <c r="F10" s="94" t="s">
        <v>24</v>
      </c>
      <c r="G10" s="94" t="s">
        <v>24</v>
      </c>
      <c r="H10" s="94" t="s">
        <v>24</v>
      </c>
      <c r="I10" s="94" t="s">
        <v>24</v>
      </c>
      <c r="J10" s="94" t="s">
        <v>24</v>
      </c>
      <c r="K10" s="95" t="s">
        <v>110</v>
      </c>
      <c r="L10" s="95" t="s">
        <v>24</v>
      </c>
      <c r="M10" s="95" t="s">
        <v>24</v>
      </c>
    </row>
    <row r="11" spans="1:13" x14ac:dyDescent="0.25">
      <c r="A11" s="96" t="s">
        <v>111</v>
      </c>
      <c r="B11" s="96" t="s">
        <v>24</v>
      </c>
      <c r="C11" s="136"/>
      <c r="D11" s="136"/>
      <c r="E11" s="94" t="s">
        <v>108</v>
      </c>
      <c r="F11" s="94" t="s">
        <v>24</v>
      </c>
      <c r="G11" s="94" t="s">
        <v>62</v>
      </c>
      <c r="H11" s="94" t="s">
        <v>24</v>
      </c>
      <c r="I11" s="94" t="s">
        <v>69</v>
      </c>
      <c r="J11" s="94" t="s">
        <v>60</v>
      </c>
      <c r="K11" s="145" t="s">
        <v>112</v>
      </c>
      <c r="L11" s="145" t="s">
        <v>113</v>
      </c>
      <c r="M11" s="146" t="s">
        <v>114</v>
      </c>
    </row>
    <row r="12" spans="1:13" x14ac:dyDescent="0.25">
      <c r="A12" s="96" t="s">
        <v>115</v>
      </c>
      <c r="B12" s="96" t="s">
        <v>24</v>
      </c>
      <c r="C12" s="136"/>
      <c r="D12" s="136"/>
      <c r="E12" s="95" t="s">
        <v>116</v>
      </c>
      <c r="F12" s="95" t="s">
        <v>117</v>
      </c>
      <c r="G12" s="95" t="s">
        <v>75</v>
      </c>
      <c r="H12" s="95" t="s">
        <v>76</v>
      </c>
      <c r="I12" s="95" t="s">
        <v>118</v>
      </c>
      <c r="J12" s="95" t="s">
        <v>71</v>
      </c>
      <c r="K12" s="97">
        <v>0</v>
      </c>
      <c r="L12" s="97">
        <v>0</v>
      </c>
      <c r="M12" s="97">
        <v>0</v>
      </c>
    </row>
    <row r="13" spans="1:13" x14ac:dyDescent="0.25">
      <c r="A13" s="96" t="s">
        <v>119</v>
      </c>
      <c r="B13" s="96" t="s">
        <v>24</v>
      </c>
      <c r="C13" s="136"/>
      <c r="D13" s="136"/>
      <c r="E13" s="95" t="s">
        <v>24</v>
      </c>
      <c r="F13" s="95" t="s">
        <v>24</v>
      </c>
      <c r="G13" s="95" t="s">
        <v>24</v>
      </c>
      <c r="H13" s="95" t="s">
        <v>24</v>
      </c>
      <c r="I13" s="95" t="s">
        <v>120</v>
      </c>
      <c r="J13" s="95" t="s">
        <v>71</v>
      </c>
      <c r="K13" s="98">
        <v>-42096.08</v>
      </c>
      <c r="L13" s="98">
        <v>-39868.980000000003</v>
      </c>
      <c r="M13" s="98">
        <v>-1573.51</v>
      </c>
    </row>
    <row r="14" spans="1:13" x14ac:dyDescent="0.25">
      <c r="A14" s="96" t="s">
        <v>121</v>
      </c>
      <c r="B14" s="96" t="s">
        <v>24</v>
      </c>
      <c r="C14" s="136"/>
      <c r="D14" s="136"/>
      <c r="E14" s="95" t="s">
        <v>24</v>
      </c>
      <c r="F14" s="95" t="s">
        <v>24</v>
      </c>
      <c r="G14" s="95" t="s">
        <v>24</v>
      </c>
      <c r="H14" s="95" t="s">
        <v>24</v>
      </c>
      <c r="I14" s="95" t="s">
        <v>122</v>
      </c>
      <c r="J14" s="95" t="s">
        <v>71</v>
      </c>
      <c r="K14" s="97">
        <v>0</v>
      </c>
      <c r="L14" s="97">
        <v>0</v>
      </c>
      <c r="M14" s="97">
        <v>0</v>
      </c>
    </row>
    <row r="15" spans="1:13" x14ac:dyDescent="0.25">
      <c r="A15" s="96" t="s">
        <v>123</v>
      </c>
      <c r="B15" s="96" t="s">
        <v>24</v>
      </c>
      <c r="C15" s="136"/>
      <c r="D15" s="136"/>
      <c r="E15" s="95" t="s">
        <v>24</v>
      </c>
      <c r="F15" s="95" t="s">
        <v>24</v>
      </c>
      <c r="G15" s="95" t="s">
        <v>24</v>
      </c>
      <c r="H15" s="95" t="s">
        <v>24</v>
      </c>
      <c r="I15" s="95" t="s">
        <v>124</v>
      </c>
      <c r="J15" s="95" t="s">
        <v>71</v>
      </c>
      <c r="K15" s="98">
        <v>-198.9</v>
      </c>
      <c r="L15" s="98">
        <v>-190.21</v>
      </c>
      <c r="M15" s="98">
        <v>-16.98</v>
      </c>
    </row>
    <row r="16" spans="1:13" x14ac:dyDescent="0.25">
      <c r="A16" s="96" t="s">
        <v>125</v>
      </c>
      <c r="B16" s="96" t="s">
        <v>24</v>
      </c>
      <c r="C16" s="136"/>
      <c r="D16" s="136"/>
      <c r="E16" s="95" t="s">
        <v>24</v>
      </c>
      <c r="F16" s="95" t="s">
        <v>24</v>
      </c>
      <c r="G16" s="95" t="s">
        <v>77</v>
      </c>
      <c r="H16" s="95" t="s">
        <v>78</v>
      </c>
      <c r="I16" s="95" t="s">
        <v>118</v>
      </c>
      <c r="J16" s="95" t="s">
        <v>71</v>
      </c>
      <c r="K16" s="97">
        <v>0</v>
      </c>
      <c r="L16" s="99"/>
      <c r="M16" s="97">
        <v>0</v>
      </c>
    </row>
    <row r="17" spans="1:13" x14ac:dyDescent="0.25">
      <c r="A17" s="96" t="s">
        <v>61</v>
      </c>
      <c r="B17" s="96" t="s">
        <v>126</v>
      </c>
      <c r="C17" s="136"/>
      <c r="D17" s="136"/>
      <c r="E17" s="95" t="s">
        <v>24</v>
      </c>
      <c r="F17" s="95" t="s">
        <v>24</v>
      </c>
      <c r="G17" s="95" t="s">
        <v>24</v>
      </c>
      <c r="H17" s="95" t="s">
        <v>24</v>
      </c>
      <c r="I17" s="95" t="s">
        <v>120</v>
      </c>
      <c r="J17" s="95" t="s">
        <v>71</v>
      </c>
      <c r="K17" s="98">
        <v>-4175.1899999999996</v>
      </c>
      <c r="L17" s="98">
        <v>-4031.93</v>
      </c>
      <c r="M17" s="98">
        <v>-181.46</v>
      </c>
    </row>
    <row r="18" spans="1:13" x14ac:dyDescent="0.25">
      <c r="A18" s="96" t="s">
        <v>60</v>
      </c>
      <c r="B18" s="96" t="s">
        <v>24</v>
      </c>
      <c r="C18" s="136"/>
      <c r="D18" s="136"/>
      <c r="E18" s="95" t="s">
        <v>24</v>
      </c>
      <c r="F18" s="95" t="s">
        <v>24</v>
      </c>
      <c r="G18" s="95" t="s">
        <v>24</v>
      </c>
      <c r="H18" s="95" t="s">
        <v>24</v>
      </c>
      <c r="I18" s="95" t="s">
        <v>122</v>
      </c>
      <c r="J18" s="95" t="s">
        <v>71</v>
      </c>
      <c r="K18" s="97">
        <v>0</v>
      </c>
      <c r="L18" s="97">
        <v>0</v>
      </c>
      <c r="M18" s="97">
        <v>0</v>
      </c>
    </row>
    <row r="19" spans="1:13" x14ac:dyDescent="0.25">
      <c r="A19" s="96" t="s">
        <v>127</v>
      </c>
      <c r="B19" s="96" t="s">
        <v>24</v>
      </c>
      <c r="C19" s="136"/>
      <c r="D19" s="136"/>
      <c r="E19" s="95" t="s">
        <v>24</v>
      </c>
      <c r="F19" s="95" t="s">
        <v>24</v>
      </c>
      <c r="G19" s="95" t="s">
        <v>24</v>
      </c>
      <c r="H19" s="95" t="s">
        <v>24</v>
      </c>
      <c r="I19" s="95" t="s">
        <v>124</v>
      </c>
      <c r="J19" s="95" t="s">
        <v>71</v>
      </c>
      <c r="K19" s="98">
        <v>-16.23</v>
      </c>
      <c r="L19" s="98">
        <v>-14.95</v>
      </c>
      <c r="M19" s="98">
        <v>-2.17</v>
      </c>
    </row>
    <row r="20" spans="1:13" x14ac:dyDescent="0.25">
      <c r="A20" s="96" t="s">
        <v>128</v>
      </c>
      <c r="B20" s="96" t="s">
        <v>24</v>
      </c>
      <c r="C20" s="136"/>
      <c r="D20" s="136"/>
      <c r="E20" s="95" t="s">
        <v>24</v>
      </c>
      <c r="F20" s="95" t="s">
        <v>24</v>
      </c>
      <c r="G20" s="95" t="s">
        <v>79</v>
      </c>
      <c r="H20" s="95" t="s">
        <v>80</v>
      </c>
      <c r="I20" s="95" t="s">
        <v>118</v>
      </c>
      <c r="J20" s="95" t="s">
        <v>71</v>
      </c>
      <c r="K20" s="97">
        <v>0</v>
      </c>
      <c r="L20" s="97">
        <v>0</v>
      </c>
      <c r="M20" s="97">
        <v>0</v>
      </c>
    </row>
    <row r="21" spans="1:13" x14ac:dyDescent="0.25">
      <c r="A21" s="96" t="s">
        <v>68</v>
      </c>
      <c r="B21" s="96" t="s">
        <v>129</v>
      </c>
      <c r="C21" s="136"/>
      <c r="D21" s="136"/>
      <c r="E21" s="95" t="s">
        <v>24</v>
      </c>
      <c r="F21" s="95" t="s">
        <v>24</v>
      </c>
      <c r="G21" s="95" t="s">
        <v>24</v>
      </c>
      <c r="H21" s="95" t="s">
        <v>24</v>
      </c>
      <c r="I21" s="95" t="s">
        <v>120</v>
      </c>
      <c r="J21" s="95" t="s">
        <v>71</v>
      </c>
      <c r="K21" s="98">
        <v>-4730.08</v>
      </c>
      <c r="L21" s="98">
        <v>-4377.3999999999996</v>
      </c>
      <c r="M21" s="98">
        <v>-188.05</v>
      </c>
    </row>
    <row r="22" spans="1:13" x14ac:dyDescent="0.25">
      <c r="A22" s="96" t="s">
        <v>130</v>
      </c>
      <c r="B22" s="96" t="s">
        <v>24</v>
      </c>
      <c r="C22" s="136"/>
      <c r="D22" s="136"/>
      <c r="E22" s="95" t="s">
        <v>24</v>
      </c>
      <c r="F22" s="95" t="s">
        <v>24</v>
      </c>
      <c r="G22" s="95" t="s">
        <v>24</v>
      </c>
      <c r="H22" s="95" t="s">
        <v>24</v>
      </c>
      <c r="I22" s="95" t="s">
        <v>122</v>
      </c>
      <c r="J22" s="95" t="s">
        <v>71</v>
      </c>
      <c r="K22" s="97">
        <v>0</v>
      </c>
      <c r="L22" s="97">
        <v>0</v>
      </c>
      <c r="M22" s="97">
        <v>0</v>
      </c>
    </row>
    <row r="23" spans="1:13" x14ac:dyDescent="0.25">
      <c r="A23" s="96" t="s">
        <v>62</v>
      </c>
      <c r="B23" s="96" t="s">
        <v>24</v>
      </c>
      <c r="C23" s="136"/>
      <c r="D23" s="136"/>
      <c r="E23" s="95" t="s">
        <v>24</v>
      </c>
      <c r="F23" s="95" t="s">
        <v>24</v>
      </c>
      <c r="G23" s="95" t="s">
        <v>24</v>
      </c>
      <c r="H23" s="95" t="s">
        <v>24</v>
      </c>
      <c r="I23" s="95" t="s">
        <v>124</v>
      </c>
      <c r="J23" s="95" t="s">
        <v>71</v>
      </c>
      <c r="K23" s="98">
        <v>-25.79</v>
      </c>
      <c r="L23" s="98">
        <v>-24.95</v>
      </c>
      <c r="M23" s="98">
        <v>-2.91</v>
      </c>
    </row>
    <row r="24" spans="1:13" x14ac:dyDescent="0.25">
      <c r="A24" s="96" t="s">
        <v>131</v>
      </c>
      <c r="B24" s="96" t="s">
        <v>24</v>
      </c>
      <c r="C24" s="136"/>
      <c r="D24" s="136"/>
      <c r="E24" s="100" t="s">
        <v>70</v>
      </c>
      <c r="F24" s="100" t="s">
        <v>24</v>
      </c>
      <c r="G24" s="100" t="s">
        <v>24</v>
      </c>
      <c r="H24" s="100" t="s">
        <v>24</v>
      </c>
      <c r="I24" s="100" t="s">
        <v>24</v>
      </c>
      <c r="J24" s="100" t="s">
        <v>24</v>
      </c>
      <c r="K24" s="101">
        <v>-51242.27</v>
      </c>
      <c r="L24" s="101">
        <v>-48508.42</v>
      </c>
      <c r="M24" s="103">
        <v>-1965.08</v>
      </c>
    </row>
    <row r="25" spans="1:13" x14ac:dyDescent="0.25">
      <c r="A25" s="96" t="s">
        <v>132</v>
      </c>
      <c r="B25" s="96" t="s">
        <v>24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</row>
    <row r="26" spans="1:13" x14ac:dyDescent="0.25">
      <c r="A26" s="96" t="s">
        <v>133</v>
      </c>
      <c r="B26" s="96" t="s">
        <v>24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</row>
    <row r="27" spans="1:13" x14ac:dyDescent="0.25">
      <c r="A27" s="102" t="s">
        <v>69</v>
      </c>
      <c r="B27" s="102" t="s">
        <v>134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</row>
  </sheetData>
  <pageMargins left="0.7" right="0.7" top="0.75" bottom="0.75" header="0.3" footer="0.3"/>
  <pageSetup scale="57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DF42CF-B94C-4014-B853-ABDEBAD9677E}"/>
</file>

<file path=customXml/itemProps2.xml><?xml version="1.0" encoding="utf-8"?>
<ds:datastoreItem xmlns:ds="http://schemas.openxmlformats.org/officeDocument/2006/customXml" ds:itemID="{655777A1-1D8D-466B-B6C9-4819BA752FC4}"/>
</file>

<file path=customXml/itemProps3.xml><?xml version="1.0" encoding="utf-8"?>
<ds:datastoreItem xmlns:ds="http://schemas.openxmlformats.org/officeDocument/2006/customXml" ds:itemID="{BAB45F5B-F7B5-42C7-A85A-C90858938621}"/>
</file>

<file path=customXml/itemProps4.xml><?xml version="1.0" encoding="utf-8"?>
<ds:datastoreItem xmlns:ds="http://schemas.openxmlformats.org/officeDocument/2006/customXml" ds:itemID="{9E24D189-32B2-480C-A20E-456DFA064C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3.02G</vt:lpstr>
      <vt:lpstr>SOG 12 12-2019</vt:lpstr>
      <vt:lpstr>Rev Sharing 12ME 12-2019</vt:lpstr>
      <vt:lpstr>19CBR Gas</vt:lpstr>
      <vt:lpstr>Rentals MerCR SCH132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NC</cp:lastModifiedBy>
  <cp:lastPrinted>2018-02-28T16:00:24Z</cp:lastPrinted>
  <dcterms:created xsi:type="dcterms:W3CDTF">2004-03-11T21:28:41Z</dcterms:created>
  <dcterms:modified xsi:type="dcterms:W3CDTF">2020-03-24T01:15:11Z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0x0101006E56B4D1795A2E4DB2F0B01679ED314A00D2BC56AE2A887B4284B2CA7506F74CC7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