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calcChain.xml" ContentType="application/vnd.openxmlformats-officedocument.spreadsheetml.calcChain+xml"/>
  <Override PartName="/xl/printerSettings/printerSettings1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WUTC\Puget Sound Energy\Quarterly Reporting\2019\Q3-2019\To File\"/>
    </mc:Choice>
  </mc:AlternateContent>
  <bookViews>
    <workbookView xWindow="-15" yWindow="45" windowWidth="20190" windowHeight="9090" tabRatio="657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4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Titles" localSheetId="4">'Unallocated Detail'!$1:$6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4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A43" i="10" l="1"/>
  <c r="G54" i="13" l="1"/>
  <c r="F54" i="13"/>
  <c r="G50" i="13"/>
  <c r="F50" i="13"/>
  <c r="G47" i="13"/>
  <c r="F47" i="13"/>
  <c r="G45" i="13"/>
  <c r="F45" i="13"/>
  <c r="G42" i="13"/>
  <c r="F42" i="13"/>
  <c r="G41" i="13"/>
  <c r="F41" i="13"/>
  <c r="G38" i="13"/>
  <c r="F38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1" i="13"/>
  <c r="F21" i="13"/>
  <c r="G19" i="13"/>
  <c r="F19" i="13"/>
  <c r="G18" i="13"/>
  <c r="F18" i="13"/>
  <c r="G17" i="13"/>
  <c r="F17" i="13"/>
  <c r="G13" i="13"/>
  <c r="F13" i="13"/>
  <c r="G12" i="13"/>
  <c r="F12" i="13"/>
  <c r="G11" i="13"/>
  <c r="F11" i="13"/>
  <c r="G10" i="13"/>
  <c r="F10" i="13"/>
  <c r="G289" i="17" l="1"/>
  <c r="H289" i="17" l="1"/>
  <c r="I289" i="17"/>
  <c r="H105" i="17" l="1"/>
  <c r="G105" i="17"/>
  <c r="I105" i="17" s="1"/>
  <c r="H249" i="17" l="1"/>
  <c r="G249" i="17"/>
  <c r="I249" i="17" l="1"/>
  <c r="H63" i="13" l="1"/>
  <c r="H59" i="13"/>
  <c r="D59" i="13"/>
  <c r="C59" i="13"/>
  <c r="D45" i="13" l="1"/>
  <c r="C45" i="13"/>
  <c r="D12" i="13"/>
  <c r="C12" i="13"/>
  <c r="D62" i="13"/>
  <c r="D64" i="13" s="1"/>
  <c r="C62" i="13"/>
  <c r="D54" i="13"/>
  <c r="D55" i="13" s="1"/>
  <c r="C54" i="13"/>
  <c r="D50" i="13"/>
  <c r="D51" i="13" s="1"/>
  <c r="C50" i="13"/>
  <c r="D47" i="13"/>
  <c r="C47" i="13"/>
  <c r="D46" i="13"/>
  <c r="C46" i="13"/>
  <c r="D42" i="13"/>
  <c r="C42" i="13"/>
  <c r="D41" i="13"/>
  <c r="C41" i="13"/>
  <c r="D38" i="13"/>
  <c r="C38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3" i="13"/>
  <c r="C23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4" i="13"/>
  <c r="C14" i="13"/>
  <c r="D13" i="13"/>
  <c r="C13" i="13"/>
  <c r="D11" i="13"/>
  <c r="C11" i="13"/>
  <c r="D10" i="13"/>
  <c r="C10" i="13"/>
  <c r="C51" i="13" l="1"/>
  <c r="H50" i="13"/>
  <c r="H51" i="13" s="1"/>
  <c r="H13" i="13"/>
  <c r="H19" i="13"/>
  <c r="H23" i="13"/>
  <c r="H28" i="13"/>
  <c r="H32" i="13"/>
  <c r="H36" i="13"/>
  <c r="D43" i="13"/>
  <c r="H42" i="13"/>
  <c r="H14" i="13"/>
  <c r="H20" i="13"/>
  <c r="H29" i="13"/>
  <c r="H33" i="13"/>
  <c r="H37" i="13"/>
  <c r="H46" i="13"/>
  <c r="H12" i="13"/>
  <c r="C64" i="13"/>
  <c r="H62" i="13"/>
  <c r="H64" i="13" s="1"/>
  <c r="C15" i="13"/>
  <c r="H10" i="13"/>
  <c r="H17" i="13"/>
  <c r="C24" i="13"/>
  <c r="H21" i="13"/>
  <c r="C39" i="13"/>
  <c r="H26" i="13"/>
  <c r="H30" i="13"/>
  <c r="H34" i="13"/>
  <c r="H38" i="13"/>
  <c r="H47" i="13"/>
  <c r="H45" i="13"/>
  <c r="C48" i="13"/>
  <c r="H54" i="13"/>
  <c r="H55" i="13" s="1"/>
  <c r="C55" i="13"/>
  <c r="D15" i="13"/>
  <c r="H11" i="13"/>
  <c r="D24" i="13"/>
  <c r="H18" i="13"/>
  <c r="H22" i="13"/>
  <c r="D39" i="13"/>
  <c r="H27" i="13"/>
  <c r="H31" i="13"/>
  <c r="H35" i="13"/>
  <c r="H41" i="13"/>
  <c r="C43" i="13"/>
  <c r="D48" i="13"/>
  <c r="G17" i="17"/>
  <c r="H16" i="17"/>
  <c r="G13" i="17"/>
  <c r="G14" i="17"/>
  <c r="G15" i="17"/>
  <c r="H17" i="17"/>
  <c r="H15" i="17"/>
  <c r="H14" i="17"/>
  <c r="G16" i="17"/>
  <c r="H13" i="17"/>
  <c r="F327" i="17"/>
  <c r="E327" i="17"/>
  <c r="D327" i="17"/>
  <c r="C327" i="17"/>
  <c r="B327" i="17"/>
  <c r="H326" i="17"/>
  <c r="G326" i="17"/>
  <c r="H325" i="17"/>
  <c r="G325" i="17"/>
  <c r="F323" i="17"/>
  <c r="E323" i="17"/>
  <c r="D323" i="17"/>
  <c r="C323" i="17"/>
  <c r="B323" i="17"/>
  <c r="H322" i="17"/>
  <c r="G322" i="17"/>
  <c r="H321" i="17"/>
  <c r="G321" i="17"/>
  <c r="H320" i="17"/>
  <c r="G320" i="17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F312" i="17"/>
  <c r="E312" i="17"/>
  <c r="D312" i="17"/>
  <c r="C312" i="17"/>
  <c r="B312" i="17"/>
  <c r="H311" i="17"/>
  <c r="G311" i="17"/>
  <c r="H310" i="17"/>
  <c r="G310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6" i="17"/>
  <c r="G296" i="17"/>
  <c r="H295" i="17"/>
  <c r="G295" i="17"/>
  <c r="H294" i="17"/>
  <c r="G294" i="17"/>
  <c r="H293" i="17"/>
  <c r="G293" i="17"/>
  <c r="H292" i="17"/>
  <c r="G292" i="17"/>
  <c r="H291" i="17"/>
  <c r="G291" i="17"/>
  <c r="H290" i="17"/>
  <c r="G290" i="17"/>
  <c r="H288" i="17"/>
  <c r="G288" i="17"/>
  <c r="F282" i="17"/>
  <c r="E282" i="17"/>
  <c r="D282" i="17"/>
  <c r="D37" i="11" s="1"/>
  <c r="C282" i="17"/>
  <c r="C37" i="11" s="1"/>
  <c r="B282" i="17"/>
  <c r="B37" i="11" s="1"/>
  <c r="H281" i="17"/>
  <c r="G281" i="17"/>
  <c r="H280" i="17"/>
  <c r="G280" i="17"/>
  <c r="H279" i="17"/>
  <c r="G279" i="17"/>
  <c r="F277" i="17"/>
  <c r="E277" i="17"/>
  <c r="D277" i="17"/>
  <c r="D36" i="11" s="1"/>
  <c r="C277" i="17"/>
  <c r="C36" i="11" s="1"/>
  <c r="B277" i="17"/>
  <c r="B36" i="11" s="1"/>
  <c r="H276" i="17"/>
  <c r="G276" i="17"/>
  <c r="H275" i="17"/>
  <c r="G275" i="17"/>
  <c r="F272" i="17"/>
  <c r="E272" i="17"/>
  <c r="D272" i="17"/>
  <c r="D35" i="11" s="1"/>
  <c r="C272" i="17"/>
  <c r="C35" i="11" s="1"/>
  <c r="B272" i="17"/>
  <c r="B35" i="11" s="1"/>
  <c r="H271" i="17"/>
  <c r="H272" i="17" s="1"/>
  <c r="C36" i="10" s="1"/>
  <c r="G271" i="17"/>
  <c r="F267" i="17"/>
  <c r="E267" i="17"/>
  <c r="D267" i="17"/>
  <c r="D34" i="11" s="1"/>
  <c r="C267" i="17"/>
  <c r="C34" i="11" s="1"/>
  <c r="B267" i="17"/>
  <c r="B34" i="11" s="1"/>
  <c r="H266" i="17"/>
  <c r="G266" i="17"/>
  <c r="H265" i="17"/>
  <c r="G265" i="17"/>
  <c r="F263" i="17"/>
  <c r="E263" i="17"/>
  <c r="D263" i="17"/>
  <c r="D33" i="11" s="1"/>
  <c r="C263" i="17"/>
  <c r="C33" i="11" s="1"/>
  <c r="B263" i="17"/>
  <c r="B33" i="11" s="1"/>
  <c r="H262" i="17"/>
  <c r="G262" i="17"/>
  <c r="H261" i="17"/>
  <c r="G261" i="17"/>
  <c r="H260" i="17"/>
  <c r="G260" i="17"/>
  <c r="H259" i="17"/>
  <c r="G259" i="17"/>
  <c r="H258" i="17"/>
  <c r="G258" i="17"/>
  <c r="H257" i="17"/>
  <c r="G257" i="17"/>
  <c r="F255" i="17"/>
  <c r="E255" i="17"/>
  <c r="D255" i="17"/>
  <c r="D32" i="11" s="1"/>
  <c r="C255" i="17"/>
  <c r="C32" i="11" s="1"/>
  <c r="B255" i="17"/>
  <c r="B32" i="11" s="1"/>
  <c r="H254" i="17"/>
  <c r="H255" i="17" s="1"/>
  <c r="C33" i="10" s="1"/>
  <c r="G254" i="17"/>
  <c r="G255" i="17" s="1"/>
  <c r="B33" i="10" s="1"/>
  <c r="F252" i="17"/>
  <c r="E252" i="17"/>
  <c r="D252" i="17"/>
  <c r="D31" i="11" s="1"/>
  <c r="C252" i="17"/>
  <c r="C31" i="11" s="1"/>
  <c r="B252" i="17"/>
  <c r="B31" i="11" s="1"/>
  <c r="H251" i="17"/>
  <c r="G251" i="17"/>
  <c r="H250" i="17"/>
  <c r="G250" i="17"/>
  <c r="F247" i="17"/>
  <c r="E247" i="17"/>
  <c r="D247" i="17"/>
  <c r="D30" i="11" s="1"/>
  <c r="C247" i="17"/>
  <c r="C30" i="11" s="1"/>
  <c r="B247" i="17"/>
  <c r="B30" i="11" s="1"/>
  <c r="H246" i="17"/>
  <c r="G246" i="17"/>
  <c r="H245" i="17"/>
  <c r="G245" i="17"/>
  <c r="F240" i="17"/>
  <c r="E240" i="17"/>
  <c r="D240" i="17"/>
  <c r="D29" i="11" s="1"/>
  <c r="C240" i="17"/>
  <c r="C29" i="11" s="1"/>
  <c r="B240" i="17"/>
  <c r="B29" i="11" s="1"/>
  <c r="H239" i="17"/>
  <c r="G239" i="17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F225" i="17"/>
  <c r="E225" i="17"/>
  <c r="D225" i="17"/>
  <c r="D28" i="11" s="1"/>
  <c r="C225" i="17"/>
  <c r="C28" i="11" s="1"/>
  <c r="B225" i="17"/>
  <c r="B28" i="11" s="1"/>
  <c r="H224" i="17"/>
  <c r="H225" i="17" s="1"/>
  <c r="C29" i="10" s="1"/>
  <c r="G224" i="17"/>
  <c r="F222" i="17"/>
  <c r="E222" i="17"/>
  <c r="D222" i="17"/>
  <c r="D27" i="11" s="1"/>
  <c r="C222" i="17"/>
  <c r="C27" i="11" s="1"/>
  <c r="B222" i="17"/>
  <c r="B27" i="11" s="1"/>
  <c r="H221" i="17"/>
  <c r="G221" i="17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F213" i="17"/>
  <c r="E213" i="17"/>
  <c r="D213" i="17"/>
  <c r="D26" i="11" s="1"/>
  <c r="C213" i="17"/>
  <c r="C26" i="11" s="1"/>
  <c r="B213" i="17"/>
  <c r="B26" i="11" s="1"/>
  <c r="H212" i="17"/>
  <c r="G212" i="17"/>
  <c r="H211" i="17"/>
  <c r="G211" i="17"/>
  <c r="H210" i="17"/>
  <c r="G210" i="17"/>
  <c r="H209" i="17"/>
  <c r="G209" i="17"/>
  <c r="H208" i="17"/>
  <c r="G208" i="17"/>
  <c r="F206" i="17"/>
  <c r="E206" i="17"/>
  <c r="D206" i="17"/>
  <c r="D25" i="11" s="1"/>
  <c r="C206" i="17"/>
  <c r="C25" i="11" s="1"/>
  <c r="B206" i="17"/>
  <c r="B25" i="11" s="1"/>
  <c r="H205" i="17"/>
  <c r="G205" i="17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G170" i="17"/>
  <c r="F168" i="17"/>
  <c r="E168" i="17"/>
  <c r="D168" i="17"/>
  <c r="D24" i="11" s="1"/>
  <c r="C168" i="17"/>
  <c r="C24" i="11" s="1"/>
  <c r="B168" i="17"/>
  <c r="B24" i="11" s="1"/>
  <c r="H167" i="17"/>
  <c r="G167" i="17"/>
  <c r="H166" i="17"/>
  <c r="G166" i="17"/>
  <c r="H165" i="17"/>
  <c r="G165" i="17"/>
  <c r="H164" i="17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F138" i="17"/>
  <c r="E138" i="17"/>
  <c r="D138" i="17"/>
  <c r="D23" i="11" s="1"/>
  <c r="C138" i="17"/>
  <c r="C23" i="11" s="1"/>
  <c r="B138" i="17"/>
  <c r="B23" i="11" s="1"/>
  <c r="H137" i="17"/>
  <c r="G137" i="17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F62" i="17"/>
  <c r="E62" i="17"/>
  <c r="D62" i="17"/>
  <c r="D20" i="11" s="1"/>
  <c r="C62" i="17"/>
  <c r="C20" i="11" s="1"/>
  <c r="B62" i="17"/>
  <c r="B20" i="11" s="1"/>
  <c r="H61" i="17"/>
  <c r="H62" i="17" s="1"/>
  <c r="C21" i="10" s="1"/>
  <c r="G61" i="17"/>
  <c r="F59" i="17"/>
  <c r="E59" i="17"/>
  <c r="D59" i="17"/>
  <c r="D19" i="11" s="1"/>
  <c r="C59" i="17"/>
  <c r="C19" i="11" s="1"/>
  <c r="B59" i="17"/>
  <c r="B19" i="11" s="1"/>
  <c r="H58" i="17"/>
  <c r="H59" i="17" s="1"/>
  <c r="C20" i="10" s="1"/>
  <c r="G58" i="17"/>
  <c r="G59" i="17" s="1"/>
  <c r="B20" i="10" s="1"/>
  <c r="F56" i="17"/>
  <c r="E56" i="17"/>
  <c r="D56" i="17"/>
  <c r="D18" i="11" s="1"/>
  <c r="C56" i="17"/>
  <c r="C18" i="11" s="1"/>
  <c r="B56" i="17"/>
  <c r="B18" i="11" s="1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F47" i="17"/>
  <c r="E47" i="17"/>
  <c r="D47" i="17"/>
  <c r="D17" i="11" s="1"/>
  <c r="C47" i="17"/>
  <c r="C17" i="11" s="1"/>
  <c r="B47" i="17"/>
  <c r="B17" i="11" s="1"/>
  <c r="H46" i="17"/>
  <c r="G46" i="17"/>
  <c r="H45" i="17"/>
  <c r="G45" i="17"/>
  <c r="F40" i="17"/>
  <c r="E40" i="17"/>
  <c r="D40" i="17"/>
  <c r="D11" i="11" s="1"/>
  <c r="C40" i="17"/>
  <c r="C11" i="11" s="1"/>
  <c r="B40" i="17"/>
  <c r="B11" i="11" s="1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F25" i="17"/>
  <c r="E25" i="17"/>
  <c r="D25" i="17"/>
  <c r="D10" i="11" s="1"/>
  <c r="C25" i="17"/>
  <c r="C10" i="11" s="1"/>
  <c r="B25" i="17"/>
  <c r="B10" i="11" s="1"/>
  <c r="H24" i="17"/>
  <c r="G24" i="17"/>
  <c r="H23" i="17"/>
  <c r="G23" i="17"/>
  <c r="F21" i="17"/>
  <c r="E21" i="17"/>
  <c r="D21" i="17"/>
  <c r="D9" i="11" s="1"/>
  <c r="C21" i="17"/>
  <c r="C9" i="11" s="1"/>
  <c r="B21" i="17"/>
  <c r="B9" i="11" s="1"/>
  <c r="H20" i="17"/>
  <c r="H21" i="17" s="1"/>
  <c r="C10" i="10" s="1"/>
  <c r="G20" i="17"/>
  <c r="F18" i="17"/>
  <c r="E18" i="17"/>
  <c r="D18" i="17"/>
  <c r="D8" i="11" s="1"/>
  <c r="C18" i="17"/>
  <c r="C8" i="11" s="1"/>
  <c r="B18" i="17"/>
  <c r="B8" i="11" s="1"/>
  <c r="H12" i="17"/>
  <c r="G12" i="17"/>
  <c r="A3" i="17"/>
  <c r="D66" i="13" l="1"/>
  <c r="C66" i="13"/>
  <c r="H43" i="13"/>
  <c r="H15" i="13"/>
  <c r="H48" i="13"/>
  <c r="H39" i="13"/>
  <c r="H24" i="13"/>
  <c r="I141" i="17"/>
  <c r="G267" i="17"/>
  <c r="B35" i="10" s="1"/>
  <c r="I13" i="17"/>
  <c r="I72" i="17"/>
  <c r="I74" i="17"/>
  <c r="I76" i="17"/>
  <c r="I78" i="17"/>
  <c r="I80" i="17"/>
  <c r="I88" i="17"/>
  <c r="I90" i="17"/>
  <c r="I92" i="17"/>
  <c r="I94" i="17"/>
  <c r="I96" i="17"/>
  <c r="I194" i="17"/>
  <c r="I202" i="17"/>
  <c r="I215" i="17"/>
  <c r="I217" i="17"/>
  <c r="I219" i="17"/>
  <c r="I238" i="17"/>
  <c r="I258" i="17"/>
  <c r="I260" i="17"/>
  <c r="I262" i="17"/>
  <c r="I140" i="17"/>
  <c r="I148" i="17"/>
  <c r="I156" i="17"/>
  <c r="I164" i="17"/>
  <c r="I193" i="17"/>
  <c r="I28" i="17"/>
  <c r="I30" i="17"/>
  <c r="I32" i="17"/>
  <c r="I81" i="17"/>
  <c r="I83" i="17"/>
  <c r="I102" i="17"/>
  <c r="I113" i="17"/>
  <c r="I165" i="17"/>
  <c r="I167" i="17"/>
  <c r="I212" i="17"/>
  <c r="I307" i="17"/>
  <c r="I309" i="17"/>
  <c r="I311" i="17"/>
  <c r="H25" i="17"/>
  <c r="C11" i="10" s="1"/>
  <c r="I97" i="17"/>
  <c r="I114" i="17"/>
  <c r="I171" i="17"/>
  <c r="I173" i="17"/>
  <c r="I175" i="17"/>
  <c r="I179" i="17"/>
  <c r="I181" i="17"/>
  <c r="I183" i="17"/>
  <c r="I185" i="17"/>
  <c r="I187" i="17"/>
  <c r="I189" i="17"/>
  <c r="I191" i="17"/>
  <c r="I227" i="17"/>
  <c r="I231" i="17"/>
  <c r="I233" i="17"/>
  <c r="I235" i="17"/>
  <c r="I237" i="17"/>
  <c r="I250" i="17"/>
  <c r="I315" i="17"/>
  <c r="I319" i="17"/>
  <c r="I321" i="17"/>
  <c r="I298" i="17"/>
  <c r="I302" i="17"/>
  <c r="F329" i="17"/>
  <c r="I316" i="17"/>
  <c r="I303" i="17"/>
  <c r="H282" i="17"/>
  <c r="C38" i="10" s="1"/>
  <c r="I281" i="17"/>
  <c r="I216" i="17"/>
  <c r="I178" i="17"/>
  <c r="I186" i="17"/>
  <c r="I190" i="17"/>
  <c r="I157" i="17"/>
  <c r="I147" i="17"/>
  <c r="I121" i="17"/>
  <c r="I123" i="17"/>
  <c r="I125" i="17"/>
  <c r="I127" i="17"/>
  <c r="I129" i="17"/>
  <c r="I137" i="17"/>
  <c r="I55" i="17"/>
  <c r="I35" i="17"/>
  <c r="I37" i="17"/>
  <c r="I39" i="17"/>
  <c r="F41" i="17"/>
  <c r="I29" i="17"/>
  <c r="I33" i="17"/>
  <c r="C63" i="17"/>
  <c r="I71" i="17"/>
  <c r="I75" i="17"/>
  <c r="I79" i="17"/>
  <c r="I87" i="17"/>
  <c r="I91" i="17"/>
  <c r="I119" i="17"/>
  <c r="I163" i="17"/>
  <c r="I184" i="17"/>
  <c r="I211" i="17"/>
  <c r="I232" i="17"/>
  <c r="I236" i="17"/>
  <c r="I259" i="17"/>
  <c r="I305" i="17"/>
  <c r="I318" i="17"/>
  <c r="I322" i="17"/>
  <c r="I17" i="17"/>
  <c r="I49" i="17"/>
  <c r="I53" i="17"/>
  <c r="I103" i="17"/>
  <c r="I108" i="17"/>
  <c r="I135" i="17"/>
  <c r="I150" i="17"/>
  <c r="I154" i="17"/>
  <c r="I200" i="17"/>
  <c r="G282" i="17"/>
  <c r="B38" i="10" s="1"/>
  <c r="I292" i="17"/>
  <c r="I296" i="17"/>
  <c r="B329" i="17"/>
  <c r="H327" i="17"/>
  <c r="I14" i="17"/>
  <c r="I34" i="17"/>
  <c r="I38" i="17"/>
  <c r="I50" i="17"/>
  <c r="I54" i="17"/>
  <c r="I70" i="17"/>
  <c r="I82" i="17"/>
  <c r="I86" i="17"/>
  <c r="I104" i="17"/>
  <c r="I107" i="17"/>
  <c r="I109" i="17"/>
  <c r="I111" i="17"/>
  <c r="I124" i="17"/>
  <c r="I130" i="17"/>
  <c r="I149" i="17"/>
  <c r="I151" i="17"/>
  <c r="I153" i="17"/>
  <c r="I155" i="17"/>
  <c r="I166" i="17"/>
  <c r="I170" i="17"/>
  <c r="I174" i="17"/>
  <c r="I177" i="17"/>
  <c r="I195" i="17"/>
  <c r="I197" i="17"/>
  <c r="I199" i="17"/>
  <c r="I201" i="17"/>
  <c r="I203" i="17"/>
  <c r="I205" i="17"/>
  <c r="I218" i="17"/>
  <c r="I229" i="17"/>
  <c r="I293" i="17"/>
  <c r="I295" i="17"/>
  <c r="I297" i="17"/>
  <c r="I308" i="17"/>
  <c r="C329" i="17"/>
  <c r="G323" i="17"/>
  <c r="I317" i="17"/>
  <c r="E41" i="17"/>
  <c r="I58" i="17"/>
  <c r="I59" i="17" s="1"/>
  <c r="I95" i="17"/>
  <c r="I112" i="17"/>
  <c r="I172" i="17"/>
  <c r="I276" i="17"/>
  <c r="I300" i="17"/>
  <c r="I16" i="17"/>
  <c r="B41" i="17"/>
  <c r="I24" i="17"/>
  <c r="H47" i="17"/>
  <c r="C18" i="10" s="1"/>
  <c r="B63" i="17"/>
  <c r="F63" i="17"/>
  <c r="I99" i="17"/>
  <c r="I116" i="17"/>
  <c r="I132" i="17"/>
  <c r="E241" i="17"/>
  <c r="I142" i="17"/>
  <c r="I146" i="17"/>
  <c r="I158" i="17"/>
  <c r="I162" i="17"/>
  <c r="I176" i="17"/>
  <c r="I192" i="17"/>
  <c r="H213" i="17"/>
  <c r="C27" i="10" s="1"/>
  <c r="I210" i="17"/>
  <c r="I220" i="17"/>
  <c r="I224" i="17"/>
  <c r="I225" i="17" s="1"/>
  <c r="I228" i="17"/>
  <c r="I230" i="17"/>
  <c r="I239" i="17"/>
  <c r="I257" i="17"/>
  <c r="I266" i="17"/>
  <c r="I279" i="17"/>
  <c r="I290" i="17"/>
  <c r="I299" i="17"/>
  <c r="I301" i="17"/>
  <c r="I304" i="17"/>
  <c r="I306" i="17"/>
  <c r="E329" i="17"/>
  <c r="D329" i="17"/>
  <c r="G40" i="17"/>
  <c r="B12" i="10" s="1"/>
  <c r="I128" i="17"/>
  <c r="I188" i="17"/>
  <c r="I204" i="17"/>
  <c r="G277" i="17"/>
  <c r="B37" i="10" s="1"/>
  <c r="I15" i="17"/>
  <c r="C41" i="17"/>
  <c r="I20" i="17"/>
  <c r="I21" i="17" s="1"/>
  <c r="G25" i="17"/>
  <c r="B11" i="10" s="1"/>
  <c r="I27" i="17"/>
  <c r="I31" i="17"/>
  <c r="I46" i="17"/>
  <c r="I51" i="17"/>
  <c r="I61" i="17"/>
  <c r="I62" i="17" s="1"/>
  <c r="D63" i="17"/>
  <c r="I77" i="17"/>
  <c r="I84" i="17"/>
  <c r="I89" i="17"/>
  <c r="I93" i="17"/>
  <c r="I98" i="17"/>
  <c r="I100" i="17"/>
  <c r="I106" i="17"/>
  <c r="I110" i="17"/>
  <c r="I115" i="17"/>
  <c r="I117" i="17"/>
  <c r="I120" i="17"/>
  <c r="I122" i="17"/>
  <c r="I126" i="17"/>
  <c r="I131" i="17"/>
  <c r="I133" i="17"/>
  <c r="I136" i="17"/>
  <c r="I143" i="17"/>
  <c r="I145" i="17"/>
  <c r="I159" i="17"/>
  <c r="I161" i="17"/>
  <c r="I180" i="17"/>
  <c r="I196" i="17"/>
  <c r="I209" i="17"/>
  <c r="I221" i="17"/>
  <c r="I246" i="17"/>
  <c r="D268" i="17"/>
  <c r="I254" i="17"/>
  <c r="I255" i="17" s="1"/>
  <c r="E268" i="17"/>
  <c r="I275" i="17"/>
  <c r="H277" i="17"/>
  <c r="C37" i="10" s="1"/>
  <c r="I280" i="17"/>
  <c r="H18" i="17"/>
  <c r="C9" i="10" s="1"/>
  <c r="G47" i="17"/>
  <c r="B18" i="10" s="1"/>
  <c r="G222" i="17"/>
  <c r="B28" i="10" s="1"/>
  <c r="H267" i="17"/>
  <c r="C35" i="10" s="1"/>
  <c r="I265" i="17"/>
  <c r="G312" i="17"/>
  <c r="I291" i="17"/>
  <c r="I12" i="17"/>
  <c r="G18" i="17"/>
  <c r="B9" i="10" s="1"/>
  <c r="H56" i="17"/>
  <c r="C19" i="10" s="1"/>
  <c r="G206" i="17"/>
  <c r="B26" i="10" s="1"/>
  <c r="D41" i="17"/>
  <c r="G21" i="17"/>
  <c r="B10" i="10" s="1"/>
  <c r="I23" i="17"/>
  <c r="H40" i="17"/>
  <c r="C12" i="10" s="1"/>
  <c r="I36" i="17"/>
  <c r="I45" i="17"/>
  <c r="E63" i="17"/>
  <c r="I52" i="17"/>
  <c r="G62" i="17"/>
  <c r="B21" i="10" s="1"/>
  <c r="G138" i="17"/>
  <c r="B24" i="10" s="1"/>
  <c r="I85" i="17"/>
  <c r="I101" i="17"/>
  <c r="I118" i="17"/>
  <c r="I134" i="17"/>
  <c r="D241" i="17"/>
  <c r="C241" i="17"/>
  <c r="G168" i="17"/>
  <c r="B25" i="10" s="1"/>
  <c r="I182" i="17"/>
  <c r="I198" i="17"/>
  <c r="I234" i="17"/>
  <c r="C268" i="17"/>
  <c r="G247" i="17"/>
  <c r="B31" i="10" s="1"/>
  <c r="G263" i="17"/>
  <c r="B34" i="10" s="1"/>
  <c r="I294" i="17"/>
  <c r="I310" i="17"/>
  <c r="G240" i="17"/>
  <c r="B30" i="10" s="1"/>
  <c r="I251" i="17"/>
  <c r="H252" i="17"/>
  <c r="C32" i="10" s="1"/>
  <c r="I314" i="17"/>
  <c r="H323" i="17"/>
  <c r="G327" i="17"/>
  <c r="I325" i="17"/>
  <c r="H168" i="17"/>
  <c r="C25" i="10" s="1"/>
  <c r="H222" i="17"/>
  <c r="C28" i="10" s="1"/>
  <c r="G56" i="17"/>
  <c r="B19" i="10" s="1"/>
  <c r="H138" i="17"/>
  <c r="C24" i="10" s="1"/>
  <c r="I73" i="17"/>
  <c r="I144" i="17"/>
  <c r="I152" i="17"/>
  <c r="I160" i="17"/>
  <c r="H206" i="17"/>
  <c r="C26" i="10" s="1"/>
  <c r="I208" i="17"/>
  <c r="H240" i="17"/>
  <c r="C30" i="10" s="1"/>
  <c r="H247" i="17"/>
  <c r="C31" i="10" s="1"/>
  <c r="I245" i="17"/>
  <c r="B268" i="17"/>
  <c r="F268" i="17"/>
  <c r="I261" i="17"/>
  <c r="I271" i="17"/>
  <c r="I272" i="17" s="1"/>
  <c r="I320" i="17"/>
  <c r="I326" i="17"/>
  <c r="B241" i="17"/>
  <c r="F241" i="17"/>
  <c r="G252" i="17"/>
  <c r="B32" i="10" s="1"/>
  <c r="H263" i="17"/>
  <c r="C34" i="10" s="1"/>
  <c r="H312" i="17"/>
  <c r="I288" i="17"/>
  <c r="G213" i="17"/>
  <c r="B27" i="10" s="1"/>
  <c r="G225" i="17"/>
  <c r="B29" i="10" s="1"/>
  <c r="G272" i="17"/>
  <c r="B36" i="10" s="1"/>
  <c r="H66" i="13" l="1"/>
  <c r="E65" i="17"/>
  <c r="E284" i="17" s="1"/>
  <c r="E331" i="17" s="1"/>
  <c r="I327" i="17"/>
  <c r="E45" i="11" s="1"/>
  <c r="F65" i="17"/>
  <c r="F284" i="17" s="1"/>
  <c r="F331" i="17" s="1"/>
  <c r="I213" i="17"/>
  <c r="I277" i="17"/>
  <c r="C65" i="17"/>
  <c r="C284" i="17" s="1"/>
  <c r="C331" i="17" s="1"/>
  <c r="H329" i="17"/>
  <c r="I263" i="17"/>
  <c r="I240" i="17"/>
  <c r="I56" i="17"/>
  <c r="I222" i="17"/>
  <c r="I25" i="17"/>
  <c r="H63" i="17"/>
  <c r="I206" i="17"/>
  <c r="I47" i="17"/>
  <c r="I267" i="17"/>
  <c r="I252" i="17"/>
  <c r="I312" i="17"/>
  <c r="E43" i="11" s="1"/>
  <c r="I247" i="17"/>
  <c r="I138" i="17"/>
  <c r="I323" i="17"/>
  <c r="E44" i="11" s="1"/>
  <c r="I40" i="17"/>
  <c r="D65" i="17"/>
  <c r="D284" i="17" s="1"/>
  <c r="D331" i="17" s="1"/>
  <c r="I18" i="17"/>
  <c r="I282" i="17"/>
  <c r="B65" i="17"/>
  <c r="B284" i="17" s="1"/>
  <c r="B331" i="17" s="1"/>
  <c r="H268" i="17"/>
  <c r="H41" i="17"/>
  <c r="I168" i="17"/>
  <c r="G268" i="17"/>
  <c r="G241" i="17"/>
  <c r="G41" i="17"/>
  <c r="G63" i="17"/>
  <c r="H241" i="17"/>
  <c r="G329" i="17"/>
  <c r="I41" i="17" l="1"/>
  <c r="I268" i="17"/>
  <c r="I241" i="17"/>
  <c r="I63" i="17"/>
  <c r="H65" i="17"/>
  <c r="H284" i="17" s="1"/>
  <c r="H331" i="17" s="1"/>
  <c r="I329" i="17"/>
  <c r="G65" i="17"/>
  <c r="G284" i="17" s="1"/>
  <c r="G331" i="17" s="1"/>
  <c r="I65" i="17" l="1"/>
  <c r="I284" i="17" s="1"/>
  <c r="I331" i="17" s="1"/>
  <c r="A3" i="11" l="1"/>
  <c r="B3" i="13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F46" i="11"/>
  <c r="E48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</calcChain>
</file>

<file path=xl/sharedStrings.xml><?xml version="1.0" encoding="utf-8"?>
<sst xmlns="http://schemas.openxmlformats.org/spreadsheetml/2006/main" count="511" uniqueCount="425">
  <si>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</si>
  <si>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</si>
  <si>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</si>
  <si>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</si>
  <si>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</si>
  <si>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</si>
  <si>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</si>
  <si>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</si>
  <si>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</si>
  <si>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</si>
  <si>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</si>
  <si>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</si>
  <si>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</si>
  <si>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</si>
  <si>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</si>
  <si>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</si>
  <si>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</si>
  <si>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</si>
  <si>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</si>
  <si>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</si>
  <si>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</si>
  <si>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</si>
  <si>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</si>
  <si>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</si>
  <si>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</si>
  <si>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</si>
  <si>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</si>
  <si>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</si>
  <si>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</si>
  <si>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</si>
  <si>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</si>
  <si>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</si>
  <si>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</si>
  <si>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</si>
  <si>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</si>
  <si>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</si>
  <si>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</si>
  <si>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</si>
  <si>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</si>
  <si>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</si>
  <si>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</si>
  <si>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</si>
  <si>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</si>
  <si>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</si>
  <si>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</si>
  <si>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</si>
  <si>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</si>
  <si>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</si>
  <si>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</si>
  <si>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</si>
  <si>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</si>
  <si>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</si>
  <si>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</si>
  <si>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</si>
  <si>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</si>
  <si>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</si>
  <si>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</si>
  <si>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</si>
  <si>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</si>
  <si>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</si>
  <si>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</si>
  <si>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</si>
  <si>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</si>
  <si>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</si>
  <si>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</si>
  <si>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</si>
  <si>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</si>
  <si>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</si>
  <si>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</si>
  <si>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</si>
  <si>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</si>
  <si>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</si>
  <si>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</si>
  <si>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</si>
  <si>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</si>
  <si>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</si>
  <si>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</si>
  <si>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</si>
  <si>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</si>
  <si>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</si>
  <si>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</si>
  <si>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</si>
  <si>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</si>
  <si>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</si>
  <si>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</si>
  <si>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</si>
  <si>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</si>
  <si>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</si>
  <si>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</si>
  <si>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</si>
  <si>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</si>
  <si>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</si>
  <si>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</si>
  <si>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</si>
  <si>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</si>
  <si>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</si>
  <si>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</si>
  <si>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</si>
  <si>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</si>
  <si>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</si>
  <si>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</si>
  <si>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</si>
  <si>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</si>
  <si>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</si>
  <si>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</si>
  <si>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</si>
  <si>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</si>
  <si>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</si>
  <si>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</si>
  <si>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</si>
  <si>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</si>
  <si>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</si>
  <si>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</si>
  <si>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</si>
  <si>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</si>
  <si>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</si>
  <si>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</si>
  <si>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</si>
  <si>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</si>
  <si>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</si>
  <si>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</si>
  <si>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</si>
  <si>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</si>
  <si>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</si>
  <si>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</si>
  <si>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</si>
  <si>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</si>
  <si>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</si>
  <si>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</si>
  <si>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</si>
  <si>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</si>
  <si>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</si>
  <si>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</si>
  <si>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</si>
  <si>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</si>
  <si>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</si>
  <si>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</si>
  <si>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</si>
  <si>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</si>
  <si>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</si>
  <si>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</si>
  <si>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</si>
  <si>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</si>
  <si>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</si>
  <si>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</si>
  <si>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</si>
  <si>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</si>
  <si>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</si>
  <si>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</si>
  <si>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</si>
  <si>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</si>
  <si>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</si>
  <si>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</si>
  <si>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</si>
  <si>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</si>
  <si>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</si>
  <si>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</si>
  <si>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</si>
  <si>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</si>
  <si>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</si>
  <si>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</si>
  <si>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</si>
  <si>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</si>
  <si>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</si>
  <si>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</si>
  <si>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</si>
  <si>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</si>
  <si>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</si>
  <si>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</si>
  <si>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</si>
  <si>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</si>
  <si>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</si>
  <si>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</si>
  <si>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</si>
  <si>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</si>
  <si>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</si>
  <si>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</si>
  <si>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</si>
  <si>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</si>
  <si>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</si>
  <si>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</si>
  <si>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</si>
  <si>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</si>
  <si>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</si>
  <si>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</si>
  <si>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</si>
  <si>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</si>
  <si>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</si>
  <si>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</si>
  <si>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</si>
  <si>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</si>
  <si>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</si>
  <si>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</si>
  <si>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</si>
  <si>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</si>
  <si>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</si>
  <si>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</si>
  <si>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</si>
  <si>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</si>
  <si>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</si>
  <si>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</si>
  <si>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</si>
  <si>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</si>
  <si>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</si>
  <si>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</si>
  <si>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</si>
  <si>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</si>
  <si>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</si>
  <si>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</si>
  <si>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</si>
  <si>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</si>
  <si>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</si>
  <si>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</si>
  <si>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</si>
  <si>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</si>
  <si>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</si>
  <si>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</si>
  <si>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</si>
  <si>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</si>
  <si>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</si>
  <si>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</si>
  <si>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</si>
  <si>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</si>
  <si>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</si>
  <si>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</si>
  <si>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</si>
  <si>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</si>
  <si>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</si>
  <si>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</si>
  <si>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</si>
  <si>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</si>
  <si>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</si>
  <si>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</si>
  <si>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</si>
  <si>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</si>
  <si>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</si>
  <si>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</si>
  <si>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</si>
  <si>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</si>
  <si>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</si>
  <si>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</si>
  <si>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</si>
  <si>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</si>
  <si>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</si>
  <si>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</si>
  <si>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</si>
  <si>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</si>
  <si>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</si>
  <si>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</si>
  <si>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</si>
  <si>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</si>
  <si>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</si>
  <si>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</si>
  <si>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</si>
  <si>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</si>
  <si>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</si>
  <si>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</si>
  <si>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</si>
  <si>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</si>
  <si>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</si>
  <si>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</si>
  <si>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</si>
  <si>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</si>
  <si>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</si>
  <si>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</si>
  <si>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</si>
  <si>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</si>
  <si>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</si>
  <si>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</si>
  <si>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</si>
  <si>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</si>
  <si>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</si>
  <si>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</si>
  <si>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</si>
  <si>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</si>
  <si>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</si>
  <si>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</si>
  <si>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</si>
  <si>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</si>
  <si>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</si>
  <si>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</si>
  <si>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</si>
  <si>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</si>
  <si>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</si>
  <si>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</si>
  <si>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</si>
  <si>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</si>
  <si>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</si>
  <si>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</si>
  <si>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</si>
  <si>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</si>
  <si>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</si>
  <si>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</si>
  <si>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</si>
  <si>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</si>
  <si>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</si>
  <si>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</si>
  <si>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</si>
  <si>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</si>
  <si>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</si>
  <si>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</si>
  <si>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</si>
  <si>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</si>
  <si>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</si>
  <si>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</si>
  <si>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</si>
  <si>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</si>
  <si>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</si>
  <si>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</si>
  <si>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</si>
  <si>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</si>
  <si>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</si>
  <si>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</si>
  <si>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</si>
  <si>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</si>
  <si>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</si>
  <si>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</si>
  <si>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</si>
  <si>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</si>
  <si>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</si>
  <si>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</si>
  <si>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</si>
  <si>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</si>
  <si>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</si>
  <si>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</si>
  <si>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</si>
  <si>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</si>
  <si>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</si>
  <si>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</si>
  <si>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</si>
  <si>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</si>
  <si>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</si>
  <si>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</si>
  <si>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</si>
  <si>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</si>
  <si>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</si>
  <si>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</si>
  <si>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</si>
  <si>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</si>
  <si>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</si>
  <si>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</si>
  <si>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</si>
  <si>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</si>
  <si>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</si>
  <si>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</si>
  <si>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</si>
  <si>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</si>
  <si>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</si>
  <si>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</si>
  <si>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</si>
  <si>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</si>
  <si>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</si>
  <si>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</si>
  <si>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</si>
  <si>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</si>
  <si>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</si>
  <si>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</si>
  <si>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</si>
  <si>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</si>
  <si>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</si>
  <si>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</si>
  <si>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</si>
  <si>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</si>
  <si>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</si>
  <si>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</si>
  <si>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</si>
  <si>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</si>
  <si>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</si>
  <si>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</si>
  <si>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</si>
  <si>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</si>
  <si>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</si>
  <si>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</si>
  <si>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</si>
  <si>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</si>
  <si>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</si>
  <si>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</si>
  <si>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</si>
  <si>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</si>
  <si>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</si>
  <si>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</si>
  <si>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</si>
  <si>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</si>
  <si>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</si>
  <si>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</si>
  <si>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</si>
  <si>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</si>
  <si>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</si>
  <si>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</si>
  <si>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</si>
  <si>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</si>
  <si>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</si>
  <si>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</si>
  <si>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</si>
  <si>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</si>
  <si>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</si>
  <si>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</si>
  <si>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</si>
  <si>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</si>
  <si>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</si>
  <si>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</si>
  <si>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</si>
  <si>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</si>
  <si>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</si>
  <si>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</si>
  <si>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</si>
  <si>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</si>
  <si>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</si>
  <si>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449.1 - Provision for rate refunds E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</si>
  <si>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</si>
  <si>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</si>
  <si>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</si>
  <si>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Allocation Method   [1]</t>
  </si>
  <si>
    <t>Share (Allocated Electric / Common)</t>
  </si>
  <si>
    <t>Share (Allocated Gas / Common)</t>
  </si>
  <si>
    <t>27 -Other Operating Expenses</t>
  </si>
  <si>
    <t>(27) 4074 - Regulatory Credits</t>
  </si>
  <si>
    <t xml:space="preserve">               (17) 8441 - Gas LNG Oper Sup &amp; Eng</t>
  </si>
  <si>
    <t xml:space="preserve">          (5) 496 - Provision for rate refunds G</t>
  </si>
  <si>
    <t xml:space="preserve">               (17) 8070 - Purchased Gas Expenses</t>
  </si>
  <si>
    <t>(January through September 2019 spread is based on allocation factors developed for the 12 ME 12/31/2018)</t>
  </si>
  <si>
    <t>(October through December 2018 spread is based on allocation factors developed for the 12 ME 12/31/2017)</t>
  </si>
  <si>
    <t>FOR THE 12 MONTHS ENDED SEPTEMBER 30, 2019</t>
  </si>
  <si>
    <t>Oct 18 - Dec 18</t>
  </si>
  <si>
    <t>Jan 19 - Sep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</si>
</sst>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###,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rgb="FF000000"/>
      <name val="Verdana"/>
      <family val="2"/>
    </font>
    <font>
      <b/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0">
    <xf numFmtId="0" fontId="0" fillId="0" borderId="0"/>
    <xf numFmtId="0" fontId="19" fillId="4" borderId="18" applyNumberFormat="0" applyAlignment="0" applyProtection="0">
      <alignment horizontal="left" vertical="center" indent="1"/>
    </xf>
    <xf numFmtId="169" fontId="20" fillId="0" borderId="19" applyNumberFormat="0" applyProtection="0">
      <alignment horizontal="right" vertical="center"/>
    </xf>
    <xf numFmtId="169" fontId="19" fillId="0" borderId="20" applyNumberFormat="0" applyProtection="0">
      <alignment horizontal="right" vertical="center"/>
    </xf>
    <xf numFmtId="169" fontId="20" fillId="5" borderId="18" applyNumberFormat="0" applyAlignment="0" applyProtection="0">
      <alignment horizontal="left" vertical="center" indent="1"/>
    </xf>
    <xf numFmtId="0" fontId="17" fillId="6" borderId="20" applyNumberFormat="0" applyAlignment="0">
      <alignment horizontal="left" vertical="center" indent="1"/>
      <protection locked="0"/>
    </xf>
    <xf numFmtId="0" fontId="17" fillId="2" borderId="20" applyNumberFormat="0" applyAlignment="0" applyProtection="0">
      <alignment horizontal="left" vertical="center" indent="1"/>
    </xf>
    <xf numFmtId="169" fontId="20" fillId="3" borderId="19" applyNumberFormat="0" applyBorder="0">
      <alignment horizontal="right" vertical="center"/>
      <protection locked="0"/>
    </xf>
    <xf numFmtId="0" fontId="17" fillId="6" borderId="20" applyNumberFormat="0" applyAlignment="0">
      <alignment horizontal="left" vertical="center" indent="1"/>
      <protection locked="0"/>
    </xf>
    <xf numFmtId="169" fontId="19" fillId="2" borderId="20" applyNumberFormat="0" applyProtection="0">
      <alignment horizontal="right" vertical="center"/>
    </xf>
    <xf numFmtId="169" fontId="19" fillId="3" borderId="20" applyNumberFormat="0" applyBorder="0">
      <alignment horizontal="right" vertical="center"/>
      <protection locked="0"/>
    </xf>
    <xf numFmtId="169" fontId="21" fillId="7" borderId="21" applyNumberFormat="0" applyBorder="0" applyAlignment="0" applyProtection="0">
      <alignment horizontal="right" vertical="center" indent="1"/>
    </xf>
    <xf numFmtId="169" fontId="22" fillId="8" borderId="21" applyNumberFormat="0" applyBorder="0" applyAlignment="0" applyProtection="0">
      <alignment horizontal="right" vertical="center" indent="1"/>
    </xf>
    <xf numFmtId="169" fontId="22" fillId="9" borderId="21" applyNumberFormat="0" applyBorder="0" applyAlignment="0" applyProtection="0">
      <alignment horizontal="right" vertical="center" indent="1"/>
    </xf>
    <xf numFmtId="169" fontId="23" fillId="10" borderId="21" applyNumberFormat="0" applyBorder="0" applyAlignment="0" applyProtection="0">
      <alignment horizontal="right" vertical="center" indent="1"/>
    </xf>
    <xf numFmtId="169" fontId="23" fillId="11" borderId="21" applyNumberFormat="0" applyBorder="0" applyAlignment="0" applyProtection="0">
      <alignment horizontal="right" vertical="center" indent="1"/>
    </xf>
    <xf numFmtId="169" fontId="23" fillId="12" borderId="21" applyNumberFormat="0" applyBorder="0" applyAlignment="0" applyProtection="0">
      <alignment horizontal="right" vertical="center" indent="1"/>
    </xf>
    <xf numFmtId="169" fontId="24" fillId="13" borderId="21" applyNumberFormat="0" applyBorder="0" applyAlignment="0" applyProtection="0">
      <alignment horizontal="right" vertical="center" indent="1"/>
    </xf>
    <xf numFmtId="169" fontId="24" fillId="14" borderId="21" applyNumberFormat="0" applyBorder="0" applyAlignment="0" applyProtection="0">
      <alignment horizontal="right" vertical="center" indent="1"/>
    </xf>
    <xf numFmtId="169" fontId="24" fillId="15" borderId="21" applyNumberFormat="0" applyBorder="0" applyAlignment="0" applyProtection="0">
      <alignment horizontal="right" vertical="center" indent="1"/>
    </xf>
    <xf numFmtId="0" fontId="25" fillId="0" borderId="18" applyNumberFormat="0" applyFont="0" applyFill="0" applyAlignment="0" applyProtection="0"/>
    <xf numFmtId="169" fontId="26" fillId="5" borderId="0" applyNumberFormat="0" applyAlignment="0" applyProtection="0">
      <alignment horizontal="left" vertical="center" indent="1"/>
    </xf>
    <xf numFmtId="0" fontId="25" fillId="0" borderId="22" applyNumberFormat="0" applyFont="0" applyFill="0" applyAlignment="0" applyProtection="0"/>
    <xf numFmtId="169" fontId="20" fillId="0" borderId="19" applyNumberFormat="0" applyFill="0" applyBorder="0" applyAlignment="0" applyProtection="0">
      <alignment horizontal="right" vertical="center"/>
    </xf>
    <xf numFmtId="169" fontId="20" fillId="5" borderId="18" applyNumberFormat="0" applyAlignment="0" applyProtection="0">
      <alignment horizontal="left" vertical="center" indent="1"/>
    </xf>
    <xf numFmtId="0" fontId="19" fillId="4" borderId="20" applyNumberFormat="0" applyAlignment="0" applyProtection="0">
      <alignment horizontal="left" vertical="center" indent="1"/>
    </xf>
    <xf numFmtId="0" fontId="17" fillId="16" borderId="18" applyNumberFormat="0" applyAlignment="0" applyProtection="0">
      <alignment horizontal="left" vertical="center" indent="1"/>
    </xf>
    <xf numFmtId="0" fontId="17" fillId="17" borderId="18" applyNumberFormat="0" applyAlignment="0" applyProtection="0">
      <alignment horizontal="left" vertical="center" indent="1"/>
    </xf>
    <xf numFmtId="0" fontId="17" fillId="18" borderId="18" applyNumberFormat="0" applyAlignment="0" applyProtection="0">
      <alignment horizontal="left" vertical="center" indent="1"/>
    </xf>
    <xf numFmtId="0" fontId="17" fillId="3" borderId="18" applyNumberFormat="0" applyAlignment="0" applyProtection="0">
      <alignment horizontal="left" vertical="center" indent="1"/>
    </xf>
    <xf numFmtId="0" fontId="17" fillId="2" borderId="20" applyNumberFormat="0" applyAlignment="0" applyProtection="0">
      <alignment horizontal="left" vertical="center" indent="1"/>
    </xf>
    <xf numFmtId="0" fontId="27" fillId="0" borderId="23" applyNumberFormat="0" applyFill="0" applyBorder="0" applyAlignment="0" applyProtection="0"/>
    <xf numFmtId="0" fontId="28" fillId="0" borderId="23" applyNumberFormat="0" applyBorder="0" applyAlignment="0" applyProtection="0"/>
    <xf numFmtId="0" fontId="27" fillId="6" borderId="20" applyNumberFormat="0" applyAlignment="0">
      <alignment horizontal="left" vertical="center" indent="1"/>
      <protection locked="0"/>
    </xf>
    <xf numFmtId="0" fontId="27" fillId="6" borderId="20" applyNumberFormat="0" applyAlignment="0">
      <alignment horizontal="left" vertical="center" indent="1"/>
      <protection locked="0"/>
    </xf>
    <xf numFmtId="0" fontId="27" fillId="2" borderId="20" applyNumberFormat="0" applyAlignment="0" applyProtection="0">
      <alignment horizontal="left" vertical="center" indent="1"/>
    </xf>
    <xf numFmtId="169" fontId="29" fillId="2" borderId="20" applyNumberFormat="0" applyProtection="0">
      <alignment horizontal="right" vertical="center"/>
    </xf>
    <xf numFmtId="169" fontId="30" fillId="3" borderId="19" applyNumberFormat="0" applyBorder="0">
      <alignment horizontal="right" vertical="center"/>
      <protection locked="0"/>
    </xf>
    <xf numFmtId="169" fontId="29" fillId="3" borderId="20" applyNumberFormat="0" applyBorder="0">
      <alignment horizontal="right" vertical="center"/>
      <protection locked="0"/>
    </xf>
    <xf numFmtId="169" fontId="20" fillId="0" borderId="19" applyNumberFormat="0" applyFill="0" applyBorder="0" applyAlignment="0" applyProtection="0">
      <alignment horizontal="right" vertical="center"/>
    </xf>
  </cellStyleXfs>
  <cellXfs count="155">
    <xf numFmtId="0" fontId="0" fillId="0" borderId="0" xfId="0"/>
    <xf numFmtId="10" fontId="5" fillId="0" borderId="7" xfId="0" applyNumberFormat="1" applyFont="1" applyFill="1" applyBorder="1" applyAlignment="1">
      <alignment horizontal="center"/>
    </xf>
    <xf numFmtId="10" fontId="5" fillId="0" borderId="6" xfId="0" applyNumberFormat="1" applyFont="1" applyFill="1" applyBorder="1" applyAlignment="1">
      <alignment horizontal="center"/>
    </xf>
    <xf numFmtId="166" fontId="5" fillId="0" borderId="7" xfId="0" applyNumberFormat="1" applyFont="1" applyFill="1" applyBorder="1" applyAlignment="1">
      <alignment horizontal="center"/>
    </xf>
    <xf numFmtId="166" fontId="5" fillId="0" borderId="6" xfId="0" applyNumberFormat="1" applyFont="1" applyFill="1" applyBorder="1" applyAlignment="1">
      <alignment horizontal="center"/>
    </xf>
    <xf numFmtId="0" fontId="0" fillId="0" borderId="5" xfId="0" applyBorder="1"/>
    <xf numFmtId="164" fontId="0" fillId="0" borderId="0" xfId="0" applyNumberFormat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5" fillId="0" borderId="16" xfId="0" applyNumberFormat="1" applyFont="1" applyFill="1" applyBorder="1"/>
    <xf numFmtId="42" fontId="5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8" fillId="0" borderId="16" xfId="0" applyNumberFormat="1" applyFont="1" applyBorder="1"/>
    <xf numFmtId="168" fontId="8" fillId="0" borderId="0" xfId="0" applyNumberFormat="1" applyFont="1" applyBorder="1"/>
    <xf numFmtId="167" fontId="7" fillId="0" borderId="11" xfId="0" applyNumberFormat="1" applyFont="1" applyBorder="1"/>
    <xf numFmtId="37" fontId="5" fillId="0" borderId="16" xfId="0" applyNumberFormat="1" applyFont="1" applyBorder="1"/>
    <xf numFmtId="37" fontId="5" fillId="0" borderId="0" xfId="0" applyNumberFormat="1" applyFont="1" applyBorder="1"/>
    <xf numFmtId="167" fontId="5" fillId="0" borderId="11" xfId="0" applyNumberFormat="1" applyFont="1" applyBorder="1"/>
    <xf numFmtId="168" fontId="5" fillId="0" borderId="16" xfId="0" applyNumberFormat="1" applyFont="1" applyFill="1" applyBorder="1"/>
    <xf numFmtId="168" fontId="5" fillId="0" borderId="0" xfId="0" applyNumberFormat="1" applyFont="1" applyFill="1" applyBorder="1"/>
    <xf numFmtId="167" fontId="5" fillId="0" borderId="11" xfId="0" quotePrefix="1" applyNumberFormat="1" applyFont="1" applyBorder="1" applyAlignment="1">
      <alignment horizontal="left"/>
    </xf>
    <xf numFmtId="166" fontId="5" fillId="0" borderId="15" xfId="0" applyNumberFormat="1" applyFont="1" applyBorder="1"/>
    <xf numFmtId="166" fontId="5" fillId="0" borderId="3" xfId="0" applyNumberFormat="1" applyFont="1" applyBorder="1"/>
    <xf numFmtId="166" fontId="5" fillId="0" borderId="12" xfId="0" applyNumberFormat="1" applyFont="1" applyBorder="1"/>
    <xf numFmtId="166" fontId="5" fillId="0" borderId="16" xfId="0" applyNumberFormat="1" applyFont="1" applyBorder="1"/>
    <xf numFmtId="166" fontId="5" fillId="0" borderId="0" xfId="0" applyNumberFormat="1" applyFont="1"/>
    <xf numFmtId="167" fontId="5" fillId="0" borderId="11" xfId="0" applyNumberFormat="1" applyFont="1" applyFill="1" applyBorder="1"/>
    <xf numFmtId="166" fontId="5" fillId="0" borderId="16" xfId="0" applyNumberFormat="1" applyFont="1" applyFill="1" applyBorder="1"/>
    <xf numFmtId="168" fontId="5" fillId="0" borderId="0" xfId="0" applyNumberFormat="1" applyFont="1" applyFill="1"/>
    <xf numFmtId="166" fontId="5" fillId="0" borderId="15" xfId="0" applyNumberFormat="1" applyFont="1" applyFill="1" applyBorder="1"/>
    <xf numFmtId="166" fontId="5" fillId="0" borderId="3" xfId="0" applyNumberFormat="1" applyFont="1" applyFill="1" applyBorder="1"/>
    <xf numFmtId="166" fontId="5" fillId="0" borderId="12" xfId="0" applyNumberFormat="1" applyFont="1" applyFill="1" applyBorder="1"/>
    <xf numFmtId="166" fontId="5" fillId="0" borderId="0" xfId="0" applyNumberFormat="1" applyFont="1" applyFill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37" fontId="5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5" fillId="0" borderId="3" xfId="0" applyNumberFormat="1" applyFont="1" applyFill="1" applyBorder="1"/>
    <xf numFmtId="0" fontId="0" fillId="0" borderId="0" xfId="0" applyFill="1"/>
    <xf numFmtId="166" fontId="0" fillId="0" borderId="0" xfId="0" applyNumberFormat="1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8" fillId="0" borderId="16" xfId="0" applyNumberFormat="1" applyFont="1" applyFill="1" applyBorder="1"/>
    <xf numFmtId="168" fontId="8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5" fillId="0" borderId="10" xfId="0" applyNumberFormat="1" applyFont="1" applyBorder="1"/>
    <xf numFmtId="166" fontId="5" fillId="0" borderId="0" xfId="0" applyNumberFormat="1" applyFont="1" applyFill="1" applyBorder="1"/>
    <xf numFmtId="166" fontId="5" fillId="0" borderId="10" xfId="0" applyNumberFormat="1" applyFont="1" applyFill="1" applyBorder="1"/>
    <xf numFmtId="43" fontId="0" fillId="0" borderId="0" xfId="0" applyNumberFormat="1" applyFill="1"/>
    <xf numFmtId="37" fontId="5" fillId="0" borderId="3" xfId="0" applyNumberFormat="1" applyFont="1" applyFill="1" applyBorder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9" fillId="0" borderId="4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left"/>
    </xf>
    <xf numFmtId="41" fontId="10" fillId="0" borderId="3" xfId="0" applyNumberFormat="1" applyFont="1" applyBorder="1" applyAlignment="1">
      <alignment horizontal="right"/>
    </xf>
    <xf numFmtId="0" fontId="10" fillId="0" borderId="0" xfId="0" applyFont="1"/>
    <xf numFmtId="41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left"/>
    </xf>
    <xf numFmtId="41" fontId="10" fillId="0" borderId="0" xfId="0" applyNumberFormat="1" applyFont="1"/>
    <xf numFmtId="41" fontId="10" fillId="0" borderId="2" xfId="0" applyNumberFormat="1" applyFont="1" applyBorder="1" applyAlignment="1">
      <alignment horizontal="right"/>
    </xf>
    <xf numFmtId="41" fontId="10" fillId="0" borderId="1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right"/>
    </xf>
    <xf numFmtId="164" fontId="10" fillId="0" borderId="3" xfId="0" applyNumberFormat="1" applyFont="1" applyBorder="1" applyAlignment="1">
      <alignment horizontal="left"/>
    </xf>
    <xf numFmtId="41" fontId="9" fillId="0" borderId="1" xfId="0" applyNumberFormat="1" applyFont="1" applyBorder="1" applyAlignment="1">
      <alignment horizontal="right"/>
    </xf>
    <xf numFmtId="41" fontId="12" fillId="0" borderId="1" xfId="0" applyNumberFormat="1" applyFont="1" applyFill="1" applyBorder="1" applyAlignment="1">
      <alignment horizontal="right"/>
    </xf>
    <xf numFmtId="41" fontId="9" fillId="0" borderId="14" xfId="0" applyNumberFormat="1" applyFont="1" applyBorder="1" applyAlignment="1">
      <alignment horizontal="right"/>
    </xf>
    <xf numFmtId="164" fontId="13" fillId="0" borderId="0" xfId="0" applyNumberFormat="1" applyFont="1" applyAlignment="1">
      <alignment horizontal="lef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41" fontId="10" fillId="0" borderId="0" xfId="0" applyNumberFormat="1" applyFont="1" applyFill="1" applyAlignment="1">
      <alignment horizontal="right"/>
    </xf>
    <xf numFmtId="0" fontId="5" fillId="0" borderId="0" xfId="0" applyFont="1" applyFill="1"/>
    <xf numFmtId="0" fontId="4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42" fontId="5" fillId="0" borderId="11" xfId="0" applyNumberFormat="1" applyFont="1" applyFill="1" applyBorder="1"/>
    <xf numFmtId="10" fontId="5" fillId="0" borderId="11" xfId="0" applyNumberFormat="1" applyFont="1" applyFill="1" applyBorder="1" applyAlignment="1">
      <alignment horizontal="right" wrapText="1"/>
    </xf>
    <xf numFmtId="42" fontId="5" fillId="0" borderId="16" xfId="0" applyNumberFormat="1" applyFont="1" applyFill="1" applyBorder="1"/>
    <xf numFmtId="0" fontId="5" fillId="0" borderId="11" xfId="0" applyNumberFormat="1" applyFont="1" applyFill="1" applyBorder="1" applyAlignment="1">
      <alignment horizontal="center"/>
    </xf>
    <xf numFmtId="41" fontId="5" fillId="0" borderId="13" xfId="0" applyNumberFormat="1" applyFont="1" applyFill="1" applyBorder="1"/>
    <xf numFmtId="10" fontId="5" fillId="0" borderId="13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165" fontId="5" fillId="0" borderId="0" xfId="0" applyNumberFormat="1" applyFont="1"/>
    <xf numFmtId="41" fontId="5" fillId="0" borderId="17" xfId="0" applyNumberFormat="1" applyFont="1" applyFill="1" applyBorder="1"/>
    <xf numFmtId="41" fontId="5" fillId="0" borderId="15" xfId="0" applyNumberFormat="1" applyFont="1" applyFill="1" applyBorder="1"/>
    <xf numFmtId="0" fontId="5" fillId="0" borderId="0" xfId="0" applyFont="1" applyFill="1" applyBorder="1"/>
    <xf numFmtId="0" fontId="5" fillId="0" borderId="13" xfId="0" applyNumberFormat="1" applyFont="1" applyFill="1" applyBorder="1" applyAlignment="1">
      <alignment horizontal="center"/>
    </xf>
    <xf numFmtId="0" fontId="5" fillId="0" borderId="10" xfId="0" quotePrefix="1" applyFont="1" applyFill="1" applyBorder="1" applyAlignment="1">
      <alignment horizontal="left"/>
    </xf>
    <xf numFmtId="41" fontId="5" fillId="0" borderId="11" xfId="0" applyNumberFormat="1" applyFont="1" applyFill="1" applyBorder="1"/>
    <xf numFmtId="0" fontId="5" fillId="0" borderId="11" xfId="0" applyFont="1" applyFill="1" applyBorder="1"/>
    <xf numFmtId="41" fontId="5" fillId="0" borderId="16" xfId="0" applyNumberFormat="1" applyFont="1" applyFill="1" applyBorder="1"/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0" fontId="5" fillId="0" borderId="15" xfId="0" applyFont="1" applyFill="1" applyBorder="1"/>
    <xf numFmtId="10" fontId="5" fillId="0" borderId="13" xfId="0" applyNumberFormat="1" applyFont="1" applyFill="1" applyBorder="1"/>
    <xf numFmtId="166" fontId="5" fillId="0" borderId="11" xfId="0" applyNumberFormat="1" applyFont="1" applyFill="1" applyBorder="1"/>
    <xf numFmtId="42" fontId="8" fillId="0" borderId="13" xfId="0" applyNumberFormat="1" applyFont="1" applyFill="1" applyBorder="1"/>
    <xf numFmtId="168" fontId="8" fillId="0" borderId="13" xfId="0" applyNumberFormat="1" applyFont="1" applyFill="1" applyBorder="1"/>
    <xf numFmtId="10" fontId="8" fillId="0" borderId="13" xfId="0" applyNumberFormat="1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10" fontId="5" fillId="0" borderId="9" xfId="0" applyNumberFormat="1" applyFont="1" applyFill="1" applyBorder="1"/>
    <xf numFmtId="10" fontId="5" fillId="0" borderId="17" xfId="0" applyNumberFormat="1" applyFont="1" applyFill="1" applyBorder="1"/>
    <xf numFmtId="43" fontId="5" fillId="0" borderId="0" xfId="0" applyNumberFormat="1" applyFont="1" applyFill="1"/>
    <xf numFmtId="10" fontId="5" fillId="0" borderId="10" xfId="0" applyNumberFormat="1" applyFont="1" applyFill="1" applyBorder="1"/>
    <xf numFmtId="10" fontId="5" fillId="0" borderId="16" xfId="0" applyNumberFormat="1" applyFont="1" applyFill="1" applyBorder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10" fontId="5" fillId="0" borderId="12" xfId="0" applyNumberFormat="1" applyFont="1" applyFill="1" applyBorder="1"/>
    <xf numFmtId="10" fontId="5" fillId="0" borderId="15" xfId="0" applyNumberFormat="1" applyFont="1" applyFill="1" applyBorder="1"/>
    <xf numFmtId="0" fontId="16" fillId="0" borderId="0" xfId="0" applyFont="1" applyFill="1"/>
    <xf numFmtId="42" fontId="10" fillId="0" borderId="0" xfId="0" applyNumberFormat="1" applyFont="1"/>
    <xf numFmtId="42" fontId="10" fillId="0" borderId="0" xfId="0" applyNumberFormat="1" applyFont="1" applyAlignment="1">
      <alignment horizontal="right"/>
    </xf>
    <xf numFmtId="42" fontId="9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168" fontId="4" fillId="0" borderId="16" xfId="0" applyNumberFormat="1" applyFont="1" applyFill="1" applyBorder="1"/>
    <xf numFmtId="0" fontId="18" fillId="0" borderId="0" xfId="0" applyFont="1"/>
    <xf numFmtId="10" fontId="5" fillId="0" borderId="5" xfId="0" quotePrefix="1" applyNumberFormat="1" applyFont="1" applyFill="1" applyBorder="1" applyAlignment="1">
      <alignment horizontal="center" vertical="center" wrapText="1"/>
    </xf>
    <xf numFmtId="41" fontId="10" fillId="0" borderId="3" xfId="0" applyNumberFormat="1" applyFont="1" applyFill="1" applyBorder="1" applyAlignment="1">
      <alignment horizontal="right"/>
    </xf>
    <xf numFmtId="10" fontId="5" fillId="0" borderId="9" xfId="0" applyNumberFormat="1" applyFont="1" applyFill="1" applyBorder="1" applyAlignment="1">
      <alignment horizontal="center"/>
    </xf>
    <xf numFmtId="10" fontId="5" fillId="0" borderId="17" xfId="0" applyNumberFormat="1" applyFont="1" applyFill="1" applyBorder="1" applyAlignment="1">
      <alignment horizontal="center"/>
    </xf>
    <xf numFmtId="10" fontId="5" fillId="0" borderId="6" xfId="0" applyNumberFormat="1" applyFont="1" applyFill="1" applyBorder="1" applyAlignment="1">
      <alignment horizontal="center"/>
    </xf>
    <xf numFmtId="10" fontId="5" fillId="0" borderId="7" xfId="0" applyNumberFormat="1" applyFont="1" applyFill="1" applyBorder="1" applyAlignment="1">
      <alignment horizontal="center"/>
    </xf>
    <xf numFmtId="0" fontId="4" fillId="0" borderId="12" xfId="0" quotePrefix="1" applyNumberFormat="1" applyFont="1" applyFill="1" applyBorder="1" applyAlignment="1">
      <alignment horizontal="left" vertical="center"/>
    </xf>
  </cellXfs>
  <cellStyles count="40">
    <cellStyle name="Normal" xfId="0" builtinId="0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3"/>
  <sheetViews>
    <sheetView tabSelected="1" workbookViewId="0">
      <pane xSplit="1" ySplit="7" topLeftCell="B8" activePane="bottomRight" state="frozen"/>
      <selection activeCell="C13" sqref="C13"/>
      <selection pane="topRight" activeCell="C13" sqref="C13"/>
      <selection pane="bottomLeft" activeCell="C13" sqref="C13"/>
      <selection pane="bottomRight" activeCell="B8" sqref="B8"/>
    </sheetView>
  </sheetViews>
  <sheetFormatPr defaultColWidth="9.140625" defaultRowHeight="15" x14ac:dyDescent="0.25"/>
  <cols>
    <col min="1" max="1" width="65.140625" style="8" bestFit="1" customWidth="1"/>
    <col min="2" max="2" width="15" style="8" customWidth="1"/>
    <col min="3" max="4" width="15" style="8" bestFit="1" customWidth="1"/>
    <col min="5" max="16384" width="9.140625" style="8"/>
  </cols>
  <sheetData>
    <row r="1" spans="1:4" x14ac:dyDescent="0.25">
      <c r="A1" s="44" t="s">
        <v>349</v>
      </c>
      <c r="B1" s="43"/>
      <c r="C1" s="43"/>
      <c r="D1" s="43"/>
    </row>
    <row r="2" spans="1:4" x14ac:dyDescent="0.25">
      <c r="A2" s="44" t="s">
        <v>348</v>
      </c>
      <c r="B2" s="43"/>
      <c r="C2" s="43"/>
      <c r="D2" s="43"/>
    </row>
    <row r="3" spans="1:4" x14ac:dyDescent="0.25">
      <c r="A3" s="44" t="s">
        <v>422</v>
      </c>
      <c r="B3" s="44"/>
      <c r="C3" s="44"/>
      <c r="D3" s="44"/>
    </row>
    <row r="4" spans="1:4" x14ac:dyDescent="0.25">
      <c r="A4" s="147"/>
      <c r="B4" s="43"/>
      <c r="C4" s="43"/>
      <c r="D4" s="43"/>
    </row>
    <row r="5" spans="1:4" x14ac:dyDescent="0.25">
      <c r="A5" s="144" t="s">
        <v>420</v>
      </c>
      <c r="B5" s="144"/>
      <c r="C5" s="144"/>
      <c r="D5" s="144"/>
    </row>
    <row r="6" spans="1:4" x14ac:dyDescent="0.25">
      <c r="A6" s="144" t="s">
        <v>421</v>
      </c>
      <c r="B6" s="144"/>
      <c r="C6" s="144"/>
      <c r="D6" s="144"/>
    </row>
    <row r="7" spans="1:4" x14ac:dyDescent="0.25">
      <c r="A7" s="5"/>
      <c r="B7" s="42" t="s">
        <v>34</v>
      </c>
      <c r="C7" s="41" t="s">
        <v>33</v>
      </c>
      <c r="D7" s="40" t="s">
        <v>347</v>
      </c>
    </row>
    <row r="8" spans="1:4" x14ac:dyDescent="0.25">
      <c r="A8" s="38" t="s">
        <v>346</v>
      </c>
      <c r="B8" s="37"/>
      <c r="C8" s="37"/>
      <c r="D8" s="13"/>
    </row>
    <row r="9" spans="1:4" x14ac:dyDescent="0.25">
      <c r="A9" s="30" t="s">
        <v>31</v>
      </c>
      <c r="B9" s="32">
        <f>+'Unallocated Detail'!G18</f>
        <v>2124190053.1899998</v>
      </c>
      <c r="C9" s="32">
        <f>+'Unallocated Detail'!H18</f>
        <v>839289595.4799999</v>
      </c>
      <c r="D9" s="22">
        <f>SUM(B9:C9)</f>
        <v>2963479648.6699996</v>
      </c>
    </row>
    <row r="10" spans="1:4" x14ac:dyDescent="0.25">
      <c r="A10" s="30" t="s">
        <v>30</v>
      </c>
      <c r="B10" s="36">
        <f>+'Unallocated Detail'!G21</f>
        <v>347518.92</v>
      </c>
      <c r="C10" s="36">
        <f>+'Unallocated Detail'!H21</f>
        <v>0</v>
      </c>
      <c r="D10" s="13">
        <f>SUM(B10:C10)</f>
        <v>347518.92</v>
      </c>
    </row>
    <row r="11" spans="1:4" x14ac:dyDescent="0.25">
      <c r="A11" s="30" t="s">
        <v>29</v>
      </c>
      <c r="B11" s="36">
        <f>+'Unallocated Detail'!G25</f>
        <v>192438055.41</v>
      </c>
      <c r="C11" s="36">
        <f>+'Unallocated Detail'!H25</f>
        <v>0</v>
      </c>
      <c r="D11" s="13">
        <f>SUM(B11:C11)</f>
        <v>192438055.41</v>
      </c>
    </row>
    <row r="12" spans="1:4" x14ac:dyDescent="0.25">
      <c r="A12" s="30" t="s">
        <v>28</v>
      </c>
      <c r="B12" s="35">
        <f>+'Unallocated Detail'!G40</f>
        <v>243904767.25999999</v>
      </c>
      <c r="C12" s="34">
        <f>+'Unallocated Detail'!H40</f>
        <v>-19500147.09</v>
      </c>
      <c r="D12" s="39">
        <f>SUM(B12:C12)</f>
        <v>224404620.16999999</v>
      </c>
    </row>
    <row r="13" spans="1:4" x14ac:dyDescent="0.25">
      <c r="A13" s="30" t="s">
        <v>27</v>
      </c>
      <c r="B13" s="23">
        <f>SUM(B9:B12)</f>
        <v>2560880394.7799997</v>
      </c>
      <c r="C13" s="23">
        <f>SUM(C9:C12)</f>
        <v>819789448.38999987</v>
      </c>
      <c r="D13" s="22">
        <f>SUM(D9:D12)</f>
        <v>3380669843.1699996</v>
      </c>
    </row>
    <row r="14" spans="1:4" x14ac:dyDescent="0.25">
      <c r="A14" s="38" t="s">
        <v>345</v>
      </c>
      <c r="B14" s="37"/>
      <c r="C14" s="37"/>
      <c r="D14" s="13"/>
    </row>
    <row r="15" spans="1:4" x14ac:dyDescent="0.25">
      <c r="A15" s="38" t="s">
        <v>344</v>
      </c>
      <c r="B15" s="37"/>
      <c r="C15" s="37"/>
      <c r="D15" s="13"/>
    </row>
    <row r="16" spans="1:4" x14ac:dyDescent="0.25">
      <c r="A16" s="38" t="s">
        <v>343</v>
      </c>
      <c r="B16" s="37"/>
      <c r="C16" s="37"/>
      <c r="D16" s="13"/>
    </row>
    <row r="17" spans="1:4" x14ac:dyDescent="0.25">
      <c r="A17" s="38" t="s">
        <v>342</v>
      </c>
      <c r="B17" s="37"/>
      <c r="C17" s="37"/>
      <c r="D17" s="13"/>
    </row>
    <row r="18" spans="1:4" x14ac:dyDescent="0.25">
      <c r="A18" s="30" t="s">
        <v>26</v>
      </c>
      <c r="B18" s="32">
        <f>+'Unallocated Detail'!G47</f>
        <v>269439027.22000003</v>
      </c>
      <c r="C18" s="32">
        <f>+'Unallocated Detail'!H47</f>
        <v>0</v>
      </c>
      <c r="D18" s="22">
        <f>B18+C18</f>
        <v>269439027.22000003</v>
      </c>
    </row>
    <row r="19" spans="1:4" x14ac:dyDescent="0.25">
      <c r="A19" s="30" t="s">
        <v>25</v>
      </c>
      <c r="B19" s="36">
        <f>+'Unallocated Detail'!G56</f>
        <v>666593400</v>
      </c>
      <c r="C19" s="36">
        <f>+'Unallocated Detail'!H56</f>
        <v>253300780.90999997</v>
      </c>
      <c r="D19" s="31">
        <f>B19+C19</f>
        <v>919894180.90999997</v>
      </c>
    </row>
    <row r="20" spans="1:4" x14ac:dyDescent="0.25">
      <c r="A20" s="30" t="s">
        <v>24</v>
      </c>
      <c r="B20" s="36">
        <f>+'Unallocated Detail'!G59</f>
        <v>120333744.7</v>
      </c>
      <c r="C20" s="36">
        <f>+'Unallocated Detail'!H59</f>
        <v>0</v>
      </c>
      <c r="D20" s="31">
        <f>B20+C20</f>
        <v>120333744.7</v>
      </c>
    </row>
    <row r="21" spans="1:4" x14ac:dyDescent="0.25">
      <c r="A21" s="30" t="s">
        <v>23</v>
      </c>
      <c r="B21" s="35">
        <f>+'Unallocated Detail'!G62</f>
        <v>-78447678.390000001</v>
      </c>
      <c r="C21" s="34">
        <f>+'Unallocated Detail'!H62</f>
        <v>0</v>
      </c>
      <c r="D21" s="33">
        <f>B21+C21</f>
        <v>-78447678.390000001</v>
      </c>
    </row>
    <row r="22" spans="1:4" x14ac:dyDescent="0.25">
      <c r="A22" s="30" t="s">
        <v>22</v>
      </c>
      <c r="B22" s="23">
        <f>SUM(B18:B21)</f>
        <v>977918493.53000009</v>
      </c>
      <c r="C22" s="23">
        <f>SUM(C18:C21)</f>
        <v>253300780.90999997</v>
      </c>
      <c r="D22" s="22">
        <f>SUM(D18:D21)</f>
        <v>1231219274.4400001</v>
      </c>
    </row>
    <row r="23" spans="1:4" x14ac:dyDescent="0.25">
      <c r="A23" s="24" t="s">
        <v>341</v>
      </c>
      <c r="B23" s="20"/>
      <c r="C23" s="20"/>
      <c r="D23" s="19"/>
    </row>
    <row r="24" spans="1:4" x14ac:dyDescent="0.25">
      <c r="A24" s="30" t="s">
        <v>21</v>
      </c>
      <c r="B24" s="32">
        <f>+'Unallocated Detail'!G138</f>
        <v>128764406.59</v>
      </c>
      <c r="C24" s="32">
        <f>+'Unallocated Detail'!H138</f>
        <v>6533272.6600000001</v>
      </c>
      <c r="D24" s="22">
        <f t="shared" ref="D24:D38" si="0">B24+C24</f>
        <v>135297679.25</v>
      </c>
    </row>
    <row r="25" spans="1:4" x14ac:dyDescent="0.25">
      <c r="A25" s="30" t="s">
        <v>20</v>
      </c>
      <c r="B25" s="29">
        <f>+'Unallocated Detail'!G168</f>
        <v>25458418.52</v>
      </c>
      <c r="C25" s="29">
        <f>+'Unallocated Detail'!H168</f>
        <v>-9.02</v>
      </c>
      <c r="D25" s="31">
        <f t="shared" si="0"/>
        <v>25458409.5</v>
      </c>
    </row>
    <row r="26" spans="1:4" x14ac:dyDescent="0.25">
      <c r="A26" s="30" t="s">
        <v>19</v>
      </c>
      <c r="B26" s="29">
        <f>+'Unallocated Detail'!G206</f>
        <v>83822294.38000001</v>
      </c>
      <c r="C26" s="29">
        <f>+'Unallocated Detail'!H206</f>
        <v>59487880.900000006</v>
      </c>
      <c r="D26" s="31">
        <f t="shared" si="0"/>
        <v>143310175.28000003</v>
      </c>
    </row>
    <row r="27" spans="1:4" x14ac:dyDescent="0.25">
      <c r="A27" s="30" t="s">
        <v>18</v>
      </c>
      <c r="B27" s="29">
        <f>+'Unallocated Detail'!G213</f>
        <v>50978781.829999998</v>
      </c>
      <c r="C27" s="29">
        <f>+'Unallocated Detail'!H213</f>
        <v>29215313.350000001</v>
      </c>
      <c r="D27" s="31">
        <f t="shared" si="0"/>
        <v>80194095.180000007</v>
      </c>
    </row>
    <row r="28" spans="1:4" x14ac:dyDescent="0.25">
      <c r="A28" s="30" t="s">
        <v>17</v>
      </c>
      <c r="B28" s="29">
        <f>+'Unallocated Detail'!G222</f>
        <v>22249091.149999999</v>
      </c>
      <c r="C28" s="29">
        <f>+'Unallocated Detail'!H222</f>
        <v>6469003.7899999991</v>
      </c>
      <c r="D28" s="31">
        <f t="shared" si="0"/>
        <v>28718094.939999998</v>
      </c>
    </row>
    <row r="29" spans="1:4" x14ac:dyDescent="0.25">
      <c r="A29" s="30" t="s">
        <v>16</v>
      </c>
      <c r="B29" s="29">
        <f>+'Unallocated Detail'!G225</f>
        <v>85033539.920000002</v>
      </c>
      <c r="C29" s="29">
        <f>+'Unallocated Detail'!H225</f>
        <v>15239727.939999999</v>
      </c>
      <c r="D29" s="31">
        <f t="shared" si="0"/>
        <v>100273267.86</v>
      </c>
    </row>
    <row r="30" spans="1:4" x14ac:dyDescent="0.25">
      <c r="A30" s="30" t="s">
        <v>15</v>
      </c>
      <c r="B30" s="29">
        <f>+'Unallocated Detail'!G240</f>
        <v>131362847.51999998</v>
      </c>
      <c r="C30" s="29">
        <f>+'Unallocated Detail'!H240</f>
        <v>61581128.610000014</v>
      </c>
      <c r="D30" s="31">
        <f t="shared" si="0"/>
        <v>192943976.13</v>
      </c>
    </row>
    <row r="31" spans="1:4" x14ac:dyDescent="0.25">
      <c r="A31" s="30" t="s">
        <v>14</v>
      </c>
      <c r="B31" s="29">
        <f>+'Unallocated Detail'!G247</f>
        <v>350813048.10999995</v>
      </c>
      <c r="C31" s="29">
        <f>+'Unallocated Detail'!H247</f>
        <v>123478207.3</v>
      </c>
      <c r="D31" s="31">
        <f t="shared" si="0"/>
        <v>474291255.40999997</v>
      </c>
    </row>
    <row r="32" spans="1:4" x14ac:dyDescent="0.25">
      <c r="A32" s="30" t="s">
        <v>13</v>
      </c>
      <c r="B32" s="29">
        <f>+'Unallocated Detail'!G252</f>
        <v>96280522.230000004</v>
      </c>
      <c r="C32" s="29">
        <f>+'Unallocated Detail'!H252</f>
        <v>36404308.959999993</v>
      </c>
      <c r="D32" s="31">
        <f t="shared" si="0"/>
        <v>132684831.19</v>
      </c>
    </row>
    <row r="33" spans="1:4" x14ac:dyDescent="0.25">
      <c r="A33" s="30" t="s">
        <v>12</v>
      </c>
      <c r="B33" s="29">
        <f>+'Unallocated Detail'!G255</f>
        <v>32547180.59</v>
      </c>
      <c r="C33" s="29">
        <f>+'Unallocated Detail'!H255</f>
        <v>0</v>
      </c>
      <c r="D33" s="31">
        <f t="shared" si="0"/>
        <v>32547180.59</v>
      </c>
    </row>
    <row r="34" spans="1:4" x14ac:dyDescent="0.25">
      <c r="A34" s="21" t="s">
        <v>11</v>
      </c>
      <c r="B34" s="29">
        <f>+'Unallocated Detail'!G263</f>
        <v>-40428416.160000004</v>
      </c>
      <c r="C34" s="29">
        <f>+'Unallocated Detail'!H263</f>
        <v>1711750.3899999994</v>
      </c>
      <c r="D34" s="28">
        <f t="shared" si="0"/>
        <v>-38716665.770000003</v>
      </c>
    </row>
    <row r="35" spans="1:4" x14ac:dyDescent="0.25">
      <c r="A35" s="30" t="s">
        <v>340</v>
      </c>
      <c r="B35" s="29">
        <f>+'Unallocated Detail'!G267</f>
        <v>10152413.020000001</v>
      </c>
      <c r="C35" s="29">
        <f>+'Unallocated Detail'!H267</f>
        <v>0</v>
      </c>
      <c r="D35" s="28">
        <f t="shared" si="0"/>
        <v>10152413.020000001</v>
      </c>
    </row>
    <row r="36" spans="1:4" x14ac:dyDescent="0.25">
      <c r="A36" s="21" t="s">
        <v>10</v>
      </c>
      <c r="B36" s="29">
        <f>+'Unallocated Detail'!G272</f>
        <v>230621292.16</v>
      </c>
      <c r="C36" s="29">
        <f>+'Unallocated Detail'!H272</f>
        <v>95787192.939999998</v>
      </c>
      <c r="D36" s="28">
        <f t="shared" si="0"/>
        <v>326408485.10000002</v>
      </c>
    </row>
    <row r="37" spans="1:4" x14ac:dyDescent="0.25">
      <c r="A37" s="21" t="s">
        <v>9</v>
      </c>
      <c r="B37" s="29">
        <f>+'Unallocated Detail'!G277</f>
        <v>53379036.509999998</v>
      </c>
      <c r="C37" s="29">
        <f>+'Unallocated Detail'!H277</f>
        <v>21870763.949999999</v>
      </c>
      <c r="D37" s="28">
        <f t="shared" si="0"/>
        <v>75249800.459999993</v>
      </c>
    </row>
    <row r="38" spans="1:4" x14ac:dyDescent="0.25">
      <c r="A38" s="21" t="s">
        <v>8</v>
      </c>
      <c r="B38" s="27">
        <f>+'Unallocated Detail'!G282</f>
        <v>19103141.039999992</v>
      </c>
      <c r="C38" s="26">
        <f>+'Unallocated Detail'!H282</f>
        <v>842705.00999999791</v>
      </c>
      <c r="D38" s="25">
        <f t="shared" si="0"/>
        <v>19945846.04999999</v>
      </c>
    </row>
    <row r="39" spans="1:4" x14ac:dyDescent="0.25">
      <c r="A39" s="24" t="s">
        <v>7</v>
      </c>
      <c r="B39" s="23">
        <f>SUM(B22:B38)</f>
        <v>2258056090.9400001</v>
      </c>
      <c r="C39" s="23">
        <f>SUM(C22:C38)</f>
        <v>711922027.69000006</v>
      </c>
      <c r="D39" s="22">
        <f>SUM(D22:D38)</f>
        <v>2969978118.6300001</v>
      </c>
    </row>
    <row r="40" spans="1:4" x14ac:dyDescent="0.25">
      <c r="A40" s="21"/>
      <c r="B40" s="20"/>
      <c r="C40" s="20"/>
      <c r="D40" s="19"/>
    </row>
    <row r="41" spans="1:4" ht="16.5" x14ac:dyDescent="0.35">
      <c r="A41" s="18" t="s">
        <v>6</v>
      </c>
      <c r="B41" s="17">
        <f>B13-B39</f>
        <v>302824303.83999968</v>
      </c>
      <c r="C41" s="17">
        <f>C13-C39</f>
        <v>107867420.69999981</v>
      </c>
      <c r="D41" s="16">
        <f>D13-D39</f>
        <v>410691724.53999949</v>
      </c>
    </row>
    <row r="42" spans="1:4" x14ac:dyDescent="0.25">
      <c r="A42" s="15"/>
      <c r="B42" s="14"/>
      <c r="C42" s="14"/>
      <c r="D42" s="13"/>
    </row>
    <row r="43" spans="1:4" x14ac:dyDescent="0.25">
      <c r="A43" s="154" t="str">
        <f>"RATE BASE (AMA "&amp;A3&amp;")"</f>
        <v>RATE BASE (AMA FOR THE 12 MONTHS ENDED SEPTEMBER 30, 2019)</v>
      </c>
      <c r="B43" s="45">
        <v>5348903218.2314472</v>
      </c>
      <c r="C43" s="45">
        <v>2122337871.2287056</v>
      </c>
      <c r="D43" s="12"/>
    </row>
  </sheetData>
  <pageMargins left="0.7" right="0.7" top="0.75" bottom="0.75" header="0.3" footer="0.3"/>
  <pageSetup scale="82" fitToHeight="0" orientation="portrait" r:id="rId1"/>
  <headerFooter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4"/>
  <sheetViews>
    <sheetView workbookViewId="0">
      <pane xSplit="1" ySplit="5" topLeftCell="B6" activePane="bottomRight" state="frozen"/>
      <selection activeCell="C13" sqref="C13"/>
      <selection pane="topRight" activeCell="C13" sqref="C13"/>
      <selection pane="bottomLeft" activeCell="C13" sqref="C13"/>
      <selection pane="bottomRight" activeCell="F48" sqref="F48"/>
    </sheetView>
  </sheetViews>
  <sheetFormatPr defaultColWidth="9.140625" defaultRowHeight="15" x14ac:dyDescent="0.25"/>
  <cols>
    <col min="1" max="1" width="40" style="8" bestFit="1" customWidth="1"/>
    <col min="2" max="2" width="17.5703125" style="46" customWidth="1"/>
    <col min="3" max="3" width="15.28515625" style="46" customWidth="1"/>
    <col min="4" max="4" width="15.42578125" style="46" customWidth="1"/>
    <col min="5" max="5" width="14.28515625" style="46" customWidth="1"/>
    <col min="6" max="6" width="15" style="46" bestFit="1" customWidth="1"/>
    <col min="7" max="7" width="9.140625" style="46"/>
    <col min="8" max="8" width="32.42578125" style="46" customWidth="1"/>
    <col min="9" max="10" width="9.140625" style="46"/>
    <col min="11" max="16384" width="9.140625" style="8"/>
  </cols>
  <sheetData>
    <row r="1" spans="1:7" s="8" customFormat="1" ht="18" customHeight="1" x14ac:dyDescent="0.25">
      <c r="A1" s="44" t="s">
        <v>349</v>
      </c>
      <c r="B1" s="64"/>
      <c r="C1" s="64"/>
      <c r="D1" s="64"/>
      <c r="E1" s="64"/>
      <c r="F1" s="64"/>
      <c r="G1" s="46"/>
    </row>
    <row r="2" spans="1:7" s="8" customFormat="1" ht="18" customHeight="1" x14ac:dyDescent="0.25">
      <c r="A2" s="44" t="s">
        <v>351</v>
      </c>
      <c r="B2" s="64"/>
      <c r="C2" s="64"/>
      <c r="D2" s="64"/>
      <c r="E2" s="64"/>
      <c r="F2" s="64"/>
      <c r="G2" s="46"/>
    </row>
    <row r="3" spans="1:7" s="8" customFormat="1" ht="18" customHeight="1" x14ac:dyDescent="0.25">
      <c r="A3" s="44" t="str">
        <f>Allocated!A3</f>
        <v>FOR THE 12 MONTHS ENDED SEPTEMBER 30, 2019</v>
      </c>
      <c r="B3" s="64"/>
      <c r="C3" s="64"/>
      <c r="D3" s="64"/>
      <c r="E3" s="64"/>
      <c r="F3" s="64"/>
      <c r="G3" s="46"/>
    </row>
    <row r="4" spans="1:7" s="8" customFormat="1" ht="12" customHeight="1" x14ac:dyDescent="0.25">
      <c r="B4" s="46"/>
      <c r="C4" s="46"/>
      <c r="D4" s="46"/>
      <c r="E4" s="46"/>
      <c r="F4" s="46"/>
      <c r="G4" s="46"/>
    </row>
    <row r="5" spans="1:7" s="8" customFormat="1" ht="18" customHeight="1" x14ac:dyDescent="0.25">
      <c r="A5" s="5"/>
      <c r="B5" s="63" t="s">
        <v>34</v>
      </c>
      <c r="C5" s="63" t="s">
        <v>33</v>
      </c>
      <c r="D5" s="63" t="s">
        <v>35</v>
      </c>
      <c r="E5" s="63" t="s">
        <v>350</v>
      </c>
      <c r="F5" s="62" t="s">
        <v>347</v>
      </c>
      <c r="G5" s="46"/>
    </row>
    <row r="6" spans="1:7" s="8" customFormat="1" ht="18" customHeight="1" x14ac:dyDescent="0.25">
      <c r="A6" s="61" t="s">
        <v>32</v>
      </c>
      <c r="B6" s="60"/>
      <c r="C6" s="60"/>
      <c r="D6" s="60"/>
      <c r="E6" s="60"/>
      <c r="F6" s="59"/>
      <c r="G6" s="46"/>
    </row>
    <row r="7" spans="1:7" s="8" customFormat="1" ht="18" customHeight="1" x14ac:dyDescent="0.25">
      <c r="A7" s="24" t="s">
        <v>346</v>
      </c>
      <c r="B7" s="37"/>
      <c r="C7" s="37"/>
      <c r="D7" s="37"/>
      <c r="E7" s="37"/>
      <c r="F7" s="13"/>
      <c r="G7" s="46"/>
    </row>
    <row r="8" spans="1:7" s="8" customFormat="1" ht="18" customHeight="1" x14ac:dyDescent="0.25">
      <c r="A8" s="21" t="s">
        <v>31</v>
      </c>
      <c r="B8" s="23">
        <f>+'Unallocated Detail'!B18</f>
        <v>2124190053.1899998</v>
      </c>
      <c r="C8" s="23">
        <f>+'Unallocated Detail'!C18</f>
        <v>839289595.4799999</v>
      </c>
      <c r="D8" s="23">
        <f>+'Unallocated Detail'!D18</f>
        <v>0</v>
      </c>
      <c r="E8" s="23">
        <v>0</v>
      </c>
      <c r="F8" s="22">
        <f>SUM(B8:E8)</f>
        <v>2963479648.6699996</v>
      </c>
      <c r="G8" s="47"/>
    </row>
    <row r="9" spans="1:7" s="8" customFormat="1" ht="18" customHeight="1" x14ac:dyDescent="0.25">
      <c r="A9" s="21" t="s">
        <v>30</v>
      </c>
      <c r="B9" s="128">
        <f>+'Unallocated Detail'!B21</f>
        <v>347518.92</v>
      </c>
      <c r="C9" s="128">
        <f>+'Unallocated Detail'!C21</f>
        <v>0</v>
      </c>
      <c r="D9" s="128">
        <f>+'Unallocated Detail'!D21</f>
        <v>0</v>
      </c>
      <c r="E9" s="55">
        <v>0</v>
      </c>
      <c r="F9" s="31">
        <f>SUM(B9:E9)</f>
        <v>347518.92</v>
      </c>
      <c r="G9" s="47"/>
    </row>
    <row r="10" spans="1:7" s="8" customFormat="1" ht="18" customHeight="1" x14ac:dyDescent="0.25">
      <c r="A10" s="21" t="s">
        <v>29</v>
      </c>
      <c r="B10" s="128">
        <f>+'Unallocated Detail'!B25</f>
        <v>192438055.41</v>
      </c>
      <c r="C10" s="128">
        <f>+'Unallocated Detail'!C25</f>
        <v>0</v>
      </c>
      <c r="D10" s="128">
        <f>+'Unallocated Detail'!D25</f>
        <v>0</v>
      </c>
      <c r="E10" s="55">
        <v>0</v>
      </c>
      <c r="F10" s="31">
        <f>SUM(B10:E10)</f>
        <v>192438055.41</v>
      </c>
      <c r="G10" s="47"/>
    </row>
    <row r="11" spans="1:7" s="8" customFormat="1" ht="18" customHeight="1" x14ac:dyDescent="0.25">
      <c r="A11" s="21" t="s">
        <v>28</v>
      </c>
      <c r="B11" s="35">
        <f>+'Unallocated Detail'!B40</f>
        <v>243904767.25999999</v>
      </c>
      <c r="C11" s="58">
        <f>+'Unallocated Detail'!C40</f>
        <v>-19500147.09</v>
      </c>
      <c r="D11" s="58">
        <f>+'Unallocated Detail'!D40</f>
        <v>0</v>
      </c>
      <c r="E11" s="34">
        <v>0</v>
      </c>
      <c r="F11" s="33">
        <f>SUM(B11:E11)</f>
        <v>224404620.16999999</v>
      </c>
      <c r="G11" s="47"/>
    </row>
    <row r="12" spans="1:7" s="8" customFormat="1" ht="18" customHeight="1" x14ac:dyDescent="0.25">
      <c r="A12" s="21" t="s">
        <v>27</v>
      </c>
      <c r="B12" s="23">
        <f>SUM(B8:B11)</f>
        <v>2560880394.7799997</v>
      </c>
      <c r="C12" s="23">
        <f>SUM(C8:C11)</f>
        <v>819789448.38999987</v>
      </c>
      <c r="D12" s="23">
        <f>SUM(D8:D11)</f>
        <v>0</v>
      </c>
      <c r="E12" s="23">
        <f>SUM(E8:E11)</f>
        <v>0</v>
      </c>
      <c r="F12" s="22">
        <f>SUM(F8:F11)</f>
        <v>3380669843.1699996</v>
      </c>
      <c r="G12" s="47"/>
    </row>
    <row r="13" spans="1:7" s="8" customFormat="1" ht="18" customHeight="1" x14ac:dyDescent="0.25">
      <c r="A13" s="24" t="s">
        <v>345</v>
      </c>
      <c r="B13" s="37"/>
      <c r="C13" s="37"/>
      <c r="D13" s="37"/>
      <c r="E13" s="37"/>
      <c r="F13" s="13"/>
      <c r="G13" s="47"/>
    </row>
    <row r="14" spans="1:7" s="8" customFormat="1" ht="18" customHeight="1" x14ac:dyDescent="0.25">
      <c r="A14" s="24" t="s">
        <v>344</v>
      </c>
      <c r="B14" s="37"/>
      <c r="C14" s="37"/>
      <c r="D14" s="37"/>
      <c r="E14" s="37"/>
      <c r="F14" s="13"/>
      <c r="G14" s="47"/>
    </row>
    <row r="15" spans="1:7" s="8" customFormat="1" ht="18" customHeight="1" x14ac:dyDescent="0.25">
      <c r="A15" s="24" t="s">
        <v>343</v>
      </c>
      <c r="B15" s="37"/>
      <c r="C15" s="37"/>
      <c r="D15" s="37"/>
      <c r="E15" s="37"/>
      <c r="F15" s="13"/>
      <c r="G15" s="47"/>
    </row>
    <row r="16" spans="1:7" s="8" customFormat="1" ht="18" customHeight="1" x14ac:dyDescent="0.25">
      <c r="A16" s="24" t="s">
        <v>342</v>
      </c>
      <c r="B16" s="37"/>
      <c r="C16" s="37"/>
      <c r="D16" s="37"/>
      <c r="E16" s="37"/>
      <c r="F16" s="13"/>
      <c r="G16" s="47"/>
    </row>
    <row r="17" spans="1:7" s="8" customFormat="1" ht="18" customHeight="1" x14ac:dyDescent="0.25">
      <c r="A17" s="21" t="s">
        <v>26</v>
      </c>
      <c r="B17" s="23">
        <f>+'Unallocated Detail'!B47</f>
        <v>269439027.22000003</v>
      </c>
      <c r="C17" s="23">
        <f>+'Unallocated Detail'!C47</f>
        <v>0</v>
      </c>
      <c r="D17" s="23">
        <f>+'Unallocated Detail'!D47</f>
        <v>0</v>
      </c>
      <c r="E17" s="23">
        <v>0</v>
      </c>
      <c r="F17" s="22">
        <f>SUM(B17:E17)</f>
        <v>269439027.22000003</v>
      </c>
      <c r="G17" s="47"/>
    </row>
    <row r="18" spans="1:7" s="8" customFormat="1" ht="18" customHeight="1" x14ac:dyDescent="0.25">
      <c r="A18" s="21" t="s">
        <v>25</v>
      </c>
      <c r="B18" s="128">
        <f>+'Unallocated Detail'!B56</f>
        <v>666593400</v>
      </c>
      <c r="C18" s="128">
        <f>+'Unallocated Detail'!C56</f>
        <v>253300780.90999997</v>
      </c>
      <c r="D18" s="128">
        <f>+'Unallocated Detail'!D56</f>
        <v>0</v>
      </c>
      <c r="E18" s="55">
        <v>0</v>
      </c>
      <c r="F18" s="31">
        <f>SUM(B18:E18)</f>
        <v>919894180.90999997</v>
      </c>
      <c r="G18" s="47"/>
    </row>
    <row r="19" spans="1:7" s="8" customFormat="1" ht="18" customHeight="1" x14ac:dyDescent="0.25">
      <c r="A19" s="21" t="s">
        <v>24</v>
      </c>
      <c r="B19" s="128">
        <f>+'Unallocated Detail'!B59</f>
        <v>120333744.7</v>
      </c>
      <c r="C19" s="128">
        <f>+'Unallocated Detail'!C59</f>
        <v>0</v>
      </c>
      <c r="D19" s="128">
        <f>+'Unallocated Detail'!D59</f>
        <v>0</v>
      </c>
      <c r="E19" s="55">
        <v>0</v>
      </c>
      <c r="F19" s="31">
        <f>SUM(B19:E19)</f>
        <v>120333744.7</v>
      </c>
      <c r="G19" s="47"/>
    </row>
    <row r="20" spans="1:7" s="8" customFormat="1" ht="18" customHeight="1" x14ac:dyDescent="0.25">
      <c r="A20" s="21" t="s">
        <v>23</v>
      </c>
      <c r="B20" s="35">
        <f>+'Unallocated Detail'!B62</f>
        <v>-78447678.390000001</v>
      </c>
      <c r="C20" s="58">
        <f>+'Unallocated Detail'!C62</f>
        <v>0</v>
      </c>
      <c r="D20" s="58">
        <f>+'Unallocated Detail'!D62</f>
        <v>0</v>
      </c>
      <c r="E20" s="34">
        <v>0</v>
      </c>
      <c r="F20" s="33">
        <f>SUM(B20:E20)</f>
        <v>-78447678.390000001</v>
      </c>
      <c r="G20" s="47"/>
    </row>
    <row r="21" spans="1:7" s="8" customFormat="1" ht="18" customHeight="1" x14ac:dyDescent="0.25">
      <c r="A21" s="21" t="s">
        <v>22</v>
      </c>
      <c r="B21" s="23">
        <f>SUM(B17:B20)</f>
        <v>977918493.53000009</v>
      </c>
      <c r="C21" s="23">
        <f>SUM(C17:C20)</f>
        <v>253300780.90999997</v>
      </c>
      <c r="D21" s="23">
        <f>SUM(D17:D20)</f>
        <v>0</v>
      </c>
      <c r="E21" s="23">
        <f>SUM(E17:E20)</f>
        <v>0</v>
      </c>
      <c r="F21" s="22">
        <f>SUM(F17:F20)</f>
        <v>1231219274.4400001</v>
      </c>
      <c r="G21" s="47"/>
    </row>
    <row r="22" spans="1:7" s="8" customFormat="1" ht="18" customHeight="1" x14ac:dyDescent="0.25">
      <c r="A22" s="24" t="s">
        <v>341</v>
      </c>
      <c r="B22" s="37"/>
      <c r="C22" s="37"/>
      <c r="D22" s="37"/>
      <c r="E22" s="37"/>
      <c r="F22" s="13"/>
      <c r="G22" s="47"/>
    </row>
    <row r="23" spans="1:7" s="8" customFormat="1" ht="18" customHeight="1" x14ac:dyDescent="0.25">
      <c r="A23" s="21" t="s">
        <v>21</v>
      </c>
      <c r="B23" s="23">
        <f>+'Unallocated Detail'!B138</f>
        <v>128764406.59</v>
      </c>
      <c r="C23" s="23">
        <f>+'Unallocated Detail'!C138</f>
        <v>6533272.6600000001</v>
      </c>
      <c r="D23" s="23">
        <f>+'Unallocated Detail'!D138</f>
        <v>0</v>
      </c>
      <c r="E23" s="23">
        <v>0</v>
      </c>
      <c r="F23" s="22">
        <f t="shared" ref="F23:F37" si="0">SUM(B23:E23)</f>
        <v>135297679.25</v>
      </c>
      <c r="G23" s="47"/>
    </row>
    <row r="24" spans="1:7" s="8" customFormat="1" ht="18" customHeight="1" x14ac:dyDescent="0.25">
      <c r="A24" s="21" t="s">
        <v>20</v>
      </c>
      <c r="B24" s="56">
        <f>+'Unallocated Detail'!B168</f>
        <v>25458418.52</v>
      </c>
      <c r="C24" s="55">
        <f>+'Unallocated Detail'!C168</f>
        <v>-9.02</v>
      </c>
      <c r="D24" s="55">
        <f>+'Unallocated Detail'!D168</f>
        <v>0</v>
      </c>
      <c r="E24" s="55">
        <v>0</v>
      </c>
      <c r="F24" s="31">
        <f t="shared" si="0"/>
        <v>25458409.5</v>
      </c>
      <c r="G24" s="47"/>
    </row>
    <row r="25" spans="1:7" s="8" customFormat="1" ht="18" customHeight="1" x14ac:dyDescent="0.25">
      <c r="A25" s="21" t="s">
        <v>19</v>
      </c>
      <c r="B25" s="56">
        <f>+'Unallocated Detail'!B206</f>
        <v>83822294.38000001</v>
      </c>
      <c r="C25" s="37">
        <f>+'Unallocated Detail'!C206</f>
        <v>59487880.900000006</v>
      </c>
      <c r="D25" s="37">
        <f>+'Unallocated Detail'!D206</f>
        <v>0</v>
      </c>
      <c r="E25" s="55">
        <v>0</v>
      </c>
      <c r="F25" s="31">
        <f t="shared" si="0"/>
        <v>143310175.28000003</v>
      </c>
      <c r="G25" s="47"/>
    </row>
    <row r="26" spans="1:7" s="8" customFormat="1" ht="18" customHeight="1" x14ac:dyDescent="0.25">
      <c r="A26" s="30" t="s">
        <v>18</v>
      </c>
      <c r="B26" s="56">
        <f>+'Unallocated Detail'!B213</f>
        <v>27976823.27</v>
      </c>
      <c r="C26" s="37">
        <f>+'Unallocated Detail'!C213</f>
        <v>12777007.42</v>
      </c>
      <c r="D26" s="37">
        <f>+'Unallocated Detail'!D213</f>
        <v>39440264.489999995</v>
      </c>
      <c r="E26" s="55">
        <v>0</v>
      </c>
      <c r="F26" s="31">
        <f t="shared" si="0"/>
        <v>80194095.179999992</v>
      </c>
      <c r="G26" s="47"/>
    </row>
    <row r="27" spans="1:7" s="8" customFormat="1" ht="18" customHeight="1" x14ac:dyDescent="0.25">
      <c r="A27" s="21" t="s">
        <v>17</v>
      </c>
      <c r="B27" s="56">
        <f>+'Unallocated Detail'!B222</f>
        <v>20194136.09</v>
      </c>
      <c r="C27" s="37">
        <f>+'Unallocated Detail'!C222</f>
        <v>4984439.8</v>
      </c>
      <c r="D27" s="37">
        <f>+'Unallocated Detail'!D222</f>
        <v>3539519.05</v>
      </c>
      <c r="E27" s="55">
        <v>0</v>
      </c>
      <c r="F27" s="31">
        <f t="shared" si="0"/>
        <v>28718094.940000001</v>
      </c>
      <c r="G27" s="47"/>
    </row>
    <row r="28" spans="1:7" s="8" customFormat="1" ht="18" customHeight="1" x14ac:dyDescent="0.25">
      <c r="A28" s="21" t="s">
        <v>16</v>
      </c>
      <c r="B28" s="56">
        <f>+'Unallocated Detail'!B225</f>
        <v>85033539.920000002</v>
      </c>
      <c r="C28" s="37">
        <f>+'Unallocated Detail'!C225</f>
        <v>15239727.939999999</v>
      </c>
      <c r="D28" s="37">
        <f>+'Unallocated Detail'!D225</f>
        <v>0</v>
      </c>
      <c r="E28" s="55">
        <v>0</v>
      </c>
      <c r="F28" s="31">
        <f t="shared" si="0"/>
        <v>100273267.86</v>
      </c>
      <c r="G28" s="47"/>
    </row>
    <row r="29" spans="1:7" s="8" customFormat="1" ht="18" customHeight="1" x14ac:dyDescent="0.25">
      <c r="A29" s="30" t="s">
        <v>15</v>
      </c>
      <c r="B29" s="56">
        <f>+'Unallocated Detail'!B240</f>
        <v>43752910.61999999</v>
      </c>
      <c r="C29" s="37">
        <f>+'Unallocated Detail'!C240</f>
        <v>15262440.150000002</v>
      </c>
      <c r="D29" s="37">
        <f>+'Unallocated Detail'!D240</f>
        <v>133928625.36000001</v>
      </c>
      <c r="E29" s="55">
        <v>0</v>
      </c>
      <c r="F29" s="31">
        <f t="shared" si="0"/>
        <v>192943976.13</v>
      </c>
      <c r="G29" s="47"/>
    </row>
    <row r="30" spans="1:7" s="8" customFormat="1" ht="18" customHeight="1" x14ac:dyDescent="0.25">
      <c r="A30" s="21" t="s">
        <v>14</v>
      </c>
      <c r="B30" s="56">
        <f>+'Unallocated Detail'!B247</f>
        <v>332012060.71999997</v>
      </c>
      <c r="C30" s="37">
        <f>+'Unallocated Detail'!C247</f>
        <v>113813108.11</v>
      </c>
      <c r="D30" s="37">
        <f>+'Unallocated Detail'!D247</f>
        <v>28466086.580000002</v>
      </c>
      <c r="E30" s="55">
        <v>0</v>
      </c>
      <c r="F30" s="31">
        <f t="shared" si="0"/>
        <v>474291255.40999997</v>
      </c>
      <c r="G30" s="47"/>
    </row>
    <row r="31" spans="1:7" s="8" customFormat="1" ht="18" customHeight="1" x14ac:dyDescent="0.25">
      <c r="A31" s="21" t="s">
        <v>13</v>
      </c>
      <c r="B31" s="56">
        <f>+'Unallocated Detail'!B252</f>
        <v>32747906.740000002</v>
      </c>
      <c r="C31" s="37">
        <f>+'Unallocated Detail'!C252</f>
        <v>3751270.8699999996</v>
      </c>
      <c r="D31" s="37">
        <f>+'Unallocated Detail'!D252</f>
        <v>96185653.579999983</v>
      </c>
      <c r="E31" s="55">
        <v>0</v>
      </c>
      <c r="F31" s="31">
        <f t="shared" si="0"/>
        <v>132684831.18999998</v>
      </c>
      <c r="G31" s="47"/>
    </row>
    <row r="32" spans="1:7" s="8" customFormat="1" ht="18" customHeight="1" x14ac:dyDescent="0.25">
      <c r="A32" s="21" t="s">
        <v>12</v>
      </c>
      <c r="B32" s="56">
        <f>+'Unallocated Detail'!B255</f>
        <v>32547180.59</v>
      </c>
      <c r="C32" s="55">
        <f>+'Unallocated Detail'!C255</f>
        <v>0</v>
      </c>
      <c r="D32" s="55">
        <f>+'Unallocated Detail'!D255</f>
        <v>0</v>
      </c>
      <c r="E32" s="55">
        <v>0</v>
      </c>
      <c r="F32" s="31">
        <f t="shared" si="0"/>
        <v>32547180.59</v>
      </c>
      <c r="G32" s="47"/>
    </row>
    <row r="33" spans="1:8" s="8" customFormat="1" ht="18" customHeight="1" x14ac:dyDescent="0.25">
      <c r="A33" s="30" t="s">
        <v>11</v>
      </c>
      <c r="B33" s="56">
        <f>+'Unallocated Detail'!B263</f>
        <v>-31915065.650000006</v>
      </c>
      <c r="C33" s="37">
        <f>+'Unallocated Detail'!C263</f>
        <v>6060388.8799999999</v>
      </c>
      <c r="D33" s="37">
        <f>+'Unallocated Detail'!D263</f>
        <v>-12861989</v>
      </c>
      <c r="E33" s="55">
        <v>0</v>
      </c>
      <c r="F33" s="31">
        <f t="shared" si="0"/>
        <v>-38716665.770000011</v>
      </c>
      <c r="G33" s="47"/>
      <c r="H33" s="46"/>
    </row>
    <row r="34" spans="1:8" s="8" customFormat="1" ht="18" customHeight="1" x14ac:dyDescent="0.25">
      <c r="A34" s="30" t="s">
        <v>340</v>
      </c>
      <c r="B34" s="56">
        <f>+'Unallocated Detail'!B267</f>
        <v>10152413.020000001</v>
      </c>
      <c r="C34" s="55">
        <f>+'Unallocated Detail'!C267</f>
        <v>0</v>
      </c>
      <c r="D34" s="55">
        <f>+'Unallocated Detail'!D267</f>
        <v>0</v>
      </c>
      <c r="E34" s="55">
        <v>0</v>
      </c>
      <c r="F34" s="31">
        <f t="shared" si="0"/>
        <v>10152413.020000001</v>
      </c>
      <c r="G34" s="47"/>
      <c r="H34" s="46"/>
    </row>
    <row r="35" spans="1:8" s="8" customFormat="1" ht="18" customHeight="1" x14ac:dyDescent="0.25">
      <c r="A35" s="21" t="s">
        <v>10</v>
      </c>
      <c r="B35" s="56">
        <f>+'Unallocated Detail'!B272</f>
        <v>226479977.37</v>
      </c>
      <c r="C35" s="37">
        <f>+'Unallocated Detail'!C272</f>
        <v>93482180.420000002</v>
      </c>
      <c r="D35" s="37">
        <f>+'Unallocated Detail'!D272</f>
        <v>6446327.3099999996</v>
      </c>
      <c r="E35" s="55">
        <v>0</v>
      </c>
      <c r="F35" s="31">
        <f t="shared" si="0"/>
        <v>326408485.10000002</v>
      </c>
      <c r="G35" s="47"/>
      <c r="H35" s="46"/>
    </row>
    <row r="36" spans="1:8" s="8" customFormat="1" ht="18" customHeight="1" x14ac:dyDescent="0.25">
      <c r="A36" s="21" t="s">
        <v>9</v>
      </c>
      <c r="B36" s="56">
        <f>+'Unallocated Detail'!B277</f>
        <v>53379036.509999998</v>
      </c>
      <c r="C36" s="55">
        <f>+'Unallocated Detail'!C277</f>
        <v>21870763.949999999</v>
      </c>
      <c r="D36" s="55">
        <f>+'Unallocated Detail'!D277</f>
        <v>0</v>
      </c>
      <c r="E36" s="55">
        <v>0</v>
      </c>
      <c r="F36" s="31">
        <f t="shared" si="0"/>
        <v>75249800.459999993</v>
      </c>
      <c r="G36" s="47"/>
      <c r="H36" s="46"/>
    </row>
    <row r="37" spans="1:8" s="8" customFormat="1" ht="18" customHeight="1" x14ac:dyDescent="0.25">
      <c r="A37" s="21" t="s">
        <v>8</v>
      </c>
      <c r="B37" s="35">
        <f>+'Unallocated Detail'!B282</f>
        <v>19103141.039999992</v>
      </c>
      <c r="C37" s="58">
        <f>+'Unallocated Detail'!C282</f>
        <v>842705.00999999791</v>
      </c>
      <c r="D37" s="58">
        <f>+'Unallocated Detail'!D282</f>
        <v>0</v>
      </c>
      <c r="E37" s="34">
        <v>0</v>
      </c>
      <c r="F37" s="33">
        <f t="shared" si="0"/>
        <v>19945846.04999999</v>
      </c>
      <c r="G37" s="47"/>
      <c r="H37" s="46"/>
    </row>
    <row r="38" spans="1:8" s="8" customFormat="1" ht="18" customHeight="1" x14ac:dyDescent="0.25">
      <c r="A38" s="24" t="s">
        <v>7</v>
      </c>
      <c r="B38" s="23">
        <f>SUM(B21:B37)</f>
        <v>2067427673.26</v>
      </c>
      <c r="C38" s="23">
        <f>SUM(C21:C37)</f>
        <v>607405958</v>
      </c>
      <c r="D38" s="23">
        <f>SUM(D21:D37)</f>
        <v>295144487.37</v>
      </c>
      <c r="E38" s="23">
        <f>SUM(E21:E37)</f>
        <v>0</v>
      </c>
      <c r="F38" s="22">
        <f>SUM(F21:F37)</f>
        <v>2969978118.6300001</v>
      </c>
      <c r="G38" s="47"/>
      <c r="H38" s="46"/>
    </row>
    <row r="39" spans="1:8" s="8" customFormat="1" ht="12" customHeight="1" x14ac:dyDescent="0.25">
      <c r="A39" s="21"/>
      <c r="B39" s="37"/>
      <c r="C39" s="37"/>
      <c r="D39" s="37"/>
      <c r="E39" s="37"/>
      <c r="F39" s="13"/>
      <c r="G39" s="47"/>
      <c r="H39" s="46"/>
    </row>
    <row r="40" spans="1:8" s="8" customFormat="1" ht="18" customHeight="1" x14ac:dyDescent="0.25">
      <c r="A40" s="18" t="s">
        <v>6</v>
      </c>
      <c r="B40" s="23">
        <f>B12-B38</f>
        <v>493452721.51999974</v>
      </c>
      <c r="C40" s="23">
        <f>C12-C38</f>
        <v>212383490.38999987</v>
      </c>
      <c r="D40" s="23">
        <f>D12-D38</f>
        <v>-295144487.37</v>
      </c>
      <c r="E40" s="23">
        <f>E12-E38</f>
        <v>0</v>
      </c>
      <c r="F40" s="146">
        <f>F12-F38</f>
        <v>410691724.53999949</v>
      </c>
      <c r="G40" s="47"/>
      <c r="H40" s="57"/>
    </row>
    <row r="41" spans="1:8" s="8" customFormat="1" ht="13.5" customHeight="1" x14ac:dyDescent="0.25">
      <c r="A41" s="21"/>
      <c r="B41" s="37"/>
      <c r="C41" s="37"/>
      <c r="D41" s="37"/>
      <c r="E41" s="37"/>
      <c r="F41" s="13"/>
      <c r="G41" s="47"/>
      <c r="H41" s="46"/>
    </row>
    <row r="42" spans="1:8" s="8" customFormat="1" ht="18" customHeight="1" x14ac:dyDescent="0.25">
      <c r="A42" s="18" t="s">
        <v>5</v>
      </c>
      <c r="B42" s="37"/>
      <c r="C42" s="37"/>
      <c r="D42" s="37"/>
      <c r="E42" s="37"/>
      <c r="F42" s="13"/>
      <c r="G42" s="47"/>
      <c r="H42" s="46"/>
    </row>
    <row r="43" spans="1:8" s="8" customFormat="1" ht="18" customHeight="1" x14ac:dyDescent="0.25">
      <c r="A43" s="21" t="s">
        <v>4</v>
      </c>
      <c r="B43" s="23">
        <v>0</v>
      </c>
      <c r="C43" s="23">
        <v>0</v>
      </c>
      <c r="D43" s="23">
        <v>0</v>
      </c>
      <c r="E43" s="23">
        <f>+'Unallocated Detail'!I312</f>
        <v>-60212815.269999996</v>
      </c>
      <c r="F43" s="22">
        <f>SUM(B43:E43)</f>
        <v>-60212815.269999996</v>
      </c>
      <c r="G43" s="47"/>
      <c r="H43" s="46"/>
    </row>
    <row r="44" spans="1:8" s="8" customFormat="1" ht="18" customHeight="1" x14ac:dyDescent="0.25">
      <c r="A44" s="54" t="s">
        <v>3</v>
      </c>
      <c r="B44" s="56">
        <v>0</v>
      </c>
      <c r="C44" s="55">
        <v>0</v>
      </c>
      <c r="D44" s="55">
        <v>0</v>
      </c>
      <c r="E44" s="55">
        <f>+'Unallocated Detail'!I323</f>
        <v>223730513.16</v>
      </c>
      <c r="F44" s="31">
        <f>SUM(B44:E44)</f>
        <v>223730513.16</v>
      </c>
      <c r="G44" s="47"/>
      <c r="H44" s="46"/>
    </row>
    <row r="45" spans="1:8" s="8" customFormat="1" ht="18" customHeight="1" x14ac:dyDescent="0.25">
      <c r="A45" s="54" t="s">
        <v>2</v>
      </c>
      <c r="B45" s="35">
        <v>0</v>
      </c>
      <c r="C45" s="34">
        <v>0</v>
      </c>
      <c r="D45" s="34">
        <v>0</v>
      </c>
      <c r="E45" s="34">
        <f>+'Unallocated Detail'!I327</f>
        <v>0</v>
      </c>
      <c r="F45" s="33">
        <v>0</v>
      </c>
      <c r="G45" s="47"/>
      <c r="H45" s="46"/>
    </row>
    <row r="46" spans="1:8" s="8" customFormat="1" ht="18" customHeight="1" x14ac:dyDescent="0.25">
      <c r="A46" s="18" t="s">
        <v>1</v>
      </c>
      <c r="B46" s="23">
        <f>SUM(B43:B45)</f>
        <v>0</v>
      </c>
      <c r="C46" s="23">
        <f>SUM(C43:C45)</f>
        <v>0</v>
      </c>
      <c r="D46" s="23">
        <f>SUM(D43:D45)</f>
        <v>0</v>
      </c>
      <c r="E46" s="23">
        <f>SUM(E43:E45)</f>
        <v>163517697.88999999</v>
      </c>
      <c r="F46" s="22">
        <f>SUM(F43:F45)</f>
        <v>163517697.88999999</v>
      </c>
      <c r="G46" s="47"/>
      <c r="H46" s="46"/>
    </row>
    <row r="47" spans="1:8" s="8" customFormat="1" ht="18" customHeight="1" x14ac:dyDescent="0.25">
      <c r="A47" s="21"/>
      <c r="B47" s="37"/>
      <c r="C47" s="37"/>
      <c r="D47" s="37"/>
      <c r="E47" s="37"/>
      <c r="F47" s="13"/>
      <c r="G47" s="47"/>
      <c r="H47" s="46"/>
    </row>
    <row r="48" spans="1:8" s="8" customFormat="1" ht="18" customHeight="1" x14ac:dyDescent="0.35">
      <c r="A48" s="53" t="s">
        <v>0</v>
      </c>
      <c r="B48" s="52">
        <f>B40-B46</f>
        <v>493452721.51999974</v>
      </c>
      <c r="C48" s="52">
        <f>C40-C46</f>
        <v>212383490.38999987</v>
      </c>
      <c r="D48" s="52">
        <f>D40-D46</f>
        <v>-295144487.37</v>
      </c>
      <c r="E48" s="52">
        <f>E40-E46</f>
        <v>-163517697.88999999</v>
      </c>
      <c r="F48" s="51">
        <f>F40-F46</f>
        <v>247174026.6499995</v>
      </c>
      <c r="G48" s="47"/>
      <c r="H48" s="46"/>
    </row>
    <row r="49" spans="1:10" ht="9.9499999999999993" customHeight="1" x14ac:dyDescent="0.25">
      <c r="A49" s="50"/>
      <c r="B49" s="49"/>
      <c r="C49" s="49"/>
      <c r="D49" s="49"/>
      <c r="E49" s="49"/>
      <c r="F49" s="48"/>
      <c r="G49" s="47"/>
      <c r="H49" s="8"/>
      <c r="I49" s="8"/>
      <c r="J49" s="8"/>
    </row>
    <row r="50" spans="1:10" ht="18" customHeight="1" x14ac:dyDescent="0.25">
      <c r="G50" s="47"/>
      <c r="H50" s="8"/>
      <c r="I50" s="8"/>
      <c r="J50" s="8"/>
    </row>
    <row r="51" spans="1:10" ht="18" customHeight="1" x14ac:dyDescent="0.25">
      <c r="G51" s="47"/>
      <c r="H51" s="8"/>
      <c r="I51" s="8"/>
      <c r="J51" s="8"/>
    </row>
    <row r="52" spans="1:10" ht="18" customHeight="1" x14ac:dyDescent="0.25">
      <c r="G52" s="47"/>
      <c r="H52" s="8"/>
      <c r="I52" s="8"/>
      <c r="J52" s="8"/>
    </row>
    <row r="53" spans="1:10" ht="18" customHeight="1" x14ac:dyDescent="0.25">
      <c r="G53" s="47"/>
      <c r="H53" s="8"/>
      <c r="I53" s="8"/>
      <c r="J53" s="8"/>
    </row>
    <row r="54" spans="1:10" ht="18" customHeight="1" x14ac:dyDescent="0.25">
      <c r="G54" s="47"/>
      <c r="H54" s="8"/>
      <c r="I54" s="8"/>
      <c r="J54" s="8"/>
    </row>
    <row r="55" spans="1:10" ht="18" customHeight="1" x14ac:dyDescent="0.25">
      <c r="G55" s="47"/>
      <c r="H55" s="8"/>
      <c r="I55" s="8"/>
      <c r="J55" s="8"/>
    </row>
    <row r="56" spans="1:10" ht="18" customHeight="1" x14ac:dyDescent="0.25">
      <c r="G56" s="47"/>
      <c r="H56" s="8"/>
      <c r="I56" s="8"/>
      <c r="J56" s="8"/>
    </row>
    <row r="57" spans="1:10" ht="18" customHeight="1" x14ac:dyDescent="0.25">
      <c r="G57" s="47"/>
      <c r="H57" s="8"/>
      <c r="I57" s="8"/>
      <c r="J57" s="8"/>
    </row>
    <row r="58" spans="1:10" ht="18" customHeight="1" x14ac:dyDescent="0.25">
      <c r="G58" s="47"/>
      <c r="H58" s="8"/>
      <c r="I58" s="8"/>
      <c r="J58" s="8"/>
    </row>
    <row r="59" spans="1:10" ht="18" customHeight="1" x14ac:dyDescent="0.25">
      <c r="G59" s="47"/>
      <c r="H59" s="8"/>
      <c r="I59" s="8"/>
      <c r="J59" s="8"/>
    </row>
    <row r="60" spans="1:10" ht="18" customHeight="1" x14ac:dyDescent="0.25">
      <c r="B60" s="8"/>
      <c r="C60" s="8"/>
      <c r="D60" s="8"/>
      <c r="E60" s="8"/>
      <c r="F60" s="8"/>
      <c r="G60" s="47"/>
      <c r="H60" s="8"/>
      <c r="I60" s="8"/>
      <c r="J60" s="8"/>
    </row>
    <row r="61" spans="1:10" ht="18" customHeight="1" x14ac:dyDescent="0.25">
      <c r="B61" s="8"/>
      <c r="C61" s="8"/>
      <c r="D61" s="8"/>
      <c r="E61" s="8"/>
      <c r="F61" s="8"/>
      <c r="G61" s="47"/>
      <c r="H61" s="8"/>
      <c r="I61" s="8"/>
      <c r="J61" s="8"/>
    </row>
    <row r="62" spans="1:10" ht="18" customHeight="1" x14ac:dyDescent="0.25">
      <c r="B62" s="8"/>
      <c r="C62" s="8"/>
      <c r="D62" s="8"/>
      <c r="E62" s="8"/>
      <c r="F62" s="8"/>
      <c r="G62" s="47"/>
      <c r="H62" s="8"/>
      <c r="I62" s="8"/>
      <c r="J62" s="8"/>
    </row>
    <row r="63" spans="1:10" ht="18" customHeight="1" x14ac:dyDescent="0.25">
      <c r="B63" s="8"/>
      <c r="C63" s="8"/>
      <c r="D63" s="8"/>
      <c r="E63" s="8"/>
      <c r="F63" s="8"/>
      <c r="G63" s="47"/>
      <c r="H63" s="8"/>
      <c r="I63" s="8"/>
      <c r="J63" s="8"/>
    </row>
    <row r="64" spans="1:10" ht="18" customHeight="1" x14ac:dyDescent="0.25">
      <c r="B64" s="8"/>
      <c r="C64" s="8"/>
      <c r="D64" s="8"/>
      <c r="E64" s="8"/>
      <c r="F64" s="8"/>
      <c r="G64" s="47"/>
      <c r="H64" s="8"/>
      <c r="I64" s="8"/>
      <c r="J64" s="8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77"/>
  <sheetViews>
    <sheetView zoomScaleNormal="100" workbookViewId="0">
      <pane xSplit="2" ySplit="8" topLeftCell="C60" activePane="bottomRight" state="frozen"/>
      <selection pane="topRight" activeCell="C1" sqref="C1"/>
      <selection pane="bottomLeft" activeCell="A8" sqref="A8"/>
      <selection pane="bottomRight" activeCell="E77" sqref="E77"/>
    </sheetView>
  </sheetViews>
  <sheetFormatPr defaultColWidth="8.85546875" defaultRowHeight="12.75" x14ac:dyDescent="0.2"/>
  <cols>
    <col min="1" max="1" width="5.42578125" style="85" customWidth="1"/>
    <col min="2" max="2" width="55.7109375" style="85" customWidth="1"/>
    <col min="3" max="3" width="17.28515625" style="85" customWidth="1"/>
    <col min="4" max="4" width="21.7109375" style="85" customWidth="1"/>
    <col min="5" max="5" width="17.140625" style="85" customWidth="1"/>
    <col min="6" max="6" width="13.85546875" style="85" customWidth="1"/>
    <col min="7" max="7" width="13.7109375" style="85" customWidth="1"/>
    <col min="8" max="8" width="16.28515625" style="85" customWidth="1"/>
    <col min="9" max="10" width="8.85546875" style="85" customWidth="1"/>
    <col min="11" max="16384" width="8.85546875" style="85"/>
  </cols>
  <sheetData>
    <row r="1" spans="1:8" ht="15.95" customHeight="1" x14ac:dyDescent="0.2">
      <c r="A1" s="86"/>
      <c r="B1" s="86" t="s">
        <v>349</v>
      </c>
      <c r="C1" s="86"/>
      <c r="D1" s="86"/>
      <c r="E1" s="86"/>
      <c r="F1" s="86"/>
      <c r="G1" s="86"/>
      <c r="H1" s="86"/>
    </row>
    <row r="2" spans="1:8" ht="15.95" customHeight="1" x14ac:dyDescent="0.2">
      <c r="A2" s="86"/>
      <c r="B2" s="86" t="s">
        <v>359</v>
      </c>
      <c r="C2" s="86"/>
      <c r="D2" s="86"/>
      <c r="E2" s="86"/>
      <c r="F2" s="86"/>
      <c r="G2" s="86"/>
      <c r="H2" s="86"/>
    </row>
    <row r="3" spans="1:8" ht="15.95" customHeight="1" x14ac:dyDescent="0.2">
      <c r="B3" s="86" t="str">
        <f>Allocated!A3</f>
        <v>FOR THE 12 MONTHS ENDED SEPTEMBER 30, 2019</v>
      </c>
      <c r="C3" s="86"/>
      <c r="D3" s="86"/>
      <c r="E3" s="86"/>
      <c r="F3" s="86"/>
      <c r="G3" s="86"/>
      <c r="H3" s="86"/>
    </row>
    <row r="4" spans="1:8" ht="15" customHeight="1" x14ac:dyDescent="0.2">
      <c r="A4" s="145"/>
      <c r="B4" s="145"/>
      <c r="C4" s="145"/>
      <c r="D4" s="145"/>
      <c r="E4" s="145"/>
      <c r="F4" s="145"/>
      <c r="G4" s="145"/>
      <c r="H4" s="145"/>
    </row>
    <row r="5" spans="1:8" ht="15" customHeight="1" x14ac:dyDescent="0.2">
      <c r="A5" s="145"/>
      <c r="B5" s="145" t="s">
        <v>420</v>
      </c>
      <c r="C5" s="145"/>
      <c r="D5" s="145"/>
      <c r="E5" s="145"/>
      <c r="F5" s="145"/>
      <c r="G5" s="145"/>
      <c r="H5" s="145"/>
    </row>
    <row r="6" spans="1:8" ht="15.95" customHeight="1" x14ac:dyDescent="0.2">
      <c r="A6" s="145"/>
      <c r="B6" s="145" t="s">
        <v>421</v>
      </c>
      <c r="C6" s="145"/>
      <c r="D6" s="145"/>
      <c r="E6" s="145"/>
      <c r="F6" s="145"/>
      <c r="G6" s="145"/>
      <c r="H6" s="145"/>
    </row>
    <row r="7" spans="1:8" ht="10.5" customHeight="1" x14ac:dyDescent="0.2"/>
    <row r="8" spans="1:8" ht="51" x14ac:dyDescent="0.2">
      <c r="A8" s="87"/>
      <c r="B8" s="88" t="s">
        <v>360</v>
      </c>
      <c r="C8" s="89" t="s">
        <v>361</v>
      </c>
      <c r="D8" s="89" t="s">
        <v>362</v>
      </c>
      <c r="E8" s="90" t="s">
        <v>412</v>
      </c>
      <c r="F8" s="148" t="s">
        <v>413</v>
      </c>
      <c r="G8" s="148" t="s">
        <v>414</v>
      </c>
      <c r="H8" s="89" t="s">
        <v>35</v>
      </c>
    </row>
    <row r="9" spans="1:8" ht="15.95" customHeight="1" x14ac:dyDescent="0.2">
      <c r="A9" s="114" t="s">
        <v>18</v>
      </c>
      <c r="B9" s="91"/>
      <c r="C9" s="92"/>
      <c r="D9" s="92"/>
      <c r="E9" s="93"/>
      <c r="F9" s="94"/>
      <c r="G9" s="94"/>
      <c r="H9" s="95"/>
    </row>
    <row r="10" spans="1:8" ht="15.95" customHeight="1" x14ac:dyDescent="0.2">
      <c r="A10" s="114"/>
      <c r="B10" s="96" t="s">
        <v>363</v>
      </c>
      <c r="C10" s="97">
        <f>+'Unallocated Detail'!E208</f>
        <v>132772.66</v>
      </c>
      <c r="D10" s="97">
        <f>+'Unallocated Detail'!F208</f>
        <v>95918.720000000001</v>
      </c>
      <c r="E10" s="100">
        <v>1</v>
      </c>
      <c r="F10" s="98">
        <f>C10/H10</f>
        <v>0.58057570862530983</v>
      </c>
      <c r="G10" s="98">
        <f>D10/H10</f>
        <v>0.41942429137469023</v>
      </c>
      <c r="H10" s="99">
        <f>C10+D10</f>
        <v>228691.38</v>
      </c>
    </row>
    <row r="11" spans="1:8" ht="15.95" customHeight="1" x14ac:dyDescent="0.2">
      <c r="A11" s="114" t="s">
        <v>364</v>
      </c>
      <c r="B11" s="96" t="s">
        <v>365</v>
      </c>
      <c r="C11" s="111">
        <f>+'Unallocated Detail'!E209</f>
        <v>1431902.18</v>
      </c>
      <c r="D11" s="111">
        <f>+'Unallocated Detail'!F209</f>
        <v>866626.31</v>
      </c>
      <c r="E11" s="100">
        <v>2</v>
      </c>
      <c r="F11" s="98">
        <f>C11/H11</f>
        <v>0.62296472992597096</v>
      </c>
      <c r="G11" s="98">
        <f>D11/H11</f>
        <v>0.37703527007402898</v>
      </c>
      <c r="H11" s="113">
        <f>C11+D11</f>
        <v>2298528.4900000002</v>
      </c>
    </row>
    <row r="12" spans="1:8" ht="15.95" customHeight="1" x14ac:dyDescent="0.2">
      <c r="A12" s="114" t="s">
        <v>364</v>
      </c>
      <c r="B12" s="96" t="s">
        <v>366</v>
      </c>
      <c r="C12" s="111">
        <f>+'Unallocated Detail'!E210</f>
        <v>21385026.329999998</v>
      </c>
      <c r="D12" s="111">
        <f>+'Unallocated Detail'!F210</f>
        <v>15449007.529999999</v>
      </c>
      <c r="E12" s="100">
        <v>1</v>
      </c>
      <c r="F12" s="98">
        <f>C12/H12</f>
        <v>0.58057790822696498</v>
      </c>
      <c r="G12" s="98">
        <f>D12/H12</f>
        <v>0.41942209177303502</v>
      </c>
      <c r="H12" s="113">
        <f>C12+D12</f>
        <v>36834033.859999999</v>
      </c>
    </row>
    <row r="13" spans="1:8" ht="15.95" customHeight="1" x14ac:dyDescent="0.2">
      <c r="A13" s="114" t="s">
        <v>364</v>
      </c>
      <c r="B13" s="143" t="s">
        <v>411</v>
      </c>
      <c r="C13" s="111">
        <f>+'Unallocated Detail'!E211</f>
        <v>52257.39</v>
      </c>
      <c r="D13" s="111">
        <f>+'Unallocated Detail'!F211</f>
        <v>26753.37</v>
      </c>
      <c r="E13" s="100">
        <v>4</v>
      </c>
      <c r="F13" s="98">
        <f>C13/H13</f>
        <v>0.66139586557577734</v>
      </c>
      <c r="G13" s="98">
        <f>D13/H13</f>
        <v>0.33860413442422271</v>
      </c>
      <c r="H13" s="113">
        <f>C13+D13</f>
        <v>79010.759999999995</v>
      </c>
    </row>
    <row r="14" spans="1:8" ht="15.95" customHeight="1" x14ac:dyDescent="0.2">
      <c r="A14" s="114" t="s">
        <v>364</v>
      </c>
      <c r="B14" s="96" t="s">
        <v>367</v>
      </c>
      <c r="C14" s="101">
        <f>+'Unallocated Detail'!E212</f>
        <v>0</v>
      </c>
      <c r="D14" s="101">
        <f>+'Unallocated Detail'!F212</f>
        <v>0</v>
      </c>
      <c r="E14" s="109">
        <v>1</v>
      </c>
      <c r="F14" s="102"/>
      <c r="G14" s="102"/>
      <c r="H14" s="101">
        <f>C14+D14</f>
        <v>0</v>
      </c>
    </row>
    <row r="15" spans="1:8" ht="15.95" customHeight="1" x14ac:dyDescent="0.2">
      <c r="A15" s="114" t="s">
        <v>364</v>
      </c>
      <c r="B15" s="91" t="s">
        <v>368</v>
      </c>
      <c r="C15" s="111">
        <f>SUM(C10:C14)</f>
        <v>23001958.559999999</v>
      </c>
      <c r="D15" s="111">
        <f>SUM(D10:D14)</f>
        <v>16438305.929999998</v>
      </c>
      <c r="E15" s="100"/>
      <c r="F15" s="103"/>
      <c r="G15" s="104"/>
      <c r="H15" s="113">
        <f>SUM(H10:H14)</f>
        <v>39440264.489999995</v>
      </c>
    </row>
    <row r="16" spans="1:8" ht="15.95" customHeight="1" x14ac:dyDescent="0.2">
      <c r="A16" s="114" t="s">
        <v>17</v>
      </c>
      <c r="B16" s="91"/>
      <c r="C16" s="111"/>
      <c r="D16" s="111"/>
      <c r="E16" s="100"/>
      <c r="F16" s="104"/>
      <c r="G16" s="104"/>
      <c r="H16" s="113"/>
    </row>
    <row r="17" spans="1:8" ht="15.95" customHeight="1" x14ac:dyDescent="0.2">
      <c r="A17" s="114"/>
      <c r="B17" s="96" t="s">
        <v>369</v>
      </c>
      <c r="C17" s="111">
        <f>+'Unallocated Detail'!E215</f>
        <v>806591.22</v>
      </c>
      <c r="D17" s="111">
        <f>+'Unallocated Detail'!F215</f>
        <v>582717.61</v>
      </c>
      <c r="E17" s="100">
        <v>1</v>
      </c>
      <c r="F17" s="98">
        <f>C17/H17</f>
        <v>0.58057013860625928</v>
      </c>
      <c r="G17" s="98">
        <f>D17/H17</f>
        <v>0.41942986139374061</v>
      </c>
      <c r="H17" s="113">
        <f t="shared" ref="H17:H23" si="0">C17+D17</f>
        <v>1389308.83</v>
      </c>
    </row>
    <row r="18" spans="1:8" ht="15.95" customHeight="1" x14ac:dyDescent="0.2">
      <c r="A18" s="114" t="s">
        <v>364</v>
      </c>
      <c r="B18" s="96" t="s">
        <v>370</v>
      </c>
      <c r="C18" s="111">
        <f>+'Unallocated Detail'!E216</f>
        <v>1404487.9</v>
      </c>
      <c r="D18" s="111">
        <f>+'Unallocated Detail'!F216</f>
        <v>1014591.19</v>
      </c>
      <c r="E18" s="100">
        <v>1</v>
      </c>
      <c r="F18" s="98">
        <f>C18/H18</f>
        <v>0.58058783849022477</v>
      </c>
      <c r="G18" s="98">
        <f>D18/H18</f>
        <v>0.41941216150977517</v>
      </c>
      <c r="H18" s="113">
        <f t="shared" si="0"/>
        <v>2419079.09</v>
      </c>
    </row>
    <row r="19" spans="1:8" ht="15.95" customHeight="1" x14ac:dyDescent="0.2">
      <c r="A19" s="114" t="s">
        <v>364</v>
      </c>
      <c r="B19" s="96" t="s">
        <v>371</v>
      </c>
      <c r="C19" s="111">
        <f>+'Unallocated Detail'!E217</f>
        <v>426.29</v>
      </c>
      <c r="D19" s="111">
        <f>+'Unallocated Detail'!F217</f>
        <v>307.77</v>
      </c>
      <c r="E19" s="100">
        <v>1</v>
      </c>
      <c r="F19" s="98">
        <f>C19/H19</f>
        <v>0.58072909571424691</v>
      </c>
      <c r="G19" s="98">
        <f>D19/H19</f>
        <v>0.4192709042857532</v>
      </c>
      <c r="H19" s="113">
        <f t="shared" si="0"/>
        <v>734.06</v>
      </c>
    </row>
    <row r="20" spans="1:8" ht="15.95" customHeight="1" x14ac:dyDescent="0.2">
      <c r="A20" s="114"/>
      <c r="B20" s="96" t="s">
        <v>372</v>
      </c>
      <c r="C20" s="111">
        <f>+'Unallocated Detail'!E218</f>
        <v>0</v>
      </c>
      <c r="D20" s="111">
        <f>+'Unallocated Detail'!F218</f>
        <v>0</v>
      </c>
      <c r="E20" s="100">
        <v>1</v>
      </c>
      <c r="F20" s="98"/>
      <c r="G20" s="98"/>
      <c r="H20" s="113">
        <f t="shared" si="0"/>
        <v>0</v>
      </c>
    </row>
    <row r="21" spans="1:8" ht="15.95" customHeight="1" x14ac:dyDescent="0.2">
      <c r="A21" s="114" t="s">
        <v>364</v>
      </c>
      <c r="B21" s="96" t="s">
        <v>373</v>
      </c>
      <c r="C21" s="111">
        <f>+'Unallocated Detail'!E219</f>
        <v>-156550.35</v>
      </c>
      <c r="D21" s="111">
        <f>+'Unallocated Detail'!F219</f>
        <v>-113052.58</v>
      </c>
      <c r="E21" s="100">
        <v>1</v>
      </c>
      <c r="F21" s="98">
        <f>C21/H21</f>
        <v>0.58067006170889912</v>
      </c>
      <c r="G21" s="98">
        <f>D21/H21</f>
        <v>0.41932993829110093</v>
      </c>
      <c r="H21" s="113">
        <f t="shared" si="0"/>
        <v>-269602.93</v>
      </c>
    </row>
    <row r="22" spans="1:8" ht="15.95" customHeight="1" x14ac:dyDescent="0.2">
      <c r="A22" s="114"/>
      <c r="B22" s="96" t="s">
        <v>374</v>
      </c>
      <c r="C22" s="111">
        <f>+'Unallocated Detail'!E220</f>
        <v>0</v>
      </c>
      <c r="D22" s="111">
        <f>+'Unallocated Detail'!F220</f>
        <v>0</v>
      </c>
      <c r="E22" s="100">
        <v>1</v>
      </c>
      <c r="F22" s="98"/>
      <c r="G22" s="98"/>
      <c r="H22" s="113">
        <f t="shared" si="0"/>
        <v>0</v>
      </c>
    </row>
    <row r="23" spans="1:8" ht="15.95" customHeight="1" x14ac:dyDescent="0.2">
      <c r="A23" s="114"/>
      <c r="B23" s="96" t="s">
        <v>375</v>
      </c>
      <c r="C23" s="101">
        <f>+'Unallocated Detail'!E221</f>
        <v>0</v>
      </c>
      <c r="D23" s="101">
        <f>+'Unallocated Detail'!F221</f>
        <v>0</v>
      </c>
      <c r="E23" s="109">
        <v>1</v>
      </c>
      <c r="F23" s="102"/>
      <c r="G23" s="102"/>
      <c r="H23" s="101">
        <f t="shared" si="0"/>
        <v>0</v>
      </c>
    </row>
    <row r="24" spans="1:8" ht="15.95" customHeight="1" x14ac:dyDescent="0.2">
      <c r="A24" s="114" t="s">
        <v>364</v>
      </c>
      <c r="B24" s="91" t="s">
        <v>368</v>
      </c>
      <c r="C24" s="111">
        <f>SUM(C17:C22)</f>
        <v>2054955.06</v>
      </c>
      <c r="D24" s="111">
        <f>SUM(D17:D22)</f>
        <v>1484563.9899999998</v>
      </c>
      <c r="E24" s="100"/>
      <c r="F24" s="103"/>
      <c r="G24" s="104"/>
      <c r="H24" s="113">
        <f>SUM(H17:H22)</f>
        <v>3539519.05</v>
      </c>
    </row>
    <row r="25" spans="1:8" ht="15.95" customHeight="1" x14ac:dyDescent="0.2">
      <c r="A25" s="114" t="s">
        <v>15</v>
      </c>
      <c r="B25" s="91"/>
      <c r="C25" s="111"/>
      <c r="D25" s="111"/>
      <c r="E25" s="100"/>
      <c r="F25" s="104"/>
      <c r="G25" s="104"/>
      <c r="H25" s="113"/>
    </row>
    <row r="26" spans="1:8" ht="15.95" customHeight="1" x14ac:dyDescent="0.2">
      <c r="A26" s="114"/>
      <c r="B26" s="96" t="s">
        <v>376</v>
      </c>
      <c r="C26" s="111">
        <f>+'Unallocated Detail'!E227</f>
        <v>47746479.479999997</v>
      </c>
      <c r="D26" s="111">
        <f>+'Unallocated Detail'!F227</f>
        <v>24543859.420000002</v>
      </c>
      <c r="E26" s="100">
        <v>4</v>
      </c>
      <c r="F26" s="98">
        <f t="shared" ref="F26:F36" si="1">C26/H26</f>
        <v>0.66048216409731053</v>
      </c>
      <c r="G26" s="98">
        <f t="shared" ref="G26:G36" si="2">D26/H26</f>
        <v>0.33951783590268936</v>
      </c>
      <c r="H26" s="113">
        <f t="shared" ref="H26:H38" si="3">C26+D26</f>
        <v>72290338.900000006</v>
      </c>
    </row>
    <row r="27" spans="1:8" ht="15.95" customHeight="1" x14ac:dyDescent="0.2">
      <c r="A27" s="114"/>
      <c r="B27" s="96" t="s">
        <v>377</v>
      </c>
      <c r="C27" s="111">
        <f>+'Unallocated Detail'!E228</f>
        <v>9273950.9499999993</v>
      </c>
      <c r="D27" s="111">
        <f>+'Unallocated Detail'!F228</f>
        <v>4785572.58</v>
      </c>
      <c r="E27" s="100">
        <v>4</v>
      </c>
      <c r="F27" s="98">
        <f t="shared" si="1"/>
        <v>0.65962057179330313</v>
      </c>
      <c r="G27" s="98">
        <f t="shared" si="2"/>
        <v>0.34037942820669687</v>
      </c>
      <c r="H27" s="113">
        <f t="shared" si="3"/>
        <v>14059523.529999999</v>
      </c>
    </row>
    <row r="28" spans="1:8" ht="15.95" customHeight="1" x14ac:dyDescent="0.2">
      <c r="A28" s="114" t="s">
        <v>364</v>
      </c>
      <c r="B28" s="96" t="s">
        <v>378</v>
      </c>
      <c r="C28" s="111">
        <f>+'Unallocated Detail'!E229</f>
        <v>-23170196.670000002</v>
      </c>
      <c r="D28" s="111">
        <f>+'Unallocated Detail'!F229</f>
        <v>-11915989.51</v>
      </c>
      <c r="E28" s="100">
        <v>4</v>
      </c>
      <c r="F28" s="98">
        <f t="shared" si="1"/>
        <v>0.66037945962925981</v>
      </c>
      <c r="G28" s="98">
        <f t="shared" si="2"/>
        <v>0.3396205403707403</v>
      </c>
      <c r="H28" s="113">
        <f t="shared" si="3"/>
        <v>-35086186.18</v>
      </c>
    </row>
    <row r="29" spans="1:8" ht="15.95" customHeight="1" x14ac:dyDescent="0.2">
      <c r="A29" s="114" t="s">
        <v>364</v>
      </c>
      <c r="B29" s="96" t="s">
        <v>379</v>
      </c>
      <c r="C29" s="111">
        <f>+'Unallocated Detail'!E230</f>
        <v>9624566.0199999996</v>
      </c>
      <c r="D29" s="111">
        <f>+'Unallocated Detail'!F230</f>
        <v>4947640.79</v>
      </c>
      <c r="E29" s="100">
        <v>4</v>
      </c>
      <c r="F29" s="98">
        <f t="shared" si="1"/>
        <v>0.66047415779161589</v>
      </c>
      <c r="G29" s="98">
        <f t="shared" si="2"/>
        <v>0.33952584220838411</v>
      </c>
      <c r="H29" s="113">
        <f t="shared" si="3"/>
        <v>14572206.809999999</v>
      </c>
    </row>
    <row r="30" spans="1:8" ht="15.95" customHeight="1" x14ac:dyDescent="0.2">
      <c r="A30" s="114" t="s">
        <v>364</v>
      </c>
      <c r="B30" s="96" t="s">
        <v>380</v>
      </c>
      <c r="C30" s="111">
        <f>+'Unallocated Detail'!E231</f>
        <v>-11289.44</v>
      </c>
      <c r="D30" s="111">
        <f>+'Unallocated Detail'!F231</f>
        <v>-7396.6</v>
      </c>
      <c r="E30" s="100">
        <v>3</v>
      </c>
      <c r="F30" s="98">
        <f t="shared" si="1"/>
        <v>0.60416439224148077</v>
      </c>
      <c r="G30" s="98">
        <f t="shared" si="2"/>
        <v>0.39583560775851917</v>
      </c>
      <c r="H30" s="113">
        <f t="shared" si="3"/>
        <v>-18686.04</v>
      </c>
    </row>
    <row r="31" spans="1:8" ht="15.95" customHeight="1" x14ac:dyDescent="0.2">
      <c r="A31" s="114" t="s">
        <v>364</v>
      </c>
      <c r="B31" s="96" t="s">
        <v>381</v>
      </c>
      <c r="C31" s="111">
        <f>+'Unallocated Detail'!E232</f>
        <v>3184292.25</v>
      </c>
      <c r="D31" s="111">
        <f>+'Unallocated Detail'!F232</f>
        <v>2300455.4900000002</v>
      </c>
      <c r="E31" s="100">
        <v>1</v>
      </c>
      <c r="F31" s="98">
        <f t="shared" si="1"/>
        <v>0.58057223430297633</v>
      </c>
      <c r="G31" s="98">
        <f t="shared" si="2"/>
        <v>0.41942776569702367</v>
      </c>
      <c r="H31" s="113">
        <f t="shared" si="3"/>
        <v>5484747.7400000002</v>
      </c>
    </row>
    <row r="32" spans="1:8" ht="15.95" customHeight="1" x14ac:dyDescent="0.2">
      <c r="A32" s="114" t="s">
        <v>364</v>
      </c>
      <c r="B32" s="96" t="s">
        <v>382</v>
      </c>
      <c r="C32" s="111">
        <f>+'Unallocated Detail'!E233</f>
        <v>10185564.4</v>
      </c>
      <c r="D32" s="111">
        <f>+'Unallocated Detail'!F233</f>
        <v>5844789.3200000003</v>
      </c>
      <c r="E32" s="100">
        <v>5</v>
      </c>
      <c r="F32" s="98">
        <f t="shared" si="1"/>
        <v>0.63539236737441129</v>
      </c>
      <c r="G32" s="98">
        <f t="shared" si="2"/>
        <v>0.36460763262558876</v>
      </c>
      <c r="H32" s="113">
        <f t="shared" si="3"/>
        <v>16030353.720000001</v>
      </c>
    </row>
    <row r="33" spans="1:8" ht="15.95" customHeight="1" x14ac:dyDescent="0.2">
      <c r="A33" s="114"/>
      <c r="B33" s="96" t="s">
        <v>383</v>
      </c>
      <c r="C33" s="111">
        <f>+'Unallocated Detail'!E234</f>
        <v>770628.11</v>
      </c>
      <c r="D33" s="111">
        <f>+'Unallocated Detail'!F234</f>
        <v>394879.4</v>
      </c>
      <c r="E33" s="100">
        <v>4</v>
      </c>
      <c r="F33" s="98">
        <f t="shared" si="1"/>
        <v>0.66119531911038476</v>
      </c>
      <c r="G33" s="98">
        <f t="shared" si="2"/>
        <v>0.33880468088961524</v>
      </c>
      <c r="H33" s="113">
        <f t="shared" si="3"/>
        <v>1165507.51</v>
      </c>
    </row>
    <row r="34" spans="1:8" ht="15.95" customHeight="1" x14ac:dyDescent="0.2">
      <c r="A34" s="114" t="s">
        <v>364</v>
      </c>
      <c r="B34" s="96" t="s">
        <v>384</v>
      </c>
      <c r="C34" s="111">
        <f>+'Unallocated Detail'!E235</f>
        <v>393.57</v>
      </c>
      <c r="D34" s="111">
        <f>+'Unallocated Detail'!F235</f>
        <v>201.03</v>
      </c>
      <c r="E34" s="100">
        <v>4</v>
      </c>
      <c r="F34" s="98">
        <f t="shared" si="1"/>
        <v>0.66190716448032283</v>
      </c>
      <c r="G34" s="98">
        <f t="shared" si="2"/>
        <v>0.33809283551967706</v>
      </c>
      <c r="H34" s="113">
        <f t="shared" si="3"/>
        <v>594.6</v>
      </c>
    </row>
    <row r="35" spans="1:8" ht="15.95" customHeight="1" x14ac:dyDescent="0.2">
      <c r="A35" s="114" t="s">
        <v>364</v>
      </c>
      <c r="B35" s="96" t="s">
        <v>385</v>
      </c>
      <c r="C35" s="111">
        <f>+'Unallocated Detail'!E236</f>
        <v>6864257.7800000003</v>
      </c>
      <c r="D35" s="111">
        <f>+'Unallocated Detail'!F236</f>
        <v>3525877.37</v>
      </c>
      <c r="E35" s="100">
        <v>4</v>
      </c>
      <c r="F35" s="98">
        <f t="shared" si="1"/>
        <v>0.6606514430180439</v>
      </c>
      <c r="G35" s="98">
        <f t="shared" si="2"/>
        <v>0.3393485569819561</v>
      </c>
      <c r="H35" s="113">
        <f t="shared" si="3"/>
        <v>10390135.15</v>
      </c>
    </row>
    <row r="36" spans="1:8" ht="15.95" customHeight="1" x14ac:dyDescent="0.2">
      <c r="A36" s="114" t="s">
        <v>364</v>
      </c>
      <c r="B36" s="96" t="s">
        <v>386</v>
      </c>
      <c r="C36" s="111">
        <f>+'Unallocated Detail'!E237</f>
        <v>6788742.1399999997</v>
      </c>
      <c r="D36" s="111">
        <f>+'Unallocated Detail'!F237</f>
        <v>3488074.98</v>
      </c>
      <c r="E36" s="100">
        <v>4</v>
      </c>
      <c r="F36" s="98">
        <f t="shared" si="1"/>
        <v>0.66058800703850618</v>
      </c>
      <c r="G36" s="98">
        <f t="shared" si="2"/>
        <v>0.33941199296149394</v>
      </c>
      <c r="H36" s="113">
        <f t="shared" si="3"/>
        <v>10276817.119999999</v>
      </c>
    </row>
    <row r="37" spans="1:8" ht="15.95" customHeight="1" x14ac:dyDescent="0.2">
      <c r="A37" s="114"/>
      <c r="B37" s="96" t="s">
        <v>387</v>
      </c>
      <c r="C37" s="111">
        <f>+'Unallocated Detail'!E238</f>
        <v>0</v>
      </c>
      <c r="D37" s="111">
        <f>+'Unallocated Detail'!F238</f>
        <v>0</v>
      </c>
      <c r="E37" s="100">
        <v>4</v>
      </c>
      <c r="F37" s="98"/>
      <c r="G37" s="98"/>
      <c r="H37" s="113">
        <f t="shared" si="3"/>
        <v>0</v>
      </c>
    </row>
    <row r="38" spans="1:8" ht="15.95" customHeight="1" x14ac:dyDescent="0.2">
      <c r="A38" s="114"/>
      <c r="B38" s="96" t="s">
        <v>388</v>
      </c>
      <c r="C38" s="101">
        <f>+'Unallocated Detail'!E239</f>
        <v>16352548.310000001</v>
      </c>
      <c r="D38" s="101">
        <f>+'Unallocated Detail'!F239</f>
        <v>8410724.1899999995</v>
      </c>
      <c r="E38" s="109">
        <v>4</v>
      </c>
      <c r="F38" s="102">
        <f>C38/H38</f>
        <v>0.66035489897387356</v>
      </c>
      <c r="G38" s="102">
        <f>D38/H38</f>
        <v>0.33964510102612649</v>
      </c>
      <c r="H38" s="101">
        <f t="shared" si="3"/>
        <v>24763272.5</v>
      </c>
    </row>
    <row r="39" spans="1:8" ht="15.95" customHeight="1" x14ac:dyDescent="0.2">
      <c r="A39" s="114" t="s">
        <v>364</v>
      </c>
      <c r="B39" s="91" t="s">
        <v>368</v>
      </c>
      <c r="C39" s="111">
        <f>SUM(C26:C38)</f>
        <v>87609936.899999991</v>
      </c>
      <c r="D39" s="111">
        <f>SUM(D26:D38)</f>
        <v>46318688.459999993</v>
      </c>
      <c r="E39" s="100"/>
      <c r="F39" s="103"/>
      <c r="G39" s="104"/>
      <c r="H39" s="113">
        <f>SUM(H26:H38)</f>
        <v>133928625.36000001</v>
      </c>
    </row>
    <row r="40" spans="1:8" ht="15.95" customHeight="1" x14ac:dyDescent="0.2">
      <c r="A40" s="114" t="s">
        <v>389</v>
      </c>
      <c r="B40" s="91"/>
      <c r="C40" s="111"/>
      <c r="D40" s="111"/>
      <c r="E40" s="100"/>
      <c r="F40" s="104"/>
      <c r="G40" s="104"/>
      <c r="H40" s="113"/>
    </row>
    <row r="41" spans="1:8" ht="15.95" customHeight="1" x14ac:dyDescent="0.2">
      <c r="A41" s="114"/>
      <c r="B41" s="96" t="s">
        <v>390</v>
      </c>
      <c r="C41" s="111">
        <f>+'Unallocated Detail'!E245</f>
        <v>18774517.449999999</v>
      </c>
      <c r="D41" s="111">
        <f>+'Unallocated Detail'!F245</f>
        <v>9651559.2200000007</v>
      </c>
      <c r="E41" s="100">
        <v>4</v>
      </c>
      <c r="F41" s="98">
        <f>C41/H41</f>
        <v>0.66046812115349152</v>
      </c>
      <c r="G41" s="98">
        <f>D41/H41</f>
        <v>0.33953187884650843</v>
      </c>
      <c r="H41" s="113">
        <f>C41+D41</f>
        <v>28426076.670000002</v>
      </c>
    </row>
    <row r="42" spans="1:8" ht="15.95" customHeight="1" x14ac:dyDescent="0.2">
      <c r="A42" s="114"/>
      <c r="B42" s="105" t="s">
        <v>391</v>
      </c>
      <c r="C42" s="101">
        <f>+'Unallocated Detail'!E246</f>
        <v>26469.94</v>
      </c>
      <c r="D42" s="101">
        <f>+'Unallocated Detail'!F246</f>
        <v>13539.97</v>
      </c>
      <c r="E42" s="109">
        <v>4</v>
      </c>
      <c r="F42" s="102">
        <f>C42/H42</f>
        <v>0.66158459241722867</v>
      </c>
      <c r="G42" s="102">
        <f>D42/H42</f>
        <v>0.33841540758277139</v>
      </c>
      <c r="H42" s="101">
        <f>C42+D42</f>
        <v>40009.909999999996</v>
      </c>
    </row>
    <row r="43" spans="1:8" ht="15.95" customHeight="1" x14ac:dyDescent="0.2">
      <c r="A43" s="114"/>
      <c r="B43" s="91" t="s">
        <v>368</v>
      </c>
      <c r="C43" s="111">
        <f>SUM(C41:C42)</f>
        <v>18800987.390000001</v>
      </c>
      <c r="D43" s="111">
        <f>SUM(D41:D42)</f>
        <v>9665099.1900000013</v>
      </c>
      <c r="E43" s="100"/>
      <c r="F43" s="104"/>
      <c r="G43" s="104"/>
      <c r="H43" s="113">
        <f>SUM(H41:H42)</f>
        <v>28466086.580000002</v>
      </c>
    </row>
    <row r="44" spans="1:8" ht="15.95" customHeight="1" x14ac:dyDescent="0.2">
      <c r="A44" s="114" t="s">
        <v>13</v>
      </c>
      <c r="B44" s="96"/>
      <c r="C44" s="111"/>
      <c r="D44" s="111"/>
      <c r="E44" s="100"/>
      <c r="F44" s="104"/>
      <c r="G44" s="104"/>
      <c r="H44" s="113"/>
    </row>
    <row r="45" spans="1:8" ht="15.95" customHeight="1" x14ac:dyDescent="0.2">
      <c r="A45" s="114"/>
      <c r="B45" s="96" t="s">
        <v>392</v>
      </c>
      <c r="C45" s="111">
        <f>+'Unallocated Detail'!E249</f>
        <v>63522545.200000003</v>
      </c>
      <c r="D45" s="111">
        <f>+'Unallocated Detail'!F249</f>
        <v>32647894.169999998</v>
      </c>
      <c r="E45" s="100">
        <v>4</v>
      </c>
      <c r="F45" s="98">
        <f>C45/H45</f>
        <v>0.6605204844246102</v>
      </c>
      <c r="G45" s="98">
        <f>D45/H45</f>
        <v>0.3394795155753898</v>
      </c>
      <c r="H45" s="113">
        <f>C45+D45</f>
        <v>96170439.370000005</v>
      </c>
    </row>
    <row r="46" spans="1:8" ht="15.95" customHeight="1" x14ac:dyDescent="0.2">
      <c r="A46" s="114"/>
      <c r="B46" s="96" t="s">
        <v>393</v>
      </c>
      <c r="C46" s="111">
        <f>+'Unallocated Detail'!E250</f>
        <v>0</v>
      </c>
      <c r="D46" s="111">
        <f>+'Unallocated Detail'!F250</f>
        <v>0</v>
      </c>
      <c r="E46" s="100">
        <v>4</v>
      </c>
      <c r="F46" s="98"/>
      <c r="G46" s="98"/>
      <c r="H46" s="113">
        <f>C46+D46</f>
        <v>0</v>
      </c>
    </row>
    <row r="47" spans="1:8" ht="15.95" customHeight="1" x14ac:dyDescent="0.2">
      <c r="A47" s="114"/>
      <c r="B47" s="105" t="s">
        <v>394</v>
      </c>
      <c r="C47" s="101">
        <f>+'Unallocated Detail'!E251</f>
        <v>10070.290000000001</v>
      </c>
      <c r="D47" s="101">
        <f>+'Unallocated Detail'!F251</f>
        <v>5143.92</v>
      </c>
      <c r="E47" s="109">
        <v>4</v>
      </c>
      <c r="F47" s="102">
        <f>C47/H47</f>
        <v>0.66190028926904521</v>
      </c>
      <c r="G47" s="102">
        <f>D47/H47</f>
        <v>0.33809971073095479</v>
      </c>
      <c r="H47" s="113">
        <f>C47+D47</f>
        <v>15214.210000000001</v>
      </c>
    </row>
    <row r="48" spans="1:8" ht="15.95" customHeight="1" x14ac:dyDescent="0.2">
      <c r="A48" s="114" t="s">
        <v>364</v>
      </c>
      <c r="B48" s="91" t="s">
        <v>368</v>
      </c>
      <c r="C48" s="111">
        <f>SUM(C45:C47)</f>
        <v>63532615.490000002</v>
      </c>
      <c r="D48" s="111">
        <f>SUM(D45:D47)</f>
        <v>32653038.09</v>
      </c>
      <c r="E48" s="100"/>
      <c r="F48" s="104"/>
      <c r="G48" s="104"/>
      <c r="H48" s="106">
        <f>SUM(H45:H47)</f>
        <v>96185653.579999998</v>
      </c>
    </row>
    <row r="49" spans="1:8" ht="15.95" customHeight="1" x14ac:dyDescent="0.2">
      <c r="A49" s="114" t="s">
        <v>415</v>
      </c>
      <c r="B49" s="108"/>
      <c r="C49" s="111"/>
      <c r="D49" s="111"/>
      <c r="E49" s="100"/>
      <c r="F49" s="104"/>
      <c r="G49" s="104"/>
      <c r="H49" s="113"/>
    </row>
    <row r="50" spans="1:8" ht="15.95" customHeight="1" x14ac:dyDescent="0.2">
      <c r="A50" s="114"/>
      <c r="B50" s="105" t="s">
        <v>416</v>
      </c>
      <c r="C50" s="101">
        <f>+'Unallocated Detail'!E258</f>
        <v>-8513350.5099999998</v>
      </c>
      <c r="D50" s="101">
        <f>+'Unallocated Detail'!F258</f>
        <v>-4348638.49</v>
      </c>
      <c r="E50" s="109">
        <v>4</v>
      </c>
      <c r="F50" s="102">
        <f>C50/H50</f>
        <v>0.66189999929248888</v>
      </c>
      <c r="G50" s="102">
        <f>D50/H50</f>
        <v>0.33810000070751112</v>
      </c>
      <c r="H50" s="113">
        <f>C50+D50</f>
        <v>-12861989</v>
      </c>
    </row>
    <row r="51" spans="1:8" ht="15.95" customHeight="1" x14ac:dyDescent="0.2">
      <c r="A51" s="114" t="s">
        <v>364</v>
      </c>
      <c r="B51" s="91" t="s">
        <v>368</v>
      </c>
      <c r="C51" s="111">
        <f>C50</f>
        <v>-8513350.5099999998</v>
      </c>
      <c r="D51" s="111">
        <f>D50</f>
        <v>-4348638.49</v>
      </c>
      <c r="E51" s="100"/>
      <c r="F51" s="104"/>
      <c r="G51" s="104"/>
      <c r="H51" s="106">
        <f>SUM(H50)</f>
        <v>-12861989</v>
      </c>
    </row>
    <row r="52" spans="1:8" ht="15.95" customHeight="1" x14ac:dyDescent="0.2">
      <c r="A52" s="114"/>
      <c r="B52" s="91"/>
      <c r="C52" s="111"/>
      <c r="D52" s="111"/>
      <c r="E52" s="100"/>
      <c r="F52" s="104"/>
      <c r="G52" s="104"/>
      <c r="H52" s="113"/>
    </row>
    <row r="53" spans="1:8" ht="15.95" customHeight="1" x14ac:dyDescent="0.2">
      <c r="A53" s="114" t="s">
        <v>395</v>
      </c>
      <c r="B53" s="108"/>
      <c r="C53" s="111"/>
      <c r="D53" s="111"/>
      <c r="E53" s="100"/>
      <c r="F53" s="104"/>
      <c r="G53" s="104"/>
      <c r="H53" s="113"/>
    </row>
    <row r="54" spans="1:8" ht="15.95" customHeight="1" x14ac:dyDescent="0.2">
      <c r="A54" s="114"/>
      <c r="B54" s="105" t="s">
        <v>339</v>
      </c>
      <c r="C54" s="101">
        <f>+'Unallocated Detail'!E271</f>
        <v>4141314.79</v>
      </c>
      <c r="D54" s="101">
        <f>+'Unallocated Detail'!F271</f>
        <v>2305012.52</v>
      </c>
      <c r="E54" s="109">
        <v>4</v>
      </c>
      <c r="F54" s="102">
        <f>C54/H54</f>
        <v>0.6424301142102572</v>
      </c>
      <c r="G54" s="102">
        <f>D54/H54</f>
        <v>0.3575698857897428</v>
      </c>
      <c r="H54" s="113">
        <f>C54+D54</f>
        <v>6446327.3100000005</v>
      </c>
    </row>
    <row r="55" spans="1:8" ht="15.95" customHeight="1" x14ac:dyDescent="0.2">
      <c r="A55" s="114" t="s">
        <v>364</v>
      </c>
      <c r="B55" s="91" t="s">
        <v>368</v>
      </c>
      <c r="C55" s="111">
        <f>C54</f>
        <v>4141314.79</v>
      </c>
      <c r="D55" s="111">
        <f>D54</f>
        <v>2305012.52</v>
      </c>
      <c r="E55" s="100"/>
      <c r="F55" s="104"/>
      <c r="G55" s="104"/>
      <c r="H55" s="106">
        <f>SUM(H54)</f>
        <v>6446327.3100000005</v>
      </c>
    </row>
    <row r="56" spans="1:8" ht="15.95" customHeight="1" x14ac:dyDescent="0.2">
      <c r="A56" s="114"/>
      <c r="B56" s="91"/>
      <c r="C56" s="111"/>
      <c r="D56" s="111"/>
      <c r="E56" s="100"/>
      <c r="F56" s="104"/>
      <c r="G56" s="104"/>
      <c r="H56" s="113"/>
    </row>
    <row r="57" spans="1:8" ht="15.95" customHeight="1" x14ac:dyDescent="0.2">
      <c r="A57" s="110" t="s">
        <v>396</v>
      </c>
      <c r="B57" s="108"/>
      <c r="C57" s="111"/>
      <c r="D57" s="111"/>
      <c r="E57" s="112"/>
      <c r="F57" s="112"/>
      <c r="G57" s="112"/>
      <c r="H57" s="113"/>
    </row>
    <row r="58" spans="1:8" ht="15.95" customHeight="1" x14ac:dyDescent="0.2">
      <c r="A58" s="110"/>
      <c r="B58" s="105" t="s">
        <v>397</v>
      </c>
      <c r="C58" s="101">
        <v>0</v>
      </c>
      <c r="D58" s="101">
        <v>0</v>
      </c>
      <c r="E58" s="109">
        <v>4</v>
      </c>
      <c r="F58" s="102"/>
      <c r="G58" s="102"/>
      <c r="H58" s="107">
        <v>0</v>
      </c>
    </row>
    <row r="59" spans="1:8" ht="15.95" customHeight="1" x14ac:dyDescent="0.2">
      <c r="A59" s="110"/>
      <c r="B59" s="91" t="s">
        <v>368</v>
      </c>
      <c r="C59" s="111">
        <f>SUM(C58)</f>
        <v>0</v>
      </c>
      <c r="D59" s="111">
        <f>SUM(D58)</f>
        <v>0</v>
      </c>
      <c r="E59" s="100"/>
      <c r="F59" s="104"/>
      <c r="G59" s="104"/>
      <c r="H59" s="113">
        <f>SUM(H58)</f>
        <v>0</v>
      </c>
    </row>
    <row r="60" spans="1:8" ht="15.95" customHeight="1" x14ac:dyDescent="0.2">
      <c r="A60" s="110"/>
      <c r="B60" s="108"/>
      <c r="C60" s="111"/>
      <c r="D60" s="111"/>
      <c r="E60" s="100"/>
      <c r="F60" s="104"/>
      <c r="G60" s="104"/>
      <c r="H60" s="113"/>
    </row>
    <row r="61" spans="1:8" ht="15.95" customHeight="1" x14ac:dyDescent="0.2">
      <c r="A61" s="114" t="s">
        <v>398</v>
      </c>
      <c r="B61" s="91"/>
      <c r="C61" s="111"/>
      <c r="D61" s="111"/>
      <c r="E61" s="100"/>
      <c r="F61" s="104"/>
      <c r="G61" s="104"/>
      <c r="H61" s="113"/>
    </row>
    <row r="62" spans="1:8" ht="15.95" customHeight="1" x14ac:dyDescent="0.2">
      <c r="A62" s="114"/>
      <c r="B62" s="105" t="s">
        <v>399</v>
      </c>
      <c r="C62" s="111">
        <f>+'Unallocated Detail'!E279</f>
        <v>0</v>
      </c>
      <c r="D62" s="111">
        <f>+'Unallocated Detail'!F279</f>
        <v>0</v>
      </c>
      <c r="E62" s="100">
        <v>4</v>
      </c>
      <c r="F62" s="98"/>
      <c r="G62" s="98"/>
      <c r="H62" s="113">
        <f>C62+D62</f>
        <v>0</v>
      </c>
    </row>
    <row r="63" spans="1:8" ht="15.95" customHeight="1" x14ac:dyDescent="0.2">
      <c r="A63" s="114"/>
      <c r="B63" s="105" t="s">
        <v>400</v>
      </c>
      <c r="C63" s="101">
        <v>0</v>
      </c>
      <c r="D63" s="101">
        <v>0</v>
      </c>
      <c r="E63" s="115">
        <v>4</v>
      </c>
      <c r="F63" s="102"/>
      <c r="G63" s="102"/>
      <c r="H63" s="101">
        <f>C63+D63</f>
        <v>0</v>
      </c>
    </row>
    <row r="64" spans="1:8" ht="15.95" customHeight="1" x14ac:dyDescent="0.2">
      <c r="A64" s="116" t="s">
        <v>364</v>
      </c>
      <c r="B64" s="117" t="s">
        <v>368</v>
      </c>
      <c r="C64" s="101">
        <f>SUM(C62:C63)</f>
        <v>0</v>
      </c>
      <c r="D64" s="101">
        <f>SUM(D62:D63)</f>
        <v>0</v>
      </c>
      <c r="E64" s="109"/>
      <c r="F64" s="118"/>
      <c r="G64" s="118"/>
      <c r="H64" s="101">
        <f>SUM(H62:H63)</f>
        <v>0</v>
      </c>
    </row>
    <row r="65" spans="1:8" ht="15.95" customHeight="1" x14ac:dyDescent="0.2">
      <c r="A65" s="114"/>
      <c r="B65" s="91"/>
      <c r="C65" s="111"/>
      <c r="D65" s="111"/>
      <c r="E65" s="119"/>
      <c r="F65" s="104"/>
      <c r="G65" s="104"/>
      <c r="H65" s="113"/>
    </row>
    <row r="66" spans="1:8" ht="15.95" customHeight="1" x14ac:dyDescent="0.35">
      <c r="A66" s="116" t="s">
        <v>401</v>
      </c>
      <c r="B66" s="117"/>
      <c r="C66" s="120">
        <f>C64+C59+C55+C51+C48+C43+C39+C24+C15</f>
        <v>190628417.68000001</v>
      </c>
      <c r="D66" s="120">
        <f>D64+D59+D55+D51+D48+D43+D39+D24+D15</f>
        <v>104516069.68999998</v>
      </c>
      <c r="E66" s="121"/>
      <c r="F66" s="121"/>
      <c r="G66" s="122"/>
      <c r="H66" s="120">
        <f>H64+H59+H55+H51+H48+H43+H39+H24+H15</f>
        <v>295144487.37</v>
      </c>
    </row>
    <row r="67" spans="1:8" ht="15.95" customHeight="1" x14ac:dyDescent="0.2">
      <c r="C67" s="123"/>
      <c r="D67" s="123"/>
      <c r="E67" s="123"/>
      <c r="F67" s="123"/>
    </row>
    <row r="68" spans="1:8" ht="15.95" customHeight="1" x14ac:dyDescent="0.2">
      <c r="E68" s="150" t="s">
        <v>34</v>
      </c>
      <c r="F68" s="151" t="s">
        <v>33</v>
      </c>
      <c r="G68" s="152" t="s">
        <v>34</v>
      </c>
      <c r="H68" s="153" t="s">
        <v>33</v>
      </c>
    </row>
    <row r="69" spans="1:8" ht="15.95" customHeight="1" x14ac:dyDescent="0.2">
      <c r="B69" s="124" t="s">
        <v>402</v>
      </c>
      <c r="C69" s="125"/>
      <c r="D69" s="125"/>
      <c r="E69" s="4" t="s">
        <v>423</v>
      </c>
      <c r="F69" s="3"/>
      <c r="G69" s="2" t="s">
        <v>424</v>
      </c>
      <c r="H69" s="1"/>
    </row>
    <row r="70" spans="1:8" x14ac:dyDescent="0.2">
      <c r="B70" s="126">
        <v>1</v>
      </c>
      <c r="C70" s="127" t="s">
        <v>403</v>
      </c>
      <c r="D70" s="128"/>
      <c r="E70" s="129">
        <v>0.58079999999999998</v>
      </c>
      <c r="F70" s="130">
        <v>0.41920000000000002</v>
      </c>
      <c r="G70" s="129">
        <v>0.58050000000000002</v>
      </c>
      <c r="H70" s="130">
        <v>0.41949999999999998</v>
      </c>
    </row>
    <row r="71" spans="1:8" x14ac:dyDescent="0.2">
      <c r="B71" s="126">
        <v>2</v>
      </c>
      <c r="C71" s="127" t="s">
        <v>404</v>
      </c>
      <c r="D71" s="128"/>
      <c r="E71" s="132">
        <v>0.62590000000000001</v>
      </c>
      <c r="F71" s="133">
        <v>0.37409999999999999</v>
      </c>
      <c r="G71" s="132">
        <v>0.62209999999999999</v>
      </c>
      <c r="H71" s="133">
        <v>0.37790000000000001</v>
      </c>
    </row>
    <row r="72" spans="1:8" x14ac:dyDescent="0.2">
      <c r="B72" s="126">
        <v>3</v>
      </c>
      <c r="C72" s="128" t="s">
        <v>405</v>
      </c>
      <c r="D72" s="128"/>
      <c r="E72" s="132">
        <v>0.60599999999999998</v>
      </c>
      <c r="F72" s="133">
        <v>0.39400000000000002</v>
      </c>
      <c r="G72" s="132">
        <v>0.6038</v>
      </c>
      <c r="H72" s="133">
        <v>0.3962</v>
      </c>
    </row>
    <row r="73" spans="1:8" x14ac:dyDescent="0.2">
      <c r="B73" s="126">
        <v>4</v>
      </c>
      <c r="C73" s="127" t="s">
        <v>406</v>
      </c>
      <c r="D73" s="128"/>
      <c r="E73" s="132">
        <v>0.65590000000000004</v>
      </c>
      <c r="F73" s="133">
        <v>0.34410000000000002</v>
      </c>
      <c r="G73" s="132">
        <v>0.66190000000000004</v>
      </c>
      <c r="H73" s="133">
        <v>0.33810000000000001</v>
      </c>
    </row>
    <row r="74" spans="1:8" x14ac:dyDescent="0.2">
      <c r="B74" s="115">
        <v>5</v>
      </c>
      <c r="C74" s="134" t="s">
        <v>407</v>
      </c>
      <c r="D74" s="135"/>
      <c r="E74" s="136">
        <v>0.64359999999999995</v>
      </c>
      <c r="F74" s="137">
        <v>0.35639999999999999</v>
      </c>
      <c r="G74" s="136">
        <v>0.69140000000000001</v>
      </c>
      <c r="H74" s="137">
        <v>0.30859999999999999</v>
      </c>
    </row>
    <row r="75" spans="1:8" ht="11.25" customHeight="1" x14ac:dyDescent="0.2">
      <c r="C75" s="123"/>
      <c r="D75" s="123"/>
      <c r="E75" s="123"/>
      <c r="F75" s="123"/>
    </row>
    <row r="76" spans="1:8" ht="15.95" customHeight="1" x14ac:dyDescent="0.2">
      <c r="A76" s="138"/>
      <c r="C76" s="131"/>
      <c r="D76" s="131"/>
      <c r="E76" s="131"/>
      <c r="F76" s="131"/>
      <c r="G76" s="131"/>
      <c r="H76" s="131"/>
    </row>
    <row r="77" spans="1:8" ht="15.95" customHeight="1" x14ac:dyDescent="0.2">
      <c r="C77" s="131"/>
      <c r="D77" s="131"/>
      <c r="E77" s="131"/>
      <c r="F77" s="131"/>
      <c r="G77" s="131"/>
      <c r="H77" s="131"/>
    </row>
  </sheetData>
  <mergeCells count="2">
    <mergeCell ref="E69:F69"/>
    <mergeCell ref="G69:H69"/>
  </mergeCells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334"/>
  <sheetViews>
    <sheetView zoomScaleNormal="100" workbookViewId="0">
      <pane xSplit="1" ySplit="6" topLeftCell="B307" activePane="bottomRight" state="frozen"/>
      <selection activeCell="C228" sqref="C228"/>
      <selection pane="topRight" activeCell="C228" sqref="C228"/>
      <selection pane="bottomLeft" activeCell="C228" sqref="C228"/>
      <selection pane="bottomRight" activeCell="D12" sqref="D12"/>
    </sheetView>
  </sheetViews>
  <sheetFormatPr defaultColWidth="9.140625" defaultRowHeight="15" outlineLevelCol="1" x14ac:dyDescent="0.25"/>
  <cols>
    <col min="1" max="1" width="58.140625" style="8" bestFit="1" customWidth="1"/>
    <col min="2" max="2" width="16.7109375" style="8" customWidth="1"/>
    <col min="3" max="3" width="13.140625" style="8" bestFit="1" customWidth="1"/>
    <col min="4" max="4" width="13.7109375" style="8" bestFit="1" customWidth="1"/>
    <col min="5" max="5" width="13.7109375" style="8" customWidth="1" outlineLevel="1"/>
    <col min="6" max="6" width="13.28515625" style="8" customWidth="1" outlineLevel="1"/>
    <col min="7" max="7" width="14.7109375" style="8" customWidth="1" outlineLevel="1"/>
    <col min="8" max="8" width="12.42578125" style="8" customWidth="1" outlineLevel="1"/>
    <col min="9" max="9" width="17.28515625" style="8" customWidth="1"/>
    <col min="10" max="10" width="15.7109375" style="8" bestFit="1" customWidth="1"/>
    <col min="11" max="11" width="14.5703125" style="8" customWidth="1"/>
    <col min="12" max="16384" width="9.140625" style="8"/>
  </cols>
  <sheetData>
    <row r="1" spans="1:9" x14ac:dyDescent="0.25">
      <c r="A1" s="86" t="s">
        <v>349</v>
      </c>
      <c r="B1" s="86"/>
      <c r="C1" s="86"/>
      <c r="D1" s="86"/>
      <c r="E1" s="86"/>
      <c r="F1" s="86"/>
      <c r="G1" s="86"/>
      <c r="H1" s="86"/>
      <c r="I1" s="86"/>
    </row>
    <row r="2" spans="1:9" x14ac:dyDescent="0.25">
      <c r="A2" s="86" t="s">
        <v>358</v>
      </c>
      <c r="B2" s="86"/>
      <c r="C2" s="86"/>
      <c r="D2" s="86"/>
      <c r="E2" s="86"/>
      <c r="F2" s="86"/>
      <c r="G2" s="86"/>
      <c r="H2" s="86"/>
      <c r="I2" s="86"/>
    </row>
    <row r="3" spans="1:9" x14ac:dyDescent="0.25">
      <c r="A3" s="44" t="str">
        <f>Allocated!A3</f>
        <v>FOR THE 12 MONTHS ENDED SEPTEMBER 30, 2019</v>
      </c>
      <c r="B3" s="44"/>
      <c r="C3" s="44"/>
      <c r="D3" s="44"/>
      <c r="E3" s="44"/>
      <c r="F3" s="44"/>
      <c r="G3" s="44"/>
      <c r="H3" s="44"/>
      <c r="I3" s="44"/>
    </row>
    <row r="4" spans="1:9" x14ac:dyDescent="0.25">
      <c r="A4" s="142"/>
      <c r="B4" s="142"/>
      <c r="C4" s="142"/>
      <c r="D4" s="142"/>
      <c r="E4" s="142"/>
      <c r="F4" s="142"/>
      <c r="G4" s="142"/>
      <c r="H4" s="142"/>
      <c r="I4" s="142"/>
    </row>
    <row r="5" spans="1:9" x14ac:dyDescent="0.25">
      <c r="A5" s="142"/>
      <c r="B5" s="142"/>
      <c r="C5" s="142"/>
      <c r="D5" s="142"/>
      <c r="E5" s="142"/>
      <c r="F5" s="142"/>
      <c r="G5" s="142"/>
      <c r="H5" s="142"/>
      <c r="I5" s="142"/>
    </row>
    <row r="6" spans="1:9" x14ac:dyDescent="0.25">
      <c r="A6" s="82" t="s">
        <v>357</v>
      </c>
      <c r="B6" s="81" t="s">
        <v>34</v>
      </c>
      <c r="C6" s="81" t="s">
        <v>356</v>
      </c>
      <c r="D6" s="81" t="s">
        <v>35</v>
      </c>
      <c r="E6" s="81" t="s">
        <v>355</v>
      </c>
      <c r="F6" s="81" t="s">
        <v>354</v>
      </c>
      <c r="G6" s="81" t="s">
        <v>353</v>
      </c>
      <c r="H6" s="81" t="s">
        <v>352</v>
      </c>
      <c r="I6" s="81" t="s">
        <v>338</v>
      </c>
    </row>
    <row r="7" spans="1:9" x14ac:dyDescent="0.25">
      <c r="A7" s="11"/>
      <c r="B7" s="10"/>
      <c r="C7" s="10"/>
      <c r="D7" s="10"/>
      <c r="E7" s="10"/>
      <c r="F7" s="10"/>
      <c r="G7" s="10"/>
      <c r="H7" s="10"/>
      <c r="I7" s="10"/>
    </row>
    <row r="8" spans="1:9" x14ac:dyDescent="0.25">
      <c r="A8" s="80"/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</row>
    <row r="9" spans="1:9" x14ac:dyDescent="0.25">
      <c r="A9" s="68"/>
      <c r="B9" s="68"/>
      <c r="C9" s="68"/>
      <c r="D9" s="68"/>
      <c r="E9" s="68"/>
      <c r="F9" s="68"/>
      <c r="G9" s="68"/>
      <c r="H9" s="68"/>
      <c r="I9" s="68"/>
    </row>
    <row r="10" spans="1:9" x14ac:dyDescent="0.25">
      <c r="A10" s="66" t="s">
        <v>36</v>
      </c>
      <c r="B10" s="139"/>
      <c r="C10" s="139"/>
      <c r="D10" s="139"/>
      <c r="E10" s="139"/>
      <c r="F10" s="139"/>
      <c r="G10" s="139"/>
      <c r="H10" s="139"/>
      <c r="I10" s="139"/>
    </row>
    <row r="11" spans="1:9" x14ac:dyDescent="0.25">
      <c r="A11" s="71" t="s">
        <v>37</v>
      </c>
      <c r="B11" s="72"/>
      <c r="C11" s="72"/>
      <c r="D11" s="72"/>
      <c r="E11" s="72"/>
      <c r="F11" s="72"/>
      <c r="G11" s="72"/>
      <c r="H11" s="72"/>
      <c r="I11" s="72"/>
    </row>
    <row r="12" spans="1:9" x14ac:dyDescent="0.25">
      <c r="A12" s="70" t="s">
        <v>38</v>
      </c>
      <c r="B12" s="140">
        <v>1129025963.5</v>
      </c>
      <c r="C12" s="140">
        <v>0</v>
      </c>
      <c r="D12" s="140">
        <v>0</v>
      </c>
      <c r="E12" s="140">
        <v>0</v>
      </c>
      <c r="F12" s="140">
        <v>0</v>
      </c>
      <c r="G12" s="140">
        <f>B12+E12</f>
        <v>1129025963.5</v>
      </c>
      <c r="H12" s="140">
        <f>C12+F12</f>
        <v>0</v>
      </c>
      <c r="I12" s="140">
        <f>SUM(G12:H12)</f>
        <v>1129025963.5</v>
      </c>
    </row>
    <row r="13" spans="1:9" x14ac:dyDescent="0.25">
      <c r="A13" s="70" t="s">
        <v>39</v>
      </c>
      <c r="B13" s="69">
        <v>977332262.10000002</v>
      </c>
      <c r="C13" s="69">
        <v>0</v>
      </c>
      <c r="D13" s="69">
        <v>0</v>
      </c>
      <c r="E13" s="69">
        <v>0</v>
      </c>
      <c r="F13" s="69">
        <v>0</v>
      </c>
      <c r="G13" s="69">
        <f t="shared" ref="G13:H17" si="0">B13+E13</f>
        <v>977332262.10000002</v>
      </c>
      <c r="H13" s="69">
        <f t="shared" si="0"/>
        <v>0</v>
      </c>
      <c r="I13" s="69">
        <f t="shared" ref="I13:I17" si="1">SUM(G13:H13)</f>
        <v>977332262.10000002</v>
      </c>
    </row>
    <row r="14" spans="1:9" x14ac:dyDescent="0.25">
      <c r="A14" s="70" t="s">
        <v>40</v>
      </c>
      <c r="B14" s="69">
        <v>17831827.59</v>
      </c>
      <c r="C14" s="69">
        <v>0</v>
      </c>
      <c r="D14" s="69">
        <v>0</v>
      </c>
      <c r="E14" s="69">
        <v>0</v>
      </c>
      <c r="F14" s="69">
        <v>0</v>
      </c>
      <c r="G14" s="69">
        <f t="shared" si="0"/>
        <v>17831827.59</v>
      </c>
      <c r="H14" s="69">
        <f t="shared" si="0"/>
        <v>0</v>
      </c>
      <c r="I14" s="69">
        <f t="shared" si="1"/>
        <v>17831827.59</v>
      </c>
    </row>
    <row r="15" spans="1:9" x14ac:dyDescent="0.25">
      <c r="A15" s="70" t="s">
        <v>41</v>
      </c>
      <c r="B15" s="69">
        <v>0</v>
      </c>
      <c r="C15" s="69">
        <v>582056100.92999995</v>
      </c>
      <c r="D15" s="69">
        <v>0</v>
      </c>
      <c r="E15" s="69">
        <v>0</v>
      </c>
      <c r="F15" s="69">
        <v>0</v>
      </c>
      <c r="G15" s="69">
        <f t="shared" si="0"/>
        <v>0</v>
      </c>
      <c r="H15" s="69">
        <f t="shared" si="0"/>
        <v>582056100.92999995</v>
      </c>
      <c r="I15" s="69">
        <f t="shared" si="1"/>
        <v>582056100.92999995</v>
      </c>
    </row>
    <row r="16" spans="1:9" x14ac:dyDescent="0.25">
      <c r="A16" s="70" t="s">
        <v>42</v>
      </c>
      <c r="B16" s="69">
        <v>0</v>
      </c>
      <c r="C16" s="69">
        <v>237437932.37</v>
      </c>
      <c r="D16" s="69">
        <v>0</v>
      </c>
      <c r="E16" s="69">
        <v>0</v>
      </c>
      <c r="F16" s="69">
        <v>0</v>
      </c>
      <c r="G16" s="69">
        <f t="shared" si="0"/>
        <v>0</v>
      </c>
      <c r="H16" s="69">
        <f t="shared" si="0"/>
        <v>237437932.37</v>
      </c>
      <c r="I16" s="69">
        <f t="shared" si="1"/>
        <v>237437932.37</v>
      </c>
    </row>
    <row r="17" spans="1:10" x14ac:dyDescent="0.25">
      <c r="A17" s="70" t="s">
        <v>43</v>
      </c>
      <c r="B17" s="67">
        <v>0</v>
      </c>
      <c r="C17" s="67">
        <v>19795562.18</v>
      </c>
      <c r="D17" s="67">
        <v>0</v>
      </c>
      <c r="E17" s="67">
        <v>0</v>
      </c>
      <c r="F17" s="67">
        <v>0</v>
      </c>
      <c r="G17" s="67">
        <f t="shared" si="0"/>
        <v>0</v>
      </c>
      <c r="H17" s="67">
        <f t="shared" si="0"/>
        <v>19795562.18</v>
      </c>
      <c r="I17" s="67">
        <f t="shared" si="1"/>
        <v>19795562.18</v>
      </c>
    </row>
    <row r="18" spans="1:10" x14ac:dyDescent="0.25">
      <c r="A18" s="70" t="s">
        <v>44</v>
      </c>
      <c r="B18" s="69">
        <f>SUM(B12:B17)</f>
        <v>2124190053.1899998</v>
      </c>
      <c r="C18" s="69">
        <f t="shared" ref="C18:I18" si="2">SUM(C12:C17)</f>
        <v>839289595.4799999</v>
      </c>
      <c r="D18" s="69">
        <f t="shared" si="2"/>
        <v>0</v>
      </c>
      <c r="E18" s="69">
        <f t="shared" si="2"/>
        <v>0</v>
      </c>
      <c r="F18" s="69">
        <f t="shared" si="2"/>
        <v>0</v>
      </c>
      <c r="G18" s="69">
        <f t="shared" si="2"/>
        <v>2124190053.1899998</v>
      </c>
      <c r="H18" s="69">
        <f t="shared" si="2"/>
        <v>839289595.4799999</v>
      </c>
      <c r="I18" s="69">
        <f t="shared" si="2"/>
        <v>2963479648.6699996</v>
      </c>
    </row>
    <row r="19" spans="1:10" x14ac:dyDescent="0.25">
      <c r="A19" s="71" t="s">
        <v>45</v>
      </c>
      <c r="B19" s="72"/>
      <c r="C19" s="72"/>
      <c r="D19" s="72"/>
      <c r="E19" s="72"/>
      <c r="F19" s="72"/>
      <c r="G19" s="72"/>
      <c r="H19" s="72"/>
      <c r="I19" s="72"/>
    </row>
    <row r="20" spans="1:10" x14ac:dyDescent="0.25">
      <c r="A20" s="70" t="s">
        <v>46</v>
      </c>
      <c r="B20" s="67">
        <v>347518.92</v>
      </c>
      <c r="C20" s="67">
        <v>0</v>
      </c>
      <c r="D20" s="67">
        <v>0</v>
      </c>
      <c r="E20" s="67">
        <v>0</v>
      </c>
      <c r="F20" s="67">
        <v>0</v>
      </c>
      <c r="G20" s="67">
        <f>B20+E20</f>
        <v>347518.92</v>
      </c>
      <c r="H20" s="67">
        <f>C20+F20</f>
        <v>0</v>
      </c>
      <c r="I20" s="67">
        <f>SUM(G20:H20)</f>
        <v>347518.92</v>
      </c>
    </row>
    <row r="21" spans="1:10" x14ac:dyDescent="0.25">
      <c r="A21" s="70" t="s">
        <v>47</v>
      </c>
      <c r="B21" s="69">
        <f>SUM(B20)</f>
        <v>347518.92</v>
      </c>
      <c r="C21" s="69">
        <f t="shared" ref="C21:I21" si="3">SUM(C20)</f>
        <v>0</v>
      </c>
      <c r="D21" s="69">
        <f t="shared" si="3"/>
        <v>0</v>
      </c>
      <c r="E21" s="69">
        <f t="shared" si="3"/>
        <v>0</v>
      </c>
      <c r="F21" s="69">
        <f t="shared" si="3"/>
        <v>0</v>
      </c>
      <c r="G21" s="69">
        <f t="shared" si="3"/>
        <v>347518.92</v>
      </c>
      <c r="H21" s="69">
        <f t="shared" si="3"/>
        <v>0</v>
      </c>
      <c r="I21" s="69">
        <f t="shared" si="3"/>
        <v>347518.92</v>
      </c>
    </row>
    <row r="22" spans="1:10" x14ac:dyDescent="0.25">
      <c r="A22" s="71" t="s">
        <v>48</v>
      </c>
      <c r="B22" s="72"/>
      <c r="C22" s="72"/>
      <c r="D22" s="72"/>
      <c r="E22" s="72"/>
      <c r="F22" s="72"/>
      <c r="G22" s="72"/>
      <c r="H22" s="72"/>
      <c r="I22" s="72"/>
    </row>
    <row r="23" spans="1:10" x14ac:dyDescent="0.25">
      <c r="A23" s="70" t="s">
        <v>49</v>
      </c>
      <c r="B23" s="69">
        <v>112468887.64</v>
      </c>
      <c r="C23" s="69">
        <v>0</v>
      </c>
      <c r="D23" s="69">
        <v>0</v>
      </c>
      <c r="E23" s="69">
        <v>0</v>
      </c>
      <c r="F23" s="69">
        <v>0</v>
      </c>
      <c r="G23" s="69">
        <f>B23+E23</f>
        <v>112468887.64</v>
      </c>
      <c r="H23" s="69">
        <f>C23+F23</f>
        <v>0</v>
      </c>
      <c r="I23" s="69">
        <f t="shared" ref="I23:I24" si="4">SUM(G23:H23)</f>
        <v>112468887.64</v>
      </c>
      <c r="J23" s="9"/>
    </row>
    <row r="24" spans="1:10" x14ac:dyDescent="0.25">
      <c r="A24" s="70" t="s">
        <v>50</v>
      </c>
      <c r="B24" s="67">
        <v>79969167.769999996</v>
      </c>
      <c r="C24" s="67">
        <v>0</v>
      </c>
      <c r="D24" s="67">
        <v>0</v>
      </c>
      <c r="E24" s="67">
        <v>0</v>
      </c>
      <c r="F24" s="67">
        <v>0</v>
      </c>
      <c r="G24" s="67">
        <f>B24+E24</f>
        <v>79969167.769999996</v>
      </c>
      <c r="H24" s="67">
        <f>C24+F24</f>
        <v>0</v>
      </c>
      <c r="I24" s="67">
        <f t="shared" si="4"/>
        <v>79969167.769999996</v>
      </c>
    </row>
    <row r="25" spans="1:10" x14ac:dyDescent="0.25">
      <c r="A25" s="70" t="s">
        <v>51</v>
      </c>
      <c r="B25" s="69">
        <f>SUM(B23:B24)</f>
        <v>192438055.41</v>
      </c>
      <c r="C25" s="69">
        <f t="shared" ref="C25:I25" si="5">SUM(C23:C24)</f>
        <v>0</v>
      </c>
      <c r="D25" s="69">
        <f t="shared" si="5"/>
        <v>0</v>
      </c>
      <c r="E25" s="69">
        <f t="shared" si="5"/>
        <v>0</v>
      </c>
      <c r="F25" s="69">
        <f t="shared" si="5"/>
        <v>0</v>
      </c>
      <c r="G25" s="69">
        <f t="shared" si="5"/>
        <v>192438055.41</v>
      </c>
      <c r="H25" s="69">
        <f t="shared" si="5"/>
        <v>0</v>
      </c>
      <c r="I25" s="69">
        <f t="shared" si="5"/>
        <v>192438055.41</v>
      </c>
    </row>
    <row r="26" spans="1:10" x14ac:dyDescent="0.25">
      <c r="A26" s="71" t="s">
        <v>52</v>
      </c>
      <c r="B26" s="72"/>
      <c r="C26" s="72"/>
      <c r="D26" s="72"/>
      <c r="E26" s="72"/>
      <c r="F26" s="72"/>
      <c r="G26" s="72"/>
      <c r="H26" s="72"/>
      <c r="I26" s="72"/>
    </row>
    <row r="27" spans="1:10" x14ac:dyDescent="0.25">
      <c r="A27" s="70" t="s">
        <v>53</v>
      </c>
      <c r="B27" s="69">
        <v>0</v>
      </c>
      <c r="C27" s="69">
        <v>0</v>
      </c>
      <c r="D27" s="69">
        <v>0</v>
      </c>
      <c r="E27" s="69">
        <v>0</v>
      </c>
      <c r="F27" s="69">
        <v>0</v>
      </c>
      <c r="G27" s="69">
        <f>B27+E27</f>
        <v>0</v>
      </c>
      <c r="H27" s="69">
        <f>C27+F27</f>
        <v>0</v>
      </c>
      <c r="I27" s="69">
        <f t="shared" ref="I27:I39" si="6">SUM(G27:H27)</f>
        <v>0</v>
      </c>
    </row>
    <row r="28" spans="1:10" x14ac:dyDescent="0.25">
      <c r="A28" s="70" t="s">
        <v>408</v>
      </c>
      <c r="B28" s="69">
        <v>8159292.0599999996</v>
      </c>
      <c r="C28" s="69">
        <v>0</v>
      </c>
      <c r="D28" s="69">
        <v>0</v>
      </c>
      <c r="E28" s="69">
        <v>0</v>
      </c>
      <c r="F28" s="69">
        <v>0</v>
      </c>
      <c r="G28" s="69">
        <f>B28+E28</f>
        <v>8159292.0599999996</v>
      </c>
      <c r="H28" s="69">
        <f>C28+F28</f>
        <v>0</v>
      </c>
      <c r="I28" s="69">
        <f t="shared" si="6"/>
        <v>8159292.0599999996</v>
      </c>
    </row>
    <row r="29" spans="1:10" ht="13.9" customHeight="1" x14ac:dyDescent="0.25">
      <c r="A29" s="70" t="s">
        <v>54</v>
      </c>
      <c r="B29" s="69">
        <v>2193518.2400000002</v>
      </c>
      <c r="C29" s="69">
        <v>0</v>
      </c>
      <c r="D29" s="69">
        <v>0</v>
      </c>
      <c r="E29" s="69">
        <v>0</v>
      </c>
      <c r="F29" s="69">
        <v>0</v>
      </c>
      <c r="G29" s="69">
        <f t="shared" ref="G29:H39" si="7">B29+E29</f>
        <v>2193518.2400000002</v>
      </c>
      <c r="H29" s="69">
        <f t="shared" si="7"/>
        <v>0</v>
      </c>
      <c r="I29" s="69">
        <f t="shared" si="6"/>
        <v>2193518.2400000002</v>
      </c>
    </row>
    <row r="30" spans="1:10" x14ac:dyDescent="0.25">
      <c r="A30" s="70" t="s">
        <v>55</v>
      </c>
      <c r="B30" s="69">
        <v>12016280.68</v>
      </c>
      <c r="C30" s="69">
        <v>0</v>
      </c>
      <c r="D30" s="69">
        <v>0</v>
      </c>
      <c r="E30" s="69">
        <v>0</v>
      </c>
      <c r="F30" s="69">
        <v>0</v>
      </c>
      <c r="G30" s="69">
        <f t="shared" si="7"/>
        <v>12016280.68</v>
      </c>
      <c r="H30" s="69">
        <f>C30+F30</f>
        <v>0</v>
      </c>
      <c r="I30" s="69">
        <f t="shared" si="6"/>
        <v>12016280.68</v>
      </c>
    </row>
    <row r="31" spans="1:10" x14ac:dyDescent="0.25">
      <c r="A31" s="70" t="s">
        <v>56</v>
      </c>
      <c r="B31" s="69">
        <v>16949144.870000001</v>
      </c>
      <c r="C31" s="69">
        <v>0</v>
      </c>
      <c r="D31" s="69">
        <v>0</v>
      </c>
      <c r="E31" s="69">
        <v>0</v>
      </c>
      <c r="F31" s="69">
        <v>0</v>
      </c>
      <c r="G31" s="69">
        <f t="shared" si="7"/>
        <v>16949144.870000001</v>
      </c>
      <c r="H31" s="69">
        <f t="shared" si="7"/>
        <v>0</v>
      </c>
      <c r="I31" s="69">
        <f t="shared" si="6"/>
        <v>16949144.870000001</v>
      </c>
    </row>
    <row r="32" spans="1:10" x14ac:dyDescent="0.25">
      <c r="A32" s="70" t="s">
        <v>409</v>
      </c>
      <c r="B32" s="69">
        <v>175727128.69999999</v>
      </c>
      <c r="C32" s="69">
        <v>0</v>
      </c>
      <c r="D32" s="69">
        <v>0</v>
      </c>
      <c r="E32" s="69">
        <v>0</v>
      </c>
      <c r="F32" s="69">
        <v>0</v>
      </c>
      <c r="G32" s="69">
        <f t="shared" si="7"/>
        <v>175727128.69999999</v>
      </c>
      <c r="H32" s="69">
        <f t="shared" si="7"/>
        <v>0</v>
      </c>
      <c r="I32" s="69">
        <f t="shared" si="6"/>
        <v>175727128.69999999</v>
      </c>
    </row>
    <row r="33" spans="1:10" x14ac:dyDescent="0.25">
      <c r="A33" s="70" t="s">
        <v>410</v>
      </c>
      <c r="B33" s="69">
        <v>28859402.710000001</v>
      </c>
      <c r="C33" s="69">
        <v>0</v>
      </c>
      <c r="D33" s="69">
        <v>0</v>
      </c>
      <c r="E33" s="69">
        <v>0</v>
      </c>
      <c r="F33" s="69">
        <v>0</v>
      </c>
      <c r="G33" s="69">
        <f t="shared" si="7"/>
        <v>28859402.710000001</v>
      </c>
      <c r="H33" s="69">
        <f t="shared" si="7"/>
        <v>0</v>
      </c>
      <c r="I33" s="69">
        <f t="shared" si="6"/>
        <v>28859402.710000001</v>
      </c>
    </row>
    <row r="34" spans="1:10" x14ac:dyDescent="0.25">
      <c r="A34" s="70" t="s">
        <v>57</v>
      </c>
      <c r="B34" s="69">
        <v>0</v>
      </c>
      <c r="C34" s="69">
        <v>794028.25</v>
      </c>
      <c r="D34" s="69">
        <v>0</v>
      </c>
      <c r="E34" s="69">
        <v>0</v>
      </c>
      <c r="F34" s="69">
        <v>0</v>
      </c>
      <c r="G34" s="69">
        <f t="shared" si="7"/>
        <v>0</v>
      </c>
      <c r="H34" s="69">
        <f t="shared" si="7"/>
        <v>794028.25</v>
      </c>
      <c r="I34" s="69">
        <f t="shared" si="6"/>
        <v>794028.25</v>
      </c>
    </row>
    <row r="35" spans="1:10" x14ac:dyDescent="0.25">
      <c r="A35" s="70" t="s">
        <v>58</v>
      </c>
      <c r="B35" s="69">
        <v>0</v>
      </c>
      <c r="C35" s="69">
        <v>3306938.38</v>
      </c>
      <c r="D35" s="69">
        <v>0</v>
      </c>
      <c r="E35" s="69">
        <v>0</v>
      </c>
      <c r="F35" s="69">
        <v>0</v>
      </c>
      <c r="G35" s="69">
        <f t="shared" si="7"/>
        <v>0</v>
      </c>
      <c r="H35" s="69">
        <f t="shared" si="7"/>
        <v>3306938.38</v>
      </c>
      <c r="I35" s="69">
        <f t="shared" si="6"/>
        <v>3306938.38</v>
      </c>
    </row>
    <row r="36" spans="1:10" x14ac:dyDescent="0.25">
      <c r="A36" s="70" t="s">
        <v>59</v>
      </c>
      <c r="B36" s="69">
        <v>0</v>
      </c>
      <c r="C36" s="69">
        <v>1234663.5</v>
      </c>
      <c r="D36" s="69">
        <v>0</v>
      </c>
      <c r="E36" s="69">
        <v>0</v>
      </c>
      <c r="F36" s="69">
        <v>0</v>
      </c>
      <c r="G36" s="69">
        <f t="shared" si="7"/>
        <v>0</v>
      </c>
      <c r="H36" s="69">
        <f t="shared" si="7"/>
        <v>1234663.5</v>
      </c>
      <c r="I36" s="69">
        <f t="shared" si="6"/>
        <v>1234663.5</v>
      </c>
    </row>
    <row r="37" spans="1:10" x14ac:dyDescent="0.25">
      <c r="A37" s="70" t="s">
        <v>60</v>
      </c>
      <c r="B37" s="69">
        <v>0</v>
      </c>
      <c r="C37" s="69">
        <v>5555505.0700000003</v>
      </c>
      <c r="D37" s="69">
        <v>0</v>
      </c>
      <c r="E37" s="69">
        <v>0</v>
      </c>
      <c r="F37" s="69">
        <v>0</v>
      </c>
      <c r="G37" s="69">
        <f t="shared" si="7"/>
        <v>0</v>
      </c>
      <c r="H37" s="69">
        <f t="shared" si="7"/>
        <v>5555505.0700000003</v>
      </c>
      <c r="I37" s="69">
        <f t="shared" si="6"/>
        <v>5555505.0700000003</v>
      </c>
    </row>
    <row r="38" spans="1:10" x14ac:dyDescent="0.25">
      <c r="A38" s="70" t="s">
        <v>61</v>
      </c>
      <c r="B38" s="69">
        <v>0</v>
      </c>
      <c r="C38" s="69">
        <v>-32111780.640000001</v>
      </c>
      <c r="D38" s="69">
        <v>0</v>
      </c>
      <c r="E38" s="69">
        <v>0</v>
      </c>
      <c r="F38" s="69">
        <v>0</v>
      </c>
      <c r="G38" s="69">
        <f t="shared" si="7"/>
        <v>0</v>
      </c>
      <c r="H38" s="69">
        <f t="shared" si="7"/>
        <v>-32111780.640000001</v>
      </c>
      <c r="I38" s="69">
        <f t="shared" si="6"/>
        <v>-32111780.640000001</v>
      </c>
    </row>
    <row r="39" spans="1:10" x14ac:dyDescent="0.25">
      <c r="A39" s="70" t="s">
        <v>418</v>
      </c>
      <c r="B39" s="67">
        <v>0</v>
      </c>
      <c r="C39" s="67">
        <v>1720498.35</v>
      </c>
      <c r="D39" s="67">
        <v>0</v>
      </c>
      <c r="E39" s="67">
        <v>0</v>
      </c>
      <c r="F39" s="67">
        <v>0</v>
      </c>
      <c r="G39" s="67">
        <f t="shared" si="7"/>
        <v>0</v>
      </c>
      <c r="H39" s="67">
        <f t="shared" si="7"/>
        <v>1720498.35</v>
      </c>
      <c r="I39" s="67">
        <f t="shared" si="6"/>
        <v>1720498.35</v>
      </c>
    </row>
    <row r="40" spans="1:10" x14ac:dyDescent="0.25">
      <c r="A40" s="70" t="s">
        <v>62</v>
      </c>
      <c r="B40" s="69">
        <f t="shared" ref="B40:I40" si="8">SUM(B27:B39)</f>
        <v>243904767.25999999</v>
      </c>
      <c r="C40" s="69">
        <f t="shared" si="8"/>
        <v>-19500147.09</v>
      </c>
      <c r="D40" s="69">
        <f t="shared" si="8"/>
        <v>0</v>
      </c>
      <c r="E40" s="69">
        <f t="shared" si="8"/>
        <v>0</v>
      </c>
      <c r="F40" s="69">
        <f t="shared" si="8"/>
        <v>0</v>
      </c>
      <c r="G40" s="69">
        <f t="shared" si="8"/>
        <v>243904767.25999999</v>
      </c>
      <c r="H40" s="69">
        <f t="shared" si="8"/>
        <v>-19500147.09</v>
      </c>
      <c r="I40" s="69">
        <f t="shared" si="8"/>
        <v>224404620.16999999</v>
      </c>
    </row>
    <row r="41" spans="1:10" x14ac:dyDescent="0.25">
      <c r="A41" s="66" t="s">
        <v>63</v>
      </c>
      <c r="B41" s="79">
        <f t="shared" ref="B41:I41" si="9">B18+B21+B25+B40</f>
        <v>2560880394.7799997</v>
      </c>
      <c r="C41" s="79">
        <f t="shared" si="9"/>
        <v>819789448.38999987</v>
      </c>
      <c r="D41" s="79">
        <f t="shared" si="9"/>
        <v>0</v>
      </c>
      <c r="E41" s="79">
        <f t="shared" si="9"/>
        <v>0</v>
      </c>
      <c r="F41" s="79">
        <f t="shared" si="9"/>
        <v>0</v>
      </c>
      <c r="G41" s="79">
        <f t="shared" si="9"/>
        <v>2560880394.7799997</v>
      </c>
      <c r="H41" s="79">
        <f t="shared" si="9"/>
        <v>819789448.38999987</v>
      </c>
      <c r="I41" s="79">
        <f t="shared" si="9"/>
        <v>3380669843.1699996</v>
      </c>
    </row>
    <row r="42" spans="1:10" x14ac:dyDescent="0.25">
      <c r="A42" s="68"/>
      <c r="B42" s="72"/>
      <c r="C42" s="72"/>
      <c r="D42" s="72"/>
      <c r="E42" s="72"/>
      <c r="F42" s="72"/>
      <c r="G42" s="72"/>
      <c r="H42" s="72"/>
      <c r="I42" s="72"/>
    </row>
    <row r="43" spans="1:10" x14ac:dyDescent="0.25">
      <c r="A43" s="66" t="s">
        <v>64</v>
      </c>
      <c r="B43" s="72"/>
      <c r="C43" s="72"/>
      <c r="D43" s="72"/>
      <c r="E43" s="72"/>
      <c r="F43" s="72"/>
      <c r="G43" s="72"/>
      <c r="H43" s="72"/>
      <c r="I43" s="72"/>
    </row>
    <row r="44" spans="1:10" x14ac:dyDescent="0.25">
      <c r="A44" s="71" t="s">
        <v>65</v>
      </c>
      <c r="B44" s="72"/>
      <c r="C44" s="72"/>
      <c r="D44" s="72"/>
      <c r="E44" s="72"/>
      <c r="F44" s="72"/>
      <c r="G44" s="72"/>
      <c r="H44" s="72"/>
      <c r="I44" s="72"/>
    </row>
    <row r="45" spans="1:10" x14ac:dyDescent="0.25">
      <c r="A45" s="70" t="s">
        <v>66</v>
      </c>
      <c r="B45" s="69">
        <v>93029821.090000004</v>
      </c>
      <c r="C45" s="69">
        <v>0</v>
      </c>
      <c r="D45" s="69">
        <v>0</v>
      </c>
      <c r="E45" s="69">
        <v>0</v>
      </c>
      <c r="F45" s="69">
        <v>0</v>
      </c>
      <c r="G45" s="69">
        <f>B45+E45</f>
        <v>93029821.090000004</v>
      </c>
      <c r="H45" s="69">
        <f>C45+F45</f>
        <v>0</v>
      </c>
      <c r="I45" s="69">
        <f t="shared" ref="I45:I46" si="10">SUM(G45:H45)</f>
        <v>93029821.090000004</v>
      </c>
    </row>
    <row r="46" spans="1:10" x14ac:dyDescent="0.25">
      <c r="A46" s="70" t="s">
        <v>67</v>
      </c>
      <c r="B46" s="67">
        <v>176409206.13</v>
      </c>
      <c r="C46" s="67">
        <v>0</v>
      </c>
      <c r="D46" s="67">
        <v>0</v>
      </c>
      <c r="E46" s="67">
        <v>0</v>
      </c>
      <c r="F46" s="67">
        <v>0</v>
      </c>
      <c r="G46" s="67">
        <f>B46+E46</f>
        <v>176409206.13</v>
      </c>
      <c r="H46" s="67">
        <f>C46+F46</f>
        <v>0</v>
      </c>
      <c r="I46" s="67">
        <f t="shared" si="10"/>
        <v>176409206.13</v>
      </c>
      <c r="J46" s="7"/>
    </row>
    <row r="47" spans="1:10" x14ac:dyDescent="0.25">
      <c r="A47" s="70" t="s">
        <v>68</v>
      </c>
      <c r="B47" s="69">
        <f>SUM(B45:B46)</f>
        <v>269439027.22000003</v>
      </c>
      <c r="C47" s="69">
        <f t="shared" ref="C47:I47" si="11">SUM(C45:C46)</f>
        <v>0</v>
      </c>
      <c r="D47" s="69">
        <f t="shared" si="11"/>
        <v>0</v>
      </c>
      <c r="E47" s="69">
        <f t="shared" si="11"/>
        <v>0</v>
      </c>
      <c r="F47" s="69">
        <f t="shared" si="11"/>
        <v>0</v>
      </c>
      <c r="G47" s="69">
        <f t="shared" si="11"/>
        <v>269439027.22000003</v>
      </c>
      <c r="H47" s="69">
        <f t="shared" si="11"/>
        <v>0</v>
      </c>
      <c r="I47" s="69">
        <f t="shared" si="11"/>
        <v>269439027.22000003</v>
      </c>
    </row>
    <row r="48" spans="1:10" x14ac:dyDescent="0.25">
      <c r="A48" s="71" t="s">
        <v>69</v>
      </c>
      <c r="B48" s="72"/>
      <c r="C48" s="72"/>
      <c r="D48" s="72"/>
      <c r="E48" s="72"/>
      <c r="F48" s="72"/>
      <c r="G48" s="72"/>
      <c r="H48" s="72"/>
      <c r="I48" s="72"/>
    </row>
    <row r="49" spans="1:11" x14ac:dyDescent="0.25">
      <c r="A49" s="70" t="s">
        <v>70</v>
      </c>
      <c r="B49" s="84">
        <v>672374916.44000006</v>
      </c>
      <c r="C49" s="84">
        <v>0</v>
      </c>
      <c r="D49" s="84">
        <v>0</v>
      </c>
      <c r="E49" s="84">
        <v>0</v>
      </c>
      <c r="F49" s="84">
        <v>0</v>
      </c>
      <c r="G49" s="84">
        <f t="shared" ref="G49:H55" si="12">B49+E49</f>
        <v>672374916.44000006</v>
      </c>
      <c r="H49" s="84">
        <f t="shared" si="12"/>
        <v>0</v>
      </c>
      <c r="I49" s="84">
        <f t="shared" ref="I49:I55" si="13">SUM(G49:H49)</f>
        <v>672374916.44000006</v>
      </c>
    </row>
    <row r="50" spans="1:11" x14ac:dyDescent="0.25">
      <c r="A50" s="70" t="s">
        <v>71</v>
      </c>
      <c r="B50" s="84">
        <v>-5781516.4400000004</v>
      </c>
      <c r="C50" s="84">
        <v>0</v>
      </c>
      <c r="D50" s="84">
        <v>0</v>
      </c>
      <c r="E50" s="84">
        <v>0</v>
      </c>
      <c r="F50" s="84">
        <v>0</v>
      </c>
      <c r="G50" s="84">
        <f t="shared" si="12"/>
        <v>-5781516.4400000004</v>
      </c>
      <c r="H50" s="84">
        <f t="shared" si="12"/>
        <v>0</v>
      </c>
      <c r="I50" s="84">
        <f t="shared" si="13"/>
        <v>-5781516.4400000004</v>
      </c>
    </row>
    <row r="51" spans="1:11" x14ac:dyDescent="0.25">
      <c r="A51" s="70" t="s">
        <v>72</v>
      </c>
      <c r="B51" s="69">
        <v>0</v>
      </c>
      <c r="C51" s="69">
        <v>443944835.94999999</v>
      </c>
      <c r="D51" s="69">
        <v>0</v>
      </c>
      <c r="E51" s="69">
        <v>0</v>
      </c>
      <c r="F51" s="69">
        <v>0</v>
      </c>
      <c r="G51" s="69">
        <f t="shared" si="12"/>
        <v>0</v>
      </c>
      <c r="H51" s="69">
        <f t="shared" si="12"/>
        <v>443944835.94999999</v>
      </c>
      <c r="I51" s="69">
        <f t="shared" si="13"/>
        <v>443944835.94999999</v>
      </c>
    </row>
    <row r="52" spans="1:11" x14ac:dyDescent="0.25">
      <c r="A52" s="70" t="s">
        <v>73</v>
      </c>
      <c r="B52" s="69">
        <v>0</v>
      </c>
      <c r="C52" s="69">
        <v>159690</v>
      </c>
      <c r="D52" s="69">
        <v>0</v>
      </c>
      <c r="E52" s="69">
        <v>0</v>
      </c>
      <c r="F52" s="69">
        <v>0</v>
      </c>
      <c r="G52" s="69">
        <f t="shared" si="12"/>
        <v>0</v>
      </c>
      <c r="H52" s="69">
        <f t="shared" si="12"/>
        <v>159690</v>
      </c>
      <c r="I52" s="69">
        <f t="shared" si="13"/>
        <v>159690</v>
      </c>
    </row>
    <row r="53" spans="1:11" x14ac:dyDescent="0.25">
      <c r="A53" s="70" t="s">
        <v>74</v>
      </c>
      <c r="B53" s="69">
        <v>0</v>
      </c>
      <c r="C53" s="69">
        <v>-184162618.06</v>
      </c>
      <c r="D53" s="69">
        <v>0</v>
      </c>
      <c r="E53" s="69">
        <v>0</v>
      </c>
      <c r="F53" s="69">
        <v>0</v>
      </c>
      <c r="G53" s="69">
        <f t="shared" si="12"/>
        <v>0</v>
      </c>
      <c r="H53" s="69">
        <f t="shared" si="12"/>
        <v>-184162618.06</v>
      </c>
      <c r="I53" s="69">
        <f t="shared" si="13"/>
        <v>-184162618.06</v>
      </c>
    </row>
    <row r="54" spans="1:11" x14ac:dyDescent="0.25">
      <c r="A54" s="70" t="s">
        <v>75</v>
      </c>
      <c r="B54" s="69">
        <v>0</v>
      </c>
      <c r="C54" s="69">
        <v>55980884.399999999</v>
      </c>
      <c r="D54" s="69">
        <v>0</v>
      </c>
      <c r="E54" s="69">
        <v>0</v>
      </c>
      <c r="F54" s="69">
        <v>0</v>
      </c>
      <c r="G54" s="69">
        <f t="shared" si="12"/>
        <v>0</v>
      </c>
      <c r="H54" s="69">
        <f t="shared" si="12"/>
        <v>55980884.399999999</v>
      </c>
      <c r="I54" s="69">
        <f t="shared" si="13"/>
        <v>55980884.399999999</v>
      </c>
    </row>
    <row r="55" spans="1:11" x14ac:dyDescent="0.25">
      <c r="A55" s="70" t="s">
        <v>76</v>
      </c>
      <c r="B55" s="67">
        <v>0</v>
      </c>
      <c r="C55" s="67">
        <v>-62622011.380000003</v>
      </c>
      <c r="D55" s="67">
        <v>0</v>
      </c>
      <c r="E55" s="67">
        <v>0</v>
      </c>
      <c r="F55" s="67">
        <v>0</v>
      </c>
      <c r="G55" s="67">
        <f t="shared" si="12"/>
        <v>0</v>
      </c>
      <c r="H55" s="67">
        <f t="shared" si="12"/>
        <v>-62622011.380000003</v>
      </c>
      <c r="I55" s="67">
        <f t="shared" si="13"/>
        <v>-62622011.380000003</v>
      </c>
      <c r="J55" s="6"/>
    </row>
    <row r="56" spans="1:11" x14ac:dyDescent="0.25">
      <c r="A56" s="70" t="s">
        <v>77</v>
      </c>
      <c r="B56" s="69">
        <f>SUM(B49:B55)</f>
        <v>666593400</v>
      </c>
      <c r="C56" s="69">
        <f t="shared" ref="C56:I56" si="14">SUM(C49:C55)</f>
        <v>253300780.90999997</v>
      </c>
      <c r="D56" s="69">
        <f t="shared" si="14"/>
        <v>0</v>
      </c>
      <c r="E56" s="69">
        <f t="shared" si="14"/>
        <v>0</v>
      </c>
      <c r="F56" s="69">
        <f t="shared" si="14"/>
        <v>0</v>
      </c>
      <c r="G56" s="69">
        <f>SUM(G49:G55)</f>
        <v>666593400</v>
      </c>
      <c r="H56" s="69">
        <f t="shared" si="14"/>
        <v>253300780.90999997</v>
      </c>
      <c r="I56" s="69">
        <f t="shared" si="14"/>
        <v>919894180.91000009</v>
      </c>
      <c r="J56" s="6"/>
    </row>
    <row r="57" spans="1:11" x14ac:dyDescent="0.25">
      <c r="A57" s="71" t="s">
        <v>78</v>
      </c>
      <c r="B57" s="72"/>
      <c r="C57" s="72"/>
      <c r="D57" s="72"/>
      <c r="E57" s="72"/>
      <c r="F57" s="72"/>
      <c r="G57" s="72"/>
      <c r="H57" s="72"/>
      <c r="I57" s="72"/>
    </row>
    <row r="58" spans="1:11" x14ac:dyDescent="0.25">
      <c r="A58" s="70" t="s">
        <v>79</v>
      </c>
      <c r="B58" s="67">
        <v>120333744.7</v>
      </c>
      <c r="C58" s="67">
        <v>0</v>
      </c>
      <c r="D58" s="67">
        <v>0</v>
      </c>
      <c r="E58" s="67">
        <v>0</v>
      </c>
      <c r="F58" s="67">
        <v>0</v>
      </c>
      <c r="G58" s="67">
        <f>B58+E58</f>
        <v>120333744.7</v>
      </c>
      <c r="H58" s="67">
        <f>C58+F58</f>
        <v>0</v>
      </c>
      <c r="I58" s="67">
        <f t="shared" ref="I58" si="15">SUM(G58:H58)</f>
        <v>120333744.7</v>
      </c>
    </row>
    <row r="59" spans="1:11" x14ac:dyDescent="0.25">
      <c r="A59" s="70" t="s">
        <v>80</v>
      </c>
      <c r="B59" s="69">
        <f>SUM(B58)</f>
        <v>120333744.7</v>
      </c>
      <c r="C59" s="69">
        <f t="shared" ref="C59:I59" si="16">SUM(C58)</f>
        <v>0</v>
      </c>
      <c r="D59" s="69">
        <f t="shared" si="16"/>
        <v>0</v>
      </c>
      <c r="E59" s="69">
        <f t="shared" si="16"/>
        <v>0</v>
      </c>
      <c r="F59" s="69">
        <f t="shared" si="16"/>
        <v>0</v>
      </c>
      <c r="G59" s="69">
        <f t="shared" si="16"/>
        <v>120333744.7</v>
      </c>
      <c r="H59" s="69">
        <f t="shared" si="16"/>
        <v>0</v>
      </c>
      <c r="I59" s="69">
        <f t="shared" si="16"/>
        <v>120333744.7</v>
      </c>
    </row>
    <row r="60" spans="1:11" x14ac:dyDescent="0.25">
      <c r="A60" s="71" t="s">
        <v>81</v>
      </c>
      <c r="B60" s="72"/>
      <c r="C60" s="72"/>
      <c r="D60" s="72"/>
      <c r="E60" s="72"/>
      <c r="F60" s="72"/>
      <c r="G60" s="72"/>
      <c r="H60" s="72"/>
      <c r="I60" s="72"/>
    </row>
    <row r="61" spans="1:11" x14ac:dyDescent="0.25">
      <c r="A61" s="70" t="s">
        <v>82</v>
      </c>
      <c r="B61" s="67">
        <v>-78447678.390000001</v>
      </c>
      <c r="C61" s="67">
        <v>0</v>
      </c>
      <c r="D61" s="67">
        <v>0</v>
      </c>
      <c r="E61" s="67">
        <v>0</v>
      </c>
      <c r="F61" s="67">
        <v>0</v>
      </c>
      <c r="G61" s="67">
        <f>B61+E61</f>
        <v>-78447678.390000001</v>
      </c>
      <c r="H61" s="67">
        <f>C61+F61</f>
        <v>0</v>
      </c>
      <c r="I61" s="67">
        <f t="shared" ref="I61" si="17">SUM(G61:H61)</f>
        <v>-78447678.390000001</v>
      </c>
    </row>
    <row r="62" spans="1:11" x14ac:dyDescent="0.25">
      <c r="A62" s="70" t="s">
        <v>83</v>
      </c>
      <c r="B62" s="69">
        <f>SUM(B61)</f>
        <v>-78447678.390000001</v>
      </c>
      <c r="C62" s="69">
        <f t="shared" ref="C62:I62" si="18">SUM(C61)</f>
        <v>0</v>
      </c>
      <c r="D62" s="69">
        <f t="shared" si="18"/>
        <v>0</v>
      </c>
      <c r="E62" s="69">
        <f t="shared" si="18"/>
        <v>0</v>
      </c>
      <c r="F62" s="69">
        <f t="shared" si="18"/>
        <v>0</v>
      </c>
      <c r="G62" s="69">
        <f t="shared" si="18"/>
        <v>-78447678.390000001</v>
      </c>
      <c r="H62" s="69">
        <f t="shared" si="18"/>
        <v>0</v>
      </c>
      <c r="I62" s="69">
        <f t="shared" si="18"/>
        <v>-78447678.390000001</v>
      </c>
    </row>
    <row r="63" spans="1:11" x14ac:dyDescent="0.25">
      <c r="A63" s="66" t="s">
        <v>84</v>
      </c>
      <c r="B63" s="77">
        <f>B47+B56+B59+B62</f>
        <v>977918493.53000009</v>
      </c>
      <c r="C63" s="77">
        <f t="shared" ref="C63:I63" si="19">C47+C56+C59+C62</f>
        <v>253300780.90999997</v>
      </c>
      <c r="D63" s="77">
        <f t="shared" si="19"/>
        <v>0</v>
      </c>
      <c r="E63" s="78">
        <f t="shared" si="19"/>
        <v>0</v>
      </c>
      <c r="F63" s="78">
        <f t="shared" si="19"/>
        <v>0</v>
      </c>
      <c r="G63" s="77">
        <f t="shared" si="19"/>
        <v>977918493.53000009</v>
      </c>
      <c r="H63" s="77">
        <f t="shared" si="19"/>
        <v>253300780.90999997</v>
      </c>
      <c r="I63" s="77">
        <f t="shared" si="19"/>
        <v>1231219274.4400001</v>
      </c>
      <c r="K63" s="6"/>
    </row>
    <row r="64" spans="1:11" x14ac:dyDescent="0.25">
      <c r="A64" s="68"/>
      <c r="B64" s="67"/>
      <c r="C64" s="67"/>
      <c r="D64" s="67"/>
      <c r="E64" s="67"/>
      <c r="F64" s="67"/>
      <c r="G64" s="67"/>
      <c r="H64" s="67"/>
      <c r="I64" s="67"/>
    </row>
    <row r="65" spans="1:9" ht="15.75" thickBot="1" x14ac:dyDescent="0.3">
      <c r="A65" s="66" t="s">
        <v>85</v>
      </c>
      <c r="B65" s="65">
        <f>B41-B63</f>
        <v>1582961901.2499995</v>
      </c>
      <c r="C65" s="65">
        <f t="shared" ref="C65:I65" si="20">C41-C63</f>
        <v>566488667.4799999</v>
      </c>
      <c r="D65" s="65">
        <f t="shared" si="20"/>
        <v>0</v>
      </c>
      <c r="E65" s="65">
        <f t="shared" si="20"/>
        <v>0</v>
      </c>
      <c r="F65" s="65">
        <f t="shared" si="20"/>
        <v>0</v>
      </c>
      <c r="G65" s="65">
        <f t="shared" si="20"/>
        <v>1582961901.2499995</v>
      </c>
      <c r="H65" s="65">
        <f t="shared" si="20"/>
        <v>566488667.4799999</v>
      </c>
      <c r="I65" s="65">
        <f t="shared" si="20"/>
        <v>2149450568.7299995</v>
      </c>
    </row>
    <row r="66" spans="1:9" ht="15.75" thickTop="1" x14ac:dyDescent="0.25">
      <c r="A66" s="68"/>
      <c r="B66" s="72"/>
      <c r="C66" s="72"/>
      <c r="D66" s="72"/>
      <c r="E66" s="72"/>
      <c r="F66" s="72"/>
      <c r="G66" s="72"/>
      <c r="H66" s="72"/>
      <c r="I66" s="72"/>
    </row>
    <row r="67" spans="1:9" x14ac:dyDescent="0.25">
      <c r="A67" s="66" t="s">
        <v>86</v>
      </c>
      <c r="B67" s="72"/>
      <c r="C67" s="72"/>
      <c r="D67" s="72"/>
      <c r="E67" s="72"/>
      <c r="F67" s="72"/>
      <c r="G67" s="72"/>
      <c r="H67" s="72"/>
      <c r="I67" s="72"/>
    </row>
    <row r="68" spans="1:9" x14ac:dyDescent="0.25">
      <c r="A68" s="70" t="s">
        <v>87</v>
      </c>
      <c r="B68" s="72"/>
      <c r="C68" s="72"/>
      <c r="D68" s="72"/>
      <c r="E68" s="72"/>
      <c r="F68" s="72"/>
      <c r="G68" s="72"/>
      <c r="H68" s="72"/>
      <c r="I68" s="72"/>
    </row>
    <row r="69" spans="1:9" x14ac:dyDescent="0.25">
      <c r="A69" s="71" t="s">
        <v>88</v>
      </c>
      <c r="B69" s="72"/>
      <c r="C69" s="72"/>
      <c r="D69" s="72"/>
      <c r="E69" s="72"/>
      <c r="F69" s="72"/>
      <c r="G69" s="72"/>
      <c r="H69" s="72"/>
      <c r="I69" s="72"/>
    </row>
    <row r="70" spans="1:9" x14ac:dyDescent="0.25">
      <c r="A70" s="70" t="s">
        <v>89</v>
      </c>
      <c r="B70" s="69">
        <v>1388546.4</v>
      </c>
      <c r="C70" s="69">
        <v>0</v>
      </c>
      <c r="D70" s="69">
        <v>0</v>
      </c>
      <c r="E70" s="69">
        <v>0</v>
      </c>
      <c r="F70" s="69">
        <v>0</v>
      </c>
      <c r="G70" s="69">
        <f t="shared" ref="G70:H134" si="21">B70+E70</f>
        <v>1388546.4</v>
      </c>
      <c r="H70" s="69">
        <f t="shared" si="21"/>
        <v>0</v>
      </c>
      <c r="I70" s="69">
        <f t="shared" ref="I70:I134" si="22">SUM(G70:H70)</f>
        <v>1388546.4</v>
      </c>
    </row>
    <row r="71" spans="1:9" x14ac:dyDescent="0.25">
      <c r="A71" s="70" t="s">
        <v>90</v>
      </c>
      <c r="B71" s="69">
        <v>9963403.0899999999</v>
      </c>
      <c r="C71" s="69">
        <v>0</v>
      </c>
      <c r="D71" s="69">
        <v>0</v>
      </c>
      <c r="E71" s="69">
        <v>0</v>
      </c>
      <c r="F71" s="69">
        <v>0</v>
      </c>
      <c r="G71" s="69">
        <f t="shared" si="21"/>
        <v>9963403.0899999999</v>
      </c>
      <c r="H71" s="69">
        <f t="shared" si="21"/>
        <v>0</v>
      </c>
      <c r="I71" s="69">
        <f t="shared" si="22"/>
        <v>9963403.0899999999</v>
      </c>
    </row>
    <row r="72" spans="1:9" x14ac:dyDescent="0.25">
      <c r="A72" s="70" t="s">
        <v>91</v>
      </c>
      <c r="B72" s="69">
        <v>1807586.13</v>
      </c>
      <c r="C72" s="69">
        <v>0</v>
      </c>
      <c r="D72" s="69">
        <v>0</v>
      </c>
      <c r="E72" s="69">
        <v>0</v>
      </c>
      <c r="F72" s="69">
        <v>0</v>
      </c>
      <c r="G72" s="69">
        <f t="shared" si="21"/>
        <v>1807586.13</v>
      </c>
      <c r="H72" s="69">
        <f t="shared" si="21"/>
        <v>0</v>
      </c>
      <c r="I72" s="69">
        <f t="shared" si="22"/>
        <v>1807586.13</v>
      </c>
    </row>
    <row r="73" spans="1:9" x14ac:dyDescent="0.25">
      <c r="A73" s="70" t="s">
        <v>92</v>
      </c>
      <c r="B73" s="69">
        <v>10862231.24</v>
      </c>
      <c r="C73" s="69">
        <v>0</v>
      </c>
      <c r="D73" s="69">
        <v>0</v>
      </c>
      <c r="E73" s="69">
        <v>0</v>
      </c>
      <c r="F73" s="69">
        <v>0</v>
      </c>
      <c r="G73" s="69">
        <f t="shared" si="21"/>
        <v>10862231.24</v>
      </c>
      <c r="H73" s="69">
        <f t="shared" si="21"/>
        <v>0</v>
      </c>
      <c r="I73" s="69">
        <f t="shared" si="22"/>
        <v>10862231.24</v>
      </c>
    </row>
    <row r="74" spans="1:9" x14ac:dyDescent="0.25">
      <c r="A74" s="70" t="s">
        <v>93</v>
      </c>
      <c r="B74" s="69">
        <v>42367.53</v>
      </c>
      <c r="C74" s="69">
        <v>0</v>
      </c>
      <c r="D74" s="69">
        <v>0</v>
      </c>
      <c r="E74" s="69">
        <v>0</v>
      </c>
      <c r="F74" s="69">
        <v>0</v>
      </c>
      <c r="G74" s="69">
        <f t="shared" si="21"/>
        <v>42367.53</v>
      </c>
      <c r="H74" s="69">
        <f t="shared" si="21"/>
        <v>0</v>
      </c>
      <c r="I74" s="69">
        <f t="shared" si="22"/>
        <v>42367.53</v>
      </c>
    </row>
    <row r="75" spans="1:9" x14ac:dyDescent="0.25">
      <c r="A75" s="70" t="s">
        <v>94</v>
      </c>
      <c r="B75" s="69">
        <v>1850566.67</v>
      </c>
      <c r="C75" s="69">
        <v>0</v>
      </c>
      <c r="D75" s="69">
        <v>0</v>
      </c>
      <c r="E75" s="69">
        <v>0</v>
      </c>
      <c r="F75" s="69">
        <v>0</v>
      </c>
      <c r="G75" s="69">
        <f t="shared" si="21"/>
        <v>1850566.67</v>
      </c>
      <c r="H75" s="69">
        <f t="shared" si="21"/>
        <v>0</v>
      </c>
      <c r="I75" s="69">
        <f t="shared" si="22"/>
        <v>1850566.67</v>
      </c>
    </row>
    <row r="76" spans="1:9" x14ac:dyDescent="0.25">
      <c r="A76" s="70" t="s">
        <v>95</v>
      </c>
      <c r="B76" s="69">
        <v>1786036.23</v>
      </c>
      <c r="C76" s="69">
        <v>0</v>
      </c>
      <c r="D76" s="69">
        <v>0</v>
      </c>
      <c r="E76" s="69">
        <v>0</v>
      </c>
      <c r="F76" s="69">
        <v>0</v>
      </c>
      <c r="G76" s="69">
        <f t="shared" si="21"/>
        <v>1786036.23</v>
      </c>
      <c r="H76" s="69">
        <f t="shared" si="21"/>
        <v>0</v>
      </c>
      <c r="I76" s="69">
        <f t="shared" si="22"/>
        <v>1786036.23</v>
      </c>
    </row>
    <row r="77" spans="1:9" x14ac:dyDescent="0.25">
      <c r="A77" s="70" t="s">
        <v>96</v>
      </c>
      <c r="B77" s="69">
        <v>15117615.66</v>
      </c>
      <c r="C77" s="69">
        <v>0</v>
      </c>
      <c r="D77" s="69">
        <v>0</v>
      </c>
      <c r="E77" s="69">
        <v>0</v>
      </c>
      <c r="F77" s="69">
        <v>0</v>
      </c>
      <c r="G77" s="69">
        <f t="shared" si="21"/>
        <v>15117615.66</v>
      </c>
      <c r="H77" s="69">
        <f t="shared" si="21"/>
        <v>0</v>
      </c>
      <c r="I77" s="69">
        <f t="shared" si="22"/>
        <v>15117615.66</v>
      </c>
    </row>
    <row r="78" spans="1:9" x14ac:dyDescent="0.25">
      <c r="A78" s="70" t="s">
        <v>97</v>
      </c>
      <c r="B78" s="69">
        <v>7877579.6600000001</v>
      </c>
      <c r="C78" s="69">
        <v>0</v>
      </c>
      <c r="D78" s="69">
        <v>0</v>
      </c>
      <c r="E78" s="69">
        <v>0</v>
      </c>
      <c r="F78" s="69">
        <v>0</v>
      </c>
      <c r="G78" s="69">
        <f t="shared" si="21"/>
        <v>7877579.6600000001</v>
      </c>
      <c r="H78" s="69">
        <f t="shared" si="21"/>
        <v>0</v>
      </c>
      <c r="I78" s="69">
        <f t="shared" si="22"/>
        <v>7877579.6600000001</v>
      </c>
    </row>
    <row r="79" spans="1:9" x14ac:dyDescent="0.25">
      <c r="A79" s="70" t="s">
        <v>98</v>
      </c>
      <c r="B79" s="69">
        <v>3416552.25</v>
      </c>
      <c r="C79" s="69">
        <v>0</v>
      </c>
      <c r="D79" s="69">
        <v>0</v>
      </c>
      <c r="E79" s="69">
        <v>0</v>
      </c>
      <c r="F79" s="69">
        <v>0</v>
      </c>
      <c r="G79" s="69">
        <f t="shared" si="21"/>
        <v>3416552.25</v>
      </c>
      <c r="H79" s="69">
        <f t="shared" si="21"/>
        <v>0</v>
      </c>
      <c r="I79" s="69">
        <f t="shared" si="22"/>
        <v>3416552.25</v>
      </c>
    </row>
    <row r="80" spans="1:9" x14ac:dyDescent="0.25">
      <c r="A80" s="70" t="s">
        <v>99</v>
      </c>
      <c r="B80" s="69">
        <v>2120573.77</v>
      </c>
      <c r="C80" s="69">
        <v>0</v>
      </c>
      <c r="D80" s="69">
        <v>0</v>
      </c>
      <c r="E80" s="69">
        <v>0</v>
      </c>
      <c r="F80" s="69">
        <v>0</v>
      </c>
      <c r="G80" s="69">
        <f t="shared" si="21"/>
        <v>2120573.77</v>
      </c>
      <c r="H80" s="69">
        <f t="shared" si="21"/>
        <v>0</v>
      </c>
      <c r="I80" s="69">
        <f t="shared" si="22"/>
        <v>2120573.77</v>
      </c>
    </row>
    <row r="81" spans="1:9" x14ac:dyDescent="0.25">
      <c r="A81" s="70" t="s">
        <v>100</v>
      </c>
      <c r="B81" s="69">
        <v>0</v>
      </c>
      <c r="C81" s="69">
        <v>0</v>
      </c>
      <c r="D81" s="69">
        <v>0</v>
      </c>
      <c r="E81" s="69">
        <v>0</v>
      </c>
      <c r="F81" s="69">
        <v>0</v>
      </c>
      <c r="G81" s="69">
        <f t="shared" si="21"/>
        <v>0</v>
      </c>
      <c r="H81" s="69">
        <f t="shared" si="21"/>
        <v>0</v>
      </c>
      <c r="I81" s="69">
        <f t="shared" si="22"/>
        <v>0</v>
      </c>
    </row>
    <row r="82" spans="1:9" x14ac:dyDescent="0.25">
      <c r="A82" s="70" t="s">
        <v>101</v>
      </c>
      <c r="B82" s="69">
        <v>3528917.57</v>
      </c>
      <c r="C82" s="69">
        <v>0</v>
      </c>
      <c r="D82" s="69">
        <v>0</v>
      </c>
      <c r="E82" s="69">
        <v>0</v>
      </c>
      <c r="F82" s="69">
        <v>0</v>
      </c>
      <c r="G82" s="69">
        <f t="shared" si="21"/>
        <v>3528917.57</v>
      </c>
      <c r="H82" s="69">
        <f t="shared" si="21"/>
        <v>0</v>
      </c>
      <c r="I82" s="69">
        <f t="shared" si="22"/>
        <v>3528917.57</v>
      </c>
    </row>
    <row r="83" spans="1:9" x14ac:dyDescent="0.25">
      <c r="A83" s="70" t="s">
        <v>102</v>
      </c>
      <c r="B83" s="69">
        <v>236860.03</v>
      </c>
      <c r="C83" s="69">
        <v>0</v>
      </c>
      <c r="D83" s="69">
        <v>0</v>
      </c>
      <c r="E83" s="69">
        <v>0</v>
      </c>
      <c r="F83" s="69">
        <v>0</v>
      </c>
      <c r="G83" s="69">
        <f t="shared" si="21"/>
        <v>236860.03</v>
      </c>
      <c r="H83" s="69">
        <f t="shared" si="21"/>
        <v>0</v>
      </c>
      <c r="I83" s="69">
        <f t="shared" si="22"/>
        <v>236860.03</v>
      </c>
    </row>
    <row r="84" spans="1:9" x14ac:dyDescent="0.25">
      <c r="A84" s="70" t="s">
        <v>103</v>
      </c>
      <c r="B84" s="69">
        <v>2488764.09</v>
      </c>
      <c r="C84" s="69">
        <v>0</v>
      </c>
      <c r="D84" s="69">
        <v>0</v>
      </c>
      <c r="E84" s="69">
        <v>0</v>
      </c>
      <c r="F84" s="69">
        <v>0</v>
      </c>
      <c r="G84" s="69">
        <f t="shared" si="21"/>
        <v>2488764.09</v>
      </c>
      <c r="H84" s="69">
        <f t="shared" si="21"/>
        <v>0</v>
      </c>
      <c r="I84" s="69">
        <f t="shared" si="22"/>
        <v>2488764.09</v>
      </c>
    </row>
    <row r="85" spans="1:9" x14ac:dyDescent="0.25">
      <c r="A85" s="70" t="s">
        <v>104</v>
      </c>
      <c r="B85" s="69">
        <v>0</v>
      </c>
      <c r="C85" s="69">
        <v>0</v>
      </c>
      <c r="D85" s="69">
        <v>0</v>
      </c>
      <c r="E85" s="69">
        <v>0</v>
      </c>
      <c r="F85" s="69">
        <v>0</v>
      </c>
      <c r="G85" s="69">
        <f t="shared" si="21"/>
        <v>0</v>
      </c>
      <c r="H85" s="69">
        <f t="shared" si="21"/>
        <v>0</v>
      </c>
      <c r="I85" s="69">
        <f t="shared" si="22"/>
        <v>0</v>
      </c>
    </row>
    <row r="86" spans="1:9" x14ac:dyDescent="0.25">
      <c r="A86" s="70" t="s">
        <v>105</v>
      </c>
      <c r="B86" s="69">
        <v>212805.44</v>
      </c>
      <c r="C86" s="69">
        <v>0</v>
      </c>
      <c r="D86" s="69">
        <v>0</v>
      </c>
      <c r="E86" s="69">
        <v>0</v>
      </c>
      <c r="F86" s="69">
        <v>0</v>
      </c>
      <c r="G86" s="69">
        <f t="shared" si="21"/>
        <v>212805.44</v>
      </c>
      <c r="H86" s="69">
        <f t="shared" si="21"/>
        <v>0</v>
      </c>
      <c r="I86" s="69">
        <f t="shared" si="22"/>
        <v>212805.44</v>
      </c>
    </row>
    <row r="87" spans="1:9" x14ac:dyDescent="0.25">
      <c r="A87" s="70" t="s">
        <v>106</v>
      </c>
      <c r="B87" s="69">
        <v>348390.06</v>
      </c>
      <c r="C87" s="69">
        <v>0</v>
      </c>
      <c r="D87" s="69">
        <v>0</v>
      </c>
      <c r="E87" s="69">
        <v>0</v>
      </c>
      <c r="F87" s="69">
        <v>0</v>
      </c>
      <c r="G87" s="69">
        <f t="shared" si="21"/>
        <v>348390.06</v>
      </c>
      <c r="H87" s="69">
        <f t="shared" si="21"/>
        <v>0</v>
      </c>
      <c r="I87" s="69">
        <f t="shared" si="22"/>
        <v>348390.06</v>
      </c>
    </row>
    <row r="88" spans="1:9" x14ac:dyDescent="0.25">
      <c r="A88" s="70" t="s">
        <v>107</v>
      </c>
      <c r="B88" s="69">
        <v>405153.3</v>
      </c>
      <c r="C88" s="69">
        <v>0</v>
      </c>
      <c r="D88" s="69">
        <v>0</v>
      </c>
      <c r="E88" s="69">
        <v>0</v>
      </c>
      <c r="F88" s="69">
        <v>0</v>
      </c>
      <c r="G88" s="69">
        <f t="shared" si="21"/>
        <v>405153.3</v>
      </c>
      <c r="H88" s="69">
        <f t="shared" si="21"/>
        <v>0</v>
      </c>
      <c r="I88" s="69">
        <f t="shared" si="22"/>
        <v>405153.3</v>
      </c>
    </row>
    <row r="89" spans="1:9" x14ac:dyDescent="0.25">
      <c r="A89" s="70" t="s">
        <v>108</v>
      </c>
      <c r="B89" s="69">
        <v>1231419.56</v>
      </c>
      <c r="C89" s="69">
        <v>0</v>
      </c>
      <c r="D89" s="69">
        <v>0</v>
      </c>
      <c r="E89" s="69">
        <v>0</v>
      </c>
      <c r="F89" s="69">
        <v>0</v>
      </c>
      <c r="G89" s="69">
        <f t="shared" si="21"/>
        <v>1231419.56</v>
      </c>
      <c r="H89" s="69">
        <f t="shared" si="21"/>
        <v>0</v>
      </c>
      <c r="I89" s="69">
        <f t="shared" si="22"/>
        <v>1231419.56</v>
      </c>
    </row>
    <row r="90" spans="1:9" x14ac:dyDescent="0.25">
      <c r="A90" s="70" t="s">
        <v>109</v>
      </c>
      <c r="B90" s="69">
        <v>3817220.5</v>
      </c>
      <c r="C90" s="69">
        <v>0</v>
      </c>
      <c r="D90" s="69">
        <v>0</v>
      </c>
      <c r="E90" s="69">
        <v>0</v>
      </c>
      <c r="F90" s="69">
        <v>0</v>
      </c>
      <c r="G90" s="69">
        <f t="shared" si="21"/>
        <v>3817220.5</v>
      </c>
      <c r="H90" s="69">
        <f t="shared" si="21"/>
        <v>0</v>
      </c>
      <c r="I90" s="69">
        <f t="shared" si="22"/>
        <v>3817220.5</v>
      </c>
    </row>
    <row r="91" spans="1:9" x14ac:dyDescent="0.25">
      <c r="A91" s="70" t="s">
        <v>110</v>
      </c>
      <c r="B91" s="69">
        <v>3826829.14</v>
      </c>
      <c r="C91" s="69">
        <v>0</v>
      </c>
      <c r="D91" s="69">
        <v>0</v>
      </c>
      <c r="E91" s="69">
        <v>0</v>
      </c>
      <c r="F91" s="69">
        <v>0</v>
      </c>
      <c r="G91" s="69">
        <f t="shared" si="21"/>
        <v>3826829.14</v>
      </c>
      <c r="H91" s="69">
        <f t="shared" si="21"/>
        <v>0</v>
      </c>
      <c r="I91" s="69">
        <f t="shared" si="22"/>
        <v>3826829.14</v>
      </c>
    </row>
    <row r="92" spans="1:9" x14ac:dyDescent="0.25">
      <c r="A92" s="70" t="s">
        <v>111</v>
      </c>
      <c r="B92" s="69">
        <v>11716489.130000001</v>
      </c>
      <c r="C92" s="69">
        <v>0</v>
      </c>
      <c r="D92" s="69">
        <v>0</v>
      </c>
      <c r="E92" s="69">
        <v>0</v>
      </c>
      <c r="F92" s="69">
        <v>0</v>
      </c>
      <c r="G92" s="69">
        <f t="shared" si="21"/>
        <v>11716489.130000001</v>
      </c>
      <c r="H92" s="69">
        <f t="shared" si="21"/>
        <v>0</v>
      </c>
      <c r="I92" s="69">
        <f t="shared" si="22"/>
        <v>11716489.130000001</v>
      </c>
    </row>
    <row r="93" spans="1:9" x14ac:dyDescent="0.25">
      <c r="A93" s="70" t="s">
        <v>112</v>
      </c>
      <c r="B93" s="69">
        <v>4561527.99</v>
      </c>
      <c r="C93" s="69">
        <v>0</v>
      </c>
      <c r="D93" s="69">
        <v>0</v>
      </c>
      <c r="E93" s="69">
        <v>0</v>
      </c>
      <c r="F93" s="69">
        <v>0</v>
      </c>
      <c r="G93" s="69">
        <f t="shared" si="21"/>
        <v>4561527.99</v>
      </c>
      <c r="H93" s="69">
        <f t="shared" si="21"/>
        <v>0</v>
      </c>
      <c r="I93" s="69">
        <f t="shared" si="22"/>
        <v>4561527.99</v>
      </c>
    </row>
    <row r="94" spans="1:9" x14ac:dyDescent="0.25">
      <c r="A94" s="70" t="s">
        <v>113</v>
      </c>
      <c r="B94" s="69">
        <v>6327336.0199999996</v>
      </c>
      <c r="C94" s="69">
        <v>0</v>
      </c>
      <c r="D94" s="69">
        <v>0</v>
      </c>
      <c r="E94" s="69">
        <v>0</v>
      </c>
      <c r="F94" s="69">
        <v>0</v>
      </c>
      <c r="G94" s="69">
        <f t="shared" si="21"/>
        <v>6327336.0199999996</v>
      </c>
      <c r="H94" s="69">
        <f t="shared" si="21"/>
        <v>0</v>
      </c>
      <c r="I94" s="69">
        <f t="shared" si="22"/>
        <v>6327336.0199999996</v>
      </c>
    </row>
    <row r="95" spans="1:9" x14ac:dyDescent="0.25">
      <c r="A95" s="70" t="s">
        <v>114</v>
      </c>
      <c r="B95" s="69">
        <v>540821.48</v>
      </c>
      <c r="C95" s="69">
        <v>0</v>
      </c>
      <c r="D95" s="69">
        <v>0</v>
      </c>
      <c r="E95" s="69">
        <v>0</v>
      </c>
      <c r="F95" s="69">
        <v>0</v>
      </c>
      <c r="G95" s="69">
        <f t="shared" si="21"/>
        <v>540821.48</v>
      </c>
      <c r="H95" s="69">
        <f t="shared" si="21"/>
        <v>0</v>
      </c>
      <c r="I95" s="69">
        <f t="shared" si="22"/>
        <v>540821.48</v>
      </c>
    </row>
    <row r="96" spans="1:9" x14ac:dyDescent="0.25">
      <c r="A96" s="70" t="s">
        <v>115</v>
      </c>
      <c r="B96" s="69">
        <v>974103.41</v>
      </c>
      <c r="C96" s="69">
        <v>0</v>
      </c>
      <c r="D96" s="69">
        <v>0</v>
      </c>
      <c r="E96" s="69">
        <v>0</v>
      </c>
      <c r="F96" s="69">
        <v>0</v>
      </c>
      <c r="G96" s="69">
        <f t="shared" si="21"/>
        <v>974103.41</v>
      </c>
      <c r="H96" s="69">
        <f t="shared" si="21"/>
        <v>0</v>
      </c>
      <c r="I96" s="69">
        <f t="shared" si="22"/>
        <v>974103.41</v>
      </c>
    </row>
    <row r="97" spans="1:9" x14ac:dyDescent="0.25">
      <c r="A97" s="70" t="s">
        <v>116</v>
      </c>
      <c r="B97" s="69">
        <v>31318281.18</v>
      </c>
      <c r="C97" s="69">
        <v>0</v>
      </c>
      <c r="D97" s="69">
        <v>0</v>
      </c>
      <c r="E97" s="69">
        <v>0</v>
      </c>
      <c r="F97" s="69">
        <v>0</v>
      </c>
      <c r="G97" s="69">
        <f t="shared" si="21"/>
        <v>31318281.18</v>
      </c>
      <c r="H97" s="69">
        <f t="shared" si="21"/>
        <v>0</v>
      </c>
      <c r="I97" s="69">
        <f t="shared" si="22"/>
        <v>31318281.18</v>
      </c>
    </row>
    <row r="98" spans="1:9" x14ac:dyDescent="0.25">
      <c r="A98" s="70" t="s">
        <v>117</v>
      </c>
      <c r="B98" s="69">
        <v>810899.7</v>
      </c>
      <c r="C98" s="69">
        <v>0</v>
      </c>
      <c r="D98" s="69">
        <v>0</v>
      </c>
      <c r="E98" s="69">
        <v>0</v>
      </c>
      <c r="F98" s="69">
        <v>0</v>
      </c>
      <c r="G98" s="69">
        <f t="shared" si="21"/>
        <v>810899.7</v>
      </c>
      <c r="H98" s="69">
        <f t="shared" si="21"/>
        <v>0</v>
      </c>
      <c r="I98" s="69">
        <f t="shared" si="22"/>
        <v>810899.7</v>
      </c>
    </row>
    <row r="99" spans="1:9" x14ac:dyDescent="0.25">
      <c r="A99" s="70" t="s">
        <v>118</v>
      </c>
      <c r="B99" s="69">
        <v>185529.36</v>
      </c>
      <c r="C99" s="69">
        <v>0</v>
      </c>
      <c r="D99" s="69">
        <v>0</v>
      </c>
      <c r="E99" s="69">
        <v>0</v>
      </c>
      <c r="F99" s="69">
        <v>0</v>
      </c>
      <c r="G99" s="69">
        <f t="shared" si="21"/>
        <v>185529.36</v>
      </c>
      <c r="H99" s="69">
        <f t="shared" si="21"/>
        <v>0</v>
      </c>
      <c r="I99" s="69">
        <f t="shared" si="22"/>
        <v>185529.36</v>
      </c>
    </row>
    <row r="100" spans="1:9" x14ac:dyDescent="0.25">
      <c r="A100" s="70" t="s">
        <v>119</v>
      </c>
      <c r="B100" s="69">
        <v>0</v>
      </c>
      <c r="C100" s="69">
        <v>0</v>
      </c>
      <c r="D100" s="69">
        <v>0</v>
      </c>
      <c r="E100" s="69">
        <v>0</v>
      </c>
      <c r="F100" s="69">
        <v>0</v>
      </c>
      <c r="G100" s="69">
        <f t="shared" si="21"/>
        <v>0</v>
      </c>
      <c r="H100" s="69">
        <f t="shared" si="21"/>
        <v>0</v>
      </c>
      <c r="I100" s="69">
        <f t="shared" si="22"/>
        <v>0</v>
      </c>
    </row>
    <row r="101" spans="1:9" x14ac:dyDescent="0.25">
      <c r="A101" s="70" t="s">
        <v>120</v>
      </c>
      <c r="B101" s="69">
        <v>0</v>
      </c>
      <c r="C101" s="69">
        <v>133283.59</v>
      </c>
      <c r="D101" s="69">
        <v>0</v>
      </c>
      <c r="E101" s="69">
        <v>0</v>
      </c>
      <c r="F101" s="69">
        <v>0</v>
      </c>
      <c r="G101" s="69">
        <f t="shared" si="21"/>
        <v>0</v>
      </c>
      <c r="H101" s="69">
        <f t="shared" si="21"/>
        <v>133283.59</v>
      </c>
      <c r="I101" s="69">
        <f t="shared" si="22"/>
        <v>133283.59</v>
      </c>
    </row>
    <row r="102" spans="1:9" x14ac:dyDescent="0.25">
      <c r="A102" s="70" t="s">
        <v>121</v>
      </c>
      <c r="B102" s="69">
        <v>0</v>
      </c>
      <c r="C102" s="69">
        <v>0</v>
      </c>
      <c r="D102" s="69">
        <v>0</v>
      </c>
      <c r="E102" s="69">
        <v>0</v>
      </c>
      <c r="F102" s="69">
        <v>0</v>
      </c>
      <c r="G102" s="69">
        <f t="shared" si="21"/>
        <v>0</v>
      </c>
      <c r="H102" s="69">
        <f t="shared" si="21"/>
        <v>0</v>
      </c>
      <c r="I102" s="69">
        <f t="shared" si="22"/>
        <v>0</v>
      </c>
    </row>
    <row r="103" spans="1:9" x14ac:dyDescent="0.25">
      <c r="A103" s="70" t="s">
        <v>122</v>
      </c>
      <c r="B103" s="69">
        <v>0</v>
      </c>
      <c r="C103" s="69">
        <v>0</v>
      </c>
      <c r="D103" s="69">
        <v>0</v>
      </c>
      <c r="E103" s="69">
        <v>0</v>
      </c>
      <c r="F103" s="69">
        <v>0</v>
      </c>
      <c r="G103" s="69">
        <f t="shared" si="21"/>
        <v>0</v>
      </c>
      <c r="H103" s="69">
        <f t="shared" si="21"/>
        <v>0</v>
      </c>
      <c r="I103" s="69">
        <f t="shared" si="22"/>
        <v>0</v>
      </c>
    </row>
    <row r="104" spans="1:9" x14ac:dyDescent="0.25">
      <c r="A104" s="70" t="s">
        <v>123</v>
      </c>
      <c r="B104" s="69">
        <v>0</v>
      </c>
      <c r="C104" s="69">
        <v>0</v>
      </c>
      <c r="D104" s="69">
        <v>0</v>
      </c>
      <c r="E104" s="69">
        <v>0</v>
      </c>
      <c r="F104" s="69">
        <v>0</v>
      </c>
      <c r="G104" s="69">
        <f t="shared" si="21"/>
        <v>0</v>
      </c>
      <c r="H104" s="69">
        <f t="shared" si="21"/>
        <v>0</v>
      </c>
      <c r="I104" s="69">
        <f t="shared" si="22"/>
        <v>0</v>
      </c>
    </row>
    <row r="105" spans="1:9" x14ac:dyDescent="0.25">
      <c r="A105" s="70" t="s">
        <v>419</v>
      </c>
      <c r="B105" s="69">
        <v>0</v>
      </c>
      <c r="C105" s="69">
        <v>55.6</v>
      </c>
      <c r="D105" s="69">
        <v>0</v>
      </c>
      <c r="E105" s="69">
        <v>0</v>
      </c>
      <c r="F105" s="69">
        <v>0</v>
      </c>
      <c r="G105" s="69">
        <f t="shared" ref="G105" si="23">B105+E105</f>
        <v>0</v>
      </c>
      <c r="H105" s="69">
        <f t="shared" ref="H105" si="24">C105+F105</f>
        <v>55.6</v>
      </c>
      <c r="I105" s="69">
        <f t="shared" ref="I105" si="25">SUM(G105:H105)</f>
        <v>55.6</v>
      </c>
    </row>
    <row r="106" spans="1:9" x14ac:dyDescent="0.25">
      <c r="A106" s="70" t="s">
        <v>124</v>
      </c>
      <c r="B106" s="69">
        <v>0</v>
      </c>
      <c r="C106" s="69">
        <v>0</v>
      </c>
      <c r="D106" s="69">
        <v>0</v>
      </c>
      <c r="E106" s="69">
        <v>0</v>
      </c>
      <c r="F106" s="69">
        <v>0</v>
      </c>
      <c r="G106" s="69">
        <f t="shared" si="21"/>
        <v>0</v>
      </c>
      <c r="H106" s="69">
        <f t="shared" si="21"/>
        <v>0</v>
      </c>
      <c r="I106" s="69">
        <f t="shared" si="22"/>
        <v>0</v>
      </c>
    </row>
    <row r="107" spans="1:9" x14ac:dyDescent="0.25">
      <c r="A107" s="70" t="s">
        <v>125</v>
      </c>
      <c r="B107" s="69">
        <v>0</v>
      </c>
      <c r="C107" s="69">
        <v>0</v>
      </c>
      <c r="D107" s="69">
        <v>0</v>
      </c>
      <c r="E107" s="69">
        <v>0</v>
      </c>
      <c r="F107" s="69">
        <v>0</v>
      </c>
      <c r="G107" s="69">
        <f t="shared" si="21"/>
        <v>0</v>
      </c>
      <c r="H107" s="69">
        <f t="shared" si="21"/>
        <v>0</v>
      </c>
      <c r="I107" s="69">
        <f t="shared" si="22"/>
        <v>0</v>
      </c>
    </row>
    <row r="108" spans="1:9" x14ac:dyDescent="0.25">
      <c r="A108" s="70" t="s">
        <v>126</v>
      </c>
      <c r="B108" s="69">
        <v>0</v>
      </c>
      <c r="C108" s="69">
        <v>2124326.9700000002</v>
      </c>
      <c r="D108" s="69">
        <v>0</v>
      </c>
      <c r="E108" s="69">
        <v>0</v>
      </c>
      <c r="F108" s="69">
        <v>0</v>
      </c>
      <c r="G108" s="69">
        <f t="shared" si="21"/>
        <v>0</v>
      </c>
      <c r="H108" s="69">
        <f t="shared" si="21"/>
        <v>2124326.9700000002</v>
      </c>
      <c r="I108" s="69">
        <f t="shared" si="22"/>
        <v>2124326.9700000002</v>
      </c>
    </row>
    <row r="109" spans="1:9" x14ac:dyDescent="0.25">
      <c r="A109" s="70" t="s">
        <v>127</v>
      </c>
      <c r="B109" s="69">
        <v>0</v>
      </c>
      <c r="C109" s="69">
        <v>-39068.19</v>
      </c>
      <c r="D109" s="69">
        <v>0</v>
      </c>
      <c r="E109" s="69">
        <v>0</v>
      </c>
      <c r="F109" s="69">
        <v>0</v>
      </c>
      <c r="G109" s="69">
        <f t="shared" si="21"/>
        <v>0</v>
      </c>
      <c r="H109" s="69">
        <f t="shared" si="21"/>
        <v>-39068.19</v>
      </c>
      <c r="I109" s="69">
        <f t="shared" si="22"/>
        <v>-39068.19</v>
      </c>
    </row>
    <row r="110" spans="1:9" x14ac:dyDescent="0.25">
      <c r="A110" s="70" t="s">
        <v>128</v>
      </c>
      <c r="B110" s="69">
        <v>0</v>
      </c>
      <c r="C110" s="69">
        <v>658416.81000000006</v>
      </c>
      <c r="D110" s="69">
        <v>0</v>
      </c>
      <c r="E110" s="69">
        <v>0</v>
      </c>
      <c r="F110" s="69">
        <v>0</v>
      </c>
      <c r="G110" s="69">
        <f t="shared" si="21"/>
        <v>0</v>
      </c>
      <c r="H110" s="69">
        <f t="shared" si="21"/>
        <v>658416.81000000006</v>
      </c>
      <c r="I110" s="69">
        <f t="shared" si="22"/>
        <v>658416.81000000006</v>
      </c>
    </row>
    <row r="111" spans="1:9" x14ac:dyDescent="0.25">
      <c r="A111" s="70" t="s">
        <v>129</v>
      </c>
      <c r="B111" s="69">
        <v>0</v>
      </c>
      <c r="C111" s="69">
        <v>171473.49</v>
      </c>
      <c r="D111" s="69">
        <v>0</v>
      </c>
      <c r="E111" s="69">
        <v>0</v>
      </c>
      <c r="F111" s="69">
        <v>0</v>
      </c>
      <c r="G111" s="69">
        <f t="shared" si="21"/>
        <v>0</v>
      </c>
      <c r="H111" s="69">
        <f t="shared" si="21"/>
        <v>171473.49</v>
      </c>
      <c r="I111" s="69">
        <f t="shared" si="22"/>
        <v>171473.49</v>
      </c>
    </row>
    <row r="112" spans="1:9" x14ac:dyDescent="0.25">
      <c r="A112" s="70" t="s">
        <v>130</v>
      </c>
      <c r="B112" s="69">
        <v>0</v>
      </c>
      <c r="C112" s="69">
        <v>0</v>
      </c>
      <c r="D112" s="69">
        <v>0</v>
      </c>
      <c r="E112" s="69">
        <v>0</v>
      </c>
      <c r="F112" s="69">
        <v>0</v>
      </c>
      <c r="G112" s="69">
        <f t="shared" si="21"/>
        <v>0</v>
      </c>
      <c r="H112" s="69">
        <f t="shared" si="21"/>
        <v>0</v>
      </c>
      <c r="I112" s="69">
        <f t="shared" si="22"/>
        <v>0</v>
      </c>
    </row>
    <row r="113" spans="1:9" x14ac:dyDescent="0.25">
      <c r="A113" s="70" t="s">
        <v>131</v>
      </c>
      <c r="B113" s="69">
        <v>0</v>
      </c>
      <c r="C113" s="69">
        <v>17469.09</v>
      </c>
      <c r="D113" s="69">
        <v>0</v>
      </c>
      <c r="E113" s="69">
        <v>0</v>
      </c>
      <c r="F113" s="69">
        <v>0</v>
      </c>
      <c r="G113" s="69">
        <f t="shared" si="21"/>
        <v>0</v>
      </c>
      <c r="H113" s="69">
        <f t="shared" si="21"/>
        <v>17469.09</v>
      </c>
      <c r="I113" s="69">
        <f t="shared" si="22"/>
        <v>17469.09</v>
      </c>
    </row>
    <row r="114" spans="1:9" x14ac:dyDescent="0.25">
      <c r="A114" s="70" t="s">
        <v>132</v>
      </c>
      <c r="B114" s="69">
        <v>0</v>
      </c>
      <c r="C114" s="69">
        <v>46543.040000000001</v>
      </c>
      <c r="D114" s="69">
        <v>0</v>
      </c>
      <c r="E114" s="69">
        <v>0</v>
      </c>
      <c r="F114" s="69">
        <v>0</v>
      </c>
      <c r="G114" s="69">
        <f t="shared" si="21"/>
        <v>0</v>
      </c>
      <c r="H114" s="69">
        <f t="shared" si="21"/>
        <v>46543.040000000001</v>
      </c>
      <c r="I114" s="69">
        <f t="shared" si="22"/>
        <v>46543.040000000001</v>
      </c>
    </row>
    <row r="115" spans="1:9" x14ac:dyDescent="0.25">
      <c r="A115" s="70" t="s">
        <v>133</v>
      </c>
      <c r="B115" s="69">
        <v>0</v>
      </c>
      <c r="C115" s="69">
        <v>280218.55</v>
      </c>
      <c r="D115" s="69">
        <v>0</v>
      </c>
      <c r="E115" s="69">
        <v>0</v>
      </c>
      <c r="F115" s="69">
        <v>0</v>
      </c>
      <c r="G115" s="69">
        <f t="shared" si="21"/>
        <v>0</v>
      </c>
      <c r="H115" s="69">
        <f t="shared" si="21"/>
        <v>280218.55</v>
      </c>
      <c r="I115" s="69">
        <f t="shared" si="22"/>
        <v>280218.55</v>
      </c>
    </row>
    <row r="116" spans="1:9" x14ac:dyDescent="0.25">
      <c r="A116" s="70" t="s">
        <v>134</v>
      </c>
      <c r="B116" s="69">
        <v>0</v>
      </c>
      <c r="C116" s="69">
        <v>31029.439999999999</v>
      </c>
      <c r="D116" s="69">
        <v>0</v>
      </c>
      <c r="E116" s="69">
        <v>0</v>
      </c>
      <c r="F116" s="69">
        <v>0</v>
      </c>
      <c r="G116" s="69">
        <f t="shared" si="21"/>
        <v>0</v>
      </c>
      <c r="H116" s="69">
        <f t="shared" si="21"/>
        <v>31029.439999999999</v>
      </c>
      <c r="I116" s="69">
        <f t="shared" si="22"/>
        <v>31029.439999999999</v>
      </c>
    </row>
    <row r="117" spans="1:9" x14ac:dyDescent="0.25">
      <c r="A117" s="70" t="s">
        <v>135</v>
      </c>
      <c r="B117" s="69">
        <v>0</v>
      </c>
      <c r="C117" s="69">
        <v>6668.02</v>
      </c>
      <c r="D117" s="69">
        <v>0</v>
      </c>
      <c r="E117" s="69">
        <v>0</v>
      </c>
      <c r="F117" s="69">
        <v>0</v>
      </c>
      <c r="G117" s="69">
        <f t="shared" si="21"/>
        <v>0</v>
      </c>
      <c r="H117" s="69">
        <f t="shared" si="21"/>
        <v>6668.02</v>
      </c>
      <c r="I117" s="69">
        <f t="shared" si="22"/>
        <v>6668.02</v>
      </c>
    </row>
    <row r="118" spans="1:9" x14ac:dyDescent="0.25">
      <c r="A118" s="70" t="s">
        <v>136</v>
      </c>
      <c r="B118" s="69">
        <v>0</v>
      </c>
      <c r="C118" s="69">
        <v>21253.38</v>
      </c>
      <c r="D118" s="69">
        <v>0</v>
      </c>
      <c r="E118" s="69">
        <v>0</v>
      </c>
      <c r="F118" s="69">
        <v>0</v>
      </c>
      <c r="G118" s="69">
        <f t="shared" si="21"/>
        <v>0</v>
      </c>
      <c r="H118" s="69">
        <f t="shared" si="21"/>
        <v>21253.38</v>
      </c>
      <c r="I118" s="69">
        <f t="shared" si="22"/>
        <v>21253.38</v>
      </c>
    </row>
    <row r="119" spans="1:9" x14ac:dyDescent="0.25">
      <c r="A119" s="70" t="s">
        <v>137</v>
      </c>
      <c r="B119" s="69">
        <v>0</v>
      </c>
      <c r="C119" s="69">
        <v>0</v>
      </c>
      <c r="D119" s="69">
        <v>0</v>
      </c>
      <c r="E119" s="69">
        <v>0</v>
      </c>
      <c r="F119" s="69">
        <v>0</v>
      </c>
      <c r="G119" s="69">
        <f t="shared" si="21"/>
        <v>0</v>
      </c>
      <c r="H119" s="69">
        <f t="shared" si="21"/>
        <v>0</v>
      </c>
      <c r="I119" s="69">
        <f t="shared" si="22"/>
        <v>0</v>
      </c>
    </row>
    <row r="120" spans="1:9" x14ac:dyDescent="0.25">
      <c r="A120" s="70" t="s">
        <v>138</v>
      </c>
      <c r="B120" s="69">
        <v>0</v>
      </c>
      <c r="C120" s="69">
        <v>87942.04</v>
      </c>
      <c r="D120" s="69">
        <v>0</v>
      </c>
      <c r="E120" s="69">
        <v>0</v>
      </c>
      <c r="F120" s="69">
        <v>0</v>
      </c>
      <c r="G120" s="69">
        <f t="shared" si="21"/>
        <v>0</v>
      </c>
      <c r="H120" s="69">
        <f t="shared" si="21"/>
        <v>87942.04</v>
      </c>
      <c r="I120" s="69">
        <f t="shared" si="22"/>
        <v>87942.04</v>
      </c>
    </row>
    <row r="121" spans="1:9" x14ac:dyDescent="0.25">
      <c r="A121" s="70" t="s">
        <v>139</v>
      </c>
      <c r="B121" s="69">
        <v>0</v>
      </c>
      <c r="C121" s="69">
        <v>33800.410000000003</v>
      </c>
      <c r="D121" s="69">
        <v>0</v>
      </c>
      <c r="E121" s="69">
        <v>0</v>
      </c>
      <c r="F121" s="69">
        <v>0</v>
      </c>
      <c r="G121" s="69">
        <f t="shared" si="21"/>
        <v>0</v>
      </c>
      <c r="H121" s="69">
        <f t="shared" si="21"/>
        <v>33800.410000000003</v>
      </c>
      <c r="I121" s="69">
        <f t="shared" si="22"/>
        <v>33800.410000000003</v>
      </c>
    </row>
    <row r="122" spans="1:9" x14ac:dyDescent="0.25">
      <c r="A122" s="70" t="s">
        <v>140</v>
      </c>
      <c r="B122" s="69">
        <v>0</v>
      </c>
      <c r="C122" s="69">
        <v>0</v>
      </c>
      <c r="D122" s="69">
        <v>0</v>
      </c>
      <c r="E122" s="69">
        <v>0</v>
      </c>
      <c r="F122" s="69">
        <v>0</v>
      </c>
      <c r="G122" s="69">
        <f t="shared" si="21"/>
        <v>0</v>
      </c>
      <c r="H122" s="69">
        <f t="shared" si="21"/>
        <v>0</v>
      </c>
      <c r="I122" s="69">
        <f t="shared" si="22"/>
        <v>0</v>
      </c>
    </row>
    <row r="123" spans="1:9" x14ac:dyDescent="0.25">
      <c r="A123" s="70" t="s">
        <v>141</v>
      </c>
      <c r="B123" s="69">
        <v>0</v>
      </c>
      <c r="C123" s="69">
        <v>145753.63</v>
      </c>
      <c r="D123" s="69">
        <v>0</v>
      </c>
      <c r="E123" s="69">
        <v>0</v>
      </c>
      <c r="F123" s="69">
        <v>0</v>
      </c>
      <c r="G123" s="69">
        <f t="shared" si="21"/>
        <v>0</v>
      </c>
      <c r="H123" s="69">
        <f t="shared" si="21"/>
        <v>145753.63</v>
      </c>
      <c r="I123" s="69">
        <f t="shared" si="22"/>
        <v>145753.63</v>
      </c>
    </row>
    <row r="124" spans="1:9" x14ac:dyDescent="0.25">
      <c r="A124" s="70" t="s">
        <v>142</v>
      </c>
      <c r="B124" s="69">
        <v>0</v>
      </c>
      <c r="C124" s="69">
        <v>111041.34</v>
      </c>
      <c r="D124" s="69">
        <v>0</v>
      </c>
      <c r="E124" s="69">
        <v>0</v>
      </c>
      <c r="F124" s="69">
        <v>0</v>
      </c>
      <c r="G124" s="69">
        <f t="shared" si="21"/>
        <v>0</v>
      </c>
      <c r="H124" s="69">
        <f t="shared" si="21"/>
        <v>111041.34</v>
      </c>
      <c r="I124" s="69">
        <f t="shared" si="22"/>
        <v>111041.34</v>
      </c>
    </row>
    <row r="125" spans="1:9" x14ac:dyDescent="0.25">
      <c r="A125" s="70" t="s">
        <v>143</v>
      </c>
      <c r="B125" s="69">
        <v>0</v>
      </c>
      <c r="C125" s="69">
        <v>1191849.4099999999</v>
      </c>
      <c r="D125" s="69">
        <v>0</v>
      </c>
      <c r="E125" s="69">
        <v>0</v>
      </c>
      <c r="F125" s="69">
        <v>0</v>
      </c>
      <c r="G125" s="69">
        <f t="shared" si="21"/>
        <v>0</v>
      </c>
      <c r="H125" s="69">
        <f t="shared" si="21"/>
        <v>1191849.4099999999</v>
      </c>
      <c r="I125" s="69">
        <f t="shared" si="22"/>
        <v>1191849.4099999999</v>
      </c>
    </row>
    <row r="126" spans="1:9" x14ac:dyDescent="0.25">
      <c r="A126" s="70" t="s">
        <v>144</v>
      </c>
      <c r="B126" s="69">
        <v>0</v>
      </c>
      <c r="C126" s="69">
        <v>12959.86</v>
      </c>
      <c r="D126" s="69">
        <v>0</v>
      </c>
      <c r="E126" s="69">
        <v>0</v>
      </c>
      <c r="F126" s="69">
        <v>0</v>
      </c>
      <c r="G126" s="69">
        <f t="shared" si="21"/>
        <v>0</v>
      </c>
      <c r="H126" s="69">
        <f t="shared" si="21"/>
        <v>12959.86</v>
      </c>
      <c r="I126" s="69">
        <f t="shared" si="22"/>
        <v>12959.86</v>
      </c>
    </row>
    <row r="127" spans="1:9" x14ac:dyDescent="0.25">
      <c r="A127" s="70" t="s">
        <v>145</v>
      </c>
      <c r="B127" s="69">
        <v>0</v>
      </c>
      <c r="C127" s="69">
        <v>442898.95</v>
      </c>
      <c r="D127" s="69">
        <v>0</v>
      </c>
      <c r="E127" s="69">
        <v>0</v>
      </c>
      <c r="F127" s="69">
        <v>0</v>
      </c>
      <c r="G127" s="69">
        <f t="shared" si="21"/>
        <v>0</v>
      </c>
      <c r="H127" s="69">
        <f t="shared" si="21"/>
        <v>442898.95</v>
      </c>
      <c r="I127" s="69">
        <f t="shared" si="22"/>
        <v>442898.95</v>
      </c>
    </row>
    <row r="128" spans="1:9" x14ac:dyDescent="0.25">
      <c r="A128" s="70" t="s">
        <v>146</v>
      </c>
      <c r="B128" s="69">
        <v>0</v>
      </c>
      <c r="C128" s="69">
        <v>0</v>
      </c>
      <c r="D128" s="69">
        <v>0</v>
      </c>
      <c r="E128" s="69">
        <v>0</v>
      </c>
      <c r="F128" s="69">
        <v>0</v>
      </c>
      <c r="G128" s="69">
        <f t="shared" si="21"/>
        <v>0</v>
      </c>
      <c r="H128" s="69">
        <f t="shared" si="21"/>
        <v>0</v>
      </c>
      <c r="I128" s="69">
        <f t="shared" si="22"/>
        <v>0</v>
      </c>
    </row>
    <row r="129" spans="1:9" x14ac:dyDescent="0.25">
      <c r="A129" s="70" t="s">
        <v>147</v>
      </c>
      <c r="B129" s="69">
        <v>0</v>
      </c>
      <c r="C129" s="69">
        <v>171790.85</v>
      </c>
      <c r="D129" s="69">
        <v>0</v>
      </c>
      <c r="E129" s="69">
        <v>0</v>
      </c>
      <c r="F129" s="69">
        <v>0</v>
      </c>
      <c r="G129" s="69">
        <f t="shared" si="21"/>
        <v>0</v>
      </c>
      <c r="H129" s="69">
        <f t="shared" si="21"/>
        <v>171790.85</v>
      </c>
      <c r="I129" s="69">
        <f t="shared" si="22"/>
        <v>171790.85</v>
      </c>
    </row>
    <row r="130" spans="1:9" x14ac:dyDescent="0.25">
      <c r="A130" s="70" t="s">
        <v>148</v>
      </c>
      <c r="B130" s="69">
        <v>0</v>
      </c>
      <c r="C130" s="69">
        <v>13749.96</v>
      </c>
      <c r="D130" s="69">
        <v>0</v>
      </c>
      <c r="E130" s="69">
        <v>0</v>
      </c>
      <c r="F130" s="69">
        <v>0</v>
      </c>
      <c r="G130" s="69">
        <f t="shared" si="21"/>
        <v>0</v>
      </c>
      <c r="H130" s="69">
        <f t="shared" si="21"/>
        <v>13749.96</v>
      </c>
      <c r="I130" s="69">
        <f t="shared" si="22"/>
        <v>13749.96</v>
      </c>
    </row>
    <row r="131" spans="1:9" x14ac:dyDescent="0.25">
      <c r="A131" s="70" t="s">
        <v>149</v>
      </c>
      <c r="B131" s="69">
        <v>0</v>
      </c>
      <c r="C131" s="69">
        <v>868359.18</v>
      </c>
      <c r="D131" s="69">
        <v>0</v>
      </c>
      <c r="E131" s="69">
        <v>0</v>
      </c>
      <c r="F131" s="69">
        <v>0</v>
      </c>
      <c r="G131" s="69">
        <f t="shared" si="21"/>
        <v>0</v>
      </c>
      <c r="H131" s="69">
        <f t="shared" si="21"/>
        <v>868359.18</v>
      </c>
      <c r="I131" s="69">
        <f t="shared" si="22"/>
        <v>868359.18</v>
      </c>
    </row>
    <row r="132" spans="1:9" x14ac:dyDescent="0.25">
      <c r="A132" s="70" t="s">
        <v>150</v>
      </c>
      <c r="B132" s="69">
        <v>0</v>
      </c>
      <c r="C132" s="69">
        <v>0</v>
      </c>
      <c r="D132" s="69">
        <v>0</v>
      </c>
      <c r="E132" s="69">
        <v>0</v>
      </c>
      <c r="F132" s="69">
        <v>0</v>
      </c>
      <c r="G132" s="69">
        <f t="shared" si="21"/>
        <v>0</v>
      </c>
      <c r="H132" s="69">
        <f t="shared" si="21"/>
        <v>0</v>
      </c>
      <c r="I132" s="69">
        <f t="shared" si="22"/>
        <v>0</v>
      </c>
    </row>
    <row r="133" spans="1:9" x14ac:dyDescent="0.25">
      <c r="A133" s="70" t="s">
        <v>151</v>
      </c>
      <c r="B133" s="69">
        <v>0</v>
      </c>
      <c r="C133" s="69">
        <v>0</v>
      </c>
      <c r="D133" s="69">
        <v>0</v>
      </c>
      <c r="E133" s="69">
        <v>0</v>
      </c>
      <c r="F133" s="69">
        <v>0</v>
      </c>
      <c r="G133" s="69">
        <f t="shared" si="21"/>
        <v>0</v>
      </c>
      <c r="H133" s="69">
        <f t="shared" si="21"/>
        <v>0</v>
      </c>
      <c r="I133" s="69">
        <f t="shared" si="22"/>
        <v>0</v>
      </c>
    </row>
    <row r="134" spans="1:9" x14ac:dyDescent="0.25">
      <c r="A134" s="70" t="s">
        <v>152</v>
      </c>
      <c r="B134" s="69">
        <v>0</v>
      </c>
      <c r="C134" s="69">
        <v>0</v>
      </c>
      <c r="D134" s="69">
        <v>0</v>
      </c>
      <c r="E134" s="69">
        <v>0</v>
      </c>
      <c r="F134" s="69">
        <v>0</v>
      </c>
      <c r="G134" s="69">
        <f t="shared" si="21"/>
        <v>0</v>
      </c>
      <c r="H134" s="69">
        <f t="shared" si="21"/>
        <v>0</v>
      </c>
      <c r="I134" s="69">
        <f t="shared" si="22"/>
        <v>0</v>
      </c>
    </row>
    <row r="135" spans="1:9" x14ac:dyDescent="0.25">
      <c r="A135" s="70" t="s">
        <v>153</v>
      </c>
      <c r="B135" s="69">
        <v>0</v>
      </c>
      <c r="C135" s="69">
        <v>0</v>
      </c>
      <c r="D135" s="69">
        <v>0</v>
      </c>
      <c r="E135" s="69">
        <v>0</v>
      </c>
      <c r="F135" s="69">
        <v>0</v>
      </c>
      <c r="G135" s="69">
        <f t="shared" ref="G135:H137" si="26">B135+E135</f>
        <v>0</v>
      </c>
      <c r="H135" s="69">
        <f t="shared" si="26"/>
        <v>0</v>
      </c>
      <c r="I135" s="69">
        <f t="shared" ref="I135:I137" si="27">SUM(G135:H135)</f>
        <v>0</v>
      </c>
    </row>
    <row r="136" spans="1:9" x14ac:dyDescent="0.25">
      <c r="A136" s="70" t="s">
        <v>154</v>
      </c>
      <c r="B136" s="69">
        <v>0</v>
      </c>
      <c r="C136" s="69">
        <v>0</v>
      </c>
      <c r="D136" s="69">
        <v>0</v>
      </c>
      <c r="E136" s="69">
        <v>0</v>
      </c>
      <c r="F136" s="69">
        <v>0</v>
      </c>
      <c r="G136" s="69">
        <f t="shared" si="26"/>
        <v>0</v>
      </c>
      <c r="H136" s="69">
        <f t="shared" si="26"/>
        <v>0</v>
      </c>
      <c r="I136" s="69">
        <f t="shared" si="27"/>
        <v>0</v>
      </c>
    </row>
    <row r="137" spans="1:9" x14ac:dyDescent="0.25">
      <c r="A137" s="70" t="s">
        <v>417</v>
      </c>
      <c r="B137" s="67">
        <v>0</v>
      </c>
      <c r="C137" s="67">
        <v>1457.24</v>
      </c>
      <c r="D137" s="67">
        <v>0</v>
      </c>
      <c r="E137" s="67">
        <v>0</v>
      </c>
      <c r="F137" s="67">
        <v>0</v>
      </c>
      <c r="G137" s="67">
        <f t="shared" si="26"/>
        <v>0</v>
      </c>
      <c r="H137" s="67">
        <f t="shared" si="26"/>
        <v>1457.24</v>
      </c>
      <c r="I137" s="67">
        <f t="shared" si="27"/>
        <v>1457.24</v>
      </c>
    </row>
    <row r="138" spans="1:9" x14ac:dyDescent="0.25">
      <c r="A138" s="70" t="s">
        <v>155</v>
      </c>
      <c r="B138" s="69">
        <f>SUM(B70:B137)</f>
        <v>128764406.59</v>
      </c>
      <c r="C138" s="69">
        <f t="shared" ref="C138:I138" si="28">SUM(C70:C137)</f>
        <v>6533272.6600000001</v>
      </c>
      <c r="D138" s="69">
        <f t="shared" si="28"/>
        <v>0</v>
      </c>
      <c r="E138" s="69">
        <f t="shared" si="28"/>
        <v>0</v>
      </c>
      <c r="F138" s="69">
        <f t="shared" si="28"/>
        <v>0</v>
      </c>
      <c r="G138" s="69">
        <f t="shared" si="28"/>
        <v>128764406.59</v>
      </c>
      <c r="H138" s="69">
        <f t="shared" si="28"/>
        <v>6533272.6600000001</v>
      </c>
      <c r="I138" s="69">
        <f t="shared" si="28"/>
        <v>135297679.25</v>
      </c>
    </row>
    <row r="139" spans="1:9" x14ac:dyDescent="0.25">
      <c r="A139" s="71" t="s">
        <v>156</v>
      </c>
      <c r="B139" s="69"/>
      <c r="C139" s="69"/>
      <c r="D139" s="69"/>
      <c r="E139" s="69"/>
      <c r="F139" s="69"/>
      <c r="G139" s="69"/>
      <c r="H139" s="69"/>
      <c r="I139" s="69"/>
    </row>
    <row r="140" spans="1:9" x14ac:dyDescent="0.25">
      <c r="A140" s="70" t="s">
        <v>157</v>
      </c>
      <c r="B140" s="69">
        <v>2520170.39</v>
      </c>
      <c r="C140" s="69">
        <v>0</v>
      </c>
      <c r="D140" s="69">
        <v>0</v>
      </c>
      <c r="E140" s="69">
        <v>0</v>
      </c>
      <c r="F140" s="69">
        <v>0</v>
      </c>
      <c r="G140" s="69">
        <f t="shared" ref="G140:H167" si="29">B140+E140</f>
        <v>2520170.39</v>
      </c>
      <c r="H140" s="69">
        <f t="shared" si="29"/>
        <v>0</v>
      </c>
      <c r="I140" s="69">
        <f t="shared" ref="I140:I167" si="30">SUM(G140:H140)</f>
        <v>2520170.39</v>
      </c>
    </row>
    <row r="141" spans="1:9" x14ac:dyDescent="0.25">
      <c r="A141" s="70" t="s">
        <v>158</v>
      </c>
      <c r="B141" s="69">
        <v>0</v>
      </c>
      <c r="C141" s="69">
        <v>0</v>
      </c>
      <c r="D141" s="69">
        <v>0</v>
      </c>
      <c r="E141" s="69">
        <v>0</v>
      </c>
      <c r="F141" s="69">
        <v>0</v>
      </c>
      <c r="G141" s="69">
        <f t="shared" si="29"/>
        <v>0</v>
      </c>
      <c r="H141" s="69">
        <f t="shared" si="29"/>
        <v>0</v>
      </c>
      <c r="I141" s="69">
        <f t="shared" si="30"/>
        <v>0</v>
      </c>
    </row>
    <row r="142" spans="1:9" x14ac:dyDescent="0.25">
      <c r="A142" s="70" t="s">
        <v>159</v>
      </c>
      <c r="B142" s="69">
        <v>87520.17</v>
      </c>
      <c r="C142" s="69">
        <v>0</v>
      </c>
      <c r="D142" s="69">
        <v>0</v>
      </c>
      <c r="E142" s="69">
        <v>0</v>
      </c>
      <c r="F142" s="69">
        <v>0</v>
      </c>
      <c r="G142" s="69">
        <f t="shared" si="29"/>
        <v>87520.17</v>
      </c>
      <c r="H142" s="69">
        <f t="shared" si="29"/>
        <v>0</v>
      </c>
      <c r="I142" s="69">
        <f t="shared" si="30"/>
        <v>87520.17</v>
      </c>
    </row>
    <row r="143" spans="1:9" x14ac:dyDescent="0.25">
      <c r="A143" s="70" t="s">
        <v>160</v>
      </c>
      <c r="B143" s="69">
        <v>1677478.84</v>
      </c>
      <c r="C143" s="69">
        <v>0</v>
      </c>
      <c r="D143" s="69">
        <v>0</v>
      </c>
      <c r="E143" s="69">
        <v>0</v>
      </c>
      <c r="F143" s="69">
        <v>0</v>
      </c>
      <c r="G143" s="69">
        <f t="shared" si="29"/>
        <v>1677478.84</v>
      </c>
      <c r="H143" s="69">
        <f t="shared" si="29"/>
        <v>0</v>
      </c>
      <c r="I143" s="69">
        <f t="shared" si="30"/>
        <v>1677478.84</v>
      </c>
    </row>
    <row r="144" spans="1:9" x14ac:dyDescent="0.25">
      <c r="A144" s="70" t="s">
        <v>161</v>
      </c>
      <c r="B144" s="69">
        <v>675546.6</v>
      </c>
      <c r="C144" s="69">
        <v>0</v>
      </c>
      <c r="D144" s="69">
        <v>0</v>
      </c>
      <c r="E144" s="69">
        <v>0</v>
      </c>
      <c r="F144" s="69">
        <v>0</v>
      </c>
      <c r="G144" s="69">
        <f t="shared" si="29"/>
        <v>675546.6</v>
      </c>
      <c r="H144" s="69">
        <f t="shared" si="29"/>
        <v>0</v>
      </c>
      <c r="I144" s="69">
        <f t="shared" si="30"/>
        <v>675546.6</v>
      </c>
    </row>
    <row r="145" spans="1:9" x14ac:dyDescent="0.25">
      <c r="A145" s="70" t="s">
        <v>162</v>
      </c>
      <c r="B145" s="69">
        <v>2790085.32</v>
      </c>
      <c r="C145" s="69">
        <v>0</v>
      </c>
      <c r="D145" s="69">
        <v>0</v>
      </c>
      <c r="E145" s="69">
        <v>0</v>
      </c>
      <c r="F145" s="69">
        <v>0</v>
      </c>
      <c r="G145" s="69">
        <f t="shared" si="29"/>
        <v>2790085.32</v>
      </c>
      <c r="H145" s="69">
        <f t="shared" si="29"/>
        <v>0</v>
      </c>
      <c r="I145" s="69">
        <f t="shared" si="30"/>
        <v>2790085.32</v>
      </c>
    </row>
    <row r="146" spans="1:9" x14ac:dyDescent="0.25">
      <c r="A146" s="70" t="s">
        <v>163</v>
      </c>
      <c r="B146" s="69">
        <v>0</v>
      </c>
      <c r="C146" s="69">
        <v>0</v>
      </c>
      <c r="D146" s="69">
        <v>0</v>
      </c>
      <c r="E146" s="69">
        <v>0</v>
      </c>
      <c r="F146" s="69">
        <v>0</v>
      </c>
      <c r="G146" s="69">
        <f t="shared" si="29"/>
        <v>0</v>
      </c>
      <c r="H146" s="69">
        <f t="shared" si="29"/>
        <v>0</v>
      </c>
      <c r="I146" s="69">
        <f t="shared" si="30"/>
        <v>0</v>
      </c>
    </row>
    <row r="147" spans="1:9" x14ac:dyDescent="0.25">
      <c r="A147" s="70" t="s">
        <v>164</v>
      </c>
      <c r="B147" s="69">
        <v>1908730.59</v>
      </c>
      <c r="C147" s="69">
        <v>0</v>
      </c>
      <c r="D147" s="69">
        <v>0</v>
      </c>
      <c r="E147" s="69">
        <v>0</v>
      </c>
      <c r="F147" s="69">
        <v>0</v>
      </c>
      <c r="G147" s="69">
        <f t="shared" si="29"/>
        <v>1908730.59</v>
      </c>
      <c r="H147" s="69">
        <f t="shared" si="29"/>
        <v>0</v>
      </c>
      <c r="I147" s="69">
        <f t="shared" si="30"/>
        <v>1908730.59</v>
      </c>
    </row>
    <row r="148" spans="1:9" x14ac:dyDescent="0.25">
      <c r="A148" s="70" t="s">
        <v>165</v>
      </c>
      <c r="B148" s="69">
        <v>90331.199999999997</v>
      </c>
      <c r="C148" s="69">
        <v>0</v>
      </c>
      <c r="D148" s="69">
        <v>0</v>
      </c>
      <c r="E148" s="69">
        <v>0</v>
      </c>
      <c r="F148" s="69">
        <v>0</v>
      </c>
      <c r="G148" s="69">
        <f t="shared" si="29"/>
        <v>90331.199999999997</v>
      </c>
      <c r="H148" s="69">
        <f t="shared" si="29"/>
        <v>0</v>
      </c>
      <c r="I148" s="69">
        <f t="shared" si="30"/>
        <v>90331.199999999997</v>
      </c>
    </row>
    <row r="149" spans="1:9" x14ac:dyDescent="0.25">
      <c r="A149" s="70" t="s">
        <v>166</v>
      </c>
      <c r="B149" s="69">
        <v>1336812.8400000001</v>
      </c>
      <c r="C149" s="69">
        <v>0</v>
      </c>
      <c r="D149" s="69">
        <v>0</v>
      </c>
      <c r="E149" s="69">
        <v>0</v>
      </c>
      <c r="F149" s="69">
        <v>0</v>
      </c>
      <c r="G149" s="69">
        <f t="shared" si="29"/>
        <v>1336812.8400000001</v>
      </c>
      <c r="H149" s="69">
        <f t="shared" si="29"/>
        <v>0</v>
      </c>
      <c r="I149" s="69">
        <f t="shared" si="30"/>
        <v>1336812.8400000001</v>
      </c>
    </row>
    <row r="150" spans="1:9" x14ac:dyDescent="0.25">
      <c r="A150" s="70" t="s">
        <v>167</v>
      </c>
      <c r="B150" s="69">
        <v>301656.96000000002</v>
      </c>
      <c r="C150" s="69">
        <v>0</v>
      </c>
      <c r="D150" s="69">
        <v>0</v>
      </c>
      <c r="E150" s="69">
        <v>0</v>
      </c>
      <c r="F150" s="69">
        <v>0</v>
      </c>
      <c r="G150" s="69">
        <f t="shared" si="29"/>
        <v>301656.96000000002</v>
      </c>
      <c r="H150" s="69">
        <f t="shared" si="29"/>
        <v>0</v>
      </c>
      <c r="I150" s="69">
        <f t="shared" si="30"/>
        <v>301656.96000000002</v>
      </c>
    </row>
    <row r="151" spans="1:9" x14ac:dyDescent="0.25">
      <c r="A151" s="70" t="s">
        <v>168</v>
      </c>
      <c r="B151" s="69">
        <v>3195805.41</v>
      </c>
      <c r="C151" s="69">
        <v>0</v>
      </c>
      <c r="D151" s="69">
        <v>0</v>
      </c>
      <c r="E151" s="69">
        <v>0</v>
      </c>
      <c r="F151" s="69">
        <v>0</v>
      </c>
      <c r="G151" s="69">
        <f t="shared" si="29"/>
        <v>3195805.41</v>
      </c>
      <c r="H151" s="69">
        <f t="shared" si="29"/>
        <v>0</v>
      </c>
      <c r="I151" s="69">
        <f t="shared" si="30"/>
        <v>3195805.41</v>
      </c>
    </row>
    <row r="152" spans="1:9" x14ac:dyDescent="0.25">
      <c r="A152" s="70" t="s">
        <v>169</v>
      </c>
      <c r="B152" s="69">
        <v>457323.14</v>
      </c>
      <c r="C152" s="69">
        <v>0</v>
      </c>
      <c r="D152" s="69">
        <v>0</v>
      </c>
      <c r="E152" s="69">
        <v>0</v>
      </c>
      <c r="F152" s="69">
        <v>0</v>
      </c>
      <c r="G152" s="69">
        <f t="shared" si="29"/>
        <v>457323.14</v>
      </c>
      <c r="H152" s="69">
        <f t="shared" si="29"/>
        <v>0</v>
      </c>
      <c r="I152" s="69">
        <f t="shared" si="30"/>
        <v>457323.14</v>
      </c>
    </row>
    <row r="153" spans="1:9" x14ac:dyDescent="0.25">
      <c r="A153" s="70" t="s">
        <v>170</v>
      </c>
      <c r="B153" s="69">
        <v>74504.19</v>
      </c>
      <c r="C153" s="69">
        <v>0</v>
      </c>
      <c r="D153" s="69">
        <v>0</v>
      </c>
      <c r="E153" s="69">
        <v>0</v>
      </c>
      <c r="F153" s="69">
        <v>0</v>
      </c>
      <c r="G153" s="69">
        <f t="shared" si="29"/>
        <v>74504.19</v>
      </c>
      <c r="H153" s="69">
        <f t="shared" si="29"/>
        <v>0</v>
      </c>
      <c r="I153" s="69">
        <f t="shared" si="30"/>
        <v>74504.19</v>
      </c>
    </row>
    <row r="154" spans="1:9" x14ac:dyDescent="0.25">
      <c r="A154" s="70" t="s">
        <v>171</v>
      </c>
      <c r="B154" s="69">
        <v>855.57</v>
      </c>
      <c r="C154" s="69">
        <v>0</v>
      </c>
      <c r="D154" s="69">
        <v>0</v>
      </c>
      <c r="E154" s="69">
        <v>0</v>
      </c>
      <c r="F154" s="69">
        <v>0</v>
      </c>
      <c r="G154" s="69">
        <f t="shared" si="29"/>
        <v>855.57</v>
      </c>
      <c r="H154" s="69">
        <f t="shared" si="29"/>
        <v>0</v>
      </c>
      <c r="I154" s="69">
        <f t="shared" si="30"/>
        <v>855.57</v>
      </c>
    </row>
    <row r="155" spans="1:9" x14ac:dyDescent="0.25">
      <c r="A155" s="70" t="s">
        <v>172</v>
      </c>
      <c r="B155" s="69">
        <v>35.119999999999997</v>
      </c>
      <c r="C155" s="69">
        <v>0</v>
      </c>
      <c r="D155" s="69">
        <v>0</v>
      </c>
      <c r="E155" s="69">
        <v>0</v>
      </c>
      <c r="F155" s="69">
        <v>0</v>
      </c>
      <c r="G155" s="69">
        <f t="shared" si="29"/>
        <v>35.119999999999997</v>
      </c>
      <c r="H155" s="69">
        <f t="shared" si="29"/>
        <v>0</v>
      </c>
      <c r="I155" s="69">
        <f t="shared" si="30"/>
        <v>35.119999999999997</v>
      </c>
    </row>
    <row r="156" spans="1:9" x14ac:dyDescent="0.25">
      <c r="A156" s="70" t="s">
        <v>173</v>
      </c>
      <c r="B156" s="69">
        <v>133562.07</v>
      </c>
      <c r="C156" s="69">
        <v>0</v>
      </c>
      <c r="D156" s="69">
        <v>0</v>
      </c>
      <c r="E156" s="69">
        <v>0</v>
      </c>
      <c r="F156" s="69">
        <v>0</v>
      </c>
      <c r="G156" s="69">
        <f t="shared" si="29"/>
        <v>133562.07</v>
      </c>
      <c r="H156" s="69">
        <f t="shared" si="29"/>
        <v>0</v>
      </c>
      <c r="I156" s="69">
        <f t="shared" si="30"/>
        <v>133562.07</v>
      </c>
    </row>
    <row r="157" spans="1:9" x14ac:dyDescent="0.25">
      <c r="A157" s="70" t="s">
        <v>174</v>
      </c>
      <c r="B157" s="69">
        <v>2543101.89</v>
      </c>
      <c r="C157" s="69">
        <v>0</v>
      </c>
      <c r="D157" s="69">
        <v>0</v>
      </c>
      <c r="E157" s="69">
        <v>0</v>
      </c>
      <c r="F157" s="69">
        <v>0</v>
      </c>
      <c r="G157" s="69">
        <f t="shared" si="29"/>
        <v>2543101.89</v>
      </c>
      <c r="H157" s="69">
        <f t="shared" si="29"/>
        <v>0</v>
      </c>
      <c r="I157" s="69">
        <f t="shared" si="30"/>
        <v>2543101.89</v>
      </c>
    </row>
    <row r="158" spans="1:9" x14ac:dyDescent="0.25">
      <c r="A158" s="70" t="s">
        <v>175</v>
      </c>
      <c r="B158" s="69">
        <v>7572394.9500000002</v>
      </c>
      <c r="C158" s="69">
        <v>0</v>
      </c>
      <c r="D158" s="69">
        <v>0</v>
      </c>
      <c r="E158" s="69">
        <v>0</v>
      </c>
      <c r="F158" s="69">
        <v>0</v>
      </c>
      <c r="G158" s="69">
        <f t="shared" si="29"/>
        <v>7572394.9500000002</v>
      </c>
      <c r="H158" s="69">
        <f t="shared" si="29"/>
        <v>0</v>
      </c>
      <c r="I158" s="69">
        <f t="shared" si="30"/>
        <v>7572394.9500000002</v>
      </c>
    </row>
    <row r="159" spans="1:9" x14ac:dyDescent="0.25">
      <c r="A159" s="70" t="s">
        <v>176</v>
      </c>
      <c r="B159" s="69">
        <v>0</v>
      </c>
      <c r="C159" s="69">
        <v>0</v>
      </c>
      <c r="D159" s="69">
        <v>0</v>
      </c>
      <c r="E159" s="69">
        <v>0</v>
      </c>
      <c r="F159" s="69">
        <v>0</v>
      </c>
      <c r="G159" s="69">
        <f t="shared" si="29"/>
        <v>0</v>
      </c>
      <c r="H159" s="69">
        <f t="shared" si="29"/>
        <v>0</v>
      </c>
      <c r="I159" s="69">
        <f t="shared" si="30"/>
        <v>0</v>
      </c>
    </row>
    <row r="160" spans="1:9" x14ac:dyDescent="0.25">
      <c r="A160" s="70" t="s">
        <v>177</v>
      </c>
      <c r="B160" s="69">
        <v>92503.27</v>
      </c>
      <c r="C160" s="69">
        <v>0</v>
      </c>
      <c r="D160" s="69">
        <v>0</v>
      </c>
      <c r="E160" s="69">
        <v>0</v>
      </c>
      <c r="F160" s="69">
        <v>0</v>
      </c>
      <c r="G160" s="69">
        <f t="shared" si="29"/>
        <v>92503.27</v>
      </c>
      <c r="H160" s="69">
        <f t="shared" si="29"/>
        <v>0</v>
      </c>
      <c r="I160" s="69">
        <f t="shared" si="30"/>
        <v>92503.27</v>
      </c>
    </row>
    <row r="161" spans="1:9" x14ac:dyDescent="0.25">
      <c r="A161" s="70" t="s">
        <v>178</v>
      </c>
      <c r="B161" s="69">
        <v>0</v>
      </c>
      <c r="C161" s="69">
        <v>0</v>
      </c>
      <c r="D161" s="69">
        <v>0</v>
      </c>
      <c r="E161" s="69">
        <v>0</v>
      </c>
      <c r="F161" s="69">
        <v>0</v>
      </c>
      <c r="G161" s="69">
        <f t="shared" si="29"/>
        <v>0</v>
      </c>
      <c r="H161" s="69">
        <f t="shared" si="29"/>
        <v>0</v>
      </c>
      <c r="I161" s="69">
        <f t="shared" si="30"/>
        <v>0</v>
      </c>
    </row>
    <row r="162" spans="1:9" x14ac:dyDescent="0.25">
      <c r="A162" s="70" t="s">
        <v>179</v>
      </c>
      <c r="B162" s="69">
        <v>0</v>
      </c>
      <c r="C162" s="69">
        <v>0</v>
      </c>
      <c r="D162" s="69">
        <v>0</v>
      </c>
      <c r="E162" s="69">
        <v>0</v>
      </c>
      <c r="F162" s="69">
        <v>0</v>
      </c>
      <c r="G162" s="69">
        <f t="shared" si="29"/>
        <v>0</v>
      </c>
      <c r="H162" s="69">
        <f t="shared" si="29"/>
        <v>0</v>
      </c>
      <c r="I162" s="69">
        <f t="shared" si="30"/>
        <v>0</v>
      </c>
    </row>
    <row r="163" spans="1:9" x14ac:dyDescent="0.25">
      <c r="A163" s="70" t="s">
        <v>180</v>
      </c>
      <c r="B163" s="69">
        <v>0</v>
      </c>
      <c r="C163" s="69">
        <v>0</v>
      </c>
      <c r="D163" s="69">
        <v>0</v>
      </c>
      <c r="E163" s="69">
        <v>0</v>
      </c>
      <c r="F163" s="69">
        <v>0</v>
      </c>
      <c r="G163" s="69">
        <f t="shared" si="29"/>
        <v>0</v>
      </c>
      <c r="H163" s="69">
        <f t="shared" si="29"/>
        <v>0</v>
      </c>
      <c r="I163" s="69">
        <f t="shared" si="30"/>
        <v>0</v>
      </c>
    </row>
    <row r="164" spans="1:9" x14ac:dyDescent="0.25">
      <c r="A164" s="70" t="s">
        <v>181</v>
      </c>
      <c r="B164" s="69">
        <v>0</v>
      </c>
      <c r="C164" s="69">
        <v>-9.02</v>
      </c>
      <c r="D164" s="69">
        <v>0</v>
      </c>
      <c r="E164" s="69">
        <v>0</v>
      </c>
      <c r="F164" s="69">
        <v>0</v>
      </c>
      <c r="G164" s="69">
        <f t="shared" si="29"/>
        <v>0</v>
      </c>
      <c r="H164" s="69">
        <f t="shared" si="29"/>
        <v>-9.02</v>
      </c>
      <c r="I164" s="69">
        <f t="shared" si="30"/>
        <v>-9.02</v>
      </c>
    </row>
    <row r="165" spans="1:9" x14ac:dyDescent="0.25">
      <c r="A165" s="70" t="s">
        <v>182</v>
      </c>
      <c r="B165" s="69">
        <v>0</v>
      </c>
      <c r="C165" s="69">
        <v>0</v>
      </c>
      <c r="D165" s="69">
        <v>0</v>
      </c>
      <c r="E165" s="69">
        <v>0</v>
      </c>
      <c r="F165" s="69">
        <v>0</v>
      </c>
      <c r="G165" s="69">
        <f t="shared" si="29"/>
        <v>0</v>
      </c>
      <c r="H165" s="69">
        <f t="shared" si="29"/>
        <v>0</v>
      </c>
      <c r="I165" s="69">
        <f t="shared" si="30"/>
        <v>0</v>
      </c>
    </row>
    <row r="166" spans="1:9" x14ac:dyDescent="0.25">
      <c r="A166" s="70" t="s">
        <v>183</v>
      </c>
      <c r="B166" s="69">
        <v>0</v>
      </c>
      <c r="C166" s="69">
        <v>0</v>
      </c>
      <c r="D166" s="69">
        <v>0</v>
      </c>
      <c r="E166" s="69">
        <v>0</v>
      </c>
      <c r="F166" s="69">
        <v>0</v>
      </c>
      <c r="G166" s="69">
        <f t="shared" si="29"/>
        <v>0</v>
      </c>
      <c r="H166" s="69">
        <f t="shared" si="29"/>
        <v>0</v>
      </c>
      <c r="I166" s="69">
        <f t="shared" si="30"/>
        <v>0</v>
      </c>
    </row>
    <row r="167" spans="1:9" x14ac:dyDescent="0.25">
      <c r="A167" s="70" t="s">
        <v>184</v>
      </c>
      <c r="B167" s="67">
        <v>0</v>
      </c>
      <c r="C167" s="67">
        <v>0</v>
      </c>
      <c r="D167" s="67">
        <v>0</v>
      </c>
      <c r="E167" s="67">
        <v>0</v>
      </c>
      <c r="F167" s="67">
        <v>0</v>
      </c>
      <c r="G167" s="67">
        <f t="shared" si="29"/>
        <v>0</v>
      </c>
      <c r="H167" s="67">
        <f t="shared" si="29"/>
        <v>0</v>
      </c>
      <c r="I167" s="67">
        <f t="shared" si="30"/>
        <v>0</v>
      </c>
    </row>
    <row r="168" spans="1:9" x14ac:dyDescent="0.25">
      <c r="A168" s="70" t="s">
        <v>185</v>
      </c>
      <c r="B168" s="69">
        <f>SUM(B139:B167)</f>
        <v>25458418.52</v>
      </c>
      <c r="C168" s="69">
        <f t="shared" ref="C168:I168" si="31">SUM(C139:C167)</f>
        <v>-9.02</v>
      </c>
      <c r="D168" s="69">
        <f t="shared" si="31"/>
        <v>0</v>
      </c>
      <c r="E168" s="69">
        <f t="shared" si="31"/>
        <v>0</v>
      </c>
      <c r="F168" s="69">
        <f t="shared" si="31"/>
        <v>0</v>
      </c>
      <c r="G168" s="69">
        <f t="shared" si="31"/>
        <v>25458418.52</v>
      </c>
      <c r="H168" s="69">
        <f t="shared" si="31"/>
        <v>-9.02</v>
      </c>
      <c r="I168" s="69">
        <f t="shared" si="31"/>
        <v>25458409.5</v>
      </c>
    </row>
    <row r="169" spans="1:9" x14ac:dyDescent="0.25">
      <c r="A169" s="83" t="s">
        <v>186</v>
      </c>
      <c r="B169" s="84"/>
      <c r="C169" s="84"/>
      <c r="D169" s="84"/>
      <c r="E169" s="84"/>
      <c r="F169" s="84"/>
      <c r="G169" s="84"/>
      <c r="H169" s="84"/>
      <c r="I169" s="84"/>
    </row>
    <row r="170" spans="1:9" x14ac:dyDescent="0.25">
      <c r="A170" s="70" t="s">
        <v>187</v>
      </c>
      <c r="B170" s="69">
        <v>2645773.42</v>
      </c>
      <c r="C170" s="69">
        <v>0</v>
      </c>
      <c r="D170" s="69">
        <v>0</v>
      </c>
      <c r="E170" s="69">
        <v>0</v>
      </c>
      <c r="F170" s="69">
        <v>0</v>
      </c>
      <c r="G170" s="69">
        <f t="shared" ref="G170:H205" si="32">B170+E170</f>
        <v>2645773.42</v>
      </c>
      <c r="H170" s="69">
        <f t="shared" si="32"/>
        <v>0</v>
      </c>
      <c r="I170" s="69">
        <f t="shared" ref="I170:I205" si="33">SUM(G170:H170)</f>
        <v>2645773.42</v>
      </c>
    </row>
    <row r="171" spans="1:9" x14ac:dyDescent="0.25">
      <c r="A171" s="70" t="s">
        <v>188</v>
      </c>
      <c r="B171" s="69">
        <v>1616109.47</v>
      </c>
      <c r="C171" s="69">
        <v>0</v>
      </c>
      <c r="D171" s="69">
        <v>0</v>
      </c>
      <c r="E171" s="69">
        <v>0</v>
      </c>
      <c r="F171" s="69">
        <v>0</v>
      </c>
      <c r="G171" s="69">
        <f t="shared" si="32"/>
        <v>1616109.47</v>
      </c>
      <c r="H171" s="69">
        <f t="shared" si="32"/>
        <v>0</v>
      </c>
      <c r="I171" s="69">
        <f t="shared" si="33"/>
        <v>1616109.47</v>
      </c>
    </row>
    <row r="172" spans="1:9" x14ac:dyDescent="0.25">
      <c r="A172" s="70" t="s">
        <v>189</v>
      </c>
      <c r="B172" s="69">
        <v>2019004.41</v>
      </c>
      <c r="C172" s="69">
        <v>0</v>
      </c>
      <c r="D172" s="69">
        <v>0</v>
      </c>
      <c r="E172" s="69">
        <v>0</v>
      </c>
      <c r="F172" s="69">
        <v>0</v>
      </c>
      <c r="G172" s="69">
        <f t="shared" si="32"/>
        <v>2019004.41</v>
      </c>
      <c r="H172" s="69">
        <f t="shared" si="32"/>
        <v>0</v>
      </c>
      <c r="I172" s="69">
        <f t="shared" si="33"/>
        <v>2019004.41</v>
      </c>
    </row>
    <row r="173" spans="1:9" x14ac:dyDescent="0.25">
      <c r="A173" s="70" t="s">
        <v>190</v>
      </c>
      <c r="B173" s="69">
        <v>2568383.35</v>
      </c>
      <c r="C173" s="69">
        <v>0</v>
      </c>
      <c r="D173" s="69">
        <v>0</v>
      </c>
      <c r="E173" s="69">
        <v>0</v>
      </c>
      <c r="F173" s="69">
        <v>0</v>
      </c>
      <c r="G173" s="69">
        <f t="shared" si="32"/>
        <v>2568383.35</v>
      </c>
      <c r="H173" s="69">
        <f t="shared" si="32"/>
        <v>0</v>
      </c>
      <c r="I173" s="69">
        <f t="shared" si="33"/>
        <v>2568383.35</v>
      </c>
    </row>
    <row r="174" spans="1:9" x14ac:dyDescent="0.25">
      <c r="A174" s="70" t="s">
        <v>191</v>
      </c>
      <c r="B174" s="69">
        <v>4407056.75</v>
      </c>
      <c r="C174" s="69">
        <v>0</v>
      </c>
      <c r="D174" s="69">
        <v>0</v>
      </c>
      <c r="E174" s="69">
        <v>0</v>
      </c>
      <c r="F174" s="69">
        <v>0</v>
      </c>
      <c r="G174" s="69">
        <f t="shared" si="32"/>
        <v>4407056.75</v>
      </c>
      <c r="H174" s="69">
        <f t="shared" si="32"/>
        <v>0</v>
      </c>
      <c r="I174" s="69">
        <f t="shared" si="33"/>
        <v>4407056.75</v>
      </c>
    </row>
    <row r="175" spans="1:9" x14ac:dyDescent="0.25">
      <c r="A175" s="70" t="s">
        <v>192</v>
      </c>
      <c r="B175" s="69">
        <v>15892.89</v>
      </c>
      <c r="C175" s="69">
        <v>0</v>
      </c>
      <c r="D175" s="69">
        <v>0</v>
      </c>
      <c r="E175" s="69">
        <v>0</v>
      </c>
      <c r="F175" s="69">
        <v>0</v>
      </c>
      <c r="G175" s="69">
        <f t="shared" si="32"/>
        <v>15892.89</v>
      </c>
      <c r="H175" s="69">
        <f t="shared" si="32"/>
        <v>0</v>
      </c>
      <c r="I175" s="69">
        <f t="shared" si="33"/>
        <v>15892.89</v>
      </c>
    </row>
    <row r="176" spans="1:9" x14ac:dyDescent="0.25">
      <c r="A176" s="70" t="s">
        <v>193</v>
      </c>
      <c r="B176" s="69">
        <v>2344547.8199999998</v>
      </c>
      <c r="C176" s="69">
        <v>0</v>
      </c>
      <c r="D176" s="69">
        <v>0</v>
      </c>
      <c r="E176" s="69">
        <v>0</v>
      </c>
      <c r="F176" s="69">
        <v>0</v>
      </c>
      <c r="G176" s="69">
        <f t="shared" si="32"/>
        <v>2344547.8199999998</v>
      </c>
      <c r="H176" s="69">
        <f t="shared" si="32"/>
        <v>0</v>
      </c>
      <c r="I176" s="69">
        <f t="shared" si="33"/>
        <v>2344547.8199999998</v>
      </c>
    </row>
    <row r="177" spans="1:9" x14ac:dyDescent="0.25">
      <c r="A177" s="70" t="s">
        <v>194</v>
      </c>
      <c r="B177" s="69">
        <v>3510615.34</v>
      </c>
      <c r="C177" s="69">
        <v>0</v>
      </c>
      <c r="D177" s="69">
        <v>0</v>
      </c>
      <c r="E177" s="69">
        <v>0</v>
      </c>
      <c r="F177" s="69">
        <v>0</v>
      </c>
      <c r="G177" s="69">
        <f t="shared" si="32"/>
        <v>3510615.34</v>
      </c>
      <c r="H177" s="69">
        <f t="shared" si="32"/>
        <v>0</v>
      </c>
      <c r="I177" s="69">
        <f t="shared" si="33"/>
        <v>3510615.34</v>
      </c>
    </row>
    <row r="178" spans="1:9" x14ac:dyDescent="0.25">
      <c r="A178" s="70" t="s">
        <v>195</v>
      </c>
      <c r="B178" s="69">
        <v>10893467.390000001</v>
      </c>
      <c r="C178" s="69">
        <v>0</v>
      </c>
      <c r="D178" s="69">
        <v>0</v>
      </c>
      <c r="E178" s="69">
        <v>0</v>
      </c>
      <c r="F178" s="69">
        <v>0</v>
      </c>
      <c r="G178" s="69">
        <f t="shared" si="32"/>
        <v>10893467.390000001</v>
      </c>
      <c r="H178" s="69">
        <f t="shared" si="32"/>
        <v>0</v>
      </c>
      <c r="I178" s="69">
        <f t="shared" si="33"/>
        <v>10893467.390000001</v>
      </c>
    </row>
    <row r="179" spans="1:9" x14ac:dyDescent="0.25">
      <c r="A179" s="70" t="s">
        <v>196</v>
      </c>
      <c r="B179" s="69">
        <v>1410063.27</v>
      </c>
      <c r="C179" s="69">
        <v>0</v>
      </c>
      <c r="D179" s="69">
        <v>0</v>
      </c>
      <c r="E179" s="69">
        <v>0</v>
      </c>
      <c r="F179" s="69">
        <v>0</v>
      </c>
      <c r="G179" s="69">
        <f t="shared" si="32"/>
        <v>1410063.27</v>
      </c>
      <c r="H179" s="69">
        <f t="shared" si="32"/>
        <v>0</v>
      </c>
      <c r="I179" s="69">
        <f t="shared" si="33"/>
        <v>1410063.27</v>
      </c>
    </row>
    <row r="180" spans="1:9" x14ac:dyDescent="0.25">
      <c r="A180" s="70" t="s">
        <v>197</v>
      </c>
      <c r="B180" s="69">
        <v>575544.34</v>
      </c>
      <c r="C180" s="69">
        <v>0</v>
      </c>
      <c r="D180" s="69">
        <v>0</v>
      </c>
      <c r="E180" s="69">
        <v>0</v>
      </c>
      <c r="F180" s="69">
        <v>0</v>
      </c>
      <c r="G180" s="69">
        <f t="shared" si="32"/>
        <v>575544.34</v>
      </c>
      <c r="H180" s="69">
        <f t="shared" si="32"/>
        <v>0</v>
      </c>
      <c r="I180" s="69">
        <f t="shared" si="33"/>
        <v>575544.34</v>
      </c>
    </row>
    <row r="181" spans="1:9" x14ac:dyDescent="0.25">
      <c r="A181" s="70" t="s">
        <v>198</v>
      </c>
      <c r="B181" s="69">
        <v>0</v>
      </c>
      <c r="C181" s="69">
        <v>0</v>
      </c>
      <c r="D181" s="69">
        <v>0</v>
      </c>
      <c r="E181" s="69">
        <v>0</v>
      </c>
      <c r="F181" s="69">
        <v>0</v>
      </c>
      <c r="G181" s="69">
        <f t="shared" si="32"/>
        <v>0</v>
      </c>
      <c r="H181" s="69">
        <f t="shared" si="32"/>
        <v>0</v>
      </c>
      <c r="I181" s="69">
        <f t="shared" si="33"/>
        <v>0</v>
      </c>
    </row>
    <row r="182" spans="1:9" x14ac:dyDescent="0.25">
      <c r="A182" s="70" t="s">
        <v>199</v>
      </c>
      <c r="B182" s="69">
        <v>1372907.14</v>
      </c>
      <c r="C182" s="69">
        <v>0</v>
      </c>
      <c r="D182" s="69">
        <v>0</v>
      </c>
      <c r="E182" s="69">
        <v>0</v>
      </c>
      <c r="F182" s="69">
        <v>0</v>
      </c>
      <c r="G182" s="69">
        <f t="shared" si="32"/>
        <v>1372907.14</v>
      </c>
      <c r="H182" s="69">
        <f t="shared" si="32"/>
        <v>0</v>
      </c>
      <c r="I182" s="69">
        <f t="shared" si="33"/>
        <v>1372907.14</v>
      </c>
    </row>
    <row r="183" spans="1:9" x14ac:dyDescent="0.25">
      <c r="A183" s="70" t="s">
        <v>200</v>
      </c>
      <c r="B183" s="69">
        <v>38520481.020000003</v>
      </c>
      <c r="C183" s="69">
        <v>0</v>
      </c>
      <c r="D183" s="69">
        <v>0</v>
      </c>
      <c r="E183" s="69">
        <v>0</v>
      </c>
      <c r="F183" s="69">
        <v>0</v>
      </c>
      <c r="G183" s="69">
        <f t="shared" si="32"/>
        <v>38520481.020000003</v>
      </c>
      <c r="H183" s="69">
        <f t="shared" si="32"/>
        <v>0</v>
      </c>
      <c r="I183" s="69">
        <f t="shared" si="33"/>
        <v>38520481.020000003</v>
      </c>
    </row>
    <row r="184" spans="1:9" x14ac:dyDescent="0.25">
      <c r="A184" s="70" t="s">
        <v>201</v>
      </c>
      <c r="B184" s="69">
        <v>9241855.8800000008</v>
      </c>
      <c r="C184" s="69">
        <v>0</v>
      </c>
      <c r="D184" s="69">
        <v>0</v>
      </c>
      <c r="E184" s="69">
        <v>0</v>
      </c>
      <c r="F184" s="69">
        <v>0</v>
      </c>
      <c r="G184" s="69">
        <f t="shared" si="32"/>
        <v>9241855.8800000008</v>
      </c>
      <c r="H184" s="69">
        <f t="shared" si="32"/>
        <v>0</v>
      </c>
      <c r="I184" s="69">
        <f t="shared" si="33"/>
        <v>9241855.8800000008</v>
      </c>
    </row>
    <row r="185" spans="1:9" x14ac:dyDescent="0.25">
      <c r="A185" s="70" t="s">
        <v>202</v>
      </c>
      <c r="B185" s="69">
        <v>122282.72</v>
      </c>
      <c r="C185" s="69">
        <v>0</v>
      </c>
      <c r="D185" s="69">
        <v>0</v>
      </c>
      <c r="E185" s="69">
        <v>0</v>
      </c>
      <c r="F185" s="69">
        <v>0</v>
      </c>
      <c r="G185" s="69">
        <f t="shared" si="32"/>
        <v>122282.72</v>
      </c>
      <c r="H185" s="69">
        <f t="shared" si="32"/>
        <v>0</v>
      </c>
      <c r="I185" s="69">
        <f t="shared" si="33"/>
        <v>122282.72</v>
      </c>
    </row>
    <row r="186" spans="1:9" x14ac:dyDescent="0.25">
      <c r="A186" s="70" t="s">
        <v>203</v>
      </c>
      <c r="B186" s="69">
        <v>2058345.51</v>
      </c>
      <c r="C186" s="69">
        <v>0</v>
      </c>
      <c r="D186" s="69">
        <v>0</v>
      </c>
      <c r="E186" s="69">
        <v>0</v>
      </c>
      <c r="F186" s="69">
        <v>0</v>
      </c>
      <c r="G186" s="69">
        <f t="shared" si="32"/>
        <v>2058345.51</v>
      </c>
      <c r="H186" s="69">
        <f t="shared" si="32"/>
        <v>0</v>
      </c>
      <c r="I186" s="69">
        <f t="shared" si="33"/>
        <v>2058345.51</v>
      </c>
    </row>
    <row r="187" spans="1:9" x14ac:dyDescent="0.25">
      <c r="A187" s="70" t="s">
        <v>204</v>
      </c>
      <c r="B187" s="69">
        <v>499963.66</v>
      </c>
      <c r="C187" s="69">
        <v>0</v>
      </c>
      <c r="D187" s="69">
        <v>0</v>
      </c>
      <c r="E187" s="69">
        <v>0</v>
      </c>
      <c r="F187" s="69">
        <v>0</v>
      </c>
      <c r="G187" s="69">
        <f t="shared" si="32"/>
        <v>499963.66</v>
      </c>
      <c r="H187" s="69">
        <f t="shared" si="32"/>
        <v>0</v>
      </c>
      <c r="I187" s="69">
        <f t="shared" si="33"/>
        <v>499963.66</v>
      </c>
    </row>
    <row r="188" spans="1:9" x14ac:dyDescent="0.25">
      <c r="A188" s="70" t="s">
        <v>205</v>
      </c>
      <c r="B188" s="69">
        <v>0</v>
      </c>
      <c r="C188" s="69">
        <v>0</v>
      </c>
      <c r="D188" s="69">
        <v>0</v>
      </c>
      <c r="E188" s="69">
        <v>0</v>
      </c>
      <c r="F188" s="69">
        <v>0</v>
      </c>
      <c r="G188" s="69">
        <f t="shared" si="32"/>
        <v>0</v>
      </c>
      <c r="H188" s="69">
        <f t="shared" si="32"/>
        <v>0</v>
      </c>
      <c r="I188" s="69">
        <f t="shared" si="33"/>
        <v>0</v>
      </c>
    </row>
    <row r="189" spans="1:9" x14ac:dyDescent="0.25">
      <c r="A189" s="70" t="s">
        <v>206</v>
      </c>
      <c r="B189" s="69">
        <v>0</v>
      </c>
      <c r="C189" s="69">
        <v>2208531.88</v>
      </c>
      <c r="D189" s="69">
        <v>0</v>
      </c>
      <c r="E189" s="69">
        <v>0</v>
      </c>
      <c r="F189" s="69">
        <v>0</v>
      </c>
      <c r="G189" s="69">
        <f t="shared" si="32"/>
        <v>0</v>
      </c>
      <c r="H189" s="69">
        <f t="shared" si="32"/>
        <v>2208531.88</v>
      </c>
      <c r="I189" s="69">
        <f t="shared" si="33"/>
        <v>2208531.88</v>
      </c>
    </row>
    <row r="190" spans="1:9" x14ac:dyDescent="0.25">
      <c r="A190" s="70" t="s">
        <v>207</v>
      </c>
      <c r="B190" s="69">
        <v>0</v>
      </c>
      <c r="C190" s="69">
        <v>236560.55</v>
      </c>
      <c r="D190" s="69">
        <v>0</v>
      </c>
      <c r="E190" s="69">
        <v>0</v>
      </c>
      <c r="F190" s="69">
        <v>0</v>
      </c>
      <c r="G190" s="69">
        <f t="shared" si="32"/>
        <v>0</v>
      </c>
      <c r="H190" s="69">
        <f t="shared" si="32"/>
        <v>236560.55</v>
      </c>
      <c r="I190" s="69">
        <f t="shared" si="33"/>
        <v>236560.55</v>
      </c>
    </row>
    <row r="191" spans="1:9" x14ac:dyDescent="0.25">
      <c r="A191" s="70" t="s">
        <v>208</v>
      </c>
      <c r="B191" s="69">
        <v>0</v>
      </c>
      <c r="C191" s="69">
        <v>18625345.32</v>
      </c>
      <c r="D191" s="69">
        <v>0</v>
      </c>
      <c r="E191" s="69">
        <v>0</v>
      </c>
      <c r="F191" s="69">
        <v>0</v>
      </c>
      <c r="G191" s="69">
        <f t="shared" si="32"/>
        <v>0</v>
      </c>
      <c r="H191" s="69">
        <f t="shared" si="32"/>
        <v>18625345.32</v>
      </c>
      <c r="I191" s="69">
        <f t="shared" si="33"/>
        <v>18625345.32</v>
      </c>
    </row>
    <row r="192" spans="1:9" x14ac:dyDescent="0.25">
      <c r="A192" s="70" t="s">
        <v>209</v>
      </c>
      <c r="B192" s="69">
        <v>0</v>
      </c>
      <c r="C192" s="69">
        <v>1993915.03</v>
      </c>
      <c r="D192" s="69">
        <v>0</v>
      </c>
      <c r="E192" s="69">
        <v>0</v>
      </c>
      <c r="F192" s="69">
        <v>0</v>
      </c>
      <c r="G192" s="69">
        <f t="shared" si="32"/>
        <v>0</v>
      </c>
      <c r="H192" s="69">
        <f t="shared" si="32"/>
        <v>1993915.03</v>
      </c>
      <c r="I192" s="69">
        <f t="shared" si="33"/>
        <v>1993915.03</v>
      </c>
    </row>
    <row r="193" spans="1:9" x14ac:dyDescent="0.25">
      <c r="A193" s="70" t="s">
        <v>210</v>
      </c>
      <c r="B193" s="69">
        <v>0</v>
      </c>
      <c r="C193" s="69">
        <v>372691.86</v>
      </c>
      <c r="D193" s="69">
        <v>0</v>
      </c>
      <c r="E193" s="69">
        <v>0</v>
      </c>
      <c r="F193" s="69">
        <v>0</v>
      </c>
      <c r="G193" s="69">
        <f t="shared" si="32"/>
        <v>0</v>
      </c>
      <c r="H193" s="69">
        <f t="shared" si="32"/>
        <v>372691.86</v>
      </c>
      <c r="I193" s="69">
        <f t="shared" si="33"/>
        <v>372691.86</v>
      </c>
    </row>
    <row r="194" spans="1:9" x14ac:dyDescent="0.25">
      <c r="A194" s="70" t="s">
        <v>211</v>
      </c>
      <c r="B194" s="69">
        <v>0</v>
      </c>
      <c r="C194" s="69">
        <v>2144155.17</v>
      </c>
      <c r="D194" s="69">
        <v>0</v>
      </c>
      <c r="E194" s="69">
        <v>0</v>
      </c>
      <c r="F194" s="69">
        <v>0</v>
      </c>
      <c r="G194" s="69">
        <f t="shared" si="32"/>
        <v>0</v>
      </c>
      <c r="H194" s="69">
        <f t="shared" si="32"/>
        <v>2144155.17</v>
      </c>
      <c r="I194" s="69">
        <f t="shared" si="33"/>
        <v>2144155.17</v>
      </c>
    </row>
    <row r="195" spans="1:9" x14ac:dyDescent="0.25">
      <c r="A195" s="70" t="s">
        <v>212</v>
      </c>
      <c r="B195" s="69">
        <v>0</v>
      </c>
      <c r="C195" s="69">
        <v>3488866.17</v>
      </c>
      <c r="D195" s="69">
        <v>0</v>
      </c>
      <c r="E195" s="69">
        <v>0</v>
      </c>
      <c r="F195" s="69">
        <v>0</v>
      </c>
      <c r="G195" s="69">
        <f t="shared" si="32"/>
        <v>0</v>
      </c>
      <c r="H195" s="69">
        <f t="shared" si="32"/>
        <v>3488866.17</v>
      </c>
      <c r="I195" s="69">
        <f t="shared" si="33"/>
        <v>3488866.17</v>
      </c>
    </row>
    <row r="196" spans="1:9" x14ac:dyDescent="0.25">
      <c r="A196" s="70" t="s">
        <v>213</v>
      </c>
      <c r="B196" s="69">
        <v>0</v>
      </c>
      <c r="C196" s="69">
        <v>14583160.35</v>
      </c>
      <c r="D196" s="69">
        <v>0</v>
      </c>
      <c r="E196" s="69">
        <v>0</v>
      </c>
      <c r="F196" s="69">
        <v>0</v>
      </c>
      <c r="G196" s="69">
        <f t="shared" si="32"/>
        <v>0</v>
      </c>
      <c r="H196" s="69">
        <f t="shared" si="32"/>
        <v>14583160.35</v>
      </c>
      <c r="I196" s="69">
        <f t="shared" si="33"/>
        <v>14583160.35</v>
      </c>
    </row>
    <row r="197" spans="1:9" x14ac:dyDescent="0.25">
      <c r="A197" s="70" t="s">
        <v>214</v>
      </c>
      <c r="B197" s="69">
        <v>0</v>
      </c>
      <c r="C197" s="69">
        <v>284675.84000000003</v>
      </c>
      <c r="D197" s="69">
        <v>0</v>
      </c>
      <c r="E197" s="69">
        <v>0</v>
      </c>
      <c r="F197" s="69">
        <v>0</v>
      </c>
      <c r="G197" s="69">
        <f t="shared" si="32"/>
        <v>0</v>
      </c>
      <c r="H197" s="69">
        <f t="shared" si="32"/>
        <v>284675.84000000003</v>
      </c>
      <c r="I197" s="69">
        <f t="shared" si="33"/>
        <v>284675.84000000003</v>
      </c>
    </row>
    <row r="198" spans="1:9" x14ac:dyDescent="0.25">
      <c r="A198" s="70" t="s">
        <v>215</v>
      </c>
      <c r="B198" s="69">
        <v>0</v>
      </c>
      <c r="C198" s="69">
        <v>92567.039999999994</v>
      </c>
      <c r="D198" s="69">
        <v>0</v>
      </c>
      <c r="E198" s="69">
        <v>0</v>
      </c>
      <c r="F198" s="69">
        <v>0</v>
      </c>
      <c r="G198" s="69">
        <f t="shared" si="32"/>
        <v>0</v>
      </c>
      <c r="H198" s="69">
        <f t="shared" si="32"/>
        <v>92567.039999999994</v>
      </c>
      <c r="I198" s="69">
        <f t="shared" si="33"/>
        <v>92567.039999999994</v>
      </c>
    </row>
    <row r="199" spans="1:9" x14ac:dyDescent="0.25">
      <c r="A199" s="70" t="s">
        <v>216</v>
      </c>
      <c r="B199" s="69">
        <v>0</v>
      </c>
      <c r="C199" s="69">
        <v>143292.81</v>
      </c>
      <c r="D199" s="69">
        <v>0</v>
      </c>
      <c r="E199" s="69">
        <v>0</v>
      </c>
      <c r="F199" s="69">
        <v>0</v>
      </c>
      <c r="G199" s="69">
        <f t="shared" si="32"/>
        <v>0</v>
      </c>
      <c r="H199" s="69">
        <f t="shared" si="32"/>
        <v>143292.81</v>
      </c>
      <c r="I199" s="69">
        <f t="shared" si="33"/>
        <v>143292.81</v>
      </c>
    </row>
    <row r="200" spans="1:9" x14ac:dyDescent="0.25">
      <c r="A200" s="70" t="s">
        <v>217</v>
      </c>
      <c r="B200" s="69">
        <v>0</v>
      </c>
      <c r="C200" s="69">
        <v>9000276.6999999993</v>
      </c>
      <c r="D200" s="69">
        <v>0</v>
      </c>
      <c r="E200" s="69">
        <v>0</v>
      </c>
      <c r="F200" s="69">
        <v>0</v>
      </c>
      <c r="G200" s="69">
        <f t="shared" si="32"/>
        <v>0</v>
      </c>
      <c r="H200" s="69">
        <f t="shared" si="32"/>
        <v>9000276.6999999993</v>
      </c>
      <c r="I200" s="69">
        <f t="shared" si="33"/>
        <v>9000276.6999999993</v>
      </c>
    </row>
    <row r="201" spans="1:9" x14ac:dyDescent="0.25">
      <c r="A201" s="70" t="s">
        <v>218</v>
      </c>
      <c r="B201" s="69">
        <v>0</v>
      </c>
      <c r="C201" s="69">
        <v>834253.22</v>
      </c>
      <c r="D201" s="69">
        <v>0</v>
      </c>
      <c r="E201" s="69">
        <v>0</v>
      </c>
      <c r="F201" s="69">
        <v>0</v>
      </c>
      <c r="G201" s="69">
        <f t="shared" si="32"/>
        <v>0</v>
      </c>
      <c r="H201" s="69">
        <f t="shared" si="32"/>
        <v>834253.22</v>
      </c>
      <c r="I201" s="69">
        <f t="shared" si="33"/>
        <v>834253.22</v>
      </c>
    </row>
    <row r="202" spans="1:9" x14ac:dyDescent="0.25">
      <c r="A202" s="70" t="s">
        <v>219</v>
      </c>
      <c r="B202" s="69">
        <v>0</v>
      </c>
      <c r="C202" s="69">
        <v>262335.33</v>
      </c>
      <c r="D202" s="69">
        <v>0</v>
      </c>
      <c r="E202" s="69">
        <v>0</v>
      </c>
      <c r="F202" s="69">
        <v>0</v>
      </c>
      <c r="G202" s="69">
        <f t="shared" si="32"/>
        <v>0</v>
      </c>
      <c r="H202" s="69">
        <f t="shared" si="32"/>
        <v>262335.33</v>
      </c>
      <c r="I202" s="69">
        <f t="shared" si="33"/>
        <v>262335.33</v>
      </c>
    </row>
    <row r="203" spans="1:9" x14ac:dyDescent="0.25">
      <c r="A203" s="70" t="s">
        <v>220</v>
      </c>
      <c r="B203" s="69">
        <v>0</v>
      </c>
      <c r="C203" s="69">
        <v>3859971.93</v>
      </c>
      <c r="D203" s="69">
        <v>0</v>
      </c>
      <c r="E203" s="69">
        <v>0</v>
      </c>
      <c r="F203" s="69">
        <v>0</v>
      </c>
      <c r="G203" s="69">
        <f t="shared" si="32"/>
        <v>0</v>
      </c>
      <c r="H203" s="69">
        <f t="shared" si="32"/>
        <v>3859971.93</v>
      </c>
      <c r="I203" s="69">
        <f t="shared" si="33"/>
        <v>3859971.93</v>
      </c>
    </row>
    <row r="204" spans="1:9" x14ac:dyDescent="0.25">
      <c r="A204" s="70" t="s">
        <v>221</v>
      </c>
      <c r="B204" s="69">
        <v>0</v>
      </c>
      <c r="C204" s="69">
        <v>711347.04</v>
      </c>
      <c r="D204" s="69">
        <v>0</v>
      </c>
      <c r="E204" s="69">
        <v>0</v>
      </c>
      <c r="F204" s="69">
        <v>0</v>
      </c>
      <c r="G204" s="69">
        <f t="shared" si="32"/>
        <v>0</v>
      </c>
      <c r="H204" s="69">
        <f t="shared" si="32"/>
        <v>711347.04</v>
      </c>
      <c r="I204" s="69">
        <f t="shared" si="33"/>
        <v>711347.04</v>
      </c>
    </row>
    <row r="205" spans="1:9" x14ac:dyDescent="0.25">
      <c r="A205" s="70" t="s">
        <v>222</v>
      </c>
      <c r="B205" s="67">
        <v>0</v>
      </c>
      <c r="C205" s="67">
        <v>645934.66</v>
      </c>
      <c r="D205" s="67">
        <v>0</v>
      </c>
      <c r="E205" s="67">
        <v>0</v>
      </c>
      <c r="F205" s="67">
        <v>0</v>
      </c>
      <c r="G205" s="67">
        <f t="shared" si="32"/>
        <v>0</v>
      </c>
      <c r="H205" s="67">
        <f t="shared" si="32"/>
        <v>645934.66</v>
      </c>
      <c r="I205" s="67">
        <f t="shared" si="33"/>
        <v>645934.66</v>
      </c>
    </row>
    <row r="206" spans="1:9" x14ac:dyDescent="0.25">
      <c r="A206" s="70" t="s">
        <v>223</v>
      </c>
      <c r="B206" s="69">
        <f>SUM(B170:B205)</f>
        <v>83822294.38000001</v>
      </c>
      <c r="C206" s="69">
        <f t="shared" ref="C206:I206" si="34">SUM(C170:C205)</f>
        <v>59487880.900000006</v>
      </c>
      <c r="D206" s="69">
        <f t="shared" si="34"/>
        <v>0</v>
      </c>
      <c r="E206" s="69">
        <f t="shared" si="34"/>
        <v>0</v>
      </c>
      <c r="F206" s="69">
        <f t="shared" si="34"/>
        <v>0</v>
      </c>
      <c r="G206" s="69">
        <f t="shared" si="34"/>
        <v>83822294.38000001</v>
      </c>
      <c r="H206" s="69">
        <f t="shared" si="34"/>
        <v>59487880.900000006</v>
      </c>
      <c r="I206" s="69">
        <f t="shared" si="34"/>
        <v>143310175.28</v>
      </c>
    </row>
    <row r="207" spans="1:9" x14ac:dyDescent="0.25">
      <c r="A207" s="71" t="s">
        <v>224</v>
      </c>
      <c r="B207" s="69"/>
      <c r="C207" s="69"/>
      <c r="D207" s="69"/>
      <c r="E207" s="69"/>
      <c r="F207" s="69"/>
      <c r="G207" s="69"/>
      <c r="H207" s="69"/>
      <c r="I207" s="69"/>
    </row>
    <row r="208" spans="1:9" x14ac:dyDescent="0.25">
      <c r="A208" s="70" t="s">
        <v>225</v>
      </c>
      <c r="B208" s="69">
        <v>0</v>
      </c>
      <c r="C208" s="69">
        <v>0</v>
      </c>
      <c r="D208" s="69">
        <v>228691.38</v>
      </c>
      <c r="E208" s="69">
        <v>132772.66</v>
      </c>
      <c r="F208" s="69">
        <v>95918.720000000001</v>
      </c>
      <c r="G208" s="69">
        <f>B208+E208</f>
        <v>132772.66</v>
      </c>
      <c r="H208" s="69">
        <f t="shared" ref="H208:H212" si="35">C208+F208</f>
        <v>95918.720000000001</v>
      </c>
      <c r="I208" s="69">
        <f t="shared" ref="I208:I211" si="36">SUM(G208:H208)</f>
        <v>228691.38</v>
      </c>
    </row>
    <row r="209" spans="1:9" x14ac:dyDescent="0.25">
      <c r="A209" s="70" t="s">
        <v>226</v>
      </c>
      <c r="B209" s="84">
        <v>10864108.27</v>
      </c>
      <c r="C209" s="84">
        <v>8013009.7999999998</v>
      </c>
      <c r="D209" s="84">
        <v>2298528.4900000002</v>
      </c>
      <c r="E209" s="84">
        <v>1431902.18</v>
      </c>
      <c r="F209" s="84">
        <v>866626.31</v>
      </c>
      <c r="G209" s="69">
        <f t="shared" ref="G209:G212" si="37">B209+E209</f>
        <v>12296010.449999999</v>
      </c>
      <c r="H209" s="69">
        <f t="shared" si="35"/>
        <v>8879636.1099999994</v>
      </c>
      <c r="I209" s="69">
        <f t="shared" si="36"/>
        <v>21175646.559999999</v>
      </c>
    </row>
    <row r="210" spans="1:9" x14ac:dyDescent="0.25">
      <c r="A210" s="70" t="s">
        <v>227</v>
      </c>
      <c r="B210" s="84">
        <v>2153022.69</v>
      </c>
      <c r="C210" s="84">
        <v>1477471.45</v>
      </c>
      <c r="D210" s="84">
        <v>36834033.859999999</v>
      </c>
      <c r="E210" s="84">
        <v>21385026.329999998</v>
      </c>
      <c r="F210" s="84">
        <v>15449007.529999999</v>
      </c>
      <c r="G210" s="69">
        <f t="shared" si="37"/>
        <v>23538049.02</v>
      </c>
      <c r="H210" s="69">
        <f t="shared" si="35"/>
        <v>16926478.98</v>
      </c>
      <c r="I210" s="69">
        <f t="shared" si="36"/>
        <v>40464528</v>
      </c>
    </row>
    <row r="211" spans="1:9" x14ac:dyDescent="0.25">
      <c r="A211" s="70" t="s">
        <v>228</v>
      </c>
      <c r="B211" s="69">
        <v>14959692.310000001</v>
      </c>
      <c r="C211" s="69">
        <v>3286526.17</v>
      </c>
      <c r="D211" s="69">
        <v>79010.759999999995</v>
      </c>
      <c r="E211" s="69">
        <v>52257.39</v>
      </c>
      <c r="F211" s="69">
        <v>26753.37</v>
      </c>
      <c r="G211" s="69">
        <f t="shared" si="37"/>
        <v>15011949.700000001</v>
      </c>
      <c r="H211" s="69">
        <f t="shared" si="35"/>
        <v>3313279.54</v>
      </c>
      <c r="I211" s="69">
        <f t="shared" si="36"/>
        <v>18325229.240000002</v>
      </c>
    </row>
    <row r="212" spans="1:9" x14ac:dyDescent="0.25">
      <c r="A212" s="70" t="s">
        <v>229</v>
      </c>
      <c r="B212" s="67">
        <v>0</v>
      </c>
      <c r="C212" s="67">
        <v>0</v>
      </c>
      <c r="D212" s="67">
        <v>0</v>
      </c>
      <c r="E212" s="67">
        <v>0</v>
      </c>
      <c r="F212" s="67">
        <v>0</v>
      </c>
      <c r="G212" s="67">
        <f t="shared" si="37"/>
        <v>0</v>
      </c>
      <c r="H212" s="67">
        <f t="shared" si="35"/>
        <v>0</v>
      </c>
      <c r="I212" s="67">
        <f>SUM(G212:H212)</f>
        <v>0</v>
      </c>
    </row>
    <row r="213" spans="1:9" x14ac:dyDescent="0.25">
      <c r="A213" s="70" t="s">
        <v>230</v>
      </c>
      <c r="B213" s="69">
        <f>SUM(B208:B212)</f>
        <v>27976823.27</v>
      </c>
      <c r="C213" s="69">
        <f t="shared" ref="C213:I213" si="38">SUM(C208:C212)</f>
        <v>12777007.42</v>
      </c>
      <c r="D213" s="69">
        <f t="shared" si="38"/>
        <v>39440264.489999995</v>
      </c>
      <c r="E213" s="69">
        <f t="shared" si="38"/>
        <v>23001958.559999999</v>
      </c>
      <c r="F213" s="69">
        <f t="shared" si="38"/>
        <v>16438305.929999998</v>
      </c>
      <c r="G213" s="69">
        <f t="shared" si="38"/>
        <v>50978781.829999998</v>
      </c>
      <c r="H213" s="69">
        <f t="shared" si="38"/>
        <v>29215313.350000001</v>
      </c>
      <c r="I213" s="69">
        <f t="shared" si="38"/>
        <v>80194095.180000007</v>
      </c>
    </row>
    <row r="214" spans="1:9" x14ac:dyDescent="0.25">
      <c r="A214" s="71" t="s">
        <v>231</v>
      </c>
      <c r="B214" s="69"/>
      <c r="C214" s="69"/>
      <c r="D214" s="69"/>
      <c r="E214" s="69"/>
      <c r="F214" s="69"/>
      <c r="G214" s="69"/>
      <c r="H214" s="69"/>
      <c r="I214" s="69"/>
    </row>
    <row r="215" spans="1:9" x14ac:dyDescent="0.25">
      <c r="A215" s="70" t="s">
        <v>232</v>
      </c>
      <c r="B215" s="69">
        <v>17404433.640000001</v>
      </c>
      <c r="C215" s="69">
        <v>4341118.5199999996</v>
      </c>
      <c r="D215" s="69">
        <v>1389308.83</v>
      </c>
      <c r="E215" s="69">
        <v>806591.22</v>
      </c>
      <c r="F215" s="69">
        <v>582717.61</v>
      </c>
      <c r="G215" s="69">
        <f t="shared" ref="G215:H221" si="39">B215+E215</f>
        <v>18211024.859999999</v>
      </c>
      <c r="H215" s="69">
        <f t="shared" si="39"/>
        <v>4923836.13</v>
      </c>
      <c r="I215" s="69">
        <f t="shared" ref="I215:I221" si="40">SUM(G215:H215)</f>
        <v>23134860.989999998</v>
      </c>
    </row>
    <row r="216" spans="1:9" x14ac:dyDescent="0.25">
      <c r="A216" s="70" t="s">
        <v>233</v>
      </c>
      <c r="B216" s="69">
        <v>1941677.54</v>
      </c>
      <c r="C216" s="69">
        <v>643321.28</v>
      </c>
      <c r="D216" s="69">
        <v>2419079.09</v>
      </c>
      <c r="E216" s="69">
        <v>1404487.9</v>
      </c>
      <c r="F216" s="69">
        <v>1014591.19</v>
      </c>
      <c r="G216" s="69">
        <f t="shared" si="39"/>
        <v>3346165.44</v>
      </c>
      <c r="H216" s="69">
        <f t="shared" si="39"/>
        <v>1657912.47</v>
      </c>
      <c r="I216" s="69">
        <f t="shared" si="40"/>
        <v>5004077.91</v>
      </c>
    </row>
    <row r="217" spans="1:9" x14ac:dyDescent="0.25">
      <c r="A217" s="70" t="s">
        <v>234</v>
      </c>
      <c r="B217" s="69">
        <v>0</v>
      </c>
      <c r="C217" s="69">
        <v>0</v>
      </c>
      <c r="D217" s="69">
        <v>734.06</v>
      </c>
      <c r="E217" s="69">
        <v>426.29</v>
      </c>
      <c r="F217" s="69">
        <v>307.77</v>
      </c>
      <c r="G217" s="69">
        <f t="shared" si="39"/>
        <v>426.29</v>
      </c>
      <c r="H217" s="69">
        <f t="shared" si="39"/>
        <v>307.77</v>
      </c>
      <c r="I217" s="69">
        <f t="shared" si="40"/>
        <v>734.06</v>
      </c>
    </row>
    <row r="218" spans="1:9" x14ac:dyDescent="0.25">
      <c r="A218" s="70" t="s">
        <v>235</v>
      </c>
      <c r="B218" s="69">
        <v>0</v>
      </c>
      <c r="C218" s="69">
        <v>0</v>
      </c>
      <c r="D218" s="69">
        <v>0</v>
      </c>
      <c r="E218" s="69">
        <v>0</v>
      </c>
      <c r="F218" s="69">
        <v>0</v>
      </c>
      <c r="G218" s="69">
        <f t="shared" si="39"/>
        <v>0</v>
      </c>
      <c r="H218" s="69">
        <f t="shared" si="39"/>
        <v>0</v>
      </c>
      <c r="I218" s="69">
        <f t="shared" si="40"/>
        <v>0</v>
      </c>
    </row>
    <row r="219" spans="1:9" x14ac:dyDescent="0.25">
      <c r="A219" s="70" t="s">
        <v>236</v>
      </c>
      <c r="B219" s="69">
        <v>848024.91</v>
      </c>
      <c r="C219" s="69">
        <v>0</v>
      </c>
      <c r="D219" s="69">
        <v>-269602.93</v>
      </c>
      <c r="E219" s="69">
        <v>-156550.35</v>
      </c>
      <c r="F219" s="69">
        <v>-113052.58</v>
      </c>
      <c r="G219" s="69">
        <f t="shared" si="39"/>
        <v>691474.56</v>
      </c>
      <c r="H219" s="69">
        <f t="shared" si="39"/>
        <v>-113052.58</v>
      </c>
      <c r="I219" s="69">
        <f t="shared" si="40"/>
        <v>578421.9800000001</v>
      </c>
    </row>
    <row r="220" spans="1:9" x14ac:dyDescent="0.25">
      <c r="A220" s="70" t="s">
        <v>237</v>
      </c>
      <c r="B220" s="69">
        <v>0</v>
      </c>
      <c r="C220" s="69">
        <v>0</v>
      </c>
      <c r="D220" s="69">
        <v>0</v>
      </c>
      <c r="E220" s="69">
        <v>0</v>
      </c>
      <c r="F220" s="69">
        <v>0</v>
      </c>
      <c r="G220" s="69">
        <f t="shared" si="39"/>
        <v>0</v>
      </c>
      <c r="H220" s="69">
        <f t="shared" si="39"/>
        <v>0</v>
      </c>
      <c r="I220" s="69">
        <f t="shared" si="40"/>
        <v>0</v>
      </c>
    </row>
    <row r="221" spans="1:9" x14ac:dyDescent="0.25">
      <c r="A221" s="70" t="s">
        <v>238</v>
      </c>
      <c r="B221" s="67">
        <v>0</v>
      </c>
      <c r="C221" s="67">
        <v>0</v>
      </c>
      <c r="D221" s="67">
        <v>0</v>
      </c>
      <c r="E221" s="67">
        <v>0</v>
      </c>
      <c r="F221" s="67">
        <v>0</v>
      </c>
      <c r="G221" s="67">
        <f t="shared" si="39"/>
        <v>0</v>
      </c>
      <c r="H221" s="67">
        <f t="shared" si="39"/>
        <v>0</v>
      </c>
      <c r="I221" s="67">
        <f t="shared" si="40"/>
        <v>0</v>
      </c>
    </row>
    <row r="222" spans="1:9" x14ac:dyDescent="0.25">
      <c r="A222" s="70" t="s">
        <v>239</v>
      </c>
      <c r="B222" s="69">
        <f>SUM(B215:B221)</f>
        <v>20194136.09</v>
      </c>
      <c r="C222" s="69">
        <f t="shared" ref="C222:I222" si="41">SUM(C215:C221)</f>
        <v>4984439.8</v>
      </c>
      <c r="D222" s="69">
        <f t="shared" si="41"/>
        <v>3539519.05</v>
      </c>
      <c r="E222" s="69">
        <f t="shared" si="41"/>
        <v>2054955.06</v>
      </c>
      <c r="F222" s="69">
        <f t="shared" si="41"/>
        <v>1484563.9899999998</v>
      </c>
      <c r="G222" s="69">
        <f t="shared" si="41"/>
        <v>22249091.149999999</v>
      </c>
      <c r="H222" s="69">
        <f t="shared" si="41"/>
        <v>6469003.7899999991</v>
      </c>
      <c r="I222" s="69">
        <f t="shared" si="41"/>
        <v>28718094.939999998</v>
      </c>
    </row>
    <row r="223" spans="1:9" x14ac:dyDescent="0.25">
      <c r="A223" s="71" t="s">
        <v>240</v>
      </c>
      <c r="B223" s="69"/>
      <c r="C223" s="69"/>
      <c r="D223" s="69"/>
      <c r="E223" s="69"/>
      <c r="F223" s="69"/>
      <c r="G223" s="69"/>
      <c r="H223" s="69"/>
      <c r="I223" s="69"/>
    </row>
    <row r="224" spans="1:9" x14ac:dyDescent="0.25">
      <c r="A224" s="76" t="s">
        <v>241</v>
      </c>
      <c r="B224" s="67">
        <v>85033539.920000002</v>
      </c>
      <c r="C224" s="67">
        <v>15239727.939999999</v>
      </c>
      <c r="D224" s="67">
        <v>0</v>
      </c>
      <c r="E224" s="67">
        <v>0</v>
      </c>
      <c r="F224" s="67">
        <v>0</v>
      </c>
      <c r="G224" s="67">
        <f t="shared" ref="G224:H224" si="42">B224+E224</f>
        <v>85033539.920000002</v>
      </c>
      <c r="H224" s="67">
        <f t="shared" si="42"/>
        <v>15239727.939999999</v>
      </c>
      <c r="I224" s="67">
        <f t="shared" ref="I224" si="43">SUM(G224:H224)</f>
        <v>100273267.86</v>
      </c>
    </row>
    <row r="225" spans="1:9" x14ac:dyDescent="0.25">
      <c r="A225" s="70" t="s">
        <v>242</v>
      </c>
      <c r="B225" s="69">
        <f>SUM(B224)</f>
        <v>85033539.920000002</v>
      </c>
      <c r="C225" s="69">
        <f t="shared" ref="C225:I225" si="44">SUM(C224)</f>
        <v>15239727.939999999</v>
      </c>
      <c r="D225" s="69">
        <f t="shared" si="44"/>
        <v>0</v>
      </c>
      <c r="E225" s="69">
        <f t="shared" si="44"/>
        <v>0</v>
      </c>
      <c r="F225" s="69">
        <f t="shared" si="44"/>
        <v>0</v>
      </c>
      <c r="G225" s="69">
        <f t="shared" si="44"/>
        <v>85033539.920000002</v>
      </c>
      <c r="H225" s="69">
        <f t="shared" si="44"/>
        <v>15239727.939999999</v>
      </c>
      <c r="I225" s="69">
        <f t="shared" si="44"/>
        <v>100273267.86</v>
      </c>
    </row>
    <row r="226" spans="1:9" x14ac:dyDescent="0.25">
      <c r="A226" s="71" t="s">
        <v>243</v>
      </c>
      <c r="B226" s="72"/>
      <c r="C226" s="72"/>
      <c r="D226" s="72"/>
      <c r="E226" s="72"/>
      <c r="F226" s="72"/>
      <c r="G226" s="72"/>
      <c r="H226" s="72"/>
      <c r="I226" s="72"/>
    </row>
    <row r="227" spans="1:9" x14ac:dyDescent="0.25">
      <c r="A227" s="70" t="s">
        <v>244</v>
      </c>
      <c r="B227" s="69">
        <v>4595946.1900000004</v>
      </c>
      <c r="C227" s="69">
        <v>822596.05</v>
      </c>
      <c r="D227" s="69">
        <v>72290338.900000006</v>
      </c>
      <c r="E227" s="69">
        <v>47746479.479999997</v>
      </c>
      <c r="F227" s="69">
        <v>24543859.420000002</v>
      </c>
      <c r="G227" s="69">
        <f t="shared" ref="G227:H239" si="45">B227+E227</f>
        <v>52342425.669999994</v>
      </c>
      <c r="H227" s="69">
        <f t="shared" si="45"/>
        <v>25366455.470000003</v>
      </c>
      <c r="I227" s="69">
        <f t="shared" ref="I227:I239" si="46">SUM(G227:H227)</f>
        <v>77708881.140000001</v>
      </c>
    </row>
    <row r="228" spans="1:9" x14ac:dyDescent="0.25">
      <c r="A228" s="70" t="s">
        <v>245</v>
      </c>
      <c r="B228" s="69">
        <v>622149.80000000005</v>
      </c>
      <c r="C228" s="69">
        <v>441843.93</v>
      </c>
      <c r="D228" s="69">
        <v>14059523.529999999</v>
      </c>
      <c r="E228" s="69">
        <v>9273950.9499999993</v>
      </c>
      <c r="F228" s="69">
        <v>4785572.58</v>
      </c>
      <c r="G228" s="69">
        <f t="shared" si="45"/>
        <v>9896100.75</v>
      </c>
      <c r="H228" s="69">
        <f t="shared" si="45"/>
        <v>5227416.51</v>
      </c>
      <c r="I228" s="69">
        <f t="shared" si="46"/>
        <v>15123517.26</v>
      </c>
    </row>
    <row r="229" spans="1:9" x14ac:dyDescent="0.25">
      <c r="A229" s="70" t="s">
        <v>246</v>
      </c>
      <c r="B229" s="69">
        <v>-161684.04999999999</v>
      </c>
      <c r="C229" s="69">
        <v>-83132.460000000006</v>
      </c>
      <c r="D229" s="69">
        <v>-35086186.18</v>
      </c>
      <c r="E229" s="69">
        <v>-23170196.670000002</v>
      </c>
      <c r="F229" s="69">
        <v>-11915989.51</v>
      </c>
      <c r="G229" s="69">
        <f t="shared" si="45"/>
        <v>-23331880.720000003</v>
      </c>
      <c r="H229" s="69">
        <f t="shared" si="45"/>
        <v>-11999121.970000001</v>
      </c>
      <c r="I229" s="69">
        <f t="shared" si="46"/>
        <v>-35331002.690000005</v>
      </c>
    </row>
    <row r="230" spans="1:9" x14ac:dyDescent="0.25">
      <c r="A230" s="70" t="s">
        <v>247</v>
      </c>
      <c r="B230" s="69">
        <v>1994461.66</v>
      </c>
      <c r="C230" s="69">
        <v>896021.15</v>
      </c>
      <c r="D230" s="69">
        <v>14572206.810000001</v>
      </c>
      <c r="E230" s="69">
        <v>9624566.0199999996</v>
      </c>
      <c r="F230" s="69">
        <v>4947640.79</v>
      </c>
      <c r="G230" s="69">
        <f t="shared" si="45"/>
        <v>11619027.68</v>
      </c>
      <c r="H230" s="69">
        <f t="shared" si="45"/>
        <v>5843661.9400000004</v>
      </c>
      <c r="I230" s="69">
        <f t="shared" si="46"/>
        <v>17462689.620000001</v>
      </c>
    </row>
    <row r="231" spans="1:9" x14ac:dyDescent="0.25">
      <c r="A231" s="70" t="s">
        <v>248</v>
      </c>
      <c r="B231" s="69">
        <v>4675225.78</v>
      </c>
      <c r="C231" s="69">
        <v>149404.20000000001</v>
      </c>
      <c r="D231" s="69">
        <v>-18686.04</v>
      </c>
      <c r="E231" s="69">
        <v>-11289.44</v>
      </c>
      <c r="F231" s="69">
        <v>-7396.6</v>
      </c>
      <c r="G231" s="69">
        <f t="shared" si="45"/>
        <v>4663936.34</v>
      </c>
      <c r="H231" s="69">
        <f t="shared" si="45"/>
        <v>142007.6</v>
      </c>
      <c r="I231" s="69">
        <f t="shared" si="46"/>
        <v>4805943.9399999995</v>
      </c>
    </row>
    <row r="232" spans="1:9" x14ac:dyDescent="0.25">
      <c r="A232" s="70" t="s">
        <v>249</v>
      </c>
      <c r="B232" s="69">
        <v>2616734.5</v>
      </c>
      <c r="C232" s="69">
        <v>692844.58</v>
      </c>
      <c r="D232" s="69">
        <v>5484747.7400000002</v>
      </c>
      <c r="E232" s="69">
        <v>3184292.25</v>
      </c>
      <c r="F232" s="69">
        <v>2300455.4900000002</v>
      </c>
      <c r="G232" s="69">
        <f t="shared" si="45"/>
        <v>5801026.75</v>
      </c>
      <c r="H232" s="69">
        <f t="shared" si="45"/>
        <v>2993300.0700000003</v>
      </c>
      <c r="I232" s="69">
        <f t="shared" si="46"/>
        <v>8794326.8200000003</v>
      </c>
    </row>
    <row r="233" spans="1:9" x14ac:dyDescent="0.25">
      <c r="A233" s="70" t="s">
        <v>250</v>
      </c>
      <c r="B233" s="69">
        <v>20051563.379999999</v>
      </c>
      <c r="C233" s="69">
        <v>8839610.0800000001</v>
      </c>
      <c r="D233" s="69">
        <v>16030353.720000001</v>
      </c>
      <c r="E233" s="69">
        <v>10185564.4</v>
      </c>
      <c r="F233" s="69">
        <v>5844789.3200000003</v>
      </c>
      <c r="G233" s="69">
        <f t="shared" si="45"/>
        <v>30237127.780000001</v>
      </c>
      <c r="H233" s="69">
        <f t="shared" si="45"/>
        <v>14684399.4</v>
      </c>
      <c r="I233" s="69">
        <f t="shared" si="46"/>
        <v>44921527.18</v>
      </c>
    </row>
    <row r="234" spans="1:9" x14ac:dyDescent="0.25">
      <c r="A234" s="70" t="s">
        <v>251</v>
      </c>
      <c r="B234" s="69">
        <v>7446274.8899999997</v>
      </c>
      <c r="C234" s="69">
        <v>1825112.12</v>
      </c>
      <c r="D234" s="69">
        <v>1165507.51</v>
      </c>
      <c r="E234" s="69">
        <v>770628.11</v>
      </c>
      <c r="F234" s="69">
        <v>394879.4</v>
      </c>
      <c r="G234" s="69">
        <f t="shared" si="45"/>
        <v>8216903</v>
      </c>
      <c r="H234" s="69">
        <f t="shared" si="45"/>
        <v>2219991.52</v>
      </c>
      <c r="I234" s="69">
        <f t="shared" si="46"/>
        <v>10436894.52</v>
      </c>
    </row>
    <row r="235" spans="1:9" x14ac:dyDescent="0.25">
      <c r="A235" s="70" t="s">
        <v>252</v>
      </c>
      <c r="B235" s="69">
        <v>39753.410000000003</v>
      </c>
      <c r="C235" s="69">
        <v>0</v>
      </c>
      <c r="D235" s="69">
        <v>594.6</v>
      </c>
      <c r="E235" s="69">
        <v>393.57</v>
      </c>
      <c r="F235" s="69">
        <v>201.03</v>
      </c>
      <c r="G235" s="69">
        <f t="shared" si="45"/>
        <v>40146.980000000003</v>
      </c>
      <c r="H235" s="69">
        <f t="shared" si="45"/>
        <v>201.03</v>
      </c>
      <c r="I235" s="69">
        <f t="shared" si="46"/>
        <v>40348.01</v>
      </c>
    </row>
    <row r="236" spans="1:9" x14ac:dyDescent="0.25">
      <c r="A236" s="70" t="s">
        <v>253</v>
      </c>
      <c r="B236" s="69">
        <v>799231.86</v>
      </c>
      <c r="C236" s="69">
        <v>485415.41</v>
      </c>
      <c r="D236" s="69">
        <v>10390135.15</v>
      </c>
      <c r="E236" s="69">
        <v>6864257.7800000003</v>
      </c>
      <c r="F236" s="69">
        <v>3525877.37</v>
      </c>
      <c r="G236" s="69">
        <f t="shared" si="45"/>
        <v>7663489.6400000006</v>
      </c>
      <c r="H236" s="69">
        <f t="shared" si="45"/>
        <v>4011292.7800000003</v>
      </c>
      <c r="I236" s="69">
        <f t="shared" si="46"/>
        <v>11674782.420000002</v>
      </c>
    </row>
    <row r="237" spans="1:9" x14ac:dyDescent="0.25">
      <c r="A237" s="70" t="s">
        <v>254</v>
      </c>
      <c r="B237" s="69">
        <v>233483.04</v>
      </c>
      <c r="C237" s="69">
        <v>0</v>
      </c>
      <c r="D237" s="69">
        <v>10276817.119999999</v>
      </c>
      <c r="E237" s="69">
        <v>6788742.1399999997</v>
      </c>
      <c r="F237" s="69">
        <v>3488074.98</v>
      </c>
      <c r="G237" s="69">
        <f t="shared" si="45"/>
        <v>7022225.1799999997</v>
      </c>
      <c r="H237" s="69">
        <f t="shared" si="45"/>
        <v>3488074.98</v>
      </c>
      <c r="I237" s="69">
        <f t="shared" si="46"/>
        <v>10510300.16</v>
      </c>
    </row>
    <row r="238" spans="1:9" x14ac:dyDescent="0.25">
      <c r="A238" s="70" t="s">
        <v>255</v>
      </c>
      <c r="B238" s="69">
        <v>0</v>
      </c>
      <c r="C238" s="69">
        <v>1192725.0900000001</v>
      </c>
      <c r="D238" s="69">
        <v>0</v>
      </c>
      <c r="E238" s="69">
        <v>0</v>
      </c>
      <c r="F238" s="69">
        <v>0</v>
      </c>
      <c r="G238" s="69">
        <f t="shared" si="45"/>
        <v>0</v>
      </c>
      <c r="H238" s="69">
        <f t="shared" si="45"/>
        <v>1192725.0900000001</v>
      </c>
      <c r="I238" s="69">
        <f t="shared" si="46"/>
        <v>1192725.0900000001</v>
      </c>
    </row>
    <row r="239" spans="1:9" x14ac:dyDescent="0.25">
      <c r="A239" s="70" t="s">
        <v>256</v>
      </c>
      <c r="B239" s="67">
        <v>839770.16</v>
      </c>
      <c r="C239" s="67">
        <v>0</v>
      </c>
      <c r="D239" s="67">
        <v>24763272.5</v>
      </c>
      <c r="E239" s="67">
        <v>16352548.310000001</v>
      </c>
      <c r="F239" s="67">
        <v>8410724.1899999995</v>
      </c>
      <c r="G239" s="67">
        <f t="shared" si="45"/>
        <v>17192318.469999999</v>
      </c>
      <c r="H239" s="67">
        <f t="shared" si="45"/>
        <v>8410724.1899999995</v>
      </c>
      <c r="I239" s="67">
        <f t="shared" si="46"/>
        <v>25603042.659999996</v>
      </c>
    </row>
    <row r="240" spans="1:9" x14ac:dyDescent="0.25">
      <c r="A240" s="70" t="s">
        <v>257</v>
      </c>
      <c r="B240" s="84">
        <f>SUM(B227:B239)</f>
        <v>43752910.61999999</v>
      </c>
      <c r="C240" s="84">
        <f t="shared" ref="C240:I240" si="47">SUM(C227:C239)</f>
        <v>15262440.150000002</v>
      </c>
      <c r="D240" s="84">
        <f t="shared" si="47"/>
        <v>133928625.36000001</v>
      </c>
      <c r="E240" s="84">
        <f t="shared" si="47"/>
        <v>87609936.899999991</v>
      </c>
      <c r="F240" s="84">
        <f t="shared" si="47"/>
        <v>46318688.459999993</v>
      </c>
      <c r="G240" s="84">
        <f t="shared" si="47"/>
        <v>131362847.51999998</v>
      </c>
      <c r="H240" s="84">
        <f t="shared" si="47"/>
        <v>61581128.610000014</v>
      </c>
      <c r="I240" s="84">
        <f t="shared" si="47"/>
        <v>192943976.13000003</v>
      </c>
    </row>
    <row r="241" spans="1:9" ht="15.75" thickBot="1" x14ac:dyDescent="0.3">
      <c r="A241" s="70" t="s">
        <v>258</v>
      </c>
      <c r="B241" s="74">
        <f>B138+B168+B206+B213+B222+B225+B240</f>
        <v>415002529.39000005</v>
      </c>
      <c r="C241" s="74">
        <f t="shared" ref="C241:I241" si="48">C138+C168+C206+C213+C222+C225+C240</f>
        <v>114284759.85000001</v>
      </c>
      <c r="D241" s="74">
        <f t="shared" si="48"/>
        <v>176908408.90000001</v>
      </c>
      <c r="E241" s="74">
        <f t="shared" si="48"/>
        <v>112666850.51999998</v>
      </c>
      <c r="F241" s="74">
        <f t="shared" si="48"/>
        <v>64241558.379999995</v>
      </c>
      <c r="G241" s="74">
        <f t="shared" si="48"/>
        <v>527669379.90999997</v>
      </c>
      <c r="H241" s="74">
        <f t="shared" si="48"/>
        <v>178526318.23000002</v>
      </c>
      <c r="I241" s="74">
        <f t="shared" si="48"/>
        <v>706195698.13999999</v>
      </c>
    </row>
    <row r="242" spans="1:9" ht="15.75" thickTop="1" x14ac:dyDescent="0.25">
      <c r="A242" s="68"/>
      <c r="B242" s="73"/>
      <c r="C242" s="73"/>
      <c r="D242" s="73"/>
      <c r="E242" s="73"/>
      <c r="F242" s="73"/>
      <c r="G242" s="73"/>
      <c r="H242" s="73"/>
      <c r="I242" s="73"/>
    </row>
    <row r="243" spans="1:9" x14ac:dyDescent="0.25">
      <c r="A243" s="70" t="s">
        <v>259</v>
      </c>
      <c r="B243" s="72"/>
      <c r="C243" s="72"/>
      <c r="D243" s="72"/>
      <c r="E243" s="72"/>
      <c r="F243" s="72"/>
      <c r="G243" s="72"/>
      <c r="H243" s="72"/>
      <c r="I243" s="72"/>
    </row>
    <row r="244" spans="1:9" x14ac:dyDescent="0.25">
      <c r="A244" s="71" t="s">
        <v>260</v>
      </c>
      <c r="B244" s="72"/>
      <c r="C244" s="72"/>
      <c r="D244" s="72"/>
      <c r="E244" s="72"/>
      <c r="F244" s="72"/>
      <c r="G244" s="72"/>
      <c r="H244" s="72"/>
      <c r="I244" s="72"/>
    </row>
    <row r="245" spans="1:9" x14ac:dyDescent="0.25">
      <c r="A245" s="70" t="s">
        <v>261</v>
      </c>
      <c r="B245" s="69">
        <v>324563341.57999998</v>
      </c>
      <c r="C245" s="69">
        <v>113661805.77</v>
      </c>
      <c r="D245" s="69">
        <v>28426076.670000002</v>
      </c>
      <c r="E245" s="69">
        <v>18774517.449999999</v>
      </c>
      <c r="F245" s="69">
        <v>9651559.2200000007</v>
      </c>
      <c r="G245" s="69">
        <f t="shared" ref="G245:H246" si="49">B245+E245</f>
        <v>343337859.02999997</v>
      </c>
      <c r="H245" s="69">
        <f t="shared" si="49"/>
        <v>123313364.98999999</v>
      </c>
      <c r="I245" s="69">
        <f t="shared" ref="I245" si="50">SUM(G245:H245)</f>
        <v>466651224.01999998</v>
      </c>
    </row>
    <row r="246" spans="1:9" x14ac:dyDescent="0.25">
      <c r="A246" s="70" t="s">
        <v>262</v>
      </c>
      <c r="B246" s="67">
        <v>7448719.1399999997</v>
      </c>
      <c r="C246" s="67">
        <v>151302.34</v>
      </c>
      <c r="D246" s="67">
        <v>40009.910000000003</v>
      </c>
      <c r="E246" s="67">
        <v>26469.94</v>
      </c>
      <c r="F246" s="67">
        <v>13539.97</v>
      </c>
      <c r="G246" s="67">
        <f t="shared" si="49"/>
        <v>7475189.0800000001</v>
      </c>
      <c r="H246" s="67">
        <f t="shared" si="49"/>
        <v>164842.31</v>
      </c>
      <c r="I246" s="67">
        <f>SUM(G246:H246)</f>
        <v>7640031.3899999997</v>
      </c>
    </row>
    <row r="247" spans="1:9" x14ac:dyDescent="0.25">
      <c r="A247" s="70" t="s">
        <v>263</v>
      </c>
      <c r="B247" s="69">
        <f>SUM(B245:B246)</f>
        <v>332012060.71999997</v>
      </c>
      <c r="C247" s="69">
        <f t="shared" ref="C247:I247" si="51">SUM(C245:C246)</f>
        <v>113813108.11</v>
      </c>
      <c r="D247" s="69">
        <f t="shared" si="51"/>
        <v>28466086.580000002</v>
      </c>
      <c r="E247" s="69">
        <f t="shared" si="51"/>
        <v>18800987.390000001</v>
      </c>
      <c r="F247" s="69">
        <f t="shared" si="51"/>
        <v>9665099.1900000013</v>
      </c>
      <c r="G247" s="69">
        <f t="shared" si="51"/>
        <v>350813048.10999995</v>
      </c>
      <c r="H247" s="69">
        <f t="shared" si="51"/>
        <v>123478207.3</v>
      </c>
      <c r="I247" s="69">
        <f t="shared" si="51"/>
        <v>474291255.40999997</v>
      </c>
    </row>
    <row r="248" spans="1:9" x14ac:dyDescent="0.25">
      <c r="A248" s="71" t="s">
        <v>264</v>
      </c>
      <c r="B248" s="69"/>
      <c r="C248" s="69"/>
      <c r="D248" s="69"/>
      <c r="E248" s="69"/>
      <c r="F248" s="69"/>
      <c r="G248" s="69"/>
      <c r="H248" s="69"/>
      <c r="I248" s="69"/>
    </row>
    <row r="249" spans="1:9" x14ac:dyDescent="0.25">
      <c r="A249" s="70" t="s">
        <v>265</v>
      </c>
      <c r="B249" s="84">
        <v>17454180.789999999</v>
      </c>
      <c r="C249" s="84">
        <v>3548585.32</v>
      </c>
      <c r="D249" s="84">
        <v>96170439.36999999</v>
      </c>
      <c r="E249" s="84">
        <v>63522545.200000003</v>
      </c>
      <c r="F249" s="84">
        <v>32647894.169999998</v>
      </c>
      <c r="G249" s="69">
        <f t="shared" ref="G249" si="52">B249+E249</f>
        <v>80976725.99000001</v>
      </c>
      <c r="H249" s="69">
        <f t="shared" ref="H249" si="53">C249+F249</f>
        <v>36196479.489999995</v>
      </c>
      <c r="I249" s="69">
        <f t="shared" ref="I249" si="54">SUM(G249:H249)</f>
        <v>117173205.48</v>
      </c>
    </row>
    <row r="250" spans="1:9" x14ac:dyDescent="0.25">
      <c r="A250" s="70" t="s">
        <v>266</v>
      </c>
      <c r="B250" s="69">
        <v>11715796.74</v>
      </c>
      <c r="C250" s="69">
        <v>0</v>
      </c>
      <c r="D250" s="69">
        <v>0</v>
      </c>
      <c r="E250" s="69">
        <v>0</v>
      </c>
      <c r="F250" s="69">
        <v>0</v>
      </c>
      <c r="G250" s="69">
        <f t="shared" ref="G250:H251" si="55">B250+E250</f>
        <v>11715796.74</v>
      </c>
      <c r="H250" s="69">
        <f t="shared" si="55"/>
        <v>0</v>
      </c>
      <c r="I250" s="69">
        <f t="shared" ref="I250:I251" si="56">SUM(G250:H250)</f>
        <v>11715796.74</v>
      </c>
    </row>
    <row r="251" spans="1:9" x14ac:dyDescent="0.25">
      <c r="A251" s="70" t="s">
        <v>267</v>
      </c>
      <c r="B251" s="67">
        <v>3577929.21</v>
      </c>
      <c r="C251" s="67">
        <v>202685.55</v>
      </c>
      <c r="D251" s="67">
        <v>15214.21</v>
      </c>
      <c r="E251" s="67">
        <v>10070.290000000001</v>
      </c>
      <c r="F251" s="67">
        <v>5143.92</v>
      </c>
      <c r="G251" s="67">
        <f t="shared" si="55"/>
        <v>3587999.5</v>
      </c>
      <c r="H251" s="67">
        <f t="shared" si="55"/>
        <v>207829.47</v>
      </c>
      <c r="I251" s="67">
        <f t="shared" si="56"/>
        <v>3795828.97</v>
      </c>
    </row>
    <row r="252" spans="1:9" x14ac:dyDescent="0.25">
      <c r="A252" s="70" t="s">
        <v>268</v>
      </c>
      <c r="B252" s="69">
        <f>SUM(B249:B251)</f>
        <v>32747906.740000002</v>
      </c>
      <c r="C252" s="69">
        <f t="shared" ref="C252:I252" si="57">SUM(C249:C251)</f>
        <v>3751270.8699999996</v>
      </c>
      <c r="D252" s="69">
        <f t="shared" si="57"/>
        <v>96185653.579999983</v>
      </c>
      <c r="E252" s="69">
        <f t="shared" si="57"/>
        <v>63532615.490000002</v>
      </c>
      <c r="F252" s="69">
        <f t="shared" si="57"/>
        <v>32653038.09</v>
      </c>
      <c r="G252" s="69">
        <f t="shared" si="57"/>
        <v>96280522.230000004</v>
      </c>
      <c r="H252" s="69">
        <f t="shared" si="57"/>
        <v>36404308.959999993</v>
      </c>
      <c r="I252" s="69">
        <f t="shared" si="57"/>
        <v>132684831.19</v>
      </c>
    </row>
    <row r="253" spans="1:9" x14ac:dyDescent="0.25">
      <c r="A253" s="71" t="s">
        <v>269</v>
      </c>
      <c r="B253" s="69"/>
      <c r="C253" s="69"/>
      <c r="D253" s="69"/>
      <c r="E253" s="69"/>
      <c r="F253" s="69"/>
      <c r="G253" s="69"/>
      <c r="H253" s="69"/>
      <c r="I253" s="69"/>
    </row>
    <row r="254" spans="1:9" x14ac:dyDescent="0.25">
      <c r="A254" s="70" t="s">
        <v>270</v>
      </c>
      <c r="B254" s="67">
        <v>32547180.59</v>
      </c>
      <c r="C254" s="67">
        <v>0</v>
      </c>
      <c r="D254" s="67">
        <v>0</v>
      </c>
      <c r="E254" s="67">
        <v>0</v>
      </c>
      <c r="F254" s="67">
        <v>0</v>
      </c>
      <c r="G254" s="67">
        <f t="shared" ref="G254:H254" si="58">B254+E254</f>
        <v>32547180.59</v>
      </c>
      <c r="H254" s="67">
        <f t="shared" si="58"/>
        <v>0</v>
      </c>
      <c r="I254" s="67">
        <f t="shared" ref="I254" si="59">SUM(G254:H254)</f>
        <v>32547180.59</v>
      </c>
    </row>
    <row r="255" spans="1:9" x14ac:dyDescent="0.25">
      <c r="A255" s="70" t="s">
        <v>271</v>
      </c>
      <c r="B255" s="69">
        <f>SUM(B254)</f>
        <v>32547180.59</v>
      </c>
      <c r="C255" s="69">
        <f t="shared" ref="C255:I255" si="60">SUM(C254)</f>
        <v>0</v>
      </c>
      <c r="D255" s="69">
        <f t="shared" si="60"/>
        <v>0</v>
      </c>
      <c r="E255" s="69">
        <f t="shared" si="60"/>
        <v>0</v>
      </c>
      <c r="F255" s="69">
        <f t="shared" si="60"/>
        <v>0</v>
      </c>
      <c r="G255" s="69">
        <f t="shared" si="60"/>
        <v>32547180.59</v>
      </c>
      <c r="H255" s="69">
        <f t="shared" si="60"/>
        <v>0</v>
      </c>
      <c r="I255" s="69">
        <f t="shared" si="60"/>
        <v>32547180.59</v>
      </c>
    </row>
    <row r="256" spans="1:9" x14ac:dyDescent="0.25">
      <c r="A256" s="71" t="s">
        <v>272</v>
      </c>
      <c r="B256" s="69"/>
      <c r="C256" s="69"/>
      <c r="D256" s="69"/>
      <c r="E256" s="69"/>
      <c r="F256" s="69"/>
      <c r="G256" s="69"/>
      <c r="H256" s="69"/>
      <c r="I256" s="69"/>
    </row>
    <row r="257" spans="1:9" x14ac:dyDescent="0.25">
      <c r="A257" s="70" t="s">
        <v>273</v>
      </c>
      <c r="B257" s="69">
        <v>10223202.619999999</v>
      </c>
      <c r="C257" s="69">
        <v>8603273.5199999996</v>
      </c>
      <c r="D257" s="69">
        <v>0</v>
      </c>
      <c r="E257" s="69">
        <v>0</v>
      </c>
      <c r="F257" s="69">
        <v>0</v>
      </c>
      <c r="G257" s="69">
        <f t="shared" ref="G257:H262" si="61">B257+E257</f>
        <v>10223202.619999999</v>
      </c>
      <c r="H257" s="69">
        <f t="shared" si="61"/>
        <v>8603273.5199999996</v>
      </c>
      <c r="I257" s="69">
        <f t="shared" ref="I257:I262" si="62">SUM(G257:H257)</f>
        <v>18826476.140000001</v>
      </c>
    </row>
    <row r="258" spans="1:9" x14ac:dyDescent="0.25">
      <c r="A258" s="70" t="s">
        <v>274</v>
      </c>
      <c r="B258" s="69">
        <v>-41373294.740000002</v>
      </c>
      <c r="C258" s="69">
        <v>-2659191.04</v>
      </c>
      <c r="D258" s="69">
        <v>-12861989</v>
      </c>
      <c r="E258" s="69">
        <v>-8513350.5099999998</v>
      </c>
      <c r="F258" s="69">
        <v>-4348638.49</v>
      </c>
      <c r="G258" s="69">
        <f t="shared" si="61"/>
        <v>-49886645.25</v>
      </c>
      <c r="H258" s="69">
        <f t="shared" si="61"/>
        <v>-7007829.5300000003</v>
      </c>
      <c r="I258" s="69">
        <f t="shared" si="62"/>
        <v>-56894474.780000001</v>
      </c>
    </row>
    <row r="259" spans="1:9" x14ac:dyDescent="0.25">
      <c r="A259" s="70" t="s">
        <v>275</v>
      </c>
      <c r="B259" s="69">
        <v>-755388.96</v>
      </c>
      <c r="C259" s="69">
        <v>25985.040000000001</v>
      </c>
      <c r="D259" s="69">
        <v>0</v>
      </c>
      <c r="E259" s="69">
        <v>0</v>
      </c>
      <c r="F259" s="69">
        <v>0</v>
      </c>
      <c r="G259" s="69">
        <f t="shared" si="61"/>
        <v>-755388.96</v>
      </c>
      <c r="H259" s="69">
        <f t="shared" si="61"/>
        <v>25985.040000000001</v>
      </c>
      <c r="I259" s="69">
        <f t="shared" si="62"/>
        <v>-729403.91999999993</v>
      </c>
    </row>
    <row r="260" spans="1:9" x14ac:dyDescent="0.25">
      <c r="A260" s="70" t="s">
        <v>276</v>
      </c>
      <c r="B260" s="69">
        <v>-8354.4</v>
      </c>
      <c r="C260" s="69">
        <v>90321.36</v>
      </c>
      <c r="D260" s="69">
        <v>0</v>
      </c>
      <c r="E260" s="69">
        <v>0</v>
      </c>
      <c r="F260" s="69">
        <v>0</v>
      </c>
      <c r="G260" s="69">
        <f t="shared" si="61"/>
        <v>-8354.4</v>
      </c>
      <c r="H260" s="69">
        <f t="shared" si="61"/>
        <v>90321.36</v>
      </c>
      <c r="I260" s="69">
        <f t="shared" si="62"/>
        <v>81966.960000000006</v>
      </c>
    </row>
    <row r="261" spans="1:9" x14ac:dyDescent="0.25">
      <c r="A261" s="70" t="s">
        <v>277</v>
      </c>
      <c r="B261" s="69">
        <v>-1230.17</v>
      </c>
      <c r="C261" s="69">
        <v>0</v>
      </c>
      <c r="D261" s="69">
        <v>0</v>
      </c>
      <c r="E261" s="69">
        <v>0</v>
      </c>
      <c r="F261" s="69">
        <v>0</v>
      </c>
      <c r="G261" s="69">
        <f t="shared" si="61"/>
        <v>-1230.17</v>
      </c>
      <c r="H261" s="69">
        <f t="shared" si="61"/>
        <v>0</v>
      </c>
      <c r="I261" s="69">
        <f t="shared" si="62"/>
        <v>-1230.17</v>
      </c>
    </row>
    <row r="262" spans="1:9" x14ac:dyDescent="0.25">
      <c r="A262" s="70" t="s">
        <v>278</v>
      </c>
      <c r="B262" s="67">
        <v>0</v>
      </c>
      <c r="C262" s="67">
        <v>0</v>
      </c>
      <c r="D262" s="67">
        <v>0</v>
      </c>
      <c r="E262" s="67">
        <v>0</v>
      </c>
      <c r="F262" s="67">
        <v>0</v>
      </c>
      <c r="G262" s="67">
        <f t="shared" si="61"/>
        <v>0</v>
      </c>
      <c r="H262" s="67">
        <f t="shared" si="61"/>
        <v>0</v>
      </c>
      <c r="I262" s="67">
        <f t="shared" si="62"/>
        <v>0</v>
      </c>
    </row>
    <row r="263" spans="1:9" x14ac:dyDescent="0.25">
      <c r="A263" s="70" t="s">
        <v>279</v>
      </c>
      <c r="B263" s="69">
        <f>SUM(B257:B262)</f>
        <v>-31915065.650000006</v>
      </c>
      <c r="C263" s="69">
        <f t="shared" ref="C263:I263" si="63">SUM(C257:C262)</f>
        <v>6060388.8799999999</v>
      </c>
      <c r="D263" s="69">
        <f t="shared" si="63"/>
        <v>-12861989</v>
      </c>
      <c r="E263" s="69">
        <f t="shared" si="63"/>
        <v>-8513350.5099999998</v>
      </c>
      <c r="F263" s="69">
        <f t="shared" si="63"/>
        <v>-4348638.49</v>
      </c>
      <c r="G263" s="69">
        <f t="shared" si="63"/>
        <v>-40428416.160000004</v>
      </c>
      <c r="H263" s="69">
        <f t="shared" si="63"/>
        <v>1711750.3899999994</v>
      </c>
      <c r="I263" s="69">
        <f t="shared" si="63"/>
        <v>-38716665.770000003</v>
      </c>
    </row>
    <row r="264" spans="1:9" x14ac:dyDescent="0.25">
      <c r="A264" s="71" t="s">
        <v>280</v>
      </c>
      <c r="B264" s="69"/>
      <c r="C264" s="69"/>
      <c r="D264" s="69"/>
      <c r="E264" s="69"/>
      <c r="F264" s="69"/>
      <c r="G264" s="69"/>
      <c r="H264" s="69"/>
      <c r="I264" s="69"/>
    </row>
    <row r="265" spans="1:9" x14ac:dyDescent="0.25">
      <c r="A265" s="70" t="s">
        <v>281</v>
      </c>
      <c r="B265" s="69">
        <v>-1682976.45</v>
      </c>
      <c r="C265" s="69">
        <v>0</v>
      </c>
      <c r="D265" s="69">
        <v>0</v>
      </c>
      <c r="E265" s="69">
        <v>0</v>
      </c>
      <c r="F265" s="69">
        <v>0</v>
      </c>
      <c r="G265" s="69">
        <f t="shared" ref="G265:H266" si="64">B265+E265</f>
        <v>-1682976.45</v>
      </c>
      <c r="H265" s="69">
        <f t="shared" si="64"/>
        <v>0</v>
      </c>
      <c r="I265" s="69">
        <f t="shared" ref="I265:I266" si="65">SUM(G265:H265)</f>
        <v>-1682976.45</v>
      </c>
    </row>
    <row r="266" spans="1:9" x14ac:dyDescent="0.25">
      <c r="A266" s="70" t="s">
        <v>282</v>
      </c>
      <c r="B266" s="67">
        <v>11835389.470000001</v>
      </c>
      <c r="C266" s="67">
        <v>0</v>
      </c>
      <c r="D266" s="67">
        <v>0</v>
      </c>
      <c r="E266" s="67">
        <v>0</v>
      </c>
      <c r="F266" s="67">
        <v>0</v>
      </c>
      <c r="G266" s="67">
        <f t="shared" si="64"/>
        <v>11835389.470000001</v>
      </c>
      <c r="H266" s="67">
        <f t="shared" si="64"/>
        <v>0</v>
      </c>
      <c r="I266" s="67">
        <f t="shared" si="65"/>
        <v>11835389.470000001</v>
      </c>
    </row>
    <row r="267" spans="1:9" x14ac:dyDescent="0.25">
      <c r="A267" s="70" t="s">
        <v>283</v>
      </c>
      <c r="B267" s="69">
        <f>SUM(B265:B266)</f>
        <v>10152413.020000001</v>
      </c>
      <c r="C267" s="69">
        <f t="shared" ref="C267:I267" si="66">SUM(C265:C266)</f>
        <v>0</v>
      </c>
      <c r="D267" s="69">
        <f t="shared" si="66"/>
        <v>0</v>
      </c>
      <c r="E267" s="69">
        <f t="shared" si="66"/>
        <v>0</v>
      </c>
      <c r="F267" s="69">
        <f t="shared" si="66"/>
        <v>0</v>
      </c>
      <c r="G267" s="69">
        <f t="shared" si="66"/>
        <v>10152413.020000001</v>
      </c>
      <c r="H267" s="69">
        <f t="shared" si="66"/>
        <v>0</v>
      </c>
      <c r="I267" s="69">
        <f t="shared" si="66"/>
        <v>10152413.020000001</v>
      </c>
    </row>
    <row r="268" spans="1:9" ht="15.75" thickBot="1" x14ac:dyDescent="0.3">
      <c r="A268" s="70" t="s">
        <v>284</v>
      </c>
      <c r="B268" s="74">
        <f>B247+B252+B255+B263+B267</f>
        <v>375544495.41999996</v>
      </c>
      <c r="C268" s="74">
        <f t="shared" ref="C268:I268" si="67">C247+C252+C255+C263+C267</f>
        <v>123624767.86</v>
      </c>
      <c r="D268" s="74">
        <f t="shared" si="67"/>
        <v>111789751.15999998</v>
      </c>
      <c r="E268" s="74">
        <f t="shared" si="67"/>
        <v>73820252.36999999</v>
      </c>
      <c r="F268" s="74">
        <f t="shared" si="67"/>
        <v>37969498.789999999</v>
      </c>
      <c r="G268" s="74">
        <f t="shared" si="67"/>
        <v>449364747.7899999</v>
      </c>
      <c r="H268" s="74">
        <f t="shared" si="67"/>
        <v>161594266.64999998</v>
      </c>
      <c r="I268" s="74">
        <f t="shared" si="67"/>
        <v>610959014.43999994</v>
      </c>
    </row>
    <row r="269" spans="1:9" ht="15.75" thickTop="1" x14ac:dyDescent="0.25">
      <c r="A269" s="70" t="s">
        <v>285</v>
      </c>
      <c r="B269" s="73"/>
      <c r="C269" s="73"/>
      <c r="D269" s="73"/>
      <c r="E269" s="73"/>
      <c r="F269" s="73"/>
      <c r="G269" s="73"/>
      <c r="H269" s="73"/>
      <c r="I269" s="73"/>
    </row>
    <row r="270" spans="1:9" x14ac:dyDescent="0.25">
      <c r="A270" s="71" t="s">
        <v>286</v>
      </c>
      <c r="B270" s="72"/>
      <c r="C270" s="72"/>
      <c r="D270" s="72"/>
      <c r="E270" s="72"/>
      <c r="F270" s="72"/>
      <c r="G270" s="72"/>
      <c r="H270" s="72"/>
      <c r="I270" s="72"/>
    </row>
    <row r="271" spans="1:9" x14ac:dyDescent="0.25">
      <c r="A271" s="70" t="s">
        <v>287</v>
      </c>
      <c r="B271" s="67">
        <v>226479977.37</v>
      </c>
      <c r="C271" s="67">
        <v>93482180.420000002</v>
      </c>
      <c r="D271" s="67">
        <v>6446327.3099999996</v>
      </c>
      <c r="E271" s="67">
        <v>4141314.79</v>
      </c>
      <c r="F271" s="67">
        <v>2305012.52</v>
      </c>
      <c r="G271" s="67">
        <f t="shared" ref="G271:H271" si="68">B271+E271</f>
        <v>230621292.16</v>
      </c>
      <c r="H271" s="67">
        <f t="shared" si="68"/>
        <v>95787192.939999998</v>
      </c>
      <c r="I271" s="67">
        <f t="shared" ref="I271" si="69">SUM(G271:H271)</f>
        <v>326408485.10000002</v>
      </c>
    </row>
    <row r="272" spans="1:9" x14ac:dyDescent="0.25">
      <c r="A272" s="70" t="s">
        <v>288</v>
      </c>
      <c r="B272" s="69">
        <f>SUM(B271)</f>
        <v>226479977.37</v>
      </c>
      <c r="C272" s="69">
        <f t="shared" ref="C272:I272" si="70">SUM(C271)</f>
        <v>93482180.420000002</v>
      </c>
      <c r="D272" s="69">
        <f t="shared" si="70"/>
        <v>6446327.3099999996</v>
      </c>
      <c r="E272" s="69">
        <f t="shared" si="70"/>
        <v>4141314.79</v>
      </c>
      <c r="F272" s="69">
        <f t="shared" si="70"/>
        <v>2305012.52</v>
      </c>
      <c r="G272" s="69">
        <f>SUM(G271)</f>
        <v>230621292.16</v>
      </c>
      <c r="H272" s="69">
        <f t="shared" si="70"/>
        <v>95787192.939999998</v>
      </c>
      <c r="I272" s="69">
        <f t="shared" si="70"/>
        <v>326408485.10000002</v>
      </c>
    </row>
    <row r="273" spans="1:9" x14ac:dyDescent="0.25">
      <c r="A273" s="71" t="s">
        <v>289</v>
      </c>
      <c r="B273" s="72"/>
      <c r="C273" s="72"/>
      <c r="D273" s="72"/>
      <c r="E273" s="72"/>
      <c r="F273" s="72"/>
      <c r="G273" s="72"/>
      <c r="H273" s="72"/>
      <c r="I273" s="72"/>
    </row>
    <row r="274" spans="1:9" x14ac:dyDescent="0.25">
      <c r="A274" s="70"/>
      <c r="B274" s="69"/>
      <c r="C274" s="69"/>
      <c r="D274" s="69"/>
      <c r="E274" s="69"/>
      <c r="F274" s="69"/>
      <c r="G274" s="69"/>
      <c r="H274" s="69"/>
      <c r="I274" s="69"/>
    </row>
    <row r="275" spans="1:9" x14ac:dyDescent="0.25">
      <c r="A275" s="70" t="s">
        <v>290</v>
      </c>
      <c r="B275" s="69">
        <v>-88893.1</v>
      </c>
      <c r="C275" s="69">
        <v>0</v>
      </c>
      <c r="D275" s="69">
        <v>0</v>
      </c>
      <c r="E275" s="69">
        <v>0</v>
      </c>
      <c r="F275" s="69">
        <v>0</v>
      </c>
      <c r="G275" s="69">
        <f t="shared" ref="G275:H276" si="71">B275+E275</f>
        <v>-88893.1</v>
      </c>
      <c r="H275" s="69">
        <f t="shared" si="71"/>
        <v>0</v>
      </c>
      <c r="I275" s="69">
        <f t="shared" ref="I275:I276" si="72">SUM(G275:H275)</f>
        <v>-88893.1</v>
      </c>
    </row>
    <row r="276" spans="1:9" x14ac:dyDescent="0.25">
      <c r="A276" s="70" t="s">
        <v>290</v>
      </c>
      <c r="B276" s="67">
        <v>53467929.609999999</v>
      </c>
      <c r="C276" s="67">
        <v>21870763.949999999</v>
      </c>
      <c r="D276" s="67">
        <v>0</v>
      </c>
      <c r="E276" s="67">
        <v>0</v>
      </c>
      <c r="F276" s="67">
        <v>0</v>
      </c>
      <c r="G276" s="67">
        <f t="shared" si="71"/>
        <v>53467929.609999999</v>
      </c>
      <c r="H276" s="67">
        <f t="shared" si="71"/>
        <v>21870763.949999999</v>
      </c>
      <c r="I276" s="67">
        <f t="shared" si="72"/>
        <v>75338693.560000002</v>
      </c>
    </row>
    <row r="277" spans="1:9" x14ac:dyDescent="0.25">
      <c r="A277" s="70" t="s">
        <v>291</v>
      </c>
      <c r="B277" s="69">
        <f>SUM(B274:B276)</f>
        <v>53379036.509999998</v>
      </c>
      <c r="C277" s="69">
        <f t="shared" ref="C277:H277" si="73">SUM(C274:C276)</f>
        <v>21870763.949999999</v>
      </c>
      <c r="D277" s="69">
        <f t="shared" si="73"/>
        <v>0</v>
      </c>
      <c r="E277" s="69">
        <f t="shared" si="73"/>
        <v>0</v>
      </c>
      <c r="F277" s="69">
        <f t="shared" si="73"/>
        <v>0</v>
      </c>
      <c r="G277" s="69">
        <f t="shared" si="73"/>
        <v>53379036.509999998</v>
      </c>
      <c r="H277" s="69">
        <f t="shared" si="73"/>
        <v>21870763.949999999</v>
      </c>
      <c r="I277" s="69">
        <f>SUM(I274:I276)</f>
        <v>75249800.460000008</v>
      </c>
    </row>
    <row r="278" spans="1:9" x14ac:dyDescent="0.25">
      <c r="A278" s="71" t="s">
        <v>292</v>
      </c>
      <c r="B278" s="72"/>
      <c r="C278" s="72"/>
      <c r="D278" s="72"/>
      <c r="E278" s="72"/>
      <c r="F278" s="72"/>
      <c r="G278" s="72"/>
      <c r="H278" s="72"/>
      <c r="I278" s="72"/>
    </row>
    <row r="279" spans="1:9" x14ac:dyDescent="0.25">
      <c r="A279" s="70" t="s">
        <v>293</v>
      </c>
      <c r="B279" s="69">
        <v>157901219.69999999</v>
      </c>
      <c r="C279" s="69">
        <v>44434666.140000001</v>
      </c>
      <c r="D279" s="69">
        <v>0</v>
      </c>
      <c r="E279" s="69">
        <v>0</v>
      </c>
      <c r="F279" s="69">
        <v>0</v>
      </c>
      <c r="G279" s="69">
        <f t="shared" ref="G279:H281" si="74">B279+E279</f>
        <v>157901219.69999999</v>
      </c>
      <c r="H279" s="69">
        <f t="shared" si="74"/>
        <v>44434666.140000001</v>
      </c>
      <c r="I279" s="69">
        <f t="shared" ref="I279:I281" si="75">SUM(G279:H279)</f>
        <v>202335885.83999997</v>
      </c>
    </row>
    <row r="280" spans="1:9" x14ac:dyDescent="0.25">
      <c r="A280" s="70" t="s">
        <v>294</v>
      </c>
      <c r="B280" s="69">
        <v>-138798078.66</v>
      </c>
      <c r="C280" s="69">
        <v>-43591961.130000003</v>
      </c>
      <c r="D280" s="69">
        <v>0</v>
      </c>
      <c r="E280" s="69">
        <v>0</v>
      </c>
      <c r="F280" s="69">
        <v>0</v>
      </c>
      <c r="G280" s="69">
        <f t="shared" si="74"/>
        <v>-138798078.66</v>
      </c>
      <c r="H280" s="69">
        <f t="shared" si="74"/>
        <v>-43591961.130000003</v>
      </c>
      <c r="I280" s="69">
        <f t="shared" si="75"/>
        <v>-182390039.78999999</v>
      </c>
    </row>
    <row r="281" spans="1:9" x14ac:dyDescent="0.25">
      <c r="A281" s="70" t="s">
        <v>295</v>
      </c>
      <c r="B281" s="67">
        <v>0</v>
      </c>
      <c r="C281" s="67">
        <v>0</v>
      </c>
      <c r="D281" s="67">
        <v>0</v>
      </c>
      <c r="E281" s="67">
        <v>0</v>
      </c>
      <c r="F281" s="67">
        <v>0</v>
      </c>
      <c r="G281" s="67">
        <f t="shared" si="74"/>
        <v>0</v>
      </c>
      <c r="H281" s="67">
        <f t="shared" si="74"/>
        <v>0</v>
      </c>
      <c r="I281" s="67">
        <f t="shared" si="75"/>
        <v>0</v>
      </c>
    </row>
    <row r="282" spans="1:9" x14ac:dyDescent="0.25">
      <c r="A282" s="70" t="s">
        <v>296</v>
      </c>
      <c r="B282" s="69">
        <f>SUM(B279:B281)</f>
        <v>19103141.039999992</v>
      </c>
      <c r="C282" s="69">
        <f t="shared" ref="C282:I282" si="76">SUM(C279:C281)</f>
        <v>842705.00999999791</v>
      </c>
      <c r="D282" s="69">
        <f t="shared" si="76"/>
        <v>0</v>
      </c>
      <c r="E282" s="69">
        <f t="shared" si="76"/>
        <v>0</v>
      </c>
      <c r="F282" s="69">
        <f t="shared" si="76"/>
        <v>0</v>
      </c>
      <c r="G282" s="69">
        <f t="shared" si="76"/>
        <v>19103141.039999992</v>
      </c>
      <c r="H282" s="69">
        <f t="shared" si="76"/>
        <v>842705.00999999791</v>
      </c>
      <c r="I282" s="69">
        <f t="shared" si="76"/>
        <v>19945846.049999982</v>
      </c>
    </row>
    <row r="283" spans="1:9" x14ac:dyDescent="0.25">
      <c r="A283" s="68"/>
      <c r="B283" s="67"/>
      <c r="C283" s="67"/>
      <c r="D283" s="67"/>
      <c r="E283" s="67"/>
      <c r="F283" s="67"/>
      <c r="G283" s="67"/>
      <c r="H283" s="67"/>
      <c r="I283" s="67"/>
    </row>
    <row r="284" spans="1:9" ht="15.75" thickBot="1" x14ac:dyDescent="0.3">
      <c r="A284" s="66" t="s">
        <v>6</v>
      </c>
      <c r="B284" s="65">
        <f>B65-B241-B268-B272-B277-B282</f>
        <v>493452721.5199995</v>
      </c>
      <c r="C284" s="65">
        <f>C65-C241-C268-C272-C277-C282</f>
        <v>212383490.38999987</v>
      </c>
      <c r="D284" s="65">
        <f t="shared" ref="D284:I284" si="77">D65-D241-D268-D272-D277-D282</f>
        <v>-295144487.37</v>
      </c>
      <c r="E284" s="65">
        <f t="shared" si="77"/>
        <v>-190628417.67999998</v>
      </c>
      <c r="F284" s="65">
        <f t="shared" si="77"/>
        <v>-104516069.68999998</v>
      </c>
      <c r="G284" s="65">
        <f t="shared" si="77"/>
        <v>302824303.83999979</v>
      </c>
      <c r="H284" s="65">
        <f t="shared" si="77"/>
        <v>107867420.6999999</v>
      </c>
      <c r="I284" s="65">
        <f t="shared" si="77"/>
        <v>410691724.53999972</v>
      </c>
    </row>
    <row r="285" spans="1:9" ht="15.75" thickTop="1" x14ac:dyDescent="0.25">
      <c r="A285" s="68"/>
      <c r="B285" s="72"/>
      <c r="C285" s="72"/>
      <c r="D285" s="72"/>
      <c r="E285" s="72"/>
      <c r="F285" s="72"/>
      <c r="G285" s="72"/>
      <c r="H285" s="72"/>
      <c r="I285" s="72"/>
    </row>
    <row r="286" spans="1:9" x14ac:dyDescent="0.25">
      <c r="A286" s="66" t="s">
        <v>5</v>
      </c>
      <c r="B286" s="72"/>
      <c r="C286" s="72"/>
      <c r="D286" s="72"/>
      <c r="E286" s="72"/>
      <c r="F286" s="72"/>
      <c r="G286" s="72"/>
      <c r="H286" s="72"/>
      <c r="I286" s="72"/>
    </row>
    <row r="287" spans="1:9" x14ac:dyDescent="0.25">
      <c r="A287" s="71" t="s">
        <v>297</v>
      </c>
      <c r="B287" s="72"/>
      <c r="C287" s="72"/>
      <c r="D287" s="72"/>
      <c r="E287" s="72"/>
      <c r="F287" s="72"/>
      <c r="G287" s="72"/>
      <c r="H287" s="72"/>
      <c r="I287" s="72"/>
    </row>
    <row r="288" spans="1:9" x14ac:dyDescent="0.25">
      <c r="A288" s="70" t="s">
        <v>298</v>
      </c>
      <c r="B288" s="69">
        <v>675164.86</v>
      </c>
      <c r="C288" s="69">
        <v>0</v>
      </c>
      <c r="D288" s="69">
        <v>0</v>
      </c>
      <c r="E288" s="69">
        <v>-53.73</v>
      </c>
      <c r="F288" s="69">
        <v>53.73</v>
      </c>
      <c r="G288" s="69">
        <f t="shared" ref="G288:H311" si="78">B288+E288</f>
        <v>675111.13</v>
      </c>
      <c r="H288" s="69">
        <f t="shared" si="78"/>
        <v>53.73</v>
      </c>
      <c r="I288" s="69">
        <f t="shared" ref="I288:I311" si="79">SUM(G288:H288)</f>
        <v>675164.86</v>
      </c>
    </row>
    <row r="289" spans="1:9" x14ac:dyDescent="0.25">
      <c r="A289" s="70" t="s">
        <v>299</v>
      </c>
      <c r="B289" s="69">
        <v>0</v>
      </c>
      <c r="C289" s="69">
        <v>0</v>
      </c>
      <c r="D289" s="69">
        <v>-59623809.18</v>
      </c>
      <c r="E289" s="69">
        <v>-39322581.119099997</v>
      </c>
      <c r="F289" s="69">
        <v>-20301228.060900003</v>
      </c>
      <c r="G289" s="69">
        <f t="shared" si="78"/>
        <v>-39322581.119099997</v>
      </c>
      <c r="H289" s="69">
        <f t="shared" si="78"/>
        <v>-20301228.060900003</v>
      </c>
      <c r="I289" s="69">
        <f t="shared" ref="I289" si="80">SUM(G289:H289)</f>
        <v>-59623809.18</v>
      </c>
    </row>
    <row r="290" spans="1:9" x14ac:dyDescent="0.25">
      <c r="A290" s="70" t="s">
        <v>300</v>
      </c>
      <c r="B290" s="69">
        <v>0</v>
      </c>
      <c r="C290" s="69">
        <v>0</v>
      </c>
      <c r="D290" s="69">
        <v>4490533.55</v>
      </c>
      <c r="E290" s="69">
        <v>2940511.48</v>
      </c>
      <c r="F290" s="69">
        <v>1550022.07</v>
      </c>
      <c r="G290" s="69">
        <f t="shared" si="78"/>
        <v>2940511.48</v>
      </c>
      <c r="H290" s="69">
        <f t="shared" si="78"/>
        <v>1550022.07</v>
      </c>
      <c r="I290" s="69">
        <f t="shared" si="79"/>
        <v>4490533.55</v>
      </c>
    </row>
    <row r="291" spans="1:9" x14ac:dyDescent="0.25">
      <c r="A291" s="70" t="s">
        <v>301</v>
      </c>
      <c r="B291" s="69">
        <v>0</v>
      </c>
      <c r="C291" s="69">
        <v>0</v>
      </c>
      <c r="D291" s="69">
        <v>0</v>
      </c>
      <c r="E291" s="69">
        <v>0</v>
      </c>
      <c r="F291" s="69">
        <v>0</v>
      </c>
      <c r="G291" s="69">
        <f t="shared" si="78"/>
        <v>0</v>
      </c>
      <c r="H291" s="69">
        <f t="shared" si="78"/>
        <v>0</v>
      </c>
      <c r="I291" s="69">
        <f t="shared" si="79"/>
        <v>0</v>
      </c>
    </row>
    <row r="292" spans="1:9" x14ac:dyDescent="0.25">
      <c r="A292" s="70" t="s">
        <v>302</v>
      </c>
      <c r="B292" s="69">
        <v>0</v>
      </c>
      <c r="C292" s="69">
        <v>0</v>
      </c>
      <c r="D292" s="69">
        <v>-1163326.3799999999</v>
      </c>
      <c r="E292" s="69">
        <v>-768319.75</v>
      </c>
      <c r="F292" s="69">
        <v>-395006.63</v>
      </c>
      <c r="G292" s="69">
        <f t="shared" si="78"/>
        <v>-768319.75</v>
      </c>
      <c r="H292" s="69">
        <f t="shared" si="78"/>
        <v>-395006.63</v>
      </c>
      <c r="I292" s="69">
        <f t="shared" si="79"/>
        <v>-1163326.3799999999</v>
      </c>
    </row>
    <row r="293" spans="1:9" x14ac:dyDescent="0.25">
      <c r="A293" s="70" t="s">
        <v>303</v>
      </c>
      <c r="B293" s="69">
        <v>0</v>
      </c>
      <c r="C293" s="69">
        <v>0</v>
      </c>
      <c r="D293" s="69">
        <v>381915.09</v>
      </c>
      <c r="E293" s="69">
        <v>251882.42</v>
      </c>
      <c r="F293" s="69">
        <v>130032.67</v>
      </c>
      <c r="G293" s="69">
        <f t="shared" si="78"/>
        <v>251882.42</v>
      </c>
      <c r="H293" s="69">
        <f t="shared" si="78"/>
        <v>130032.67</v>
      </c>
      <c r="I293" s="69">
        <f t="shared" si="79"/>
        <v>381915.09</v>
      </c>
    </row>
    <row r="294" spans="1:9" x14ac:dyDescent="0.25">
      <c r="A294" s="70" t="s">
        <v>304</v>
      </c>
      <c r="B294" s="69">
        <v>0</v>
      </c>
      <c r="C294" s="69">
        <v>0</v>
      </c>
      <c r="D294" s="69">
        <v>-33566252.799999997</v>
      </c>
      <c r="E294" s="69">
        <v>-22147777.440000001</v>
      </c>
      <c r="F294" s="69">
        <v>-11418475.359999999</v>
      </c>
      <c r="G294" s="69">
        <f t="shared" si="78"/>
        <v>-22147777.440000001</v>
      </c>
      <c r="H294" s="69">
        <f t="shared" si="78"/>
        <v>-11418475.359999999</v>
      </c>
      <c r="I294" s="69">
        <f t="shared" si="79"/>
        <v>-33566252.799999997</v>
      </c>
    </row>
    <row r="295" spans="1:9" x14ac:dyDescent="0.25">
      <c r="A295" s="70" t="s">
        <v>305</v>
      </c>
      <c r="B295" s="69">
        <v>0</v>
      </c>
      <c r="C295" s="69">
        <v>0</v>
      </c>
      <c r="D295" s="69">
        <v>0</v>
      </c>
      <c r="E295" s="69">
        <v>0</v>
      </c>
      <c r="F295" s="69">
        <v>0</v>
      </c>
      <c r="G295" s="69">
        <f t="shared" si="78"/>
        <v>0</v>
      </c>
      <c r="H295" s="69">
        <f t="shared" si="78"/>
        <v>0</v>
      </c>
      <c r="I295" s="69">
        <f t="shared" si="79"/>
        <v>0</v>
      </c>
    </row>
    <row r="296" spans="1:9" x14ac:dyDescent="0.25">
      <c r="A296" s="70" t="s">
        <v>306</v>
      </c>
      <c r="B296" s="69">
        <v>0</v>
      </c>
      <c r="C296" s="69">
        <v>0</v>
      </c>
      <c r="D296" s="69">
        <v>48454389.060000002</v>
      </c>
      <c r="E296" s="69">
        <v>31962745.420000002</v>
      </c>
      <c r="F296" s="69">
        <v>16491643.640000001</v>
      </c>
      <c r="G296" s="69">
        <f t="shared" si="78"/>
        <v>31962745.420000002</v>
      </c>
      <c r="H296" s="69">
        <f t="shared" si="78"/>
        <v>16491643.640000001</v>
      </c>
      <c r="I296" s="69">
        <f t="shared" si="79"/>
        <v>48454389.060000002</v>
      </c>
    </row>
    <row r="297" spans="1:9" x14ac:dyDescent="0.25">
      <c r="A297" s="70" t="s">
        <v>307</v>
      </c>
      <c r="B297" s="69">
        <v>0</v>
      </c>
      <c r="C297" s="69">
        <v>0</v>
      </c>
      <c r="D297" s="69">
        <v>-47221.7</v>
      </c>
      <c r="E297" s="69">
        <v>-31202.65</v>
      </c>
      <c r="F297" s="69">
        <v>-16019.05</v>
      </c>
      <c r="G297" s="69">
        <f t="shared" si="78"/>
        <v>-31202.65</v>
      </c>
      <c r="H297" s="69">
        <f t="shared" si="78"/>
        <v>-16019.05</v>
      </c>
      <c r="I297" s="69">
        <f t="shared" si="79"/>
        <v>-47221.7</v>
      </c>
    </row>
    <row r="298" spans="1:9" x14ac:dyDescent="0.25">
      <c r="A298" s="70" t="s">
        <v>308</v>
      </c>
      <c r="B298" s="69">
        <v>0</v>
      </c>
      <c r="C298" s="69">
        <v>0</v>
      </c>
      <c r="D298" s="69">
        <v>828884</v>
      </c>
      <c r="E298" s="69">
        <v>546115.68999999994</v>
      </c>
      <c r="F298" s="69">
        <v>282768.31</v>
      </c>
      <c r="G298" s="69">
        <f t="shared" si="78"/>
        <v>546115.68999999994</v>
      </c>
      <c r="H298" s="69">
        <f t="shared" si="78"/>
        <v>282768.31</v>
      </c>
      <c r="I298" s="69">
        <f t="shared" si="79"/>
        <v>828884</v>
      </c>
    </row>
    <row r="299" spans="1:9" x14ac:dyDescent="0.25">
      <c r="A299" s="70" t="s">
        <v>309</v>
      </c>
      <c r="B299" s="69">
        <v>613886.25</v>
      </c>
      <c r="C299" s="69">
        <v>222685.01</v>
      </c>
      <c r="D299" s="69">
        <v>-10495756.48</v>
      </c>
      <c r="E299" s="69">
        <v>-6935203.3600000003</v>
      </c>
      <c r="F299" s="69">
        <v>-3560553.12</v>
      </c>
      <c r="G299" s="69">
        <f t="shared" si="78"/>
        <v>-6321317.1100000003</v>
      </c>
      <c r="H299" s="69">
        <f t="shared" si="78"/>
        <v>-3337868.1100000003</v>
      </c>
      <c r="I299" s="69">
        <f t="shared" si="79"/>
        <v>-9659185.2200000007</v>
      </c>
    </row>
    <row r="300" spans="1:9" x14ac:dyDescent="0.25">
      <c r="A300" s="70" t="s">
        <v>310</v>
      </c>
      <c r="B300" s="69">
        <v>-5003805.9400000004</v>
      </c>
      <c r="C300" s="69">
        <v>-7527636.7199999997</v>
      </c>
      <c r="D300" s="69">
        <v>-1771972.64</v>
      </c>
      <c r="E300" s="69">
        <v>-1169522.8400000001</v>
      </c>
      <c r="F300" s="69">
        <v>-602449.80000000005</v>
      </c>
      <c r="G300" s="69">
        <f t="shared" si="78"/>
        <v>-6173328.7800000003</v>
      </c>
      <c r="H300" s="69">
        <f t="shared" si="78"/>
        <v>-8130086.5199999996</v>
      </c>
      <c r="I300" s="69">
        <f t="shared" si="79"/>
        <v>-14303415.300000001</v>
      </c>
    </row>
    <row r="301" spans="1:9" x14ac:dyDescent="0.25">
      <c r="A301" s="70" t="s">
        <v>311</v>
      </c>
      <c r="B301" s="69">
        <v>-883325.91</v>
      </c>
      <c r="C301" s="69">
        <v>-2050</v>
      </c>
      <c r="D301" s="69">
        <v>-10115.73</v>
      </c>
      <c r="E301" s="69">
        <v>-6678.85</v>
      </c>
      <c r="F301" s="69">
        <v>-3436.88</v>
      </c>
      <c r="G301" s="69">
        <f t="shared" si="78"/>
        <v>-890004.76</v>
      </c>
      <c r="H301" s="69">
        <f t="shared" si="78"/>
        <v>-5486.88</v>
      </c>
      <c r="I301" s="69">
        <f t="shared" si="79"/>
        <v>-895491.64</v>
      </c>
    </row>
    <row r="302" spans="1:9" x14ac:dyDescent="0.25">
      <c r="A302" s="70" t="s">
        <v>312</v>
      </c>
      <c r="B302" s="69">
        <v>-67090.289999999994</v>
      </c>
      <c r="C302" s="69">
        <v>0</v>
      </c>
      <c r="D302" s="69">
        <v>0</v>
      </c>
      <c r="E302" s="69">
        <v>0</v>
      </c>
      <c r="F302" s="69">
        <v>0</v>
      </c>
      <c r="G302" s="69">
        <f t="shared" si="78"/>
        <v>-67090.289999999994</v>
      </c>
      <c r="H302" s="69">
        <f t="shared" si="78"/>
        <v>0</v>
      </c>
      <c r="I302" s="69">
        <f t="shared" si="79"/>
        <v>-67090.289999999994</v>
      </c>
    </row>
    <row r="303" spans="1:9" x14ac:dyDescent="0.25">
      <c r="A303" s="70" t="s">
        <v>313</v>
      </c>
      <c r="B303" s="69">
        <v>0</v>
      </c>
      <c r="C303" s="69">
        <v>0</v>
      </c>
      <c r="D303" s="69">
        <v>0</v>
      </c>
      <c r="E303" s="69">
        <v>0</v>
      </c>
      <c r="F303" s="69">
        <v>0</v>
      </c>
      <c r="G303" s="69">
        <f t="shared" si="78"/>
        <v>0</v>
      </c>
      <c r="H303" s="69">
        <f t="shared" si="78"/>
        <v>0</v>
      </c>
      <c r="I303" s="69">
        <f t="shared" si="79"/>
        <v>0</v>
      </c>
    </row>
    <row r="304" spans="1:9" x14ac:dyDescent="0.25">
      <c r="A304" s="70" t="s">
        <v>314</v>
      </c>
      <c r="B304" s="69">
        <v>-8906388.0899999999</v>
      </c>
      <c r="C304" s="69">
        <v>0</v>
      </c>
      <c r="D304" s="69">
        <v>0</v>
      </c>
      <c r="E304" s="69">
        <v>0</v>
      </c>
      <c r="F304" s="69">
        <v>0</v>
      </c>
      <c r="G304" s="69">
        <f t="shared" si="78"/>
        <v>-8906388.0899999999</v>
      </c>
      <c r="H304" s="69">
        <f t="shared" si="78"/>
        <v>0</v>
      </c>
      <c r="I304" s="69">
        <f t="shared" si="79"/>
        <v>-8906388.0899999999</v>
      </c>
    </row>
    <row r="305" spans="1:9" x14ac:dyDescent="0.25">
      <c r="A305" s="70" t="s">
        <v>315</v>
      </c>
      <c r="B305" s="69">
        <v>0</v>
      </c>
      <c r="C305" s="69">
        <v>0</v>
      </c>
      <c r="D305" s="69">
        <v>0</v>
      </c>
      <c r="E305" s="69">
        <v>0</v>
      </c>
      <c r="F305" s="69">
        <v>0</v>
      </c>
      <c r="G305" s="69">
        <f t="shared" si="78"/>
        <v>0</v>
      </c>
      <c r="H305" s="69">
        <f t="shared" si="78"/>
        <v>0</v>
      </c>
      <c r="I305" s="69">
        <f t="shared" si="79"/>
        <v>0</v>
      </c>
    </row>
    <row r="306" spans="1:9" x14ac:dyDescent="0.25">
      <c r="A306" s="70" t="s">
        <v>316</v>
      </c>
      <c r="B306" s="69">
        <v>0</v>
      </c>
      <c r="C306" s="69">
        <v>0</v>
      </c>
      <c r="D306" s="69">
        <v>0</v>
      </c>
      <c r="E306" s="69">
        <v>0</v>
      </c>
      <c r="F306" s="69">
        <v>0</v>
      </c>
      <c r="G306" s="69">
        <f t="shared" si="78"/>
        <v>0</v>
      </c>
      <c r="H306" s="69">
        <f t="shared" si="78"/>
        <v>0</v>
      </c>
      <c r="I306" s="69">
        <f t="shared" si="79"/>
        <v>0</v>
      </c>
    </row>
    <row r="307" spans="1:9" x14ac:dyDescent="0.25">
      <c r="A307" s="70" t="s">
        <v>317</v>
      </c>
      <c r="B307" s="69">
        <v>10597.6</v>
      </c>
      <c r="C307" s="69">
        <v>0</v>
      </c>
      <c r="D307" s="69">
        <v>47902.27</v>
      </c>
      <c r="E307" s="69">
        <v>31641.58</v>
      </c>
      <c r="F307" s="69">
        <v>16260.69</v>
      </c>
      <c r="G307" s="69">
        <f t="shared" si="78"/>
        <v>42239.18</v>
      </c>
      <c r="H307" s="69">
        <f t="shared" si="78"/>
        <v>16260.69</v>
      </c>
      <c r="I307" s="69">
        <f t="shared" si="79"/>
        <v>58499.87</v>
      </c>
    </row>
    <row r="308" spans="1:9" x14ac:dyDescent="0.25">
      <c r="A308" s="70" t="s">
        <v>318</v>
      </c>
      <c r="B308" s="69">
        <v>0</v>
      </c>
      <c r="C308" s="69">
        <v>0</v>
      </c>
      <c r="D308" s="69">
        <v>-1682217.51</v>
      </c>
      <c r="E308" s="69">
        <v>-1111266.02</v>
      </c>
      <c r="F308" s="69">
        <v>-570951.49</v>
      </c>
      <c r="G308" s="69">
        <f t="shared" si="78"/>
        <v>-1111266.02</v>
      </c>
      <c r="H308" s="69">
        <f t="shared" si="78"/>
        <v>-570951.49</v>
      </c>
      <c r="I308" s="69">
        <f t="shared" si="79"/>
        <v>-1682217.51</v>
      </c>
    </row>
    <row r="309" spans="1:9" x14ac:dyDescent="0.25">
      <c r="A309" s="70" t="s">
        <v>319</v>
      </c>
      <c r="B309" s="69">
        <v>0</v>
      </c>
      <c r="C309" s="69">
        <v>0</v>
      </c>
      <c r="D309" s="69">
        <v>155000</v>
      </c>
      <c r="E309" s="69">
        <v>102114.5</v>
      </c>
      <c r="F309" s="69">
        <v>52885.5</v>
      </c>
      <c r="G309" s="69">
        <f t="shared" si="78"/>
        <v>102114.5</v>
      </c>
      <c r="H309" s="69">
        <f t="shared" si="78"/>
        <v>52885.5</v>
      </c>
      <c r="I309" s="69">
        <f t="shared" si="79"/>
        <v>155000</v>
      </c>
    </row>
    <row r="310" spans="1:9" x14ac:dyDescent="0.25">
      <c r="A310" s="70" t="s">
        <v>320</v>
      </c>
      <c r="B310" s="69">
        <v>528693.77</v>
      </c>
      <c r="C310" s="69">
        <v>272919.96000000002</v>
      </c>
      <c r="D310" s="69">
        <v>5322542.43</v>
      </c>
      <c r="E310" s="69">
        <v>3513674.05</v>
      </c>
      <c r="F310" s="69">
        <v>1808868.38</v>
      </c>
      <c r="G310" s="69">
        <f t="shared" si="78"/>
        <v>4042367.82</v>
      </c>
      <c r="H310" s="69">
        <f t="shared" si="78"/>
        <v>2081788.3399999999</v>
      </c>
      <c r="I310" s="69">
        <f t="shared" si="79"/>
        <v>6124156.1600000001</v>
      </c>
    </row>
    <row r="311" spans="1:9" x14ac:dyDescent="0.25">
      <c r="A311" s="70" t="s">
        <v>321</v>
      </c>
      <c r="B311" s="149">
        <v>0</v>
      </c>
      <c r="C311" s="149">
        <v>0</v>
      </c>
      <c r="D311" s="149">
        <v>8533040.25</v>
      </c>
      <c r="E311" s="149">
        <v>5631734.1299999999</v>
      </c>
      <c r="F311" s="149">
        <v>2901306.12</v>
      </c>
      <c r="G311" s="67">
        <f t="shared" si="78"/>
        <v>5631734.1299999999</v>
      </c>
      <c r="H311" s="67">
        <f t="shared" si="78"/>
        <v>2901306.12</v>
      </c>
      <c r="I311" s="67">
        <f t="shared" si="79"/>
        <v>8533040.25</v>
      </c>
    </row>
    <row r="312" spans="1:9" x14ac:dyDescent="0.25">
      <c r="A312" s="70" t="s">
        <v>322</v>
      </c>
      <c r="B312" s="69">
        <f>SUM(B288:B311)</f>
        <v>-13032267.750000002</v>
      </c>
      <c r="C312" s="69">
        <f t="shared" ref="C312:I312" si="81">SUM(C288:C311)</f>
        <v>-7034081.75</v>
      </c>
      <c r="D312" s="69">
        <f t="shared" si="81"/>
        <v>-40146465.769999996</v>
      </c>
      <c r="E312" s="69">
        <f t="shared" si="81"/>
        <v>-26512186.489100002</v>
      </c>
      <c r="F312" s="69">
        <f t="shared" si="81"/>
        <v>-13634279.280899994</v>
      </c>
      <c r="G312" s="69">
        <f t="shared" si="81"/>
        <v>-39544454.239099994</v>
      </c>
      <c r="H312" s="69">
        <f t="shared" si="81"/>
        <v>-20668361.030899994</v>
      </c>
      <c r="I312" s="69">
        <f t="shared" si="81"/>
        <v>-60212815.269999996</v>
      </c>
    </row>
    <row r="313" spans="1:9" x14ac:dyDescent="0.25">
      <c r="A313" s="71" t="s">
        <v>323</v>
      </c>
      <c r="B313" s="69"/>
      <c r="C313" s="69"/>
      <c r="D313" s="69"/>
      <c r="E313" s="69"/>
      <c r="F313" s="69"/>
      <c r="G313" s="69"/>
      <c r="H313" s="69"/>
      <c r="I313" s="69"/>
    </row>
    <row r="314" spans="1:9" x14ac:dyDescent="0.25">
      <c r="A314" s="70" t="s">
        <v>324</v>
      </c>
      <c r="B314" s="69">
        <v>0</v>
      </c>
      <c r="C314" s="69">
        <v>0</v>
      </c>
      <c r="D314" s="69">
        <v>213859834</v>
      </c>
      <c r="E314" s="69">
        <v>141234984.44</v>
      </c>
      <c r="F314" s="69">
        <v>72624849.560000002</v>
      </c>
      <c r="G314" s="69">
        <f t="shared" ref="G314:H322" si="82">B314+E314</f>
        <v>141234984.44</v>
      </c>
      <c r="H314" s="69">
        <f t="shared" si="82"/>
        <v>72624849.560000002</v>
      </c>
      <c r="I314" s="69">
        <f t="shared" ref="I314:I322" si="83">SUM(G314:H314)</f>
        <v>213859834</v>
      </c>
    </row>
    <row r="315" spans="1:9" x14ac:dyDescent="0.25">
      <c r="A315" s="70" t="s">
        <v>325</v>
      </c>
      <c r="B315" s="69">
        <v>0</v>
      </c>
      <c r="C315" s="69">
        <v>0</v>
      </c>
      <c r="D315" s="69">
        <v>0</v>
      </c>
      <c r="E315" s="69">
        <v>0</v>
      </c>
      <c r="F315" s="69">
        <v>0</v>
      </c>
      <c r="G315" s="69">
        <f t="shared" si="82"/>
        <v>0</v>
      </c>
      <c r="H315" s="69">
        <f t="shared" si="82"/>
        <v>0</v>
      </c>
      <c r="I315" s="69">
        <f t="shared" si="83"/>
        <v>0</v>
      </c>
    </row>
    <row r="316" spans="1:9" x14ac:dyDescent="0.25">
      <c r="A316" s="70" t="s">
        <v>326</v>
      </c>
      <c r="B316" s="69">
        <v>0</v>
      </c>
      <c r="C316" s="69">
        <v>0</v>
      </c>
      <c r="D316" s="69">
        <v>2246319.6</v>
      </c>
      <c r="E316" s="69">
        <v>1483530.54</v>
      </c>
      <c r="F316" s="69">
        <v>762789.06</v>
      </c>
      <c r="G316" s="69">
        <f t="shared" si="82"/>
        <v>1483530.54</v>
      </c>
      <c r="H316" s="69">
        <f t="shared" si="82"/>
        <v>762789.06</v>
      </c>
      <c r="I316" s="69">
        <f t="shared" si="83"/>
        <v>2246319.6</v>
      </c>
    </row>
    <row r="317" spans="1:9" x14ac:dyDescent="0.25">
      <c r="A317" s="70" t="s">
        <v>327</v>
      </c>
      <c r="B317" s="69">
        <v>11488.45</v>
      </c>
      <c r="C317" s="69">
        <v>6886.04</v>
      </c>
      <c r="D317" s="69">
        <v>2192664.5299999998</v>
      </c>
      <c r="E317" s="69">
        <v>1448018.49</v>
      </c>
      <c r="F317" s="69">
        <v>744646.04</v>
      </c>
      <c r="G317" s="69">
        <f t="shared" si="82"/>
        <v>1459506.94</v>
      </c>
      <c r="H317" s="69">
        <f t="shared" si="82"/>
        <v>751532.08000000007</v>
      </c>
      <c r="I317" s="69">
        <f t="shared" si="83"/>
        <v>2211039.02</v>
      </c>
    </row>
    <row r="318" spans="1:9" x14ac:dyDescent="0.25">
      <c r="A318" s="70" t="s">
        <v>328</v>
      </c>
      <c r="B318" s="69">
        <v>0</v>
      </c>
      <c r="C318" s="69">
        <v>0</v>
      </c>
      <c r="D318" s="69">
        <v>0</v>
      </c>
      <c r="E318" s="69">
        <v>0</v>
      </c>
      <c r="F318" s="69">
        <v>0</v>
      </c>
      <c r="G318" s="69">
        <f t="shared" si="82"/>
        <v>0</v>
      </c>
      <c r="H318" s="69">
        <f t="shared" si="82"/>
        <v>0</v>
      </c>
      <c r="I318" s="69">
        <f t="shared" si="83"/>
        <v>0</v>
      </c>
    </row>
    <row r="319" spans="1:9" x14ac:dyDescent="0.25">
      <c r="A319" s="70" t="s">
        <v>329</v>
      </c>
      <c r="B319" s="69">
        <v>0</v>
      </c>
      <c r="C319" s="69">
        <v>0</v>
      </c>
      <c r="D319" s="69">
        <v>0</v>
      </c>
      <c r="E319" s="69">
        <v>0</v>
      </c>
      <c r="F319" s="69">
        <v>0</v>
      </c>
      <c r="G319" s="69">
        <f t="shared" si="82"/>
        <v>0</v>
      </c>
      <c r="H319" s="69">
        <f t="shared" si="82"/>
        <v>0</v>
      </c>
      <c r="I319" s="69">
        <f t="shared" si="83"/>
        <v>0</v>
      </c>
    </row>
    <row r="320" spans="1:9" x14ac:dyDescent="0.25">
      <c r="A320" s="70" t="s">
        <v>330</v>
      </c>
      <c r="B320" s="69">
        <v>0</v>
      </c>
      <c r="C320" s="69">
        <v>0</v>
      </c>
      <c r="D320" s="69">
        <v>0</v>
      </c>
      <c r="E320" s="69">
        <v>0</v>
      </c>
      <c r="F320" s="69">
        <v>0</v>
      </c>
      <c r="G320" s="69">
        <f t="shared" si="82"/>
        <v>0</v>
      </c>
      <c r="H320" s="69">
        <f t="shared" si="82"/>
        <v>0</v>
      </c>
      <c r="I320" s="69">
        <f t="shared" si="83"/>
        <v>0</v>
      </c>
    </row>
    <row r="321" spans="1:9" x14ac:dyDescent="0.25">
      <c r="A321" s="70" t="s">
        <v>331</v>
      </c>
      <c r="B321" s="69">
        <v>8263026.6900000004</v>
      </c>
      <c r="C321" s="69">
        <v>531526.57999999996</v>
      </c>
      <c r="D321" s="69">
        <v>10854319.93</v>
      </c>
      <c r="E321" s="69">
        <v>7184731.9000000004</v>
      </c>
      <c r="F321" s="69">
        <v>3669588.03</v>
      </c>
      <c r="G321" s="69">
        <f t="shared" si="82"/>
        <v>15447758.59</v>
      </c>
      <c r="H321" s="69">
        <f t="shared" si="82"/>
        <v>4201114.6099999994</v>
      </c>
      <c r="I321" s="69">
        <f t="shared" si="83"/>
        <v>19648873.199999999</v>
      </c>
    </row>
    <row r="322" spans="1:9" x14ac:dyDescent="0.25">
      <c r="A322" s="70" t="s">
        <v>332</v>
      </c>
      <c r="B322" s="67">
        <v>-7320645.6200000001</v>
      </c>
      <c r="C322" s="67">
        <v>-4883733.97</v>
      </c>
      <c r="D322" s="67">
        <v>-2031173.07</v>
      </c>
      <c r="E322" s="67">
        <v>-1341451.7</v>
      </c>
      <c r="F322" s="67">
        <v>-689721.37</v>
      </c>
      <c r="G322" s="67">
        <f t="shared" si="82"/>
        <v>-8662097.3200000003</v>
      </c>
      <c r="H322" s="67">
        <f t="shared" si="82"/>
        <v>-5573455.3399999999</v>
      </c>
      <c r="I322" s="67">
        <f t="shared" si="83"/>
        <v>-14235552.66</v>
      </c>
    </row>
    <row r="323" spans="1:9" x14ac:dyDescent="0.25">
      <c r="A323" s="70" t="s">
        <v>333</v>
      </c>
      <c r="B323" s="69">
        <f>SUM(B314:B322)</f>
        <v>953869.52000000048</v>
      </c>
      <c r="C323" s="69">
        <f t="shared" ref="C323:I323" si="84">SUM(C314:C322)</f>
        <v>-4345321.3499999996</v>
      </c>
      <c r="D323" s="69">
        <f t="shared" si="84"/>
        <v>227121964.99000001</v>
      </c>
      <c r="E323" s="69">
        <f t="shared" si="84"/>
        <v>150009813.67000002</v>
      </c>
      <c r="F323" s="69">
        <f t="shared" si="84"/>
        <v>77112151.320000008</v>
      </c>
      <c r="G323" s="69">
        <f t="shared" si="84"/>
        <v>150963683.19</v>
      </c>
      <c r="H323" s="69">
        <f t="shared" si="84"/>
        <v>72766829.969999999</v>
      </c>
      <c r="I323" s="69">
        <f t="shared" si="84"/>
        <v>223730513.16</v>
      </c>
    </row>
    <row r="324" spans="1:9" x14ac:dyDescent="0.25">
      <c r="A324" s="71" t="s">
        <v>334</v>
      </c>
      <c r="B324" s="69"/>
      <c r="C324" s="69"/>
      <c r="D324" s="69"/>
      <c r="E324" s="69"/>
      <c r="F324" s="69"/>
      <c r="G324" s="69"/>
      <c r="H324" s="69"/>
      <c r="I324" s="69"/>
    </row>
    <row r="325" spans="1:9" x14ac:dyDescent="0.25">
      <c r="A325" s="70" t="s">
        <v>335</v>
      </c>
      <c r="B325" s="69">
        <v>0</v>
      </c>
      <c r="C325" s="69">
        <v>0</v>
      </c>
      <c r="D325" s="69">
        <v>0</v>
      </c>
      <c r="E325" s="69">
        <v>0</v>
      </c>
      <c r="F325" s="69">
        <v>0</v>
      </c>
      <c r="G325" s="69">
        <f t="shared" ref="G325:H326" si="85">B325+E325</f>
        <v>0</v>
      </c>
      <c r="H325" s="69">
        <f t="shared" si="85"/>
        <v>0</v>
      </c>
      <c r="I325" s="69">
        <f t="shared" ref="I325:I326" si="86">SUM(G325:H325)</f>
        <v>0</v>
      </c>
    </row>
    <row r="326" spans="1:9" x14ac:dyDescent="0.25">
      <c r="A326" s="70" t="s">
        <v>336</v>
      </c>
      <c r="B326" s="67">
        <v>0</v>
      </c>
      <c r="C326" s="67">
        <v>0</v>
      </c>
      <c r="D326" s="67">
        <v>0</v>
      </c>
      <c r="E326" s="67">
        <v>0</v>
      </c>
      <c r="F326" s="67">
        <v>0</v>
      </c>
      <c r="G326" s="67">
        <f t="shared" si="85"/>
        <v>0</v>
      </c>
      <c r="H326" s="67">
        <f t="shared" si="85"/>
        <v>0</v>
      </c>
      <c r="I326" s="67">
        <f t="shared" si="86"/>
        <v>0</v>
      </c>
    </row>
    <row r="327" spans="1:9" x14ac:dyDescent="0.25">
      <c r="A327" s="70" t="s">
        <v>337</v>
      </c>
      <c r="B327" s="69">
        <f>SUM(B325:B326)</f>
        <v>0</v>
      </c>
      <c r="C327" s="69">
        <f t="shared" ref="C327:I327" si="87">SUM(C325:C326)</f>
        <v>0</v>
      </c>
      <c r="D327" s="69">
        <f t="shared" si="87"/>
        <v>0</v>
      </c>
      <c r="E327" s="69">
        <f t="shared" si="87"/>
        <v>0</v>
      </c>
      <c r="F327" s="69">
        <f t="shared" si="87"/>
        <v>0</v>
      </c>
      <c r="G327" s="69">
        <f t="shared" si="87"/>
        <v>0</v>
      </c>
      <c r="H327" s="69">
        <f t="shared" si="87"/>
        <v>0</v>
      </c>
      <c r="I327" s="69">
        <f t="shared" si="87"/>
        <v>0</v>
      </c>
    </row>
    <row r="328" spans="1:9" x14ac:dyDescent="0.25">
      <c r="A328" s="68"/>
      <c r="B328" s="69">
        <v>0</v>
      </c>
      <c r="C328" s="69">
        <v>0</v>
      </c>
      <c r="D328" s="69">
        <v>0</v>
      </c>
      <c r="E328" s="69">
        <v>0</v>
      </c>
      <c r="F328" s="69">
        <v>0</v>
      </c>
      <c r="G328" s="69">
        <v>0</v>
      </c>
      <c r="H328" s="69">
        <v>0</v>
      </c>
      <c r="I328" s="69">
        <v>0</v>
      </c>
    </row>
    <row r="329" spans="1:9" x14ac:dyDescent="0.25">
      <c r="A329" s="66" t="s">
        <v>1</v>
      </c>
      <c r="B329" s="69">
        <f>B312+B323+B327</f>
        <v>-12078398.23</v>
      </c>
      <c r="C329" s="69">
        <f t="shared" ref="C329:I329" si="88">C312+C323+C327</f>
        <v>-11379403.1</v>
      </c>
      <c r="D329" s="69">
        <f t="shared" si="88"/>
        <v>186975499.22000003</v>
      </c>
      <c r="E329" s="69">
        <f t="shared" si="88"/>
        <v>123497627.18090001</v>
      </c>
      <c r="F329" s="69">
        <f t="shared" si="88"/>
        <v>63477872.039100014</v>
      </c>
      <c r="G329" s="69">
        <f t="shared" si="88"/>
        <v>111419228.9509</v>
      </c>
      <c r="H329" s="69">
        <f t="shared" si="88"/>
        <v>52098468.939100005</v>
      </c>
      <c r="I329" s="69">
        <f t="shared" si="88"/>
        <v>163517697.88999999</v>
      </c>
    </row>
    <row r="330" spans="1:9" x14ac:dyDescent="0.25">
      <c r="A330" s="68"/>
      <c r="B330" s="67"/>
      <c r="C330" s="67"/>
      <c r="D330" s="67"/>
      <c r="E330" s="67"/>
      <c r="F330" s="67"/>
      <c r="G330" s="67"/>
      <c r="H330" s="67"/>
      <c r="I330" s="67"/>
    </row>
    <row r="331" spans="1:9" ht="15.75" thickBot="1" x14ac:dyDescent="0.3">
      <c r="A331" s="66" t="s">
        <v>0</v>
      </c>
      <c r="B331" s="141">
        <f>B284-B329</f>
        <v>505531119.74999952</v>
      </c>
      <c r="C331" s="141">
        <f t="shared" ref="C331:I331" si="89">C284-C329</f>
        <v>223762893.48999986</v>
      </c>
      <c r="D331" s="141">
        <f t="shared" si="89"/>
        <v>-482119986.59000003</v>
      </c>
      <c r="E331" s="141">
        <f t="shared" si="89"/>
        <v>-314126044.86089998</v>
      </c>
      <c r="F331" s="141">
        <f t="shared" si="89"/>
        <v>-167993941.72909999</v>
      </c>
      <c r="G331" s="141">
        <f t="shared" si="89"/>
        <v>191405074.88909978</v>
      </c>
      <c r="H331" s="141">
        <f t="shared" si="89"/>
        <v>55768951.760899894</v>
      </c>
      <c r="I331" s="141">
        <f t="shared" si="89"/>
        <v>247174026.64999974</v>
      </c>
    </row>
    <row r="332" spans="1:9" ht="15.75" thickTop="1" x14ac:dyDescent="0.25"/>
    <row r="333" spans="1:9" x14ac:dyDescent="0.25">
      <c r="A333" s="9">
        <v>0</v>
      </c>
      <c r="B333" s="9">
        <v>0</v>
      </c>
      <c r="C333" s="9">
        <v>0</v>
      </c>
      <c r="D333" s="9">
        <v>0</v>
      </c>
      <c r="E333" s="9">
        <v>0</v>
      </c>
      <c r="F333" s="9">
        <v>0</v>
      </c>
      <c r="G333" s="9">
        <v>0</v>
      </c>
      <c r="H333" s="9">
        <v>0</v>
      </c>
      <c r="I333" s="9"/>
    </row>
    <row r="334" spans="1:9" x14ac:dyDescent="0.25">
      <c r="B334" s="9"/>
      <c r="C334" s="9"/>
      <c r="D334" s="9"/>
      <c r="E334" s="9"/>
      <c r="F334" s="9"/>
      <c r="G334" s="9"/>
      <c r="H334" s="9"/>
      <c r="I334" s="9"/>
    </row>
  </sheetData>
  <pageMargins left="0.7" right="0.7" top="0.75" bottom="0.75" header="0.3" footer="0.3"/>
  <pageSetup scale="70" fitToHeight="0" orientation="landscape" r:id="rId1"/>
  <headerFooter>
    <oddFooter>&amp;CPage &amp;P of &amp;N&amp;RUnallocated Detail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93D5A754E61FB4EAC27E365AD1AD4B0" ma:contentTypeVersion="56" ma:contentTypeDescription="" ma:contentTypeScope="" ma:versionID="ec6fcbda4e05ca596ff7e2d694dd93f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2019-11-14T08:00:00+00:00</OpenedDate>
    <SignificantOrder xmlns="dc463f71-b30c-4ab2-9473-d307f9d35888">false</SignificantOrder>
    <Date1 xmlns="dc463f71-b30c-4ab2-9473-d307f9d35888">2019-11-14T08:00:00+00:00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190948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4EA91B1-1842-47CE-B7F9-E5F93BEE123F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8FCE023A-3749-4751-A652-F07DE52B08AC}"/>
</file>

<file path=customXml/itemProps3.xml><?xml version="1.0" encoding="utf-8"?>
<ds:datastoreItem xmlns:ds="http://schemas.openxmlformats.org/officeDocument/2006/customXml" ds:itemID="{8C5CD99D-5E87-4690-917D-937DBCE32A6B}"/>
</file>

<file path=customXml/itemProps4.xml><?xml version="1.0" encoding="utf-8"?>
<ds:datastoreItem xmlns:ds="http://schemas.openxmlformats.org/officeDocument/2006/customXml" ds:itemID="{B74A2725-7176-4AF5-8A24-1918E302A21F}"/>
</file>

<file path=customXml/itemProps5.xml><?xml version="1.0" encoding="utf-8"?>
<ds:datastoreItem xmlns:ds="http://schemas.openxmlformats.org/officeDocument/2006/customXml" ds:itemID="{BC97CC22-47AC-498F-9B8E-F3CA74E11F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Common by Account</vt:lpstr>
      <vt:lpstr>Unallocated Detail</vt:lpstr>
      <vt:lpstr>'Unallocated Detail'!Print_Titles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James DiMasso</cp:lastModifiedBy>
  <cp:lastPrinted>2019-11-05T23:44:51Z</cp:lastPrinted>
  <dcterms:created xsi:type="dcterms:W3CDTF">2017-10-30T16:51:04Z</dcterms:created>
  <dcterms:modified xsi:type="dcterms:W3CDTF">2019-11-05T23:56:18Z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0x0101006E56B4D1795A2E4DB2F0B01679ED314A00293D5A754E61FB4EAC27E365AD1AD4B0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