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 activeTab="3"/>
  </bookViews>
  <sheets>
    <sheet name="1-2019 SOG" sheetId="1" r:id="rId1"/>
    <sheet name="2-2019 SOG" sheetId="2" r:id="rId2"/>
    <sheet name="3-2019 SOG" sheetId="3" r:id="rId3"/>
    <sheet name="12ME 3-2019 SOG" sheetId="4" r:id="rId4"/>
  </sheets>
  <definedNames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O10" i="4" l="1"/>
  <c r="M10" i="4"/>
  <c r="I10" i="4"/>
  <c r="K10" i="4" l="1"/>
  <c r="I11" i="4"/>
  <c r="K11" i="4" s="1"/>
  <c r="M11" i="4"/>
  <c r="O11" i="4"/>
  <c r="I12" i="4"/>
  <c r="K12" i="4"/>
  <c r="M12" i="4"/>
  <c r="O12" i="4"/>
  <c r="E14" i="4"/>
  <c r="G14" i="4"/>
  <c r="I17" i="4"/>
  <c r="K17" i="4" s="1"/>
  <c r="M17" i="4"/>
  <c r="O17" i="4"/>
  <c r="I18" i="4"/>
  <c r="K18" i="4" s="1"/>
  <c r="M18" i="4"/>
  <c r="O18" i="4"/>
  <c r="E20" i="4"/>
  <c r="G20" i="4"/>
  <c r="I25" i="4"/>
  <c r="K25" i="4"/>
  <c r="M25" i="4"/>
  <c r="O25" i="4"/>
  <c r="I26" i="4"/>
  <c r="K26" i="4"/>
  <c r="M26" i="4"/>
  <c r="O26" i="4"/>
  <c r="E28" i="4"/>
  <c r="G28" i="4"/>
  <c r="I32" i="4"/>
  <c r="K32" i="4" s="1"/>
  <c r="I33" i="4"/>
  <c r="K33" i="4" s="1"/>
  <c r="I48" i="4"/>
  <c r="K48" i="4"/>
  <c r="I49" i="4"/>
  <c r="K49" i="4" s="1"/>
  <c r="I50" i="4"/>
  <c r="K50" i="4" s="1"/>
  <c r="E52" i="4"/>
  <c r="G52" i="4"/>
  <c r="I55" i="4"/>
  <c r="K55" i="4" s="1"/>
  <c r="I56" i="4"/>
  <c r="K56" i="4"/>
  <c r="E58" i="4"/>
  <c r="I58" i="4" s="1"/>
  <c r="G58" i="4"/>
  <c r="I63" i="4"/>
  <c r="K63" i="4" s="1"/>
  <c r="I64" i="4"/>
  <c r="K64" i="4" s="1"/>
  <c r="E66" i="4"/>
  <c r="I66" i="4" s="1"/>
  <c r="K66" i="4" s="1"/>
  <c r="G66" i="4"/>
  <c r="G8" i="3"/>
  <c r="O8" i="3" s="1"/>
  <c r="M8" i="3"/>
  <c r="I10" i="3"/>
  <c r="K10" i="3" s="1"/>
  <c r="M10" i="3"/>
  <c r="O10" i="3"/>
  <c r="I11" i="3"/>
  <c r="K11" i="3" s="1"/>
  <c r="M11" i="3"/>
  <c r="O11" i="3"/>
  <c r="I12" i="3"/>
  <c r="K12" i="3" s="1"/>
  <c r="M12" i="3"/>
  <c r="O12" i="3"/>
  <c r="E14" i="3"/>
  <c r="G14" i="3"/>
  <c r="I17" i="3"/>
  <c r="K17" i="3" s="1"/>
  <c r="M17" i="3"/>
  <c r="O17" i="3"/>
  <c r="I18" i="3"/>
  <c r="K18" i="3"/>
  <c r="M18" i="3"/>
  <c r="O18" i="3"/>
  <c r="E20" i="3"/>
  <c r="G20" i="3"/>
  <c r="I25" i="3"/>
  <c r="K25" i="3" s="1"/>
  <c r="M25" i="3"/>
  <c r="O25" i="3"/>
  <c r="I26" i="3"/>
  <c r="K26" i="3" s="1"/>
  <c r="M26" i="3"/>
  <c r="O26" i="3"/>
  <c r="E28" i="3"/>
  <c r="G28" i="3"/>
  <c r="I32" i="3"/>
  <c r="K32" i="3" s="1"/>
  <c r="I33" i="3"/>
  <c r="K33" i="3" s="1"/>
  <c r="I48" i="3"/>
  <c r="K48" i="3"/>
  <c r="I49" i="3"/>
  <c r="K49" i="3" s="1"/>
  <c r="I50" i="3"/>
  <c r="K50" i="3" s="1"/>
  <c r="E52" i="3"/>
  <c r="G52" i="3"/>
  <c r="O14" i="3" s="1"/>
  <c r="I55" i="3"/>
  <c r="K55" i="3" s="1"/>
  <c r="I56" i="3"/>
  <c r="K56" i="3" s="1"/>
  <c r="E58" i="3"/>
  <c r="G58" i="3"/>
  <c r="O20" i="3" s="1"/>
  <c r="I63" i="3"/>
  <c r="K63" i="3" s="1"/>
  <c r="I64" i="3"/>
  <c r="K64" i="3" s="1"/>
  <c r="E66" i="3"/>
  <c r="M28" i="3" s="1"/>
  <c r="G66" i="3"/>
  <c r="O28" i="3" s="1"/>
  <c r="I52" i="4" l="1"/>
  <c r="K52" i="4" s="1"/>
  <c r="I28" i="4"/>
  <c r="K28" i="4" s="1"/>
  <c r="O28" i="4"/>
  <c r="I20" i="4"/>
  <c r="K20" i="4" s="1"/>
  <c r="I14" i="4"/>
  <c r="M28" i="4"/>
  <c r="O20" i="4"/>
  <c r="O14" i="4"/>
  <c r="I20" i="3"/>
  <c r="I28" i="3"/>
  <c r="K28" i="3" s="1"/>
  <c r="I66" i="3"/>
  <c r="K66" i="3" s="1"/>
  <c r="I14" i="3"/>
  <c r="K14" i="3" s="1"/>
  <c r="K14" i="4"/>
  <c r="G60" i="4"/>
  <c r="E60" i="4"/>
  <c r="M20" i="4"/>
  <c r="M14" i="4"/>
  <c r="K58" i="4"/>
  <c r="G22" i="4"/>
  <c r="E22" i="4"/>
  <c r="I58" i="3"/>
  <c r="I52" i="3"/>
  <c r="K52" i="3" s="1"/>
  <c r="K20" i="3"/>
  <c r="G60" i="3"/>
  <c r="E60" i="3"/>
  <c r="M20" i="3"/>
  <c r="M14" i="3"/>
  <c r="K58" i="3"/>
  <c r="G22" i="3"/>
  <c r="E22" i="3"/>
  <c r="G30" i="4" l="1"/>
  <c r="M22" i="4"/>
  <c r="E68" i="4"/>
  <c r="I60" i="4"/>
  <c r="K60" i="4" s="1"/>
  <c r="G68" i="4"/>
  <c r="O22" i="4"/>
  <c r="E30" i="4"/>
  <c r="I22" i="4"/>
  <c r="K22" i="4" s="1"/>
  <c r="M22" i="3"/>
  <c r="E68" i="3"/>
  <c r="I60" i="3"/>
  <c r="K60" i="3" s="1"/>
  <c r="I22" i="3"/>
  <c r="K22" i="3" s="1"/>
  <c r="E30" i="3"/>
  <c r="G68" i="3"/>
  <c r="O22" i="3"/>
  <c r="G30" i="3"/>
  <c r="O30" i="4" l="1"/>
  <c r="G35" i="4"/>
  <c r="I30" i="4"/>
  <c r="K30" i="4" s="1"/>
  <c r="E35" i="4"/>
  <c r="I68" i="4"/>
  <c r="K68" i="4" s="1"/>
  <c r="M30" i="4"/>
  <c r="G35" i="3"/>
  <c r="O30" i="3"/>
  <c r="I30" i="3"/>
  <c r="K30" i="3" s="1"/>
  <c r="E35" i="3"/>
  <c r="I68" i="3"/>
  <c r="K68" i="3" s="1"/>
  <c r="M30" i="3"/>
  <c r="I35" i="4" l="1"/>
  <c r="K35" i="4" s="1"/>
  <c r="I35" i="3"/>
  <c r="K35" i="3" s="1"/>
  <c r="G8" i="2" l="1"/>
  <c r="O8" i="2" s="1"/>
  <c r="M8" i="2"/>
  <c r="I10" i="2"/>
  <c r="K10" i="2" s="1"/>
  <c r="M10" i="2"/>
  <c r="O10" i="2"/>
  <c r="I11" i="2"/>
  <c r="K11" i="2" s="1"/>
  <c r="M11" i="2"/>
  <c r="O11" i="2"/>
  <c r="I12" i="2"/>
  <c r="K12" i="2"/>
  <c r="M12" i="2"/>
  <c r="O12" i="2"/>
  <c r="E14" i="2"/>
  <c r="G14" i="2"/>
  <c r="I17" i="2"/>
  <c r="K17" i="2" s="1"/>
  <c r="M17" i="2"/>
  <c r="O17" i="2"/>
  <c r="I18" i="2"/>
  <c r="K18" i="2"/>
  <c r="M18" i="2"/>
  <c r="O18" i="2"/>
  <c r="E20" i="2"/>
  <c r="G20" i="2"/>
  <c r="I25" i="2"/>
  <c r="K25" i="2" s="1"/>
  <c r="M25" i="2"/>
  <c r="O25" i="2"/>
  <c r="I26" i="2"/>
  <c r="K26" i="2" s="1"/>
  <c r="M26" i="2"/>
  <c r="O26" i="2"/>
  <c r="E28" i="2"/>
  <c r="G28" i="2"/>
  <c r="I28" i="2" s="1"/>
  <c r="I32" i="2"/>
  <c r="K32" i="2" s="1"/>
  <c r="I33" i="2"/>
  <c r="K33" i="2" s="1"/>
  <c r="I48" i="2"/>
  <c r="K48" i="2" s="1"/>
  <c r="I49" i="2"/>
  <c r="K49" i="2" s="1"/>
  <c r="I50" i="2"/>
  <c r="K50" i="2" s="1"/>
  <c r="E52" i="2"/>
  <c r="G52" i="2"/>
  <c r="I52" i="2"/>
  <c r="I55" i="2"/>
  <c r="K55" i="2" s="1"/>
  <c r="I56" i="2"/>
  <c r="K56" i="2" s="1"/>
  <c r="E58" i="2"/>
  <c r="G58" i="2"/>
  <c r="I63" i="2"/>
  <c r="K63" i="2" s="1"/>
  <c r="I64" i="2"/>
  <c r="K64" i="2" s="1"/>
  <c r="E66" i="2"/>
  <c r="M28" i="2" s="1"/>
  <c r="G66" i="2"/>
  <c r="K52" i="2" l="1"/>
  <c r="I66" i="2"/>
  <c r="O20" i="2"/>
  <c r="I58" i="2"/>
  <c r="K58" i="2" s="1"/>
  <c r="I20" i="2"/>
  <c r="K20" i="2" s="1"/>
  <c r="O28" i="2"/>
  <c r="K66" i="2"/>
  <c r="O14" i="2"/>
  <c r="K28" i="2"/>
  <c r="I14" i="2"/>
  <c r="K14" i="2" s="1"/>
  <c r="G60" i="2"/>
  <c r="E60" i="2"/>
  <c r="M20" i="2"/>
  <c r="M14" i="2"/>
  <c r="G22" i="2"/>
  <c r="E22" i="2"/>
  <c r="G68" i="2" l="1"/>
  <c r="O22" i="2"/>
  <c r="E30" i="2"/>
  <c r="I22" i="2"/>
  <c r="K22" i="2" s="1"/>
  <c r="G30" i="2"/>
  <c r="I60" i="2"/>
  <c r="K60" i="2" s="1"/>
  <c r="M22" i="2"/>
  <c r="E68" i="2"/>
  <c r="I68" i="2" l="1"/>
  <c r="M30" i="2"/>
  <c r="G35" i="2"/>
  <c r="O30" i="2"/>
  <c r="K68" i="2"/>
  <c r="I30" i="2"/>
  <c r="K30" i="2" s="1"/>
  <c r="E35" i="2"/>
  <c r="I35" i="2" l="1"/>
  <c r="K35" i="2" s="1"/>
  <c r="I64" i="1" l="1"/>
  <c r="G66" i="1"/>
  <c r="E66" i="1"/>
  <c r="M18" i="1"/>
  <c r="G58" i="1"/>
  <c r="E58" i="1"/>
  <c r="I50" i="1"/>
  <c r="K50" i="1" s="1"/>
  <c r="I33" i="1"/>
  <c r="K33" i="1" s="1"/>
  <c r="I32" i="1"/>
  <c r="K32" i="1" s="1"/>
  <c r="M26" i="1"/>
  <c r="O25" i="1"/>
  <c r="I25" i="1"/>
  <c r="K25" i="1" s="1"/>
  <c r="G28" i="1"/>
  <c r="E28" i="1"/>
  <c r="O17" i="1"/>
  <c r="I17" i="1"/>
  <c r="K17" i="1" s="1"/>
  <c r="G20" i="1"/>
  <c r="E20" i="1"/>
  <c r="O12" i="1"/>
  <c r="M12" i="1"/>
  <c r="I12" i="1"/>
  <c r="K12" i="1" s="1"/>
  <c r="O10" i="1"/>
  <c r="I10" i="1"/>
  <c r="K10" i="1" s="1"/>
  <c r="M8" i="1"/>
  <c r="G8" i="1"/>
  <c r="O8" i="1" s="1"/>
  <c r="O28" i="1" l="1"/>
  <c r="O20" i="1"/>
  <c r="M20" i="1"/>
  <c r="I58" i="1"/>
  <c r="O11" i="1"/>
  <c r="I66" i="1"/>
  <c r="K66" i="1" s="1"/>
  <c r="M28" i="1"/>
  <c r="I49" i="1"/>
  <c r="K49" i="1" s="1"/>
  <c r="K58" i="1"/>
  <c r="I20" i="1"/>
  <c r="K20" i="1" s="1"/>
  <c r="I28" i="1"/>
  <c r="K28" i="1" s="1"/>
  <c r="I56" i="1"/>
  <c r="K56" i="1" s="1"/>
  <c r="M11" i="1"/>
  <c r="O18" i="1"/>
  <c r="K64" i="1"/>
  <c r="M10" i="1"/>
  <c r="I11" i="1"/>
  <c r="K11" i="1" s="1"/>
  <c r="M17" i="1"/>
  <c r="I18" i="1"/>
  <c r="K18" i="1" s="1"/>
  <c r="M25" i="1"/>
  <c r="I26" i="1"/>
  <c r="K26" i="1" s="1"/>
  <c r="O26" i="1"/>
  <c r="I48" i="1"/>
  <c r="K48" i="1" s="1"/>
  <c r="E52" i="1"/>
  <c r="G52" i="1"/>
  <c r="I55" i="1"/>
  <c r="K55" i="1" s="1"/>
  <c r="I63" i="1"/>
  <c r="K63" i="1" s="1"/>
  <c r="E14" i="1"/>
  <c r="G14" i="1"/>
  <c r="E22" i="1" l="1"/>
  <c r="I22" i="1" s="1"/>
  <c r="I14" i="1"/>
  <c r="K14" i="1" s="1"/>
  <c r="G60" i="1"/>
  <c r="O14" i="1"/>
  <c r="I52" i="1"/>
  <c r="K52" i="1" s="1"/>
  <c r="E60" i="1"/>
  <c r="M14" i="1"/>
  <c r="G22" i="1"/>
  <c r="G30" i="1" l="1"/>
  <c r="I60" i="1"/>
  <c r="E68" i="1"/>
  <c r="M22" i="1"/>
  <c r="G68" i="1"/>
  <c r="O22" i="1"/>
  <c r="K60" i="1"/>
  <c r="E30" i="1"/>
  <c r="K22" i="1"/>
  <c r="E35" i="1" l="1"/>
  <c r="I30" i="1"/>
  <c r="K30" i="1" s="1"/>
  <c r="O30" i="1"/>
  <c r="G35" i="1"/>
  <c r="I68" i="1"/>
  <c r="K68" i="1" s="1"/>
  <c r="M30" i="1"/>
  <c r="I35" i="1" l="1"/>
  <c r="K35" i="1" s="1"/>
</calcChain>
</file>

<file path=xl/sharedStrings.xml><?xml version="1.0" encoding="utf-8"?>
<sst xmlns="http://schemas.openxmlformats.org/spreadsheetml/2006/main" count="281" uniqueCount="47">
  <si>
    <t>PUGET SOUND ENERGY</t>
  </si>
  <si>
    <t>SUMMARY OF GAS OPERATING REVENUE &amp; THERM SALES</t>
  </si>
  <si>
    <t>INCREASE (DECREASE)</t>
  </si>
  <si>
    <t/>
  </si>
  <si>
    <t>VARIANCE FROM 2015</t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</si>
  <si>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</si>
  <si>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</si>
  <si>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</si>
  <si>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</si>
  <si>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</si>
  <si>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</si>
  <si>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</si>
  <si>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</si>
  <si>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</si>
  <si>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</si>
  <si>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</si>
  <si>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</si>
  <si>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</si>
  <si>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</si>
  <si>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</si>
  <si>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</si>
  <si>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</si>
  <si>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</si>
  <si>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</si>
  <si>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</si>
  <si>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</si>
  <si>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</si>
  <si>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</si>
  <si>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</si>
  <si>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</si>
  <si>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</si>
  <si>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</si>
  <si>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</si>
  <si>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</si>
  <si>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</si>
  <si>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</si>
  <si>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</si>
  <si>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</si>
  <si>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</si>
  <si>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</si>
  <si>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</si>
  <si>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</si>
  <si>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JANUARY 2019</t>
  </si>
  <si>
    <t>MONTH OF FEBRUARY 2019</t>
  </si>
  <si>
    <t>MONTH OF MARCH 2019</t>
  </si>
  <si>
    <t>SCH. 142 (Decup in BillEngy) in above</t>
  </si>
  <si>
    <t>TWELVE MONTHS ENDED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</si>
</sst>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0.000"/>
    <numFmt numFmtId="174" formatCode="_(* #,##0.00_);_(* \(#,##0.00\);_(* &quot;-&quot;_);_(@_)"/>
    <numFmt numFmtId="175" formatCode="00000"/>
    <numFmt numFmtId="176" formatCode="0.00_)"/>
    <numFmt numFmtId="177" formatCode="###,000"/>
    <numFmt numFmtId="178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5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6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7" fontId="21" fillId="0" borderId="8" applyNumberFormat="0" applyProtection="0">
      <alignment horizontal="right" vertical="center"/>
    </xf>
    <xf numFmtId="177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7" fontId="26" fillId="39" borderId="11" applyNumberFormat="0" applyBorder="0" applyAlignment="0" applyProtection="0">
      <alignment horizontal="right" vertical="center" indent="1"/>
    </xf>
    <xf numFmtId="177" fontId="27" fillId="40" borderId="11" applyNumberFormat="0" applyBorder="0" applyAlignment="0" applyProtection="0">
      <alignment horizontal="right" vertical="center" indent="1"/>
    </xf>
    <xf numFmtId="177" fontId="27" fillId="41" borderId="11" applyNumberFormat="0" applyBorder="0" applyAlignment="0" applyProtection="0">
      <alignment horizontal="right" vertical="center" indent="1"/>
    </xf>
    <xf numFmtId="177" fontId="28" fillId="42" borderId="11" applyNumberFormat="0" applyBorder="0" applyAlignment="0" applyProtection="0">
      <alignment horizontal="right" vertical="center" indent="1"/>
    </xf>
    <xf numFmtId="177" fontId="28" fillId="43" borderId="11" applyNumberFormat="0" applyBorder="0" applyAlignment="0" applyProtection="0">
      <alignment horizontal="right" vertical="center" indent="1"/>
    </xf>
    <xf numFmtId="177" fontId="28" fillId="44" borderId="11" applyNumberFormat="0" applyBorder="0" applyAlignment="0" applyProtection="0">
      <alignment horizontal="right" vertical="center" indent="1"/>
    </xf>
    <xf numFmtId="177" fontId="29" fillId="45" borderId="11" applyNumberFormat="0" applyBorder="0" applyAlignment="0" applyProtection="0">
      <alignment horizontal="right" vertical="center" indent="1"/>
    </xf>
    <xf numFmtId="177" fontId="29" fillId="46" borderId="11" applyNumberFormat="0" applyBorder="0" applyAlignment="0" applyProtection="0">
      <alignment horizontal="right" vertical="center" indent="1"/>
    </xf>
    <xf numFmtId="177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1" fillId="51" borderId="8" applyNumberFormat="0" applyBorder="0" applyProtection="0">
      <alignment horizontal="right" vertical="center"/>
    </xf>
    <xf numFmtId="177" fontId="22" fillId="51" borderId="9" applyNumberFormat="0" applyBorder="0" applyProtection="0">
      <alignment horizontal="right" vertical="center"/>
    </xf>
    <xf numFmtId="177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7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3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4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178" fontId="4" fillId="0" borderId="0" xfId="1" applyNumberFormat="1" applyFont="1" applyProtection="1"/>
    <xf numFmtId="166" fontId="4" fillId="0" borderId="0" xfId="1" applyNumberFormat="1" applyFont="1" applyBorder="1" applyAlignment="1" applyProtection="1"/>
    <xf numFmtId="170" fontId="4" fillId="0" borderId="0" xfId="1" applyFont="1" applyAlignment="1" applyProtection="1"/>
    <xf numFmtId="39" fontId="4" fillId="0" borderId="0" xfId="1" applyNumberFormat="1" applyFont="1" applyAlignment="1" applyProtection="1">
      <alignment horizontal="right"/>
    </xf>
    <xf numFmtId="43" fontId="4" fillId="0" borderId="0" xfId="0" applyNumberFormat="1" applyFont="1" applyProtection="1"/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3" fontId="4" fillId="0" borderId="1" xfId="1" applyNumberFormat="1" applyFont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1" applyNumberFormat="1" applyFont="1" applyBorder="1" applyAlignment="1" applyProtection="1">
      <alignment horizontal="right"/>
    </xf>
    <xf numFmtId="43" fontId="4" fillId="0" borderId="0" xfId="0" applyNumberFormat="1" applyFont="1" applyBorder="1" applyProtection="1"/>
    <xf numFmtId="0" fontId="1" fillId="0" borderId="1" xfId="0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37" activePane="bottomRight" state="frozen"/>
      <selection activeCell="M42" sqref="M42"/>
      <selection pane="topRight" activeCell="M42" sqref="M42"/>
      <selection pane="bottomLeft" activeCell="M42" sqref="M42"/>
      <selection pane="bottomRight" activeCell="T22" sqref="T22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7.6640625" style="6" customWidth="1"/>
    <col min="14" max="14" width="0.88671875" style="6" customWidth="1"/>
    <col min="15" max="15" width="7.6640625" style="6" customWidth="1"/>
    <col min="16" max="16384" width="9.109375" style="5"/>
  </cols>
  <sheetData>
    <row r="1" spans="1:15" s="1" customFormat="1" ht="13.8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3.8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3.8" x14ac:dyDescent="0.25">
      <c r="E3" s="62" t="s">
        <v>42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3.2" x14ac:dyDescent="0.25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3.2" x14ac:dyDescent="0.25">
      <c r="A6" s="7" t="s">
        <v>3</v>
      </c>
      <c r="I6" s="64" t="s">
        <v>4</v>
      </c>
      <c r="J6" s="64"/>
      <c r="K6" s="64"/>
      <c r="M6" s="59" t="s">
        <v>5</v>
      </c>
      <c r="N6" s="59"/>
      <c r="O6" s="59"/>
    </row>
    <row r="7" spans="1:15" s="7" customFormat="1" ht="13.2" x14ac:dyDescent="0.25">
      <c r="E7" s="8" t="s">
        <v>6</v>
      </c>
      <c r="G7" s="8" t="s">
        <v>6</v>
      </c>
      <c r="I7" s="8"/>
      <c r="K7" s="9"/>
      <c r="M7" s="9"/>
      <c r="N7" s="10"/>
      <c r="O7" s="9"/>
    </row>
    <row r="8" spans="1:15" s="7" customFormat="1" ht="13.2" x14ac:dyDescent="0.25">
      <c r="A8" s="3" t="s">
        <v>7</v>
      </c>
      <c r="E8" s="11">
        <v>2019</v>
      </c>
      <c r="G8" s="11">
        <f>E8-1</f>
        <v>2018</v>
      </c>
      <c r="I8" s="11" t="s">
        <v>8</v>
      </c>
      <c r="K8" s="12" t="s">
        <v>9</v>
      </c>
      <c r="M8" s="12">
        <f>E8</f>
        <v>2019</v>
      </c>
      <c r="N8" s="10"/>
      <c r="O8" s="12">
        <f>G8</f>
        <v>2018</v>
      </c>
    </row>
    <row r="9" spans="1:15" ht="12" x14ac:dyDescent="0.25">
      <c r="B9" s="13" t="s">
        <v>10</v>
      </c>
    </row>
    <row r="10" spans="1:15" x14ac:dyDescent="0.2">
      <c r="C10" s="5" t="s">
        <v>11</v>
      </c>
      <c r="E10" s="14">
        <v>77156470.180000007</v>
      </c>
      <c r="F10" s="15"/>
      <c r="G10" s="14">
        <v>83965857.209999993</v>
      </c>
      <c r="H10" s="16"/>
      <c r="I10" s="14">
        <f>E10-G10</f>
        <v>-6809387.0299999863</v>
      </c>
      <c r="K10" s="18">
        <f>IF(G10=0,"n/a",IF(AND(I10/G10&lt;1,I10/G10&gt;-1),I10/G10,"n/a"))</f>
        <v>-8.1097094179239992E-2</v>
      </c>
      <c r="M10" s="19">
        <f>IF(E48=0,"n/a",E10/E48)</f>
        <v>0.89336174738066076</v>
      </c>
      <c r="N10" s="20"/>
      <c r="O10" s="19">
        <f>IF(G48=0,"n/a",G10/G48)</f>
        <v>1.0107531433421715</v>
      </c>
    </row>
    <row r="11" spans="1:15" x14ac:dyDescent="0.2">
      <c r="C11" s="5" t="s">
        <v>12</v>
      </c>
      <c r="E11" s="21">
        <v>23343584.27</v>
      </c>
      <c r="F11" s="16"/>
      <c r="G11" s="21">
        <v>29382726.989999998</v>
      </c>
      <c r="H11" s="16"/>
      <c r="I11" s="21">
        <f>E11-G11</f>
        <v>-6039142.7199999988</v>
      </c>
      <c r="K11" s="18">
        <f>IF(G11=0,"n/a",IF(AND(I11/G11&lt;1,I11/G11&gt;-1),I11/G11,"n/a"))</f>
        <v>-0.20553377234370848</v>
      </c>
      <c r="M11" s="22">
        <f>IF(E49=0,"n/a",E11/E49)</f>
        <v>0.69267003743998079</v>
      </c>
      <c r="N11" s="20"/>
      <c r="O11" s="22">
        <f>IF(G49=0,"n/a",G11/G49)</f>
        <v>0.84948141168625868</v>
      </c>
    </row>
    <row r="12" spans="1:15" x14ac:dyDescent="0.2">
      <c r="C12" s="5" t="s">
        <v>13</v>
      </c>
      <c r="E12" s="23">
        <v>1186771.5900000001</v>
      </c>
      <c r="F12" s="16"/>
      <c r="G12" s="23">
        <v>2270273.46</v>
      </c>
      <c r="H12" s="16"/>
      <c r="I12" s="23">
        <f>E12-G12</f>
        <v>-1083501.8699999999</v>
      </c>
      <c r="K12" s="24">
        <f>IF(G12=0,"n/a",IF(AND(I12/G12&lt;1,I12/G12&gt;-1),I12/G12,"n/a"))</f>
        <v>-0.47725610552660025</v>
      </c>
      <c r="M12" s="25">
        <f>IF(E50=0,"n/a",E12/E50)</f>
        <v>0.6187305449474082</v>
      </c>
      <c r="N12" s="20"/>
      <c r="O12" s="25">
        <f>IF(G50=0,"n/a",G12/G50)</f>
        <v>0.76751635255251272</v>
      </c>
    </row>
    <row r="13" spans="1:15" ht="6.9" customHeight="1" x14ac:dyDescent="0.2">
      <c r="E13" s="21"/>
      <c r="F13" s="16"/>
      <c r="G13" s="21"/>
      <c r="H13" s="16"/>
      <c r="I13" s="21"/>
      <c r="K13" s="26"/>
      <c r="M13" s="20"/>
      <c r="N13" s="20"/>
      <c r="O13" s="20"/>
    </row>
    <row r="14" spans="1:15" x14ac:dyDescent="0.2">
      <c r="C14" s="5" t="s">
        <v>14</v>
      </c>
      <c r="E14" s="21">
        <f>SUM(E10:E12)</f>
        <v>101686826.04000001</v>
      </c>
      <c r="F14" s="16"/>
      <c r="G14" s="21">
        <f>SUM(G10:G12)</f>
        <v>115618857.65999998</v>
      </c>
      <c r="H14" s="16"/>
      <c r="I14" s="21">
        <f>E14-G14</f>
        <v>-13932031.619999975</v>
      </c>
      <c r="K14" s="18">
        <f>IF(G14=0,"n/a",IF(AND(I14/G14&lt;1,I14/G14&gt;-1),I14/G14,"n/a"))</f>
        <v>-0.12049964773886504</v>
      </c>
      <c r="M14" s="22">
        <f>IF(E52=0,"n/a",E14/E52)</f>
        <v>0.83359844875840583</v>
      </c>
      <c r="N14" s="20"/>
      <c r="O14" s="22">
        <f>IF(G52=0,"n/a",G14/G52)</f>
        <v>0.95854176103536648</v>
      </c>
    </row>
    <row r="15" spans="1:15" ht="6.9" customHeight="1" x14ac:dyDescent="0.2">
      <c r="E15" s="21"/>
      <c r="F15" s="16"/>
      <c r="G15" s="21"/>
      <c r="H15" s="16"/>
      <c r="I15" s="21"/>
      <c r="K15" s="26"/>
      <c r="M15" s="20"/>
      <c r="N15" s="20"/>
      <c r="O15" s="20"/>
    </row>
    <row r="16" spans="1:15" ht="12" x14ac:dyDescent="0.25">
      <c r="B16" s="13" t="s">
        <v>15</v>
      </c>
      <c r="E16" s="21"/>
      <c r="F16" s="16"/>
      <c r="G16" s="21"/>
      <c r="H16" s="16"/>
      <c r="I16" s="21"/>
      <c r="K16" s="26"/>
      <c r="M16" s="20"/>
      <c r="N16" s="20"/>
      <c r="O16" s="20"/>
    </row>
    <row r="17" spans="2:15" x14ac:dyDescent="0.2">
      <c r="C17" s="5" t="s">
        <v>16</v>
      </c>
      <c r="E17" s="21">
        <v>2272786.4900000002</v>
      </c>
      <c r="F17" s="16"/>
      <c r="G17" s="21">
        <v>2761127.87</v>
      </c>
      <c r="H17" s="16"/>
      <c r="I17" s="21">
        <f>E17-G17</f>
        <v>-488341.37999999989</v>
      </c>
      <c r="K17" s="18">
        <f>IF(G17=0,"n/a",IF(AND(I17/G17&lt;1,I17/G17&gt;-1),I17/G17,"n/a"))</f>
        <v>-0.1768630077968826</v>
      </c>
      <c r="M17" s="22">
        <f>IF(E55=0,"n/a",E17/E55)</f>
        <v>0.33558408263615214</v>
      </c>
      <c r="N17" s="20"/>
      <c r="O17" s="22">
        <f>IF(G55=0,"n/a",G17/G55)</f>
        <v>0.4519703291373463</v>
      </c>
    </row>
    <row r="18" spans="2:15" x14ac:dyDescent="0.2">
      <c r="C18" s="5" t="s">
        <v>17</v>
      </c>
      <c r="E18" s="23">
        <v>-50909.88</v>
      </c>
      <c r="F18" s="27"/>
      <c r="G18" s="23">
        <v>78143.47</v>
      </c>
      <c r="H18" s="28"/>
      <c r="I18" s="23">
        <f>E18-G18</f>
        <v>-129053.35</v>
      </c>
      <c r="K18" s="24" t="str">
        <f>IF(G18=0,"n/a",IF(AND(I18/G18&lt;1,I18/G18&gt;-1),I18/G18,"n/a"))</f>
        <v>n/a</v>
      </c>
      <c r="M18" s="25">
        <f>IF(E56=0,"n/a",E18/E56)</f>
        <v>0.4261631829634776</v>
      </c>
      <c r="N18" s="20"/>
      <c r="O18" s="25">
        <f>IF(G56=0,"n/a",G18/G56)</f>
        <v>0.51422018227881416</v>
      </c>
    </row>
    <row r="19" spans="2:15" ht="6.9" customHeight="1" x14ac:dyDescent="0.2">
      <c r="E19" s="21"/>
      <c r="F19" s="29"/>
      <c r="G19" s="21"/>
      <c r="H19" s="29"/>
      <c r="I19" s="21"/>
      <c r="K19" s="26"/>
      <c r="M19" s="20"/>
      <c r="N19" s="20"/>
      <c r="O19" s="20"/>
    </row>
    <row r="20" spans="2:15" x14ac:dyDescent="0.2">
      <c r="C20" s="5" t="s">
        <v>18</v>
      </c>
      <c r="E20" s="23">
        <f>SUM(E17:E18)</f>
        <v>2221876.6100000003</v>
      </c>
      <c r="F20" s="27"/>
      <c r="G20" s="23">
        <f>SUM(G17:G18)</f>
        <v>2839271.3400000003</v>
      </c>
      <c r="H20" s="28"/>
      <c r="I20" s="23">
        <f>E20-G20</f>
        <v>-617394.73</v>
      </c>
      <c r="K20" s="24">
        <f>IF(G20=0,"n/a",IF(AND(I20/G20&lt;1,I20/G20&gt;-1),I20/G20,"n/a"))</f>
        <v>-0.21744830136594129</v>
      </c>
      <c r="M20" s="25">
        <f>IF(E58=0,"n/a",E20/E58)</f>
        <v>0.33395768902874545</v>
      </c>
      <c r="N20" s="20"/>
      <c r="O20" s="25">
        <f>IF(G58=0,"n/a",G20/G58)</f>
        <v>0.45348122425354448</v>
      </c>
    </row>
    <row r="21" spans="2:15" ht="6.9" customHeight="1" x14ac:dyDescent="0.2">
      <c r="E21" s="21"/>
      <c r="F21" s="29"/>
      <c r="G21" s="21"/>
      <c r="H21" s="29"/>
      <c r="I21" s="21"/>
      <c r="K21" s="26"/>
      <c r="M21" s="20"/>
      <c r="N21" s="20"/>
      <c r="O21" s="20"/>
    </row>
    <row r="22" spans="2:15" x14ac:dyDescent="0.2">
      <c r="C22" s="5" t="s">
        <v>19</v>
      </c>
      <c r="E22" s="21">
        <f>E14+E20</f>
        <v>103908702.65000001</v>
      </c>
      <c r="F22" s="29"/>
      <c r="G22" s="21">
        <f>G14+G20</f>
        <v>118458128.99999999</v>
      </c>
      <c r="H22" s="29"/>
      <c r="I22" s="21">
        <f>E22-G22</f>
        <v>-14549426.349999979</v>
      </c>
      <c r="K22" s="18">
        <f>IF(G22=0,"n/a",IF(AND(I22/G22&lt;1,I22/G22&gt;-1),I22/G22,"n/a"))</f>
        <v>-0.12282336782476094</v>
      </c>
      <c r="M22" s="22">
        <f>IF(E60=0,"n/a",E22/E60)</f>
        <v>0.80775709802576989</v>
      </c>
      <c r="N22" s="20"/>
      <c r="O22" s="22">
        <f>IF(G60=0,"n/a",G22/G60)</f>
        <v>0.93361901769890132</v>
      </c>
    </row>
    <row r="23" spans="2:15" ht="6.9" customHeight="1" x14ac:dyDescent="0.2">
      <c r="E23" s="21"/>
      <c r="F23" s="29"/>
      <c r="G23" s="21"/>
      <c r="H23" s="29"/>
      <c r="I23" s="21"/>
      <c r="K23" s="26"/>
      <c r="M23" s="20"/>
      <c r="N23" s="20"/>
      <c r="O23" s="20"/>
    </row>
    <row r="24" spans="2:15" ht="12" x14ac:dyDescent="0.25">
      <c r="B24" s="13" t="s">
        <v>20</v>
      </c>
      <c r="E24" s="21"/>
      <c r="F24" s="29"/>
      <c r="G24" s="21"/>
      <c r="H24" s="29"/>
      <c r="I24" s="21"/>
      <c r="K24" s="26"/>
      <c r="M24" s="20"/>
      <c r="N24" s="20"/>
      <c r="O24" s="20"/>
    </row>
    <row r="25" spans="2:15" x14ac:dyDescent="0.2">
      <c r="C25" s="5" t="s">
        <v>21</v>
      </c>
      <c r="E25" s="21">
        <v>703334.61</v>
      </c>
      <c r="F25" s="29"/>
      <c r="G25" s="21">
        <v>739220.42</v>
      </c>
      <c r="H25" s="29"/>
      <c r="I25" s="21">
        <f>E25-G25</f>
        <v>-35885.810000000056</v>
      </c>
      <c r="K25" s="18">
        <f>IF(G25=0,"n/a",IF(AND(I25/G25&lt;1,I25/G25&gt;-1),I25/G25,"n/a"))</f>
        <v>-4.8545479844834448E-2</v>
      </c>
      <c r="M25" s="22">
        <f>IF(E63=0,"n/a",E25/E63)</f>
        <v>0.12227580887039263</v>
      </c>
      <c r="N25" s="20"/>
      <c r="O25" s="22">
        <f>IF(G63=0,"n/a",G25/G63)</f>
        <v>0.13334719081199739</v>
      </c>
    </row>
    <row r="26" spans="2:15" x14ac:dyDescent="0.2">
      <c r="C26" s="5" t="s">
        <v>22</v>
      </c>
      <c r="E26" s="23">
        <v>1082941.8999999999</v>
      </c>
      <c r="F26" s="27"/>
      <c r="G26" s="23">
        <v>1190415.07</v>
      </c>
      <c r="H26" s="28"/>
      <c r="I26" s="23">
        <f>E26-G26</f>
        <v>-107473.17000000016</v>
      </c>
      <c r="K26" s="24">
        <f>IF(G26=0,"n/a",IF(AND(I26/G26&lt;1,I26/G26&gt;-1),I26/G26,"n/a"))</f>
        <v>-9.0282097991249519E-2</v>
      </c>
      <c r="M26" s="25">
        <f>IF(E64=0,"n/a",E26/E64)</f>
        <v>7.0108355914225748E-2</v>
      </c>
      <c r="N26" s="20"/>
      <c r="O26" s="25">
        <f>IF(G64=0,"n/a",G26/G64)</f>
        <v>7.6002349377559883E-2</v>
      </c>
    </row>
    <row r="27" spans="2:15" ht="6.9" customHeight="1" x14ac:dyDescent="0.2">
      <c r="E27" s="21"/>
      <c r="F27" s="29"/>
      <c r="G27" s="21"/>
      <c r="H27" s="29"/>
      <c r="I27" s="21"/>
      <c r="K27" s="26"/>
      <c r="M27" s="20"/>
      <c r="N27" s="20"/>
      <c r="O27" s="20"/>
    </row>
    <row r="28" spans="2:15" x14ac:dyDescent="0.2">
      <c r="C28" s="5" t="s">
        <v>23</v>
      </c>
      <c r="E28" s="23">
        <f>SUM(E25:E26)</f>
        <v>1786276.5099999998</v>
      </c>
      <c r="F28" s="27"/>
      <c r="G28" s="23">
        <f>SUM(G25:G26)</f>
        <v>1929635.4900000002</v>
      </c>
      <c r="H28" s="28"/>
      <c r="I28" s="23">
        <f>E28-G28</f>
        <v>-143358.98000000045</v>
      </c>
      <c r="K28" s="24">
        <f>IF(G28=0,"n/a",IF(AND(I28/G28&lt;1,I28/G28&gt;-1),I28/G28,"n/a"))</f>
        <v>-7.4293295673163867E-2</v>
      </c>
      <c r="M28" s="25">
        <f>IF(E66=0,"n/a",E28/E66)</f>
        <v>8.426340559586562E-2</v>
      </c>
      <c r="N28" s="20"/>
      <c r="O28" s="25">
        <f>IF(G66=0,"n/a",G28/G66)</f>
        <v>9.0992862124158566E-2</v>
      </c>
    </row>
    <row r="29" spans="2:15" ht="6.9" customHeight="1" x14ac:dyDescent="0.2">
      <c r="E29" s="21"/>
      <c r="F29" s="29"/>
      <c r="G29" s="21"/>
      <c r="H29" s="29"/>
      <c r="I29" s="21"/>
      <c r="K29" s="26"/>
      <c r="M29" s="20"/>
      <c r="N29" s="20"/>
      <c r="O29" s="20"/>
    </row>
    <row r="30" spans="2:15" x14ac:dyDescent="0.2">
      <c r="C30" s="5" t="s">
        <v>24</v>
      </c>
      <c r="E30" s="21">
        <f>E22+E28</f>
        <v>105694979.16000001</v>
      </c>
      <c r="F30" s="29"/>
      <c r="G30" s="21">
        <f>G22+G28</f>
        <v>120387764.48999998</v>
      </c>
      <c r="H30" s="29"/>
      <c r="I30" s="21">
        <f>E30-G30</f>
        <v>-14692785.329999968</v>
      </c>
      <c r="K30" s="18">
        <f>IF(G30=0,"n/a",IF(AND(I30/G30&lt;1,I30/G30&gt;-1),I30/G30,"n/a"))</f>
        <v>-0.12204550347988583</v>
      </c>
      <c r="M30" s="19">
        <f>IF(E68=0,"n/a",E30/E68)</f>
        <v>0.70539844355015735</v>
      </c>
      <c r="N30" s="20"/>
      <c r="O30" s="19">
        <f>IF(G68=0,"n/a",G30/G68)</f>
        <v>0.81295275901126129</v>
      </c>
    </row>
    <row r="31" spans="2:15" ht="6.9" customHeight="1" x14ac:dyDescent="0.2">
      <c r="E31" s="21"/>
      <c r="F31" s="29"/>
      <c r="G31" s="21"/>
      <c r="H31" s="29"/>
      <c r="I31" s="21"/>
      <c r="K31" s="26"/>
      <c r="M31" s="31"/>
      <c r="N31" s="31"/>
      <c r="O31" s="31"/>
    </row>
    <row r="32" spans="2:15" x14ac:dyDescent="0.2">
      <c r="B32" s="5" t="s">
        <v>25</v>
      </c>
      <c r="E32" s="21">
        <v>-2725395.64</v>
      </c>
      <c r="F32" s="29"/>
      <c r="G32" s="21">
        <v>131852.84</v>
      </c>
      <c r="H32" s="29"/>
      <c r="I32" s="21">
        <f>E32-G32</f>
        <v>-2857248.48</v>
      </c>
      <c r="K32" s="18" t="str">
        <f>IF(G32=0,"n/a",IF(AND(I32/G32&lt;1,I32/G32&gt;-1),I32/G32,"n/a"))</f>
        <v>n/a</v>
      </c>
      <c r="M32" s="31"/>
      <c r="N32" s="31"/>
      <c r="O32" s="31"/>
    </row>
    <row r="33" spans="1:15" x14ac:dyDescent="0.2">
      <c r="B33" s="5" t="s">
        <v>26</v>
      </c>
      <c r="E33" s="23">
        <v>683030.07</v>
      </c>
      <c r="F33" s="27"/>
      <c r="G33" s="23">
        <v>-1963185.72</v>
      </c>
      <c r="H33" s="28"/>
      <c r="I33" s="23">
        <f>E33-G33</f>
        <v>2646215.79</v>
      </c>
      <c r="K33" s="24" t="str">
        <f>IF(G33=0,"n/a",IF(AND(I33/G33&lt;1,I33/G33&gt;-1),I33/G33,"n/a"))</f>
        <v>n/a</v>
      </c>
    </row>
    <row r="34" spans="1:15" ht="6.9" customHeight="1" x14ac:dyDescent="0.2">
      <c r="E34" s="32"/>
      <c r="F34" s="29"/>
      <c r="G34" s="32"/>
      <c r="H34" s="29"/>
      <c r="I34" s="32"/>
      <c r="K34" s="33"/>
      <c r="M34" s="31"/>
      <c r="N34" s="31"/>
      <c r="O34" s="31"/>
    </row>
    <row r="35" spans="1:15" ht="12" thickBot="1" x14ac:dyDescent="0.25">
      <c r="C35" s="5" t="s">
        <v>27</v>
      </c>
      <c r="E35" s="34">
        <f>SUM(E30:E33)</f>
        <v>103652613.59</v>
      </c>
      <c r="F35" s="35"/>
      <c r="G35" s="34">
        <f>SUM(G30:G33)</f>
        <v>118556431.60999998</v>
      </c>
      <c r="H35" s="29"/>
      <c r="I35" s="34">
        <f>E35-G35</f>
        <v>-14903818.019999981</v>
      </c>
      <c r="K35" s="36">
        <f>IF(G35=0,"n/a",IF(AND(I35/G35&lt;1,I35/G35&gt;-1),I35/G35,"n/a"))</f>
        <v>-0.12571075071681623</v>
      </c>
    </row>
    <row r="36" spans="1:15" ht="12" thickTop="1" x14ac:dyDescent="0.2">
      <c r="E36" s="32"/>
      <c r="F36" s="29"/>
      <c r="G36" s="32"/>
      <c r="H36" s="16"/>
      <c r="I36" s="32"/>
    </row>
    <row r="37" spans="1:15" x14ac:dyDescent="0.2">
      <c r="C37" s="5" t="s">
        <v>28</v>
      </c>
      <c r="E37" s="14">
        <v>4933189.0999999996</v>
      </c>
      <c r="F37" s="14"/>
      <c r="G37" s="14">
        <v>6089140.7199999997</v>
      </c>
      <c r="H37" s="16"/>
      <c r="I37" s="32"/>
    </row>
    <row r="38" spans="1:15" x14ac:dyDescent="0.2">
      <c r="C38" s="5" t="s">
        <v>29</v>
      </c>
      <c r="E38" s="21">
        <v>2177223.73</v>
      </c>
      <c r="F38" s="32"/>
      <c r="G38" s="21">
        <v>2145656.0499999998</v>
      </c>
      <c r="H38" s="16"/>
      <c r="I38" s="32"/>
    </row>
    <row r="39" spans="1:15" x14ac:dyDescent="0.2">
      <c r="C39" s="5" t="s">
        <v>30</v>
      </c>
      <c r="E39" s="21">
        <v>622320.35</v>
      </c>
      <c r="F39" s="16"/>
      <c r="G39" s="21">
        <v>755046.2</v>
      </c>
      <c r="H39" s="16"/>
      <c r="I39" s="32"/>
    </row>
    <row r="40" spans="1:15" x14ac:dyDescent="0.2">
      <c r="C40" s="5" t="s">
        <v>31</v>
      </c>
      <c r="E40" s="21">
        <v>-15489.69</v>
      </c>
      <c r="F40" s="16"/>
      <c r="G40" s="21">
        <v>-408519.64</v>
      </c>
      <c r="H40" s="16"/>
      <c r="I40" s="32"/>
    </row>
    <row r="41" spans="1:15" x14ac:dyDescent="0.2">
      <c r="C41" s="5" t="s">
        <v>32</v>
      </c>
      <c r="E41" s="21">
        <v>3066933.67</v>
      </c>
      <c r="F41" s="16"/>
      <c r="G41" s="21">
        <v>3315776.61</v>
      </c>
      <c r="H41" s="16"/>
      <c r="I41" s="32"/>
    </row>
    <row r="42" spans="1:15" x14ac:dyDescent="0.2">
      <c r="C42" s="5" t="s">
        <v>33</v>
      </c>
      <c r="E42" s="21">
        <v>-14.03</v>
      </c>
      <c r="F42" s="16"/>
      <c r="G42" s="40">
        <v>-49149.57</v>
      </c>
      <c r="H42" s="16"/>
      <c r="I42" s="32"/>
    </row>
    <row r="43" spans="1:15" x14ac:dyDescent="0.2">
      <c r="E43" s="40"/>
      <c r="F43" s="16"/>
      <c r="G43" s="40"/>
      <c r="H43" s="16"/>
      <c r="I43" s="32"/>
    </row>
    <row r="44" spans="1:15" x14ac:dyDescent="0.2">
      <c r="C44" s="5" t="s">
        <v>34</v>
      </c>
      <c r="E44" s="21">
        <v>1405053.55</v>
      </c>
      <c r="F44" s="16"/>
      <c r="G44" s="41">
        <v>1159441.1100000001</v>
      </c>
      <c r="H44" s="16"/>
      <c r="I44" s="32"/>
    </row>
    <row r="45" spans="1:15" x14ac:dyDescent="0.2">
      <c r="E45" s="42"/>
      <c r="F45" s="16"/>
      <c r="G45" s="16"/>
      <c r="H45" s="16"/>
      <c r="I45" s="16"/>
    </row>
    <row r="46" spans="1:15" ht="13.2" x14ac:dyDescent="0.25">
      <c r="A46" s="3" t="s">
        <v>35</v>
      </c>
      <c r="E46" s="42"/>
      <c r="F46" s="16"/>
      <c r="G46" s="16"/>
      <c r="H46" s="16"/>
      <c r="I46" s="16"/>
    </row>
    <row r="47" spans="1:15" ht="12" x14ac:dyDescent="0.25">
      <c r="B47" s="13" t="s">
        <v>36</v>
      </c>
      <c r="E47" s="42"/>
      <c r="F47" s="16"/>
      <c r="G47" s="16"/>
      <c r="H47" s="16"/>
      <c r="I47" s="16"/>
    </row>
    <row r="48" spans="1:15" x14ac:dyDescent="0.2">
      <c r="C48" s="5" t="s">
        <v>11</v>
      </c>
      <c r="E48" s="42">
        <v>86366436</v>
      </c>
      <c r="F48" s="16"/>
      <c r="G48" s="42">
        <v>83072566</v>
      </c>
      <c r="H48" s="43"/>
      <c r="I48" s="42">
        <f>E48-G48</f>
        <v>3293870</v>
      </c>
      <c r="K48" s="18">
        <f>IF(G48=0,"n/a",IF(AND(I48/G48&lt;1,I48/G48&gt;-1),I48/G48,"n/a"))</f>
        <v>3.965051470782785E-2</v>
      </c>
    </row>
    <row r="49" spans="2:15" x14ac:dyDescent="0.2">
      <c r="C49" s="5" t="s">
        <v>12</v>
      </c>
      <c r="E49" s="42">
        <v>33700872</v>
      </c>
      <c r="F49" s="16"/>
      <c r="G49" s="42">
        <v>34589017</v>
      </c>
      <c r="H49" s="43"/>
      <c r="I49" s="42">
        <f>E49-G49</f>
        <v>-888145</v>
      </c>
      <c r="K49" s="18">
        <f>IF(G49=0,"n/a",IF(AND(I49/G49&lt;1,I49/G49&gt;-1),I49/G49,"n/a"))</f>
        <v>-2.5677081253855812E-2</v>
      </c>
    </row>
    <row r="50" spans="2:15" x14ac:dyDescent="0.2">
      <c r="C50" s="5" t="s">
        <v>13</v>
      </c>
      <c r="E50" s="44">
        <v>1918075</v>
      </c>
      <c r="F50" s="16"/>
      <c r="G50" s="44">
        <v>2957948</v>
      </c>
      <c r="H50" s="43"/>
      <c r="I50" s="44">
        <f>E50-G50</f>
        <v>-1039873</v>
      </c>
      <c r="K50" s="24">
        <f>IF(G50=0,"n/a",IF(AND(I50/G50&lt;1,I50/G50&gt;-1),I50/G50,"n/a"))</f>
        <v>-0.35155215710350551</v>
      </c>
    </row>
    <row r="51" spans="2:15" ht="6.9" customHeight="1" x14ac:dyDescent="0.2">
      <c r="E51" s="42"/>
      <c r="F51" s="16"/>
      <c r="G51" s="42"/>
      <c r="H51" s="16"/>
      <c r="I51" s="42"/>
      <c r="K51" s="26"/>
      <c r="M51" s="31"/>
      <c r="N51" s="31"/>
      <c r="O51" s="31"/>
    </row>
    <row r="52" spans="2:15" x14ac:dyDescent="0.2">
      <c r="C52" s="5" t="s">
        <v>14</v>
      </c>
      <c r="E52" s="42">
        <f>SUM(E48:E50)</f>
        <v>121985383</v>
      </c>
      <c r="F52" s="16"/>
      <c r="G52" s="42">
        <f>SUM(G48:G50)</f>
        <v>120619531</v>
      </c>
      <c r="H52" s="43"/>
      <c r="I52" s="42">
        <f>E52-G52</f>
        <v>1365852</v>
      </c>
      <c r="K52" s="18">
        <f>IF(G52=0,"n/a",IF(AND(I52/G52&lt;1,I52/G52&gt;-1),I52/G52,"n/a"))</f>
        <v>1.1323638789475976E-2</v>
      </c>
    </row>
    <row r="53" spans="2:15" ht="6.9" customHeight="1" x14ac:dyDescent="0.2">
      <c r="E53" s="42"/>
      <c r="F53" s="16"/>
      <c r="G53" s="42"/>
      <c r="H53" s="16"/>
      <c r="I53" s="42"/>
      <c r="K53" s="26"/>
      <c r="M53" s="31"/>
      <c r="N53" s="31"/>
      <c r="O53" s="31"/>
    </row>
    <row r="54" spans="2:15" ht="12" x14ac:dyDescent="0.25">
      <c r="B54" s="13" t="s">
        <v>37</v>
      </c>
      <c r="E54" s="42"/>
      <c r="F54" s="16"/>
      <c r="G54" s="42"/>
      <c r="H54" s="43"/>
      <c r="I54" s="42"/>
      <c r="K54" s="26"/>
    </row>
    <row r="55" spans="2:15" x14ac:dyDescent="0.2">
      <c r="C55" s="5" t="s">
        <v>16</v>
      </c>
      <c r="E55" s="42">
        <v>6772629</v>
      </c>
      <c r="F55" s="16"/>
      <c r="G55" s="42">
        <v>6109091</v>
      </c>
      <c r="H55" s="43"/>
      <c r="I55" s="42">
        <f>E55-G55</f>
        <v>663538</v>
      </c>
      <c r="K55" s="18">
        <f>IF(G55=0,"n/a",IF(AND(I55/G55&lt;1,I55/G55&gt;-1),I55/G55,"n/a"))</f>
        <v>0.10861484957418378</v>
      </c>
    </row>
    <row r="56" spans="2:15" x14ac:dyDescent="0.2">
      <c r="C56" s="5" t="s">
        <v>17</v>
      </c>
      <c r="E56" s="44">
        <v>-119461</v>
      </c>
      <c r="F56" s="16"/>
      <c r="G56" s="44">
        <v>151965</v>
      </c>
      <c r="H56" s="43"/>
      <c r="I56" s="44">
        <f>E56-G56</f>
        <v>-271426</v>
      </c>
      <c r="K56" s="24" t="str">
        <f>IF(G56=0,"n/a",IF(AND(I56/G56&lt;1,I56/G56&gt;-1),I56/G56,"n/a"))</f>
        <v>n/a</v>
      </c>
    </row>
    <row r="57" spans="2:15" ht="6.9" customHeight="1" x14ac:dyDescent="0.2">
      <c r="E57" s="42"/>
      <c r="F57" s="16"/>
      <c r="G57" s="42"/>
      <c r="H57" s="16"/>
      <c r="I57" s="42"/>
      <c r="K57" s="26"/>
      <c r="M57" s="31"/>
      <c r="N57" s="31"/>
      <c r="O57" s="31"/>
    </row>
    <row r="58" spans="2:15" x14ac:dyDescent="0.2">
      <c r="C58" s="5" t="s">
        <v>18</v>
      </c>
      <c r="E58" s="44">
        <f>SUM(E55:E56)</f>
        <v>6653168</v>
      </c>
      <c r="F58" s="16"/>
      <c r="G58" s="44">
        <f>SUM(G55:G56)</f>
        <v>6261056</v>
      </c>
      <c r="H58" s="43"/>
      <c r="I58" s="44">
        <f>E58-G58</f>
        <v>392112</v>
      </c>
      <c r="K58" s="24">
        <f>IF(G58=0,"n/a",IF(AND(I58/G58&lt;1,I58/G58&gt;-1),I58/G58,"n/a"))</f>
        <v>6.2627135103088039E-2</v>
      </c>
    </row>
    <row r="59" spans="2:15" ht="6.9" customHeight="1" x14ac:dyDescent="0.2">
      <c r="E59" s="42"/>
      <c r="F59" s="16"/>
      <c r="G59" s="42"/>
      <c r="H59" s="16"/>
      <c r="I59" s="42"/>
      <c r="K59" s="26"/>
      <c r="M59" s="31"/>
      <c r="N59" s="31"/>
      <c r="O59" s="31"/>
    </row>
    <row r="60" spans="2:15" x14ac:dyDescent="0.2">
      <c r="C60" s="5" t="s">
        <v>38</v>
      </c>
      <c r="E60" s="42">
        <f>E52+E58</f>
        <v>128638551</v>
      </c>
      <c r="F60" s="16"/>
      <c r="G60" s="42">
        <f>G52+G58</f>
        <v>126880587</v>
      </c>
      <c r="H60" s="43"/>
      <c r="I60" s="42">
        <f>E60-G60</f>
        <v>1757964</v>
      </c>
      <c r="K60" s="18">
        <f>IF(G60=0,"n/a",IF(AND(I60/G60&lt;1,I60/G60&gt;-1),I60/G60,"n/a"))</f>
        <v>1.3855263768601574E-2</v>
      </c>
    </row>
    <row r="61" spans="2:15" ht="6.9" customHeight="1" x14ac:dyDescent="0.2">
      <c r="E61" s="42"/>
      <c r="F61" s="16"/>
      <c r="G61" s="42"/>
      <c r="H61" s="16"/>
      <c r="I61" s="42"/>
      <c r="K61" s="26"/>
      <c r="M61" s="31"/>
      <c r="N61" s="31"/>
      <c r="O61" s="31"/>
    </row>
    <row r="62" spans="2:15" ht="12" x14ac:dyDescent="0.25">
      <c r="B62" s="13" t="s">
        <v>39</v>
      </c>
      <c r="E62" s="42"/>
      <c r="F62" s="16"/>
      <c r="G62" s="42"/>
      <c r="H62" s="43"/>
      <c r="I62" s="42"/>
      <c r="K62" s="26"/>
    </row>
    <row r="63" spans="2:15" x14ac:dyDescent="0.2">
      <c r="C63" s="5" t="s">
        <v>21</v>
      </c>
      <c r="E63" s="42">
        <v>5752034</v>
      </c>
      <c r="F63" s="16"/>
      <c r="G63" s="42">
        <v>5543577</v>
      </c>
      <c r="H63" s="43"/>
      <c r="I63" s="42">
        <f>E63-G63</f>
        <v>208457</v>
      </c>
      <c r="K63" s="18">
        <f>IF(G63=0,"n/a",IF(AND(I63/G63&lt;1,I63/G63&gt;-1),I63/G63,"n/a"))</f>
        <v>3.7603338061327554E-2</v>
      </c>
    </row>
    <row r="64" spans="2:15" x14ac:dyDescent="0.2">
      <c r="C64" s="5" t="s">
        <v>22</v>
      </c>
      <c r="E64" s="44">
        <v>15446688</v>
      </c>
      <c r="F64" s="16"/>
      <c r="G64" s="44">
        <v>15662872</v>
      </c>
      <c r="H64" s="43"/>
      <c r="I64" s="44">
        <f>E64-G64</f>
        <v>-216184</v>
      </c>
      <c r="K64" s="24">
        <f>IF(G64=0,"n/a",IF(AND(I64/G64&lt;1,I64/G64&gt;-1),I64/G64,"n/a"))</f>
        <v>-1.3802321821949385E-2</v>
      </c>
    </row>
    <row r="65" spans="1:15" ht="6.9" customHeight="1" x14ac:dyDescent="0.2">
      <c r="E65" s="42"/>
      <c r="F65" s="16"/>
      <c r="G65" s="42"/>
      <c r="H65" s="16"/>
      <c r="I65" s="42"/>
      <c r="K65" s="26"/>
      <c r="M65" s="31"/>
      <c r="N65" s="31"/>
      <c r="O65" s="31"/>
    </row>
    <row r="66" spans="1:15" x14ac:dyDescent="0.2">
      <c r="C66" s="5" t="s">
        <v>23</v>
      </c>
      <c r="E66" s="44">
        <f>SUM(E63:E64)</f>
        <v>21198722</v>
      </c>
      <c r="F66" s="16"/>
      <c r="G66" s="44">
        <f>SUM(G63:G64)</f>
        <v>21206449</v>
      </c>
      <c r="H66" s="43"/>
      <c r="I66" s="44">
        <f>E66-G66</f>
        <v>-7727</v>
      </c>
      <c r="K66" s="24">
        <f>IF(G66=0,"n/a",IF(AND(I66/G66&lt;1,I66/G66&gt;-1),I66/G66,"n/a"))</f>
        <v>-3.6437029132034316E-4</v>
      </c>
    </row>
    <row r="67" spans="1:15" ht="6.9" customHeight="1" x14ac:dyDescent="0.2">
      <c r="E67" s="42"/>
      <c r="F67" s="16"/>
      <c r="G67" s="42"/>
      <c r="H67" s="16"/>
      <c r="I67" s="42"/>
      <c r="K67" s="26"/>
      <c r="M67" s="31"/>
      <c r="N67" s="31"/>
      <c r="O67" s="31"/>
    </row>
    <row r="68" spans="1:15" ht="12" thickBot="1" x14ac:dyDescent="0.25">
      <c r="C68" s="5" t="s">
        <v>40</v>
      </c>
      <c r="E68" s="45">
        <f>E60+E66</f>
        <v>149837273</v>
      </c>
      <c r="F68" s="16"/>
      <c r="G68" s="45">
        <f>G60+G66</f>
        <v>148087036</v>
      </c>
      <c r="H68" s="43"/>
      <c r="I68" s="45">
        <f>E68-G68</f>
        <v>1750237</v>
      </c>
      <c r="K68" s="36">
        <f>IF(G68=0,"n/a",IF(AND(I68/G68&lt;1,I68/G68&gt;-1),I68/G68,"n/a"))</f>
        <v>1.181897515998632E-2</v>
      </c>
    </row>
    <row r="69" spans="1:15" ht="12" thickTop="1" x14ac:dyDescent="0.2"/>
    <row r="70" spans="1:15" ht="13.2" x14ac:dyDescent="0.25">
      <c r="A70" s="5" t="s">
        <v>3</v>
      </c>
      <c r="C70" s="60" t="s">
        <v>41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S10" sqref="S10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7.6640625" style="6" customWidth="1"/>
    <col min="14" max="14" width="0.88671875" style="6" customWidth="1"/>
    <col min="15" max="15" width="7.6640625" style="6" customWidth="1"/>
    <col min="16" max="16384" width="9.109375" style="5"/>
  </cols>
  <sheetData>
    <row r="1" spans="1:15" s="1" customFormat="1" ht="13.8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3.8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3.8" x14ac:dyDescent="0.25">
      <c r="E3" s="62" t="s">
        <v>43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3.2" x14ac:dyDescent="0.25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3.2" x14ac:dyDescent="0.25">
      <c r="A6" s="7" t="s">
        <v>3</v>
      </c>
      <c r="I6" s="64" t="s">
        <v>4</v>
      </c>
      <c r="J6" s="64"/>
      <c r="K6" s="64"/>
      <c r="M6" s="59" t="s">
        <v>5</v>
      </c>
      <c r="N6" s="59"/>
      <c r="O6" s="59"/>
    </row>
    <row r="7" spans="1:15" s="7" customFormat="1" ht="13.2" x14ac:dyDescent="0.25">
      <c r="E7" s="8" t="s">
        <v>6</v>
      </c>
      <c r="G7" s="8" t="s">
        <v>6</v>
      </c>
      <c r="I7" s="8"/>
      <c r="K7" s="9"/>
      <c r="M7" s="9"/>
      <c r="N7" s="10"/>
      <c r="O7" s="9"/>
    </row>
    <row r="8" spans="1:15" s="7" customFormat="1" ht="13.2" x14ac:dyDescent="0.25">
      <c r="A8" s="3" t="s">
        <v>7</v>
      </c>
      <c r="E8" s="11">
        <v>2019</v>
      </c>
      <c r="G8" s="11">
        <f>E8-1</f>
        <v>2018</v>
      </c>
      <c r="I8" s="11" t="s">
        <v>8</v>
      </c>
      <c r="K8" s="12" t="s">
        <v>9</v>
      </c>
      <c r="M8" s="12">
        <f>E8</f>
        <v>2019</v>
      </c>
      <c r="N8" s="10"/>
      <c r="O8" s="12">
        <f>G8</f>
        <v>2018</v>
      </c>
    </row>
    <row r="9" spans="1:15" ht="12" x14ac:dyDescent="0.25">
      <c r="B9" s="13" t="s">
        <v>10</v>
      </c>
    </row>
    <row r="10" spans="1:15" x14ac:dyDescent="0.2">
      <c r="C10" s="5" t="s">
        <v>11</v>
      </c>
      <c r="E10" s="14">
        <v>90954682.989999995</v>
      </c>
      <c r="F10" s="15"/>
      <c r="G10" s="14">
        <v>84993819.939999998</v>
      </c>
      <c r="H10" s="16"/>
      <c r="I10" s="14">
        <f>E10-G10</f>
        <v>5960863.049999997</v>
      </c>
      <c r="K10" s="18">
        <f>IF(G10=0,"n/a",IF(AND(I10/G10&lt;1,I10/G10&gt;-1),I10/G10,"n/a"))</f>
        <v>7.013289971209638E-2</v>
      </c>
      <c r="M10" s="19">
        <f>IF(E48=0,"n/a",E10/E48)</f>
        <v>0.87414014185175282</v>
      </c>
      <c r="N10" s="20"/>
      <c r="O10" s="19">
        <f>IF(G48=0,"n/a",G10/G48)</f>
        <v>0.98180996566603485</v>
      </c>
    </row>
    <row r="11" spans="1:15" x14ac:dyDescent="0.2">
      <c r="C11" s="5" t="s">
        <v>12</v>
      </c>
      <c r="E11" s="21">
        <v>27713146.43</v>
      </c>
      <c r="F11" s="16"/>
      <c r="G11" s="21">
        <v>29283097.949999999</v>
      </c>
      <c r="H11" s="16"/>
      <c r="I11" s="21">
        <f>E11-G11</f>
        <v>-1569951.5199999996</v>
      </c>
      <c r="K11" s="18">
        <f>IF(G11=0,"n/a",IF(AND(I11/G11&lt;1,I11/G11&gt;-1),I11/G11,"n/a"))</f>
        <v>-5.3612890367018003E-2</v>
      </c>
      <c r="M11" s="22">
        <f>IF(E49=0,"n/a",E11/E49)</f>
        <v>0.67498716379116463</v>
      </c>
      <c r="N11" s="20"/>
      <c r="O11" s="22">
        <f>IF(G49=0,"n/a",G11/G49)</f>
        <v>0.83583036784804843</v>
      </c>
    </row>
    <row r="12" spans="1:15" x14ac:dyDescent="0.2">
      <c r="C12" s="5" t="s">
        <v>13</v>
      </c>
      <c r="E12" s="23">
        <v>1923543.96</v>
      </c>
      <c r="F12" s="16"/>
      <c r="G12" s="23">
        <v>2282542.12</v>
      </c>
      <c r="H12" s="16"/>
      <c r="I12" s="23">
        <f>E12-G12</f>
        <v>-358998.16000000015</v>
      </c>
      <c r="K12" s="24">
        <f>IF(G12=0,"n/a",IF(AND(I12/G12&lt;1,I12/G12&gt;-1),I12/G12,"n/a"))</f>
        <v>-0.15727997168350177</v>
      </c>
      <c r="M12" s="25">
        <f>IF(E50=0,"n/a",E12/E50)</f>
        <v>0.64055869694656797</v>
      </c>
      <c r="N12" s="20"/>
      <c r="O12" s="25">
        <f>IF(G50=0,"n/a",G12/G50)</f>
        <v>0.75266167583418608</v>
      </c>
    </row>
    <row r="13" spans="1:15" ht="6.9" customHeight="1" x14ac:dyDescent="0.2">
      <c r="E13" s="21"/>
      <c r="F13" s="16"/>
      <c r="G13" s="21"/>
      <c r="H13" s="16"/>
      <c r="I13" s="21"/>
      <c r="K13" s="26"/>
      <c r="M13" s="20"/>
      <c r="N13" s="20"/>
      <c r="O13" s="20"/>
    </row>
    <row r="14" spans="1:15" x14ac:dyDescent="0.2">
      <c r="C14" s="5" t="s">
        <v>14</v>
      </c>
      <c r="E14" s="21">
        <f>SUM(E10:E12)</f>
        <v>120591373.37999998</v>
      </c>
      <c r="F14" s="16"/>
      <c r="G14" s="21">
        <f>SUM(G10:G12)</f>
        <v>116559460.01000001</v>
      </c>
      <c r="H14" s="16"/>
      <c r="I14" s="21">
        <f>E14-G14</f>
        <v>4031913.369999975</v>
      </c>
      <c r="K14" s="18">
        <f>IF(G14=0,"n/a",IF(AND(I14/G14&lt;1,I14/G14&gt;-1),I14/G14,"n/a"))</f>
        <v>3.4591043658353124E-2</v>
      </c>
      <c r="M14" s="22">
        <f>IF(E52=0,"n/a",E14/E52)</f>
        <v>0.8141977495220144</v>
      </c>
      <c r="N14" s="20"/>
      <c r="O14" s="22">
        <f>IF(G52=0,"n/a",G14/G52)</f>
        <v>0.93519996246024495</v>
      </c>
    </row>
    <row r="15" spans="1:15" ht="6.9" customHeight="1" x14ac:dyDescent="0.2">
      <c r="E15" s="21"/>
      <c r="F15" s="16"/>
      <c r="G15" s="21"/>
      <c r="H15" s="16"/>
      <c r="I15" s="21"/>
      <c r="K15" s="26"/>
      <c r="M15" s="20"/>
      <c r="N15" s="20"/>
      <c r="O15" s="20"/>
    </row>
    <row r="16" spans="1:15" ht="12" x14ac:dyDescent="0.25">
      <c r="B16" s="13" t="s">
        <v>15</v>
      </c>
      <c r="E16" s="21"/>
      <c r="F16" s="16"/>
      <c r="G16" s="21"/>
      <c r="H16" s="16"/>
      <c r="I16" s="21"/>
      <c r="K16" s="26"/>
      <c r="M16" s="20"/>
      <c r="N16" s="20"/>
      <c r="O16" s="20"/>
    </row>
    <row r="17" spans="2:15" x14ac:dyDescent="0.2">
      <c r="C17" s="5" t="s">
        <v>16</v>
      </c>
      <c r="E17" s="21">
        <v>996775.93</v>
      </c>
      <c r="F17" s="16"/>
      <c r="G17" s="21">
        <v>1381282.14</v>
      </c>
      <c r="H17" s="16"/>
      <c r="I17" s="21">
        <f>E17-G17</f>
        <v>-384506.20999999985</v>
      </c>
      <c r="K17" s="18">
        <f>IF(G17=0,"n/a",IF(AND(I17/G17&lt;1,I17/G17&gt;-1),I17/G17,"n/a"))</f>
        <v>-0.27836905934366157</v>
      </c>
      <c r="M17" s="22">
        <f>IF(E55=0,"n/a",E17/E55)</f>
        <v>0.38812707808559332</v>
      </c>
      <c r="N17" s="20"/>
      <c r="O17" s="22">
        <f>IF(G55=0,"n/a",G17/G55)</f>
        <v>0.53284552757712811</v>
      </c>
    </row>
    <row r="18" spans="2:15" x14ac:dyDescent="0.2">
      <c r="C18" s="5" t="s">
        <v>17</v>
      </c>
      <c r="E18" s="23">
        <v>38899.019999999997</v>
      </c>
      <c r="F18" s="27"/>
      <c r="G18" s="23">
        <v>71526.33</v>
      </c>
      <c r="H18" s="28"/>
      <c r="I18" s="23">
        <f>E18-G18</f>
        <v>-32627.310000000005</v>
      </c>
      <c r="K18" s="24">
        <f>IF(G18=0,"n/a",IF(AND(I18/G18&lt;1,I18/G18&gt;-1),I18/G18,"n/a"))</f>
        <v>-0.45615803299288532</v>
      </c>
      <c r="M18" s="25">
        <f>IF(E56=0,"n/a",E18/E56)</f>
        <v>0.47179492777353271</v>
      </c>
      <c r="N18" s="20"/>
      <c r="O18" s="25">
        <f>IF(G56=0,"n/a",G18/G56)</f>
        <v>0.50124971968380339</v>
      </c>
    </row>
    <row r="19" spans="2:15" ht="6.9" customHeight="1" x14ac:dyDescent="0.2">
      <c r="E19" s="21"/>
      <c r="F19" s="29"/>
      <c r="G19" s="21"/>
      <c r="H19" s="29"/>
      <c r="I19" s="21"/>
      <c r="K19" s="26"/>
      <c r="M19" s="20"/>
      <c r="N19" s="20"/>
      <c r="O19" s="20"/>
    </row>
    <row r="20" spans="2:15" x14ac:dyDescent="0.2">
      <c r="C20" s="5" t="s">
        <v>18</v>
      </c>
      <c r="E20" s="23">
        <f>SUM(E17:E18)</f>
        <v>1035674.9500000001</v>
      </c>
      <c r="F20" s="27"/>
      <c r="G20" s="23">
        <f>SUM(G17:G18)</f>
        <v>1452808.47</v>
      </c>
      <c r="H20" s="28"/>
      <c r="I20" s="23">
        <f>E20-G20</f>
        <v>-417133.5199999999</v>
      </c>
      <c r="K20" s="24">
        <f>IF(G20=0,"n/a",IF(AND(I20/G20&lt;1,I20/G20&gt;-1),I20/G20,"n/a"))</f>
        <v>-0.28712216965530213</v>
      </c>
      <c r="M20" s="25">
        <f>IF(E58=0,"n/a",E20/E58)</f>
        <v>0.39072961475399326</v>
      </c>
      <c r="N20" s="20"/>
      <c r="O20" s="25">
        <f>IF(G58=0,"n/a",G20/G58)</f>
        <v>0.53119702914583</v>
      </c>
    </row>
    <row r="21" spans="2:15" ht="6.9" customHeight="1" x14ac:dyDescent="0.2">
      <c r="E21" s="21"/>
      <c r="F21" s="29"/>
      <c r="G21" s="21"/>
      <c r="H21" s="29"/>
      <c r="I21" s="21"/>
      <c r="K21" s="26"/>
      <c r="M21" s="20"/>
      <c r="N21" s="20"/>
      <c r="O21" s="20"/>
    </row>
    <row r="22" spans="2:15" x14ac:dyDescent="0.2">
      <c r="C22" s="5" t="s">
        <v>19</v>
      </c>
      <c r="E22" s="21">
        <f>E14+E20</f>
        <v>121627048.32999998</v>
      </c>
      <c r="F22" s="29"/>
      <c r="G22" s="21">
        <f>G14+G20</f>
        <v>118012268.48</v>
      </c>
      <c r="H22" s="29"/>
      <c r="I22" s="21">
        <f>E22-G22</f>
        <v>3614779.8499999791</v>
      </c>
      <c r="K22" s="18">
        <f>IF(G22=0,"n/a",IF(AND(I22/G22&lt;1,I22/G22&gt;-1),I22/G22,"n/a"))</f>
        <v>3.063054287963789E-2</v>
      </c>
      <c r="M22" s="22">
        <f>IF(E60=0,"n/a",E22/E60)</f>
        <v>0.80675252082452698</v>
      </c>
      <c r="N22" s="20"/>
      <c r="O22" s="22">
        <f>IF(G60=0,"n/a",G22/G60)</f>
        <v>0.926525007450685</v>
      </c>
    </row>
    <row r="23" spans="2:15" ht="6.9" customHeight="1" x14ac:dyDescent="0.2">
      <c r="E23" s="21"/>
      <c r="F23" s="29"/>
      <c r="G23" s="21"/>
      <c r="H23" s="29"/>
      <c r="I23" s="21"/>
      <c r="K23" s="26"/>
      <c r="M23" s="20"/>
      <c r="N23" s="20"/>
      <c r="O23" s="20"/>
    </row>
    <row r="24" spans="2:15" ht="12" x14ac:dyDescent="0.25">
      <c r="B24" s="13" t="s">
        <v>20</v>
      </c>
      <c r="E24" s="21"/>
      <c r="F24" s="29"/>
      <c r="G24" s="21"/>
      <c r="H24" s="29"/>
      <c r="I24" s="21"/>
      <c r="K24" s="26"/>
      <c r="M24" s="20"/>
      <c r="N24" s="20"/>
      <c r="O24" s="20"/>
    </row>
    <row r="25" spans="2:15" x14ac:dyDescent="0.2">
      <c r="C25" s="5" t="s">
        <v>21</v>
      </c>
      <c r="E25" s="21">
        <v>585856.99</v>
      </c>
      <c r="F25" s="29"/>
      <c r="G25" s="21">
        <v>1030898.91</v>
      </c>
      <c r="H25" s="29"/>
      <c r="I25" s="21">
        <f>E25-G25</f>
        <v>-445041.92000000004</v>
      </c>
      <c r="K25" s="18">
        <f>IF(G25=0,"n/a",IF(AND(I25/G25&lt;1,I25/G25&gt;-1),I25/G25,"n/a"))</f>
        <v>-0.43170277481426383</v>
      </c>
      <c r="M25" s="22">
        <f>IF(E63=0,"n/a",E25/E63)</f>
        <v>0.11697380584716296</v>
      </c>
      <c r="N25" s="20"/>
      <c r="O25" s="22">
        <f>IF(G63=0,"n/a",G25/G63)</f>
        <v>0.11562787212299795</v>
      </c>
    </row>
    <row r="26" spans="2:15" x14ac:dyDescent="0.2">
      <c r="C26" s="5" t="s">
        <v>22</v>
      </c>
      <c r="E26" s="23">
        <v>1009793.73</v>
      </c>
      <c r="F26" s="27"/>
      <c r="G26" s="23">
        <v>1625425.16</v>
      </c>
      <c r="H26" s="28"/>
      <c r="I26" s="23">
        <f>E26-G26</f>
        <v>-615631.42999999993</v>
      </c>
      <c r="K26" s="24">
        <f>IF(G26=0,"n/a",IF(AND(I26/G26&lt;1,I26/G26&gt;-1),I26/G26,"n/a"))</f>
        <v>-0.3787510155189181</v>
      </c>
      <c r="M26" s="25">
        <f>IF(E64=0,"n/a",E26/E64)</f>
        <v>7.220696842330622E-2</v>
      </c>
      <c r="N26" s="20"/>
      <c r="O26" s="25">
        <f>IF(G64=0,"n/a",G26/G64)</f>
        <v>7.7441227834673582E-2</v>
      </c>
    </row>
    <row r="27" spans="2:15" ht="6.9" customHeight="1" x14ac:dyDescent="0.2">
      <c r="E27" s="21"/>
      <c r="F27" s="29"/>
      <c r="G27" s="21"/>
      <c r="H27" s="29"/>
      <c r="I27" s="21"/>
      <c r="K27" s="26"/>
      <c r="M27" s="20"/>
      <c r="N27" s="20"/>
      <c r="O27" s="20"/>
    </row>
    <row r="28" spans="2:15" x14ac:dyDescent="0.2">
      <c r="C28" s="5" t="s">
        <v>23</v>
      </c>
      <c r="E28" s="23">
        <f>SUM(E25:E26)</f>
        <v>1595650.72</v>
      </c>
      <c r="F28" s="27"/>
      <c r="G28" s="23">
        <f>SUM(G25:G26)</f>
        <v>2656324.0699999998</v>
      </c>
      <c r="H28" s="28"/>
      <c r="I28" s="23">
        <f>E28-G28</f>
        <v>-1060673.3499999999</v>
      </c>
      <c r="K28" s="24">
        <f>IF(G28=0,"n/a",IF(AND(I28/G28&lt;1,I28/G28&gt;-1),I28/G28,"n/a"))</f>
        <v>-0.39930118541597975</v>
      </c>
      <c r="M28" s="25">
        <f>IF(E66=0,"n/a",E28/E66)</f>
        <v>8.4011865535375124E-2</v>
      </c>
      <c r="N28" s="20"/>
      <c r="O28" s="25">
        <f>IF(G66=0,"n/a",G28/G66)</f>
        <v>8.8825992383966643E-2</v>
      </c>
    </row>
    <row r="29" spans="2:15" ht="6.9" customHeight="1" x14ac:dyDescent="0.2">
      <c r="E29" s="21"/>
      <c r="F29" s="29"/>
      <c r="G29" s="21"/>
      <c r="H29" s="29"/>
      <c r="I29" s="21"/>
      <c r="K29" s="26"/>
      <c r="M29" s="20"/>
      <c r="N29" s="20"/>
      <c r="O29" s="20"/>
    </row>
    <row r="30" spans="2:15" x14ac:dyDescent="0.2">
      <c r="C30" s="5" t="s">
        <v>24</v>
      </c>
      <c r="E30" s="21">
        <f>E22+E28</f>
        <v>123222699.04999998</v>
      </c>
      <c r="F30" s="29"/>
      <c r="G30" s="21">
        <f>G22+G28</f>
        <v>120668592.55</v>
      </c>
      <c r="H30" s="29"/>
      <c r="I30" s="21">
        <f>E30-G30</f>
        <v>2554106.4999999851</v>
      </c>
      <c r="K30" s="18">
        <f>IF(G30=0,"n/a",IF(AND(I30/G30&lt;1,I30/G30&gt;-1),I30/G30,"n/a"))</f>
        <v>2.1166290631438919E-2</v>
      </c>
      <c r="M30" s="19">
        <f>IF(E68=0,"n/a",E30/E68)</f>
        <v>0.72588790428499284</v>
      </c>
      <c r="N30" s="20"/>
      <c r="O30" s="19">
        <f>IF(G68=0,"n/a",G30/G68)</f>
        <v>0.76724270806682937</v>
      </c>
    </row>
    <row r="31" spans="2:15" ht="6.9" customHeight="1" x14ac:dyDescent="0.2">
      <c r="E31" s="21"/>
      <c r="F31" s="29"/>
      <c r="G31" s="21"/>
      <c r="H31" s="29"/>
      <c r="I31" s="21"/>
      <c r="K31" s="26"/>
      <c r="M31" s="31"/>
      <c r="N31" s="31"/>
      <c r="O31" s="31"/>
    </row>
    <row r="32" spans="2:15" x14ac:dyDescent="0.2">
      <c r="B32" s="5" t="s">
        <v>25</v>
      </c>
      <c r="E32" s="21">
        <v>-18622593.449999999</v>
      </c>
      <c r="F32" s="29"/>
      <c r="G32" s="21">
        <v>-8534954.4900000002</v>
      </c>
      <c r="H32" s="29"/>
      <c r="I32" s="21">
        <f>E32-G32</f>
        <v>-10087638.959999999</v>
      </c>
      <c r="K32" s="18" t="str">
        <f>IF(G32=0,"n/a",IF(AND(I32/G32&lt;1,I32/G32&gt;-1),I32/G32,"n/a"))</f>
        <v>n/a</v>
      </c>
      <c r="M32" s="31"/>
      <c r="N32" s="31"/>
      <c r="O32" s="31"/>
    </row>
    <row r="33" spans="1:15" x14ac:dyDescent="0.2">
      <c r="B33" s="5" t="s">
        <v>26</v>
      </c>
      <c r="E33" s="23">
        <v>289202.34999999998</v>
      </c>
      <c r="F33" s="27"/>
      <c r="G33" s="23">
        <v>-2199885.5</v>
      </c>
      <c r="H33" s="28"/>
      <c r="I33" s="23">
        <f>E33-G33</f>
        <v>2489087.85</v>
      </c>
      <c r="K33" s="24" t="str">
        <f>IF(G33=0,"n/a",IF(AND(I33/G33&lt;1,I33/G33&gt;-1),I33/G33,"n/a"))</f>
        <v>n/a</v>
      </c>
    </row>
    <row r="34" spans="1:15" ht="6.9" customHeight="1" x14ac:dyDescent="0.2">
      <c r="E34" s="32"/>
      <c r="F34" s="29"/>
      <c r="G34" s="32"/>
      <c r="H34" s="29"/>
      <c r="I34" s="32"/>
      <c r="K34" s="33"/>
      <c r="M34" s="31"/>
      <c r="N34" s="31"/>
      <c r="O34" s="31"/>
    </row>
    <row r="35" spans="1:15" ht="12" thickBot="1" x14ac:dyDescent="0.25">
      <c r="C35" s="5" t="s">
        <v>27</v>
      </c>
      <c r="E35" s="34">
        <f>SUM(E30:E33)</f>
        <v>104889307.94999997</v>
      </c>
      <c r="F35" s="35"/>
      <c r="G35" s="34">
        <f>SUM(G30:G33)</f>
        <v>109933752.56</v>
      </c>
      <c r="H35" s="29"/>
      <c r="I35" s="34">
        <f>E35-G35</f>
        <v>-5044444.6100000292</v>
      </c>
      <c r="K35" s="36">
        <f>IF(G35=0,"n/a",IF(AND(I35/G35&lt;1,I35/G35&gt;-1),I35/G35,"n/a"))</f>
        <v>-4.5886222315997587E-2</v>
      </c>
    </row>
    <row r="36" spans="1:15" ht="12" thickTop="1" x14ac:dyDescent="0.2">
      <c r="E36" s="32"/>
      <c r="F36" s="29"/>
      <c r="G36" s="32"/>
      <c r="H36" s="16"/>
      <c r="I36" s="32"/>
    </row>
    <row r="37" spans="1:15" x14ac:dyDescent="0.2">
      <c r="C37" s="5" t="s">
        <v>28</v>
      </c>
      <c r="E37" s="14">
        <v>5552356.2599999998</v>
      </c>
      <c r="F37" s="14"/>
      <c r="G37" s="14">
        <v>5529693.6500000004</v>
      </c>
      <c r="H37" s="16"/>
      <c r="I37" s="32"/>
    </row>
    <row r="38" spans="1:15" x14ac:dyDescent="0.2">
      <c r="C38" s="5" t="s">
        <v>29</v>
      </c>
      <c r="E38" s="21">
        <v>2562497.9700000002</v>
      </c>
      <c r="F38" s="32"/>
      <c r="G38" s="21">
        <v>2161138.44</v>
      </c>
      <c r="H38" s="16"/>
      <c r="I38" s="32"/>
    </row>
    <row r="39" spans="1:15" x14ac:dyDescent="0.2">
      <c r="C39" s="5" t="s">
        <v>30</v>
      </c>
      <c r="E39" s="21">
        <v>747857.56</v>
      </c>
      <c r="F39" s="16"/>
      <c r="G39" s="21">
        <v>787273.16</v>
      </c>
      <c r="H39" s="16"/>
      <c r="I39" s="32"/>
    </row>
    <row r="40" spans="1:15" x14ac:dyDescent="0.2">
      <c r="C40" s="5" t="s">
        <v>31</v>
      </c>
      <c r="E40" s="21">
        <v>-4826.24</v>
      </c>
      <c r="F40" s="16"/>
      <c r="G40" s="21">
        <v>-426135.72</v>
      </c>
      <c r="H40" s="16"/>
      <c r="I40" s="32"/>
    </row>
    <row r="41" spans="1:15" x14ac:dyDescent="0.2">
      <c r="C41" s="5" t="s">
        <v>32</v>
      </c>
      <c r="E41" s="21">
        <v>3676628.41</v>
      </c>
      <c r="F41" s="16"/>
      <c r="G41" s="21">
        <v>3454903.96</v>
      </c>
      <c r="H41" s="16"/>
      <c r="I41" s="32"/>
    </row>
    <row r="42" spans="1:15" x14ac:dyDescent="0.2">
      <c r="C42" s="5" t="s">
        <v>33</v>
      </c>
      <c r="E42" s="21">
        <v>-18.420000000000002</v>
      </c>
      <c r="F42" s="16"/>
      <c r="G42" s="40">
        <v>-1656.15</v>
      </c>
      <c r="H42" s="16"/>
      <c r="I42" s="32"/>
    </row>
    <row r="43" spans="1:15" x14ac:dyDescent="0.2">
      <c r="E43" s="21"/>
      <c r="F43" s="16"/>
      <c r="G43" s="40"/>
      <c r="H43" s="16"/>
      <c r="I43" s="32"/>
    </row>
    <row r="44" spans="1:15" x14ac:dyDescent="0.2">
      <c r="C44" s="5" t="s">
        <v>34</v>
      </c>
      <c r="E44" s="21">
        <v>1670624.69</v>
      </c>
      <c r="F44" s="16"/>
      <c r="G44" s="41">
        <v>801708.14</v>
      </c>
      <c r="H44" s="16"/>
      <c r="I44" s="32"/>
    </row>
    <row r="45" spans="1:15" x14ac:dyDescent="0.2">
      <c r="E45" s="42"/>
      <c r="F45" s="16"/>
      <c r="G45" s="16"/>
      <c r="H45" s="16"/>
      <c r="I45" s="16"/>
    </row>
    <row r="46" spans="1:15" ht="13.2" x14ac:dyDescent="0.25">
      <c r="A46" s="3" t="s">
        <v>35</v>
      </c>
      <c r="E46" s="42"/>
      <c r="F46" s="16"/>
      <c r="G46" s="16"/>
      <c r="H46" s="16"/>
      <c r="I46" s="16"/>
    </row>
    <row r="47" spans="1:15" ht="12" x14ac:dyDescent="0.25">
      <c r="B47" s="13" t="s">
        <v>36</v>
      </c>
      <c r="E47" s="42"/>
      <c r="F47" s="16"/>
      <c r="G47" s="16"/>
      <c r="H47" s="16"/>
      <c r="I47" s="16"/>
    </row>
    <row r="48" spans="1:15" x14ac:dyDescent="0.2">
      <c r="C48" s="5" t="s">
        <v>11</v>
      </c>
      <c r="E48" s="42">
        <v>104050459</v>
      </c>
      <c r="F48" s="16"/>
      <c r="G48" s="42">
        <v>86568504</v>
      </c>
      <c r="H48" s="43"/>
      <c r="I48" s="42">
        <f>E48-G48</f>
        <v>17481955</v>
      </c>
      <c r="K48" s="18">
        <f>IF(G48=0,"n/a",IF(AND(I48/G48&lt;1,I48/G48&gt;-1),I48/G48,"n/a"))</f>
        <v>0.20194359602194351</v>
      </c>
    </row>
    <row r="49" spans="2:15" x14ac:dyDescent="0.2">
      <c r="C49" s="5" t="s">
        <v>12</v>
      </c>
      <c r="E49" s="42">
        <v>41057294</v>
      </c>
      <c r="F49" s="16"/>
      <c r="G49" s="42">
        <v>35034738</v>
      </c>
      <c r="H49" s="43"/>
      <c r="I49" s="42">
        <f>E49-G49</f>
        <v>6022556</v>
      </c>
      <c r="K49" s="18">
        <f>IF(G49=0,"n/a",IF(AND(I49/G49&lt;1,I49/G49&gt;-1),I49/G49,"n/a"))</f>
        <v>0.1719024129708063</v>
      </c>
    </row>
    <row r="50" spans="2:15" x14ac:dyDescent="0.2">
      <c r="C50" s="5" t="s">
        <v>13</v>
      </c>
      <c r="E50" s="44">
        <v>3002916</v>
      </c>
      <c r="F50" s="16"/>
      <c r="G50" s="44">
        <v>3032627</v>
      </c>
      <c r="H50" s="43"/>
      <c r="I50" s="44">
        <f>E50-G50</f>
        <v>-29711</v>
      </c>
      <c r="K50" s="24">
        <f>IF(G50=0,"n/a",IF(AND(I50/G50&lt;1,I50/G50&gt;-1),I50/G50,"n/a"))</f>
        <v>-9.7971164933900543E-3</v>
      </c>
    </row>
    <row r="51" spans="2:15" ht="6.9" customHeight="1" x14ac:dyDescent="0.2">
      <c r="E51" s="42"/>
      <c r="F51" s="16"/>
      <c r="G51" s="42"/>
      <c r="H51" s="16"/>
      <c r="I51" s="42"/>
      <c r="K51" s="26"/>
      <c r="M51" s="31"/>
      <c r="N51" s="31"/>
      <c r="O51" s="31"/>
    </row>
    <row r="52" spans="2:15" x14ac:dyDescent="0.2">
      <c r="C52" s="5" t="s">
        <v>14</v>
      </c>
      <c r="E52" s="42">
        <f>SUM(E48:E50)</f>
        <v>148110669</v>
      </c>
      <c r="F52" s="16"/>
      <c r="G52" s="42">
        <f>SUM(G48:G50)</f>
        <v>124635869</v>
      </c>
      <c r="H52" s="43"/>
      <c r="I52" s="42">
        <f>E52-G52</f>
        <v>23474800</v>
      </c>
      <c r="K52" s="18">
        <f>IF(G52=0,"n/a",IF(AND(I52/G52&lt;1,I52/G52&gt;-1),I52/G52,"n/a"))</f>
        <v>0.18834706403820237</v>
      </c>
    </row>
    <row r="53" spans="2:15" ht="6.9" customHeight="1" x14ac:dyDescent="0.2">
      <c r="E53" s="42"/>
      <c r="F53" s="16"/>
      <c r="G53" s="42"/>
      <c r="H53" s="16"/>
      <c r="I53" s="42"/>
      <c r="K53" s="26"/>
      <c r="M53" s="31"/>
      <c r="N53" s="31"/>
      <c r="O53" s="31"/>
    </row>
    <row r="54" spans="2:15" ht="12" x14ac:dyDescent="0.25">
      <c r="B54" s="13" t="s">
        <v>37</v>
      </c>
      <c r="E54" s="42"/>
      <c r="F54" s="16"/>
      <c r="G54" s="42"/>
      <c r="H54" s="43"/>
      <c r="I54" s="42"/>
      <c r="K54" s="26"/>
    </row>
    <row r="55" spans="2:15" x14ac:dyDescent="0.2">
      <c r="C55" s="5" t="s">
        <v>16</v>
      </c>
      <c r="E55" s="42">
        <v>2568169</v>
      </c>
      <c r="F55" s="16"/>
      <c r="G55" s="42">
        <v>2592275</v>
      </c>
      <c r="H55" s="43"/>
      <c r="I55" s="42">
        <f>E55-G55</f>
        <v>-24106</v>
      </c>
      <c r="K55" s="18">
        <f>IF(G55=0,"n/a",IF(AND(I55/G55&lt;1,I55/G55&gt;-1),I55/G55,"n/a"))</f>
        <v>-9.2991677194742065E-3</v>
      </c>
    </row>
    <row r="56" spans="2:15" x14ac:dyDescent="0.2">
      <c r="C56" s="5" t="s">
        <v>17</v>
      </c>
      <c r="E56" s="44">
        <v>82449</v>
      </c>
      <c r="F56" s="16"/>
      <c r="G56" s="44">
        <v>142696</v>
      </c>
      <c r="H56" s="43"/>
      <c r="I56" s="44">
        <f>E56-G56</f>
        <v>-60247</v>
      </c>
      <c r="K56" s="24">
        <f>IF(G56=0,"n/a",IF(AND(I56/G56&lt;1,I56/G56&gt;-1),I56/G56,"n/a"))</f>
        <v>-0.42220524751920163</v>
      </c>
    </row>
    <row r="57" spans="2:15" ht="6.9" customHeight="1" x14ac:dyDescent="0.2">
      <c r="E57" s="42"/>
      <c r="F57" s="16"/>
      <c r="G57" s="42"/>
      <c r="H57" s="16"/>
      <c r="I57" s="42"/>
      <c r="K57" s="26"/>
      <c r="M57" s="31"/>
      <c r="N57" s="31"/>
      <c r="O57" s="31"/>
    </row>
    <row r="58" spans="2:15" x14ac:dyDescent="0.2">
      <c r="C58" s="5" t="s">
        <v>18</v>
      </c>
      <c r="E58" s="44">
        <f>SUM(E55:E56)</f>
        <v>2650618</v>
      </c>
      <c r="F58" s="16"/>
      <c r="G58" s="44">
        <f>SUM(G55:G56)</f>
        <v>2734971</v>
      </c>
      <c r="H58" s="43"/>
      <c r="I58" s="44">
        <f>E58-G58</f>
        <v>-84353</v>
      </c>
      <c r="K58" s="24">
        <f>IF(G58=0,"n/a",IF(AND(I58/G58&lt;1,I58/G58&gt;-1),I58/G58,"n/a"))</f>
        <v>-3.0842374562655327E-2</v>
      </c>
    </row>
    <row r="59" spans="2:15" ht="6.9" customHeight="1" x14ac:dyDescent="0.2">
      <c r="E59" s="42"/>
      <c r="F59" s="16"/>
      <c r="G59" s="42"/>
      <c r="H59" s="16"/>
      <c r="I59" s="42"/>
      <c r="K59" s="26"/>
      <c r="M59" s="31"/>
      <c r="N59" s="31"/>
      <c r="O59" s="31"/>
    </row>
    <row r="60" spans="2:15" x14ac:dyDescent="0.2">
      <c r="C60" s="5" t="s">
        <v>38</v>
      </c>
      <c r="E60" s="42">
        <f>E52+E58</f>
        <v>150761287</v>
      </c>
      <c r="F60" s="16"/>
      <c r="G60" s="42">
        <f>G52+G58</f>
        <v>127370840</v>
      </c>
      <c r="H60" s="43"/>
      <c r="I60" s="42">
        <f>E60-G60</f>
        <v>23390447</v>
      </c>
      <c r="K60" s="18">
        <f>IF(G60=0,"n/a",IF(AND(I60/G60&lt;1,I60/G60&gt;-1),I60/G60,"n/a"))</f>
        <v>0.18364051771975437</v>
      </c>
    </row>
    <row r="61" spans="2:15" ht="6.9" customHeight="1" x14ac:dyDescent="0.2">
      <c r="E61" s="42"/>
      <c r="F61" s="16"/>
      <c r="G61" s="42"/>
      <c r="H61" s="16"/>
      <c r="I61" s="42"/>
      <c r="K61" s="26"/>
      <c r="M61" s="31"/>
      <c r="N61" s="31"/>
      <c r="O61" s="31"/>
    </row>
    <row r="62" spans="2:15" ht="12" x14ac:dyDescent="0.25">
      <c r="B62" s="13" t="s">
        <v>39</v>
      </c>
      <c r="E62" s="42"/>
      <c r="F62" s="16"/>
      <c r="G62" s="42"/>
      <c r="H62" s="43"/>
      <c r="I62" s="42"/>
      <c r="K62" s="26"/>
    </row>
    <row r="63" spans="2:15" x14ac:dyDescent="0.2">
      <c r="C63" s="5" t="s">
        <v>21</v>
      </c>
      <c r="E63" s="42">
        <v>5008446</v>
      </c>
      <c r="F63" s="16"/>
      <c r="G63" s="42">
        <v>8915661</v>
      </c>
      <c r="H63" s="43"/>
      <c r="I63" s="42">
        <f>E63-G63</f>
        <v>-3907215</v>
      </c>
      <c r="K63" s="18">
        <f>IF(G63=0,"n/a",IF(AND(I63/G63&lt;1,I63/G63&gt;-1),I63/G63,"n/a"))</f>
        <v>-0.43824176356638056</v>
      </c>
    </row>
    <row r="64" spans="2:15" x14ac:dyDescent="0.2">
      <c r="C64" s="5" t="s">
        <v>22</v>
      </c>
      <c r="E64" s="44">
        <v>13984713</v>
      </c>
      <c r="F64" s="16"/>
      <c r="G64" s="44">
        <v>20989145</v>
      </c>
      <c r="H64" s="43"/>
      <c r="I64" s="44">
        <f>E64-G64</f>
        <v>-7004432</v>
      </c>
      <c r="K64" s="24">
        <f>IF(G64=0,"n/a",IF(AND(I64/G64&lt;1,I64/G64&gt;-1),I64/G64,"n/a"))</f>
        <v>-0.33371688079719303</v>
      </c>
    </row>
    <row r="65" spans="1:15" ht="6.9" customHeight="1" x14ac:dyDescent="0.2">
      <c r="E65" s="42"/>
      <c r="F65" s="16"/>
      <c r="G65" s="42"/>
      <c r="H65" s="16"/>
      <c r="I65" s="42"/>
      <c r="K65" s="26"/>
      <c r="M65" s="31"/>
      <c r="N65" s="31"/>
      <c r="O65" s="31"/>
    </row>
    <row r="66" spans="1:15" x14ac:dyDescent="0.2">
      <c r="C66" s="5" t="s">
        <v>23</v>
      </c>
      <c r="E66" s="44">
        <f>SUM(E63:E64)</f>
        <v>18993159</v>
      </c>
      <c r="F66" s="16"/>
      <c r="G66" s="44">
        <f>SUM(G63:G64)</f>
        <v>29904806</v>
      </c>
      <c r="H66" s="43"/>
      <c r="I66" s="44">
        <f>E66-G66</f>
        <v>-10911647</v>
      </c>
      <c r="K66" s="24">
        <f>IF(G66=0,"n/a",IF(AND(I66/G66&lt;1,I66/G66&gt;-1),I66/G66,"n/a"))</f>
        <v>-0.36487937758231903</v>
      </c>
    </row>
    <row r="67" spans="1:15" ht="6.9" customHeight="1" x14ac:dyDescent="0.2">
      <c r="E67" s="42"/>
      <c r="F67" s="16"/>
      <c r="G67" s="42"/>
      <c r="H67" s="16"/>
      <c r="I67" s="42"/>
      <c r="K67" s="26"/>
      <c r="M67" s="31"/>
      <c r="N67" s="31"/>
      <c r="O67" s="31"/>
    </row>
    <row r="68" spans="1:15" ht="12" thickBot="1" x14ac:dyDescent="0.25">
      <c r="C68" s="5" t="s">
        <v>40</v>
      </c>
      <c r="E68" s="45">
        <f>E60+E66</f>
        <v>169754446</v>
      </c>
      <c r="F68" s="16"/>
      <c r="G68" s="45">
        <f>G60+G66</f>
        <v>157275646</v>
      </c>
      <c r="H68" s="43"/>
      <c r="I68" s="45">
        <f>E68-G68</f>
        <v>12478800</v>
      </c>
      <c r="K68" s="36">
        <f>IF(G68=0,"n/a",IF(AND(I68/G68&lt;1,I68/G68&gt;-1),I68/G68,"n/a"))</f>
        <v>7.9343498611348887E-2</v>
      </c>
    </row>
    <row r="69" spans="1:15" ht="12" thickTop="1" x14ac:dyDescent="0.2"/>
    <row r="70" spans="1:15" ht="13.2" x14ac:dyDescent="0.25">
      <c r="A70" s="5" t="s">
        <v>3</v>
      </c>
      <c r="C70" s="60" t="s">
        <v>41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T33" sqref="T33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7.6640625" style="6" customWidth="1"/>
    <col min="14" max="14" width="0.88671875" style="6" customWidth="1"/>
    <col min="15" max="15" width="7.6640625" style="6" customWidth="1"/>
    <col min="16" max="16384" width="9.109375" style="5"/>
  </cols>
  <sheetData>
    <row r="1" spans="1:15" s="1" customFormat="1" ht="13.8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3.8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3.8" x14ac:dyDescent="0.25">
      <c r="E3" s="62" t="s">
        <v>44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3.2" x14ac:dyDescent="0.25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3.2" x14ac:dyDescent="0.25">
      <c r="A6" s="7" t="s">
        <v>3</v>
      </c>
      <c r="I6" s="64" t="s">
        <v>4</v>
      </c>
      <c r="J6" s="64"/>
      <c r="K6" s="64"/>
      <c r="M6" s="59" t="s">
        <v>5</v>
      </c>
      <c r="N6" s="59"/>
      <c r="O6" s="59"/>
    </row>
    <row r="7" spans="1:15" s="7" customFormat="1" ht="13.2" x14ac:dyDescent="0.25">
      <c r="E7" s="8" t="s">
        <v>6</v>
      </c>
      <c r="G7" s="8" t="s">
        <v>6</v>
      </c>
      <c r="I7" s="8"/>
      <c r="K7" s="9"/>
      <c r="M7" s="9"/>
      <c r="N7" s="10"/>
      <c r="O7" s="9"/>
    </row>
    <row r="8" spans="1:15" s="7" customFormat="1" ht="13.2" x14ac:dyDescent="0.25">
      <c r="A8" s="3" t="s">
        <v>7</v>
      </c>
      <c r="E8" s="11">
        <v>2019</v>
      </c>
      <c r="G8" s="11">
        <f>E8-1</f>
        <v>2018</v>
      </c>
      <c r="I8" s="11" t="s">
        <v>8</v>
      </c>
      <c r="K8" s="12" t="s">
        <v>9</v>
      </c>
      <c r="M8" s="12">
        <f>E8</f>
        <v>2019</v>
      </c>
      <c r="N8" s="10"/>
      <c r="O8" s="12">
        <f>G8</f>
        <v>2018</v>
      </c>
    </row>
    <row r="9" spans="1:15" ht="12" x14ac:dyDescent="0.25">
      <c r="B9" s="13" t="s">
        <v>10</v>
      </c>
    </row>
    <row r="10" spans="1:15" x14ac:dyDescent="0.2">
      <c r="C10" s="5" t="s">
        <v>11</v>
      </c>
      <c r="E10" s="14">
        <v>69515030.540000007</v>
      </c>
      <c r="F10" s="15"/>
      <c r="G10" s="14">
        <v>73733105.530000001</v>
      </c>
      <c r="H10" s="16"/>
      <c r="I10" s="14">
        <f>E10-G10</f>
        <v>-4218074.9899999946</v>
      </c>
      <c r="K10" s="18">
        <f>IF(G10=0,"n/a",IF(AND(I10/G10&lt;1,I10/G10&gt;-1),I10/G10,"n/a"))</f>
        <v>-5.720734207083919E-2</v>
      </c>
      <c r="M10" s="19">
        <f>IF(E48=0,"n/a",E10/E48)</f>
        <v>0.94474695158024169</v>
      </c>
      <c r="N10" s="20"/>
      <c r="O10" s="19">
        <f>IF(G48=0,"n/a",G10/G48)</f>
        <v>1.0060841653770602</v>
      </c>
    </row>
    <row r="11" spans="1:15" x14ac:dyDescent="0.2">
      <c r="C11" s="5" t="s">
        <v>12</v>
      </c>
      <c r="E11" s="21">
        <v>22984749.5</v>
      </c>
      <c r="F11" s="16"/>
      <c r="G11" s="21">
        <v>27023590.550000001</v>
      </c>
      <c r="H11" s="16"/>
      <c r="I11" s="21">
        <f>E11-G11</f>
        <v>-4038841.0500000007</v>
      </c>
      <c r="K11" s="18">
        <f>IF(G11=0,"n/a",IF(AND(I11/G11&lt;1,I11/G11&gt;-1),I11/G11,"n/a"))</f>
        <v>-0.14945612214362095</v>
      </c>
      <c r="M11" s="22">
        <f>IF(E49=0,"n/a",E11/E49)</f>
        <v>0.71818735160958058</v>
      </c>
      <c r="N11" s="20"/>
      <c r="O11" s="22">
        <f>IF(G49=0,"n/a",G11/G49)</f>
        <v>0.8446753033191079</v>
      </c>
    </row>
    <row r="12" spans="1:15" x14ac:dyDescent="0.2">
      <c r="C12" s="5" t="s">
        <v>13</v>
      </c>
      <c r="E12" s="23">
        <v>1655490.1</v>
      </c>
      <c r="F12" s="16"/>
      <c r="G12" s="23">
        <v>1911599.51</v>
      </c>
      <c r="H12" s="16"/>
      <c r="I12" s="23">
        <f>E12-G12</f>
        <v>-256109.40999999992</v>
      </c>
      <c r="K12" s="24">
        <f>IF(G12=0,"n/a",IF(AND(I12/G12&lt;1,I12/G12&gt;-1),I12/G12,"n/a"))</f>
        <v>-0.13397649908374371</v>
      </c>
      <c r="M12" s="25">
        <f>IF(E50=0,"n/a",E12/E50)</f>
        <v>0.67162048732635848</v>
      </c>
      <c r="N12" s="20"/>
      <c r="O12" s="25">
        <f>IF(G50=0,"n/a",G12/G50)</f>
        <v>0.79464397105925533</v>
      </c>
    </row>
    <row r="13" spans="1:15" ht="6.9" customHeight="1" x14ac:dyDescent="0.2">
      <c r="E13" s="21"/>
      <c r="F13" s="16"/>
      <c r="G13" s="21"/>
      <c r="H13" s="16"/>
      <c r="I13" s="21"/>
      <c r="K13" s="26"/>
      <c r="M13" s="20"/>
      <c r="N13" s="20"/>
      <c r="O13" s="20"/>
    </row>
    <row r="14" spans="1:15" x14ac:dyDescent="0.2">
      <c r="C14" s="5" t="s">
        <v>14</v>
      </c>
      <c r="E14" s="21">
        <f>SUM(E10:E12)</f>
        <v>94155270.140000001</v>
      </c>
      <c r="F14" s="16"/>
      <c r="G14" s="21">
        <f>SUM(G10:G12)</f>
        <v>102668295.59</v>
      </c>
      <c r="H14" s="16"/>
      <c r="I14" s="21">
        <f>E14-G14</f>
        <v>-8513025.450000003</v>
      </c>
      <c r="K14" s="18">
        <f>IF(G14=0,"n/a",IF(AND(I14/G14&lt;1,I14/G14&gt;-1),I14/G14,"n/a"))</f>
        <v>-8.2917763473899342E-2</v>
      </c>
      <c r="M14" s="22">
        <f>IF(E52=0,"n/a",E14/E52)</f>
        <v>0.87140998386144641</v>
      </c>
      <c r="N14" s="20"/>
      <c r="O14" s="22">
        <f>IF(G52=0,"n/a",G14/G52)</f>
        <v>0.95340701935214367</v>
      </c>
    </row>
    <row r="15" spans="1:15" ht="6.9" customHeight="1" x14ac:dyDescent="0.2">
      <c r="E15" s="21"/>
      <c r="F15" s="16"/>
      <c r="G15" s="21"/>
      <c r="H15" s="16"/>
      <c r="I15" s="21"/>
      <c r="K15" s="26"/>
      <c r="M15" s="20"/>
      <c r="N15" s="20"/>
      <c r="O15" s="20"/>
    </row>
    <row r="16" spans="1:15" ht="12" x14ac:dyDescent="0.25">
      <c r="B16" s="13" t="s">
        <v>15</v>
      </c>
      <c r="E16" s="21"/>
      <c r="F16" s="16"/>
      <c r="G16" s="21"/>
      <c r="H16" s="16"/>
      <c r="I16" s="21"/>
      <c r="K16" s="26"/>
      <c r="M16" s="20"/>
      <c r="N16" s="20"/>
      <c r="O16" s="20"/>
    </row>
    <row r="17" spans="2:15" x14ac:dyDescent="0.2">
      <c r="C17" s="5" t="s">
        <v>16</v>
      </c>
      <c r="E17" s="21">
        <v>1866995.3</v>
      </c>
      <c r="F17" s="16"/>
      <c r="G17" s="21">
        <v>3291099.41</v>
      </c>
      <c r="H17" s="16"/>
      <c r="I17" s="21">
        <f>E17-G17</f>
        <v>-1424104.11</v>
      </c>
      <c r="K17" s="18">
        <f>IF(G17=0,"n/a",IF(AND(I17/G17&lt;1,I17/G17&gt;-1),I17/G17,"n/a"))</f>
        <v>-0.43271379335211269</v>
      </c>
      <c r="M17" s="22">
        <f>IF(E55=0,"n/a",E17/E55)</f>
        <v>0.34775491691672672</v>
      </c>
      <c r="N17" s="20"/>
      <c r="O17" s="22">
        <f>IF(G55=0,"n/a",G17/G55)</f>
        <v>0.46318715066737187</v>
      </c>
    </row>
    <row r="18" spans="2:15" x14ac:dyDescent="0.2">
      <c r="C18" s="5" t="s">
        <v>17</v>
      </c>
      <c r="E18" s="23">
        <v>69819.62</v>
      </c>
      <c r="F18" s="27"/>
      <c r="G18" s="23">
        <v>78844.08</v>
      </c>
      <c r="H18" s="28"/>
      <c r="I18" s="23">
        <f>E18-G18</f>
        <v>-9024.4600000000064</v>
      </c>
      <c r="K18" s="24">
        <f>IF(G18=0,"n/a",IF(AND(I18/G18&lt;1,I18/G18&gt;-1),I18/G18,"n/a"))</f>
        <v>-0.11445957641968815</v>
      </c>
      <c r="M18" s="25">
        <f>IF(E56=0,"n/a",E18/E56)</f>
        <v>0.39265094254735228</v>
      </c>
      <c r="N18" s="20"/>
      <c r="O18" s="25">
        <f>IF(G56=0,"n/a",G18/G56)</f>
        <v>0.51377609800599511</v>
      </c>
    </row>
    <row r="19" spans="2:15" ht="6.9" customHeight="1" x14ac:dyDescent="0.2">
      <c r="E19" s="21"/>
      <c r="F19" s="29"/>
      <c r="G19" s="21"/>
      <c r="H19" s="29"/>
      <c r="I19" s="21"/>
      <c r="K19" s="26"/>
      <c r="M19" s="20"/>
      <c r="N19" s="20"/>
      <c r="O19" s="20"/>
    </row>
    <row r="20" spans="2:15" x14ac:dyDescent="0.2">
      <c r="C20" s="5" t="s">
        <v>18</v>
      </c>
      <c r="E20" s="23">
        <f>SUM(E17:E18)</f>
        <v>1936814.92</v>
      </c>
      <c r="F20" s="27"/>
      <c r="G20" s="23">
        <f>SUM(G17:G18)</f>
        <v>3369943.49</v>
      </c>
      <c r="H20" s="28"/>
      <c r="I20" s="23">
        <f>E20-G20</f>
        <v>-1433128.5700000003</v>
      </c>
      <c r="K20" s="24">
        <f>IF(G20=0,"n/a",IF(AND(I20/G20&lt;1,I20/G20&gt;-1),I20/G20,"n/a"))</f>
        <v>-0.42526783438733573</v>
      </c>
      <c r="M20" s="25">
        <f>IF(E58=0,"n/a",E20/E58)</f>
        <v>0.34919423797887178</v>
      </c>
      <c r="N20" s="20"/>
      <c r="O20" s="25">
        <f>IF(G58=0,"n/a",G20/G58)</f>
        <v>0.46425666439907237</v>
      </c>
    </row>
    <row r="21" spans="2:15" ht="6.9" customHeight="1" x14ac:dyDescent="0.2">
      <c r="E21" s="21"/>
      <c r="F21" s="29"/>
      <c r="G21" s="21"/>
      <c r="H21" s="29"/>
      <c r="I21" s="21"/>
      <c r="K21" s="26"/>
      <c r="M21" s="20"/>
      <c r="N21" s="20"/>
      <c r="O21" s="20"/>
    </row>
    <row r="22" spans="2:15" x14ac:dyDescent="0.2">
      <c r="C22" s="5" t="s">
        <v>19</v>
      </c>
      <c r="E22" s="21">
        <f>E14+E20</f>
        <v>96092085.060000002</v>
      </c>
      <c r="F22" s="29"/>
      <c r="G22" s="21">
        <f>G14+G20</f>
        <v>106038239.08</v>
      </c>
      <c r="H22" s="29"/>
      <c r="I22" s="21">
        <f>E22-G22</f>
        <v>-9946154.0199999958</v>
      </c>
      <c r="K22" s="18">
        <f>IF(G22=0,"n/a",IF(AND(I22/G22&lt;1,I22/G22&gt;-1),I22/G22,"n/a"))</f>
        <v>-9.3797804511787222E-2</v>
      </c>
      <c r="M22" s="22">
        <f>IF(E60=0,"n/a",E22/E60)</f>
        <v>0.84591184369022177</v>
      </c>
      <c r="N22" s="20"/>
      <c r="O22" s="22">
        <f>IF(G60=0,"n/a",G22/G60)</f>
        <v>0.92251696316675025</v>
      </c>
    </row>
    <row r="23" spans="2:15" ht="6.9" customHeight="1" x14ac:dyDescent="0.2">
      <c r="E23" s="21"/>
      <c r="F23" s="29"/>
      <c r="G23" s="21"/>
      <c r="H23" s="29"/>
      <c r="I23" s="21"/>
      <c r="K23" s="26"/>
      <c r="M23" s="20"/>
      <c r="N23" s="20"/>
      <c r="O23" s="20"/>
    </row>
    <row r="24" spans="2:15" ht="12" x14ac:dyDescent="0.25">
      <c r="B24" s="13" t="s">
        <v>20</v>
      </c>
      <c r="E24" s="21"/>
      <c r="F24" s="29"/>
      <c r="G24" s="21"/>
      <c r="H24" s="29"/>
      <c r="I24" s="21"/>
      <c r="K24" s="26"/>
      <c r="M24" s="20"/>
      <c r="N24" s="20"/>
      <c r="O24" s="20"/>
    </row>
    <row r="25" spans="2:15" x14ac:dyDescent="0.2">
      <c r="C25" s="5" t="s">
        <v>21</v>
      </c>
      <c r="E25" s="21">
        <v>647068.80000000005</v>
      </c>
      <c r="F25" s="29"/>
      <c r="G25" s="21">
        <v>251490.04</v>
      </c>
      <c r="H25" s="29"/>
      <c r="I25" s="21">
        <f>E25-G25</f>
        <v>395578.76</v>
      </c>
      <c r="K25" s="18" t="str">
        <f>IF(G25=0,"n/a",IF(AND(I25/G25&lt;1,I25/G25&gt;-1),I25/G25,"n/a"))</f>
        <v>n/a</v>
      </c>
      <c r="M25" s="22">
        <f>IF(E63=0,"n/a",E25/E63)</f>
        <v>0.11762320948156767</v>
      </c>
      <c r="N25" s="20"/>
      <c r="O25" s="22">
        <f>IF(G63=0,"n/a",G25/G63)</f>
        <v>0.16931627850298284</v>
      </c>
    </row>
    <row r="26" spans="2:15" x14ac:dyDescent="0.2">
      <c r="C26" s="5" t="s">
        <v>22</v>
      </c>
      <c r="E26" s="23">
        <v>1249314.02</v>
      </c>
      <c r="F26" s="27"/>
      <c r="G26" s="23">
        <v>703134.13</v>
      </c>
      <c r="H26" s="28"/>
      <c r="I26" s="23">
        <f>E26-G26</f>
        <v>546179.89</v>
      </c>
      <c r="K26" s="24">
        <f>IF(G26=0,"n/a",IF(AND(I26/G26&lt;1,I26/G26&gt;-1),I26/G26,"n/a"))</f>
        <v>0.77677909049870753</v>
      </c>
      <c r="M26" s="25">
        <f>IF(E64=0,"n/a",E26/E64)</f>
        <v>7.3544196516741517E-2</v>
      </c>
      <c r="N26" s="20"/>
      <c r="O26" s="25">
        <f>IF(G64=0,"n/a",G26/G64)</f>
        <v>5.9871596942618101E-2</v>
      </c>
    </row>
    <row r="27" spans="2:15" ht="6.9" customHeight="1" x14ac:dyDescent="0.2">
      <c r="E27" s="21"/>
      <c r="F27" s="29"/>
      <c r="G27" s="21"/>
      <c r="H27" s="29"/>
      <c r="I27" s="21"/>
      <c r="K27" s="26"/>
      <c r="M27" s="20"/>
      <c r="N27" s="20"/>
      <c r="O27" s="20"/>
    </row>
    <row r="28" spans="2:15" x14ac:dyDescent="0.2">
      <c r="C28" s="5" t="s">
        <v>23</v>
      </c>
      <c r="E28" s="23">
        <f>SUM(E25:E26)</f>
        <v>1896382.82</v>
      </c>
      <c r="F28" s="27"/>
      <c r="G28" s="23">
        <f>SUM(G25:G26)</f>
        <v>954624.17</v>
      </c>
      <c r="H28" s="28"/>
      <c r="I28" s="23">
        <f>E28-G28</f>
        <v>941758.65</v>
      </c>
      <c r="K28" s="24">
        <f>IF(G28=0,"n/a",IF(AND(I28/G28&lt;1,I28/G28&gt;-1),I28/G28,"n/a"))</f>
        <v>0.9865229475595616</v>
      </c>
      <c r="M28" s="25">
        <f>IF(E66=0,"n/a",E28/E66)</f>
        <v>8.4326949983891744E-2</v>
      </c>
      <c r="N28" s="20"/>
      <c r="O28" s="25">
        <f>IF(G66=0,"n/a",G28/G66)</f>
        <v>7.215950172049114E-2</v>
      </c>
    </row>
    <row r="29" spans="2:15" ht="6.9" customHeight="1" x14ac:dyDescent="0.2">
      <c r="E29" s="21"/>
      <c r="F29" s="29"/>
      <c r="G29" s="21"/>
      <c r="H29" s="29"/>
      <c r="I29" s="21"/>
      <c r="K29" s="26"/>
      <c r="M29" s="20"/>
      <c r="N29" s="20"/>
      <c r="O29" s="20"/>
    </row>
    <row r="30" spans="2:15" x14ac:dyDescent="0.2">
      <c r="C30" s="5" t="s">
        <v>24</v>
      </c>
      <c r="E30" s="21">
        <f>E22+E28</f>
        <v>97988467.879999995</v>
      </c>
      <c r="F30" s="29"/>
      <c r="G30" s="21">
        <f>G22+G28</f>
        <v>106992863.25</v>
      </c>
      <c r="H30" s="29"/>
      <c r="I30" s="21">
        <f>E30-G30</f>
        <v>-9004395.3700000048</v>
      </c>
      <c r="K30" s="18">
        <f>IF(G30=0,"n/a",IF(AND(I30/G30&lt;1,I30/G30&gt;-1),I30/G30,"n/a"))</f>
        <v>-8.4158841033726658E-2</v>
      </c>
      <c r="M30" s="19">
        <f>IF(E68=0,"n/a",E30/E68)</f>
        <v>0.72005702082481693</v>
      </c>
      <c r="N30" s="20"/>
      <c r="O30" s="19">
        <f>IF(G68=0,"n/a",G30/G68)</f>
        <v>0.83474799332896676</v>
      </c>
    </row>
    <row r="31" spans="2:15" ht="6.9" customHeight="1" x14ac:dyDescent="0.2">
      <c r="E31" s="21"/>
      <c r="F31" s="29"/>
      <c r="G31" s="21"/>
      <c r="H31" s="29"/>
      <c r="I31" s="21"/>
      <c r="K31" s="26"/>
      <c r="M31" s="31"/>
      <c r="N31" s="31"/>
      <c r="O31" s="31"/>
    </row>
    <row r="32" spans="2:15" x14ac:dyDescent="0.2">
      <c r="B32" s="5" t="s">
        <v>25</v>
      </c>
      <c r="E32" s="21">
        <v>-4710657.5999999996</v>
      </c>
      <c r="F32" s="29"/>
      <c r="G32" s="21">
        <v>-3907758.76</v>
      </c>
      <c r="H32" s="29"/>
      <c r="I32" s="21">
        <f>E32-G32</f>
        <v>-802898.83999999985</v>
      </c>
      <c r="K32" s="18">
        <f>IF(G32=0,"n/a",IF(AND(I32/G32&lt;1,I32/G32&gt;-1),I32/G32,"n/a"))</f>
        <v>0.20546274458354741</v>
      </c>
      <c r="M32" s="31"/>
      <c r="N32" s="31"/>
      <c r="O32" s="31"/>
    </row>
    <row r="33" spans="1:15" x14ac:dyDescent="0.2">
      <c r="B33" s="5" t="s">
        <v>26</v>
      </c>
      <c r="E33" s="23">
        <v>2848571.06</v>
      </c>
      <c r="F33" s="27"/>
      <c r="G33" s="23">
        <v>-1291120.6499999999</v>
      </c>
      <c r="H33" s="28"/>
      <c r="I33" s="23">
        <f>E33-G33</f>
        <v>4139691.71</v>
      </c>
      <c r="K33" s="24" t="str">
        <f>IF(G33=0,"n/a",IF(AND(I33/G33&lt;1,I33/G33&gt;-1),I33/G33,"n/a"))</f>
        <v>n/a</v>
      </c>
    </row>
    <row r="34" spans="1:15" ht="6.9" customHeight="1" x14ac:dyDescent="0.2">
      <c r="E34" s="32"/>
      <c r="F34" s="29"/>
      <c r="G34" s="32"/>
      <c r="H34" s="29"/>
      <c r="I34" s="32"/>
      <c r="K34" s="33"/>
      <c r="M34" s="31"/>
      <c r="N34" s="31"/>
      <c r="O34" s="31"/>
    </row>
    <row r="35" spans="1:15" ht="12" thickBot="1" x14ac:dyDescent="0.25">
      <c r="C35" s="5" t="s">
        <v>27</v>
      </c>
      <c r="E35" s="34">
        <f>SUM(E30:E33)</f>
        <v>96126381.340000004</v>
      </c>
      <c r="F35" s="35"/>
      <c r="G35" s="34">
        <f>SUM(G30:G33)</f>
        <v>101793983.83999999</v>
      </c>
      <c r="H35" s="29"/>
      <c r="I35" s="34">
        <f>E35-G35</f>
        <v>-5667602.4999999851</v>
      </c>
      <c r="K35" s="36">
        <f>IF(G35=0,"n/a",IF(AND(I35/G35&lt;1,I35/G35&gt;-1),I35/G35,"n/a"))</f>
        <v>-5.567718529327171E-2</v>
      </c>
    </row>
    <row r="36" spans="1:15" ht="12" thickTop="1" x14ac:dyDescent="0.2">
      <c r="E36" s="32"/>
      <c r="F36" s="29"/>
      <c r="G36" s="32"/>
      <c r="H36" s="16"/>
      <c r="I36" s="32"/>
    </row>
    <row r="37" spans="1:15" x14ac:dyDescent="0.2">
      <c r="C37" s="5" t="s">
        <v>28</v>
      </c>
      <c r="E37" s="14">
        <v>5494867.0199999996</v>
      </c>
      <c r="F37" s="14"/>
      <c r="G37" s="14">
        <v>5406719.5099999998</v>
      </c>
      <c r="H37" s="16"/>
      <c r="I37" s="32"/>
    </row>
    <row r="38" spans="1:15" x14ac:dyDescent="0.2">
      <c r="C38" s="5" t="s">
        <v>29</v>
      </c>
      <c r="E38" s="21">
        <v>1923310.73</v>
      </c>
      <c r="F38" s="32"/>
      <c r="G38" s="21">
        <v>1905635.19</v>
      </c>
      <c r="H38" s="16"/>
      <c r="I38" s="32"/>
    </row>
    <row r="39" spans="1:15" x14ac:dyDescent="0.2">
      <c r="C39" s="5" t="s">
        <v>30</v>
      </c>
      <c r="E39" s="21">
        <v>548014.29</v>
      </c>
      <c r="F39" s="16"/>
      <c r="G39" s="21">
        <v>653904.72</v>
      </c>
      <c r="H39" s="16"/>
      <c r="I39" s="32"/>
    </row>
    <row r="40" spans="1:15" x14ac:dyDescent="0.2">
      <c r="C40" s="5" t="s">
        <v>31</v>
      </c>
      <c r="E40" s="21">
        <v>-1593.45</v>
      </c>
      <c r="F40" s="16"/>
      <c r="G40" s="21">
        <v>-353977.58</v>
      </c>
      <c r="H40" s="16"/>
      <c r="I40" s="32"/>
    </row>
    <row r="41" spans="1:15" x14ac:dyDescent="0.2">
      <c r="C41" s="5" t="s">
        <v>32</v>
      </c>
      <c r="E41" s="21">
        <v>2446087.9500000002</v>
      </c>
      <c r="F41" s="16"/>
      <c r="G41" s="21">
        <v>2886630.89</v>
      </c>
      <c r="H41" s="16"/>
      <c r="I41" s="32"/>
    </row>
    <row r="42" spans="1:15" x14ac:dyDescent="0.2">
      <c r="C42" s="5" t="s">
        <v>33</v>
      </c>
      <c r="E42" s="21">
        <v>0</v>
      </c>
      <c r="F42" s="16"/>
      <c r="G42" s="40">
        <v>-112.56</v>
      </c>
      <c r="H42" s="16"/>
      <c r="I42" s="32"/>
    </row>
    <row r="43" spans="1:15" x14ac:dyDescent="0.2">
      <c r="E43" s="21"/>
      <c r="F43" s="16"/>
      <c r="G43" s="40"/>
      <c r="H43" s="16"/>
      <c r="I43" s="32"/>
    </row>
    <row r="44" spans="1:15" x14ac:dyDescent="0.2">
      <c r="C44" s="5" t="s">
        <v>34</v>
      </c>
      <c r="E44" s="21">
        <v>1250255.99</v>
      </c>
      <c r="F44" s="16"/>
      <c r="G44" s="41">
        <v>651676.56000000006</v>
      </c>
      <c r="H44" s="16"/>
      <c r="I44" s="32"/>
    </row>
    <row r="45" spans="1:15" x14ac:dyDescent="0.2">
      <c r="E45" s="42"/>
      <c r="F45" s="16"/>
      <c r="G45" s="16"/>
      <c r="H45" s="16"/>
      <c r="I45" s="16"/>
    </row>
    <row r="46" spans="1:15" ht="13.2" x14ac:dyDescent="0.25">
      <c r="A46" s="3" t="s">
        <v>35</v>
      </c>
      <c r="E46" s="42"/>
      <c r="F46" s="16"/>
      <c r="G46" s="16"/>
      <c r="H46" s="16"/>
      <c r="I46" s="16"/>
    </row>
    <row r="47" spans="1:15" ht="12" x14ac:dyDescent="0.25">
      <c r="B47" s="13" t="s">
        <v>36</v>
      </c>
      <c r="E47" s="42"/>
      <c r="F47" s="16"/>
      <c r="G47" s="16"/>
      <c r="H47" s="16"/>
      <c r="I47" s="16"/>
    </row>
    <row r="48" spans="1:15" x14ac:dyDescent="0.2">
      <c r="C48" s="5" t="s">
        <v>11</v>
      </c>
      <c r="E48" s="42">
        <v>73580582</v>
      </c>
      <c r="F48" s="16"/>
      <c r="G48" s="42">
        <v>73287214</v>
      </c>
      <c r="H48" s="43"/>
      <c r="I48" s="42">
        <f>E48-G48</f>
        <v>293368</v>
      </c>
      <c r="K48" s="18">
        <f>IF(G48=0,"n/a",IF(AND(I48/G48&lt;1,I48/G48&gt;-1),I48/G48,"n/a"))</f>
        <v>4.0029902078144216E-3</v>
      </c>
    </row>
    <row r="49" spans="2:15" x14ac:dyDescent="0.2">
      <c r="C49" s="5" t="s">
        <v>12</v>
      </c>
      <c r="E49" s="42">
        <v>32003835</v>
      </c>
      <c r="F49" s="16"/>
      <c r="G49" s="42">
        <v>31992874</v>
      </c>
      <c r="H49" s="43"/>
      <c r="I49" s="42">
        <f>E49-G49</f>
        <v>10961</v>
      </c>
      <c r="K49" s="18">
        <f>IF(G49=0,"n/a",IF(AND(I49/G49&lt;1,I49/G49&gt;-1),I49/G49,"n/a"))</f>
        <v>3.4260754441754748E-4</v>
      </c>
    </row>
    <row r="50" spans="2:15" x14ac:dyDescent="0.2">
      <c r="C50" s="5" t="s">
        <v>13</v>
      </c>
      <c r="E50" s="44">
        <v>2464919</v>
      </c>
      <c r="F50" s="16"/>
      <c r="G50" s="44">
        <v>2405605</v>
      </c>
      <c r="H50" s="43"/>
      <c r="I50" s="44">
        <f>E50-G50</f>
        <v>59314</v>
      </c>
      <c r="K50" s="24">
        <f>IF(G50=0,"n/a",IF(AND(I50/G50&lt;1,I50/G50&gt;-1),I50/G50,"n/a"))</f>
        <v>2.4656583271152163E-2</v>
      </c>
    </row>
    <row r="51" spans="2:15" ht="6.9" customHeight="1" x14ac:dyDescent="0.2">
      <c r="E51" s="42"/>
      <c r="F51" s="16"/>
      <c r="G51" s="42"/>
      <c r="H51" s="16"/>
      <c r="I51" s="42"/>
      <c r="K51" s="26"/>
      <c r="M51" s="31"/>
      <c r="N51" s="31"/>
      <c r="O51" s="31"/>
    </row>
    <row r="52" spans="2:15" x14ac:dyDescent="0.2">
      <c r="C52" s="5" t="s">
        <v>14</v>
      </c>
      <c r="E52" s="42">
        <f>SUM(E48:E50)</f>
        <v>108049336</v>
      </c>
      <c r="F52" s="16"/>
      <c r="G52" s="42">
        <f>SUM(G48:G50)</f>
        <v>107685693</v>
      </c>
      <c r="H52" s="43"/>
      <c r="I52" s="42">
        <f>E52-G52</f>
        <v>363643</v>
      </c>
      <c r="K52" s="18">
        <f>IF(G52=0,"n/a",IF(AND(I52/G52&lt;1,I52/G52&gt;-1),I52/G52,"n/a"))</f>
        <v>3.3768924159683867E-3</v>
      </c>
    </row>
    <row r="53" spans="2:15" ht="6.9" customHeight="1" x14ac:dyDescent="0.2">
      <c r="E53" s="42"/>
      <c r="F53" s="16"/>
      <c r="G53" s="42"/>
      <c r="H53" s="16"/>
      <c r="I53" s="42"/>
      <c r="K53" s="26"/>
      <c r="M53" s="31"/>
      <c r="N53" s="31"/>
      <c r="O53" s="31"/>
    </row>
    <row r="54" spans="2:15" ht="12" x14ac:dyDescent="0.25">
      <c r="B54" s="13" t="s">
        <v>37</v>
      </c>
      <c r="E54" s="42"/>
      <c r="F54" s="16"/>
      <c r="G54" s="42"/>
      <c r="H54" s="43"/>
      <c r="I54" s="42"/>
      <c r="K54" s="26"/>
    </row>
    <row r="55" spans="2:15" x14ac:dyDescent="0.2">
      <c r="C55" s="5" t="s">
        <v>16</v>
      </c>
      <c r="E55" s="42">
        <v>5368710</v>
      </c>
      <c r="F55" s="16"/>
      <c r="G55" s="42">
        <v>7105334</v>
      </c>
      <c r="H55" s="43"/>
      <c r="I55" s="42">
        <f>E55-G55</f>
        <v>-1736624</v>
      </c>
      <c r="K55" s="18">
        <f>IF(G55=0,"n/a",IF(AND(I55/G55&lt;1,I55/G55&gt;-1),I55/G55,"n/a"))</f>
        <v>-0.24441131127685201</v>
      </c>
    </row>
    <row r="56" spans="2:15" x14ac:dyDescent="0.2">
      <c r="C56" s="5" t="s">
        <v>17</v>
      </c>
      <c r="E56" s="44">
        <v>177816</v>
      </c>
      <c r="F56" s="16"/>
      <c r="G56" s="44">
        <v>153460</v>
      </c>
      <c r="H56" s="43"/>
      <c r="I56" s="44">
        <f>E56-G56</f>
        <v>24356</v>
      </c>
      <c r="K56" s="24">
        <f>IF(G56=0,"n/a",IF(AND(I56/G56&lt;1,I56/G56&gt;-1),I56/G56,"n/a"))</f>
        <v>0.15871236804378991</v>
      </c>
    </row>
    <row r="57" spans="2:15" ht="6.9" customHeight="1" x14ac:dyDescent="0.2">
      <c r="E57" s="42"/>
      <c r="F57" s="16"/>
      <c r="G57" s="42"/>
      <c r="H57" s="16"/>
      <c r="I57" s="42"/>
      <c r="K57" s="26"/>
      <c r="M57" s="31"/>
      <c r="N57" s="31"/>
      <c r="O57" s="31"/>
    </row>
    <row r="58" spans="2:15" x14ac:dyDescent="0.2">
      <c r="C58" s="5" t="s">
        <v>18</v>
      </c>
      <c r="E58" s="44">
        <f>SUM(E55:E56)</f>
        <v>5546526</v>
      </c>
      <c r="F58" s="16"/>
      <c r="G58" s="44">
        <f>SUM(G55:G56)</f>
        <v>7258794</v>
      </c>
      <c r="H58" s="43"/>
      <c r="I58" s="44">
        <f>E58-G58</f>
        <v>-1712268</v>
      </c>
      <c r="K58" s="24">
        <f>IF(G58=0,"n/a",IF(AND(I58/G58&lt;1,I58/G58&gt;-1),I58/G58,"n/a"))</f>
        <v>-0.2358887716058618</v>
      </c>
    </row>
    <row r="59" spans="2:15" ht="6.9" customHeight="1" x14ac:dyDescent="0.2">
      <c r="E59" s="42"/>
      <c r="F59" s="16"/>
      <c r="G59" s="42"/>
      <c r="H59" s="16"/>
      <c r="I59" s="42"/>
      <c r="K59" s="26"/>
      <c r="M59" s="31"/>
      <c r="N59" s="31"/>
      <c r="O59" s="31"/>
    </row>
    <row r="60" spans="2:15" x14ac:dyDescent="0.2">
      <c r="C60" s="5" t="s">
        <v>38</v>
      </c>
      <c r="E60" s="42">
        <f>E52+E58</f>
        <v>113595862</v>
      </c>
      <c r="F60" s="16"/>
      <c r="G60" s="42">
        <f>G52+G58</f>
        <v>114944487</v>
      </c>
      <c r="H60" s="43"/>
      <c r="I60" s="42">
        <f>E60-G60</f>
        <v>-1348625</v>
      </c>
      <c r="K60" s="18">
        <f>IF(G60=0,"n/a",IF(AND(I60/G60&lt;1,I60/G60&gt;-1),I60/G60,"n/a"))</f>
        <v>-1.1732837608818943E-2</v>
      </c>
    </row>
    <row r="61" spans="2:15" ht="6.9" customHeight="1" x14ac:dyDescent="0.2">
      <c r="E61" s="42"/>
      <c r="F61" s="16"/>
      <c r="G61" s="42"/>
      <c r="H61" s="16"/>
      <c r="I61" s="42"/>
      <c r="K61" s="26"/>
      <c r="M61" s="31"/>
      <c r="N61" s="31"/>
      <c r="O61" s="31"/>
    </row>
    <row r="62" spans="2:15" ht="12" x14ac:dyDescent="0.25">
      <c r="B62" s="13" t="s">
        <v>39</v>
      </c>
      <c r="E62" s="42"/>
      <c r="F62" s="16"/>
      <c r="G62" s="42"/>
      <c r="H62" s="43"/>
      <c r="I62" s="42"/>
      <c r="K62" s="26"/>
    </row>
    <row r="63" spans="2:15" x14ac:dyDescent="0.2">
      <c r="C63" s="5" t="s">
        <v>21</v>
      </c>
      <c r="E63" s="42">
        <v>5501200</v>
      </c>
      <c r="F63" s="16"/>
      <c r="G63" s="42">
        <v>1485327</v>
      </c>
      <c r="H63" s="43"/>
      <c r="I63" s="42">
        <f>E63-G63</f>
        <v>4015873</v>
      </c>
      <c r="K63" s="18" t="str">
        <f>IF(G63=0,"n/a",IF(AND(I63/G63&lt;1,I63/G63&gt;-1),I63/G63,"n/a"))</f>
        <v>n/a</v>
      </c>
    </row>
    <row r="64" spans="2:15" x14ac:dyDescent="0.2">
      <c r="C64" s="5" t="s">
        <v>22</v>
      </c>
      <c r="E64" s="44">
        <v>16987255</v>
      </c>
      <c r="F64" s="16"/>
      <c r="G64" s="44">
        <v>11744035</v>
      </c>
      <c r="H64" s="43"/>
      <c r="I64" s="44">
        <f>E64-G64</f>
        <v>5243220</v>
      </c>
      <c r="K64" s="24">
        <f>IF(G64=0,"n/a",IF(AND(I64/G64&lt;1,I64/G64&gt;-1),I64/G64,"n/a"))</f>
        <v>0.44645813811011292</v>
      </c>
    </row>
    <row r="65" spans="1:15" ht="6.9" customHeight="1" x14ac:dyDescent="0.2">
      <c r="E65" s="42"/>
      <c r="F65" s="16"/>
      <c r="G65" s="42"/>
      <c r="H65" s="16"/>
      <c r="I65" s="42"/>
      <c r="K65" s="26"/>
      <c r="M65" s="31"/>
      <c r="N65" s="31"/>
      <c r="O65" s="31"/>
    </row>
    <row r="66" spans="1:15" x14ac:dyDescent="0.2">
      <c r="C66" s="5" t="s">
        <v>23</v>
      </c>
      <c r="E66" s="44">
        <f>SUM(E63:E64)</f>
        <v>22488455</v>
      </c>
      <c r="F66" s="16"/>
      <c r="G66" s="44">
        <f>SUM(G63:G64)</f>
        <v>13229362</v>
      </c>
      <c r="H66" s="43"/>
      <c r="I66" s="44">
        <f>E66-G66</f>
        <v>9259093</v>
      </c>
      <c r="K66" s="24">
        <f>IF(G66=0,"n/a",IF(AND(I66/G66&lt;1,I66/G66&gt;-1),I66/G66,"n/a"))</f>
        <v>0.69988960918901455</v>
      </c>
    </row>
    <row r="67" spans="1:15" ht="6.9" customHeight="1" x14ac:dyDescent="0.2">
      <c r="E67" s="42"/>
      <c r="F67" s="16"/>
      <c r="G67" s="42"/>
      <c r="H67" s="16"/>
      <c r="I67" s="42"/>
      <c r="K67" s="26"/>
      <c r="M67" s="31"/>
      <c r="N67" s="31"/>
      <c r="O67" s="31"/>
    </row>
    <row r="68" spans="1:15" ht="12" thickBot="1" x14ac:dyDescent="0.25">
      <c r="C68" s="5" t="s">
        <v>40</v>
      </c>
      <c r="E68" s="45">
        <f>E60+E66</f>
        <v>136084317</v>
      </c>
      <c r="F68" s="16"/>
      <c r="G68" s="45">
        <f>G60+G66</f>
        <v>128173849</v>
      </c>
      <c r="H68" s="43"/>
      <c r="I68" s="45">
        <f>E68-G68</f>
        <v>7910468</v>
      </c>
      <c r="K68" s="36">
        <f>IF(G68=0,"n/a",IF(AND(I68/G68&lt;1,I68/G68&gt;-1),I68/G68,"n/a"))</f>
        <v>6.1716707906618297E-2</v>
      </c>
    </row>
    <row r="69" spans="1:15" ht="12" thickTop="1" x14ac:dyDescent="0.2"/>
    <row r="70" spans="1:15" ht="13.2" x14ac:dyDescent="0.25">
      <c r="A70" s="5" t="s">
        <v>3</v>
      </c>
      <c r="C70" s="60" t="s">
        <v>41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tabSelected="1"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S16" sqref="S16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0.6640625" style="6" customWidth="1"/>
    <col min="14" max="14" width="0.88671875" style="6" customWidth="1"/>
    <col min="15" max="15" width="10.6640625" style="6" customWidth="1"/>
    <col min="16" max="16384" width="9.109375" style="5"/>
  </cols>
  <sheetData>
    <row r="1" spans="1:15" s="1" customFormat="1" ht="13.8" x14ac:dyDescent="0.25">
      <c r="E1" s="62" t="s">
        <v>0</v>
      </c>
      <c r="F1" s="62"/>
      <c r="G1" s="62"/>
      <c r="H1" s="62"/>
      <c r="I1" s="62"/>
      <c r="J1" s="62"/>
      <c r="K1" s="62"/>
      <c r="M1" s="2"/>
      <c r="N1" s="2"/>
      <c r="O1" s="2"/>
    </row>
    <row r="2" spans="1:15" s="1" customFormat="1" ht="13.8" x14ac:dyDescent="0.25">
      <c r="E2" s="62" t="s">
        <v>1</v>
      </c>
      <c r="F2" s="62"/>
      <c r="G2" s="62"/>
      <c r="H2" s="62"/>
      <c r="I2" s="62"/>
      <c r="J2" s="62"/>
      <c r="K2" s="62"/>
      <c r="M2" s="2"/>
      <c r="N2" s="2"/>
      <c r="O2" s="2"/>
    </row>
    <row r="3" spans="1:15" s="1" customFormat="1" ht="13.8" x14ac:dyDescent="0.25">
      <c r="E3" s="62" t="s">
        <v>46</v>
      </c>
      <c r="F3" s="62"/>
      <c r="G3" s="62"/>
      <c r="H3" s="62"/>
      <c r="I3" s="62"/>
      <c r="J3" s="62"/>
      <c r="K3" s="62"/>
      <c r="M3" s="2"/>
      <c r="N3" s="2"/>
      <c r="O3" s="2"/>
    </row>
    <row r="4" spans="1:15" s="3" customFormat="1" ht="13.2" x14ac:dyDescent="0.25">
      <c r="E4" s="63" t="s">
        <v>2</v>
      </c>
      <c r="F4" s="63"/>
      <c r="G4" s="63"/>
      <c r="H4" s="63"/>
      <c r="I4" s="63"/>
      <c r="J4" s="63"/>
      <c r="K4" s="63"/>
      <c r="M4" s="4"/>
      <c r="N4" s="4"/>
      <c r="O4" s="4"/>
    </row>
    <row r="5" spans="1:15" x14ac:dyDescent="0.2">
      <c r="A5" s="5" t="s">
        <v>3</v>
      </c>
    </row>
    <row r="6" spans="1:15" s="7" customFormat="1" ht="13.2" x14ac:dyDescent="0.25">
      <c r="A6" s="7" t="s">
        <v>3</v>
      </c>
      <c r="I6" s="64" t="s">
        <v>4</v>
      </c>
      <c r="J6" s="64"/>
      <c r="K6" s="64"/>
      <c r="M6" s="59" t="s">
        <v>5</v>
      </c>
      <c r="N6" s="59"/>
      <c r="O6" s="59"/>
    </row>
    <row r="7" spans="1:15" s="7" customFormat="1" ht="13.2" x14ac:dyDescent="0.25">
      <c r="E7" s="8" t="s">
        <v>6</v>
      </c>
      <c r="G7" s="8" t="s">
        <v>6</v>
      </c>
      <c r="I7" s="8"/>
      <c r="K7" s="9"/>
      <c r="M7" s="9"/>
      <c r="N7" s="10"/>
      <c r="O7" s="9"/>
    </row>
    <row r="8" spans="1:15" s="7" customFormat="1" ht="13.2" x14ac:dyDescent="0.25">
      <c r="A8" s="3" t="s">
        <v>7</v>
      </c>
      <c r="E8" s="11">
        <v>2019</v>
      </c>
      <c r="G8" s="11">
        <v>2018</v>
      </c>
      <c r="I8" s="11" t="s">
        <v>8</v>
      </c>
      <c r="K8" s="12" t="s">
        <v>9</v>
      </c>
      <c r="M8" s="11">
        <v>2019</v>
      </c>
      <c r="N8" s="10"/>
      <c r="O8" s="11">
        <v>2018</v>
      </c>
    </row>
    <row r="9" spans="1:15" ht="12" x14ac:dyDescent="0.25">
      <c r="B9" s="13" t="s">
        <v>10</v>
      </c>
    </row>
    <row r="10" spans="1:15" x14ac:dyDescent="0.2">
      <c r="C10" s="5" t="s">
        <v>11</v>
      </c>
      <c r="E10" s="38">
        <v>593856145.50999999</v>
      </c>
      <c r="F10" s="37"/>
      <c r="G10" s="38">
        <v>647250023.38999999</v>
      </c>
      <c r="H10" s="37"/>
      <c r="I10" s="38">
        <f>E10-G10</f>
        <v>-53393877.879999995</v>
      </c>
      <c r="K10" s="18">
        <f>IF(G10=0,"n/a",IF(AND(I10/G10&lt;1,I10/G10&gt;-1),I10/G10,"n/a"))</f>
        <v>-8.2493435226695319E-2</v>
      </c>
      <c r="M10" s="19">
        <f>IF(E48=0,"n/a",E10/E48)</f>
        <v>1.0025698434737675</v>
      </c>
      <c r="N10" s="20"/>
      <c r="O10" s="19">
        <f>IF(G48=0,"n/a",G10/G48)</f>
        <v>1.0911279582104665</v>
      </c>
    </row>
    <row r="11" spans="1:15" x14ac:dyDescent="0.2">
      <c r="C11" s="5" t="s">
        <v>12</v>
      </c>
      <c r="E11" s="39">
        <v>207742472.80000001</v>
      </c>
      <c r="F11" s="50"/>
      <c r="G11" s="39">
        <v>241502436.41999999</v>
      </c>
      <c r="H11" s="50"/>
      <c r="I11" s="39">
        <f>E11-G11</f>
        <v>-33759963.619999975</v>
      </c>
      <c r="K11" s="18">
        <f>IF(G11=0,"n/a",IF(AND(I11/G11&lt;1,I11/G11&gt;-1),I11/G11,"n/a"))</f>
        <v>-0.1397913997078174</v>
      </c>
      <c r="M11" s="22">
        <f>IF(E49=0,"n/a",E11/E49)</f>
        <v>0.76964260140637453</v>
      </c>
      <c r="N11" s="20"/>
      <c r="O11" s="22">
        <f>IF(G49=0,"n/a",G11/G49)</f>
        <v>0.89173738147840487</v>
      </c>
    </row>
    <row r="12" spans="1:15" x14ac:dyDescent="0.2">
      <c r="C12" s="5" t="s">
        <v>13</v>
      </c>
      <c r="E12" s="55">
        <v>15548881.380000001</v>
      </c>
      <c r="F12" s="50"/>
      <c r="G12" s="55">
        <v>19186105.109999999</v>
      </c>
      <c r="H12" s="50"/>
      <c r="I12" s="55">
        <f>E12-G12</f>
        <v>-3637223.7299999986</v>
      </c>
      <c r="K12" s="24">
        <f>IF(G12=0,"n/a",IF(AND(I12/G12&lt;1,I12/G12&gt;-1),I12/G12,"n/a"))</f>
        <v>-0.18957593055738237</v>
      </c>
      <c r="M12" s="25">
        <f>IF(E50=0,"n/a",E12/E50)</f>
        <v>0.67959758023128258</v>
      </c>
      <c r="N12" s="20"/>
      <c r="O12" s="25">
        <f>IF(G50=0,"n/a",G12/G50)</f>
        <v>0.77548176267744662</v>
      </c>
    </row>
    <row r="13" spans="1:15" ht="6.9" customHeight="1" x14ac:dyDescent="0.2">
      <c r="E13" s="39"/>
      <c r="F13" s="50"/>
      <c r="G13" s="39"/>
      <c r="H13" s="50"/>
      <c r="I13" s="39"/>
      <c r="K13" s="26"/>
      <c r="M13" s="20"/>
      <c r="N13" s="20"/>
      <c r="O13" s="20"/>
    </row>
    <row r="14" spans="1:15" x14ac:dyDescent="0.2">
      <c r="C14" s="5" t="s">
        <v>14</v>
      </c>
      <c r="E14" s="39">
        <f>SUM(E10:E12)</f>
        <v>817147499.68999994</v>
      </c>
      <c r="F14" s="50"/>
      <c r="G14" s="39">
        <f>SUM(G10:G12)</f>
        <v>907938564.91999996</v>
      </c>
      <c r="H14" s="50"/>
      <c r="I14" s="39">
        <f>E14-G14</f>
        <v>-90791065.230000019</v>
      </c>
      <c r="K14" s="18">
        <f>IF(G14=0,"n/a",IF(AND(I14/G14&lt;1,I14/G14&gt;-1),I14/G14,"n/a"))</f>
        <v>-9.9996925714902068E-2</v>
      </c>
      <c r="M14" s="22">
        <f>IF(E52=0,"n/a",E14/E52)</f>
        <v>0.92319053157664388</v>
      </c>
      <c r="N14" s="20"/>
      <c r="O14" s="22">
        <f>IF(G52=0,"n/a",G14/G52)</f>
        <v>1.0215827260572286</v>
      </c>
    </row>
    <row r="15" spans="1:15" ht="6.9" customHeight="1" x14ac:dyDescent="0.2">
      <c r="E15" s="39"/>
      <c r="F15" s="50"/>
      <c r="G15" s="39"/>
      <c r="H15" s="50"/>
      <c r="I15" s="39"/>
      <c r="K15" s="26"/>
      <c r="M15" s="20"/>
      <c r="N15" s="20"/>
      <c r="O15" s="20"/>
    </row>
    <row r="16" spans="1:15" ht="12" x14ac:dyDescent="0.25">
      <c r="B16" s="13" t="s">
        <v>15</v>
      </c>
      <c r="E16" s="39"/>
      <c r="F16" s="50"/>
      <c r="G16" s="39"/>
      <c r="H16" s="50"/>
      <c r="I16" s="39"/>
      <c r="K16" s="26"/>
      <c r="M16" s="20"/>
      <c r="N16" s="20"/>
      <c r="O16" s="20"/>
    </row>
    <row r="17" spans="2:15" x14ac:dyDescent="0.2">
      <c r="C17" s="5" t="s">
        <v>16</v>
      </c>
      <c r="E17" s="39">
        <v>17865002.27</v>
      </c>
      <c r="F17" s="50"/>
      <c r="G17" s="39">
        <v>23797320.239999998</v>
      </c>
      <c r="H17" s="50"/>
      <c r="I17" s="39">
        <f>E17-G17</f>
        <v>-5932317.9699999988</v>
      </c>
      <c r="K17" s="18">
        <f>IF(G17=0,"n/a",IF(AND(I17/G17&lt;1,I17/G17&gt;-1),I17/G17,"n/a"))</f>
        <v>-0.24928512581129172</v>
      </c>
      <c r="M17" s="22">
        <f>IF(E55=0,"n/a",E17/E55)</f>
        <v>0.40468684321219511</v>
      </c>
      <c r="N17" s="20"/>
      <c r="O17" s="22">
        <f>IF(G55=0,"n/a",G17/G55)</f>
        <v>0.48369112193712055</v>
      </c>
    </row>
    <row r="18" spans="2:15" x14ac:dyDescent="0.2">
      <c r="C18" s="5" t="s">
        <v>17</v>
      </c>
      <c r="E18" s="55">
        <v>780756.78</v>
      </c>
      <c r="F18" s="57"/>
      <c r="G18" s="55">
        <v>991920.03</v>
      </c>
      <c r="H18" s="56"/>
      <c r="I18" s="55">
        <f>E18-G18</f>
        <v>-211163.25</v>
      </c>
      <c r="K18" s="24">
        <f>IF(G18=0,"n/a",IF(AND(I18/G18&lt;1,I18/G18&gt;-1),I18/G18,"n/a"))</f>
        <v>-0.21288334100885128</v>
      </c>
      <c r="M18" s="25">
        <f>IF(E56=0,"n/a",E18/E56)</f>
        <v>0.45247072077684625</v>
      </c>
      <c r="N18" s="20"/>
      <c r="O18" s="25">
        <f>IF(G56=0,"n/a",G18/G56)</f>
        <v>0.52551469890931013</v>
      </c>
    </row>
    <row r="19" spans="2:15" ht="6.9" customHeight="1" x14ac:dyDescent="0.2">
      <c r="E19" s="39"/>
      <c r="F19" s="58"/>
      <c r="G19" s="39"/>
      <c r="H19" s="58"/>
      <c r="I19" s="39"/>
      <c r="K19" s="26"/>
      <c r="M19" s="20"/>
      <c r="N19" s="20"/>
      <c r="O19" s="20"/>
    </row>
    <row r="20" spans="2:15" x14ac:dyDescent="0.2">
      <c r="C20" s="5" t="s">
        <v>18</v>
      </c>
      <c r="E20" s="55">
        <f>SUM(E17:E18)</f>
        <v>18645759.050000001</v>
      </c>
      <c r="F20" s="57"/>
      <c r="G20" s="55">
        <f>SUM(G17:G18)</f>
        <v>24789240.27</v>
      </c>
      <c r="H20" s="56"/>
      <c r="I20" s="55">
        <f>E20-G20</f>
        <v>-6143481.2199999988</v>
      </c>
      <c r="K20" s="24">
        <f>IF(G20=0,"n/a",IF(AND(I20/G20&lt;1,I20/G20&gt;-1),I20/G20,"n/a"))</f>
        <v>-0.2478285398457675</v>
      </c>
      <c r="M20" s="25">
        <f>IF(E58=0,"n/a",E20/E58)</f>
        <v>0.40648434956169932</v>
      </c>
      <c r="N20" s="20"/>
      <c r="O20" s="25">
        <f>IF(G58=0,"n/a",G20/G58)</f>
        <v>0.48523638743963821</v>
      </c>
    </row>
    <row r="21" spans="2:15" ht="6.9" customHeight="1" x14ac:dyDescent="0.2">
      <c r="E21" s="39"/>
      <c r="F21" s="58"/>
      <c r="G21" s="39"/>
      <c r="H21" s="58"/>
      <c r="I21" s="39"/>
      <c r="K21" s="26"/>
      <c r="M21" s="20"/>
      <c r="N21" s="20"/>
      <c r="O21" s="20"/>
    </row>
    <row r="22" spans="2:15" x14ac:dyDescent="0.2">
      <c r="C22" s="5" t="s">
        <v>19</v>
      </c>
      <c r="E22" s="39">
        <f>E14+E20</f>
        <v>835793258.73999989</v>
      </c>
      <c r="F22" s="58"/>
      <c r="G22" s="39">
        <f>G14+G20</f>
        <v>932727805.18999994</v>
      </c>
      <c r="H22" s="58"/>
      <c r="I22" s="39">
        <f>E22-G22</f>
        <v>-96934546.450000048</v>
      </c>
      <c r="K22" s="18">
        <f>IF(G22=0,"n/a",IF(AND(I22/G22&lt;1,I22/G22&gt;-1),I22/G22,"n/a"))</f>
        <v>-0.10392586766538404</v>
      </c>
      <c r="M22" s="22">
        <f>IF(E60=0,"n/a",E22/E60)</f>
        <v>0.89773231990173086</v>
      </c>
      <c r="N22" s="20"/>
      <c r="O22" s="22">
        <f>IF(G60=0,"n/a",G22/G60)</f>
        <v>0.99242863280670979</v>
      </c>
    </row>
    <row r="23" spans="2:15" ht="6.9" customHeight="1" x14ac:dyDescent="0.2">
      <c r="E23" s="39"/>
      <c r="F23" s="58"/>
      <c r="G23" s="39"/>
      <c r="H23" s="58"/>
      <c r="I23" s="39"/>
      <c r="K23" s="26"/>
      <c r="M23" s="20"/>
      <c r="N23" s="20"/>
      <c r="O23" s="20"/>
    </row>
    <row r="24" spans="2:15" ht="12" x14ac:dyDescent="0.25">
      <c r="B24" s="13" t="s">
        <v>20</v>
      </c>
      <c r="E24" s="39"/>
      <c r="F24" s="58"/>
      <c r="G24" s="39"/>
      <c r="H24" s="58"/>
      <c r="I24" s="39"/>
      <c r="K24" s="26"/>
      <c r="M24" s="20"/>
      <c r="N24" s="20"/>
      <c r="O24" s="20"/>
    </row>
    <row r="25" spans="2:15" x14ac:dyDescent="0.2">
      <c r="C25" s="5" t="s">
        <v>21</v>
      </c>
      <c r="E25" s="39">
        <v>7010840.8499999996</v>
      </c>
      <c r="F25" s="58"/>
      <c r="G25" s="39">
        <v>7310694.6200000001</v>
      </c>
      <c r="H25" s="58"/>
      <c r="I25" s="39">
        <f>E25-G25</f>
        <v>-299853.77000000048</v>
      </c>
      <c r="K25" s="18">
        <f>IF(G25=0,"n/a",IF(AND(I25/G25&lt;1,I25/G25&gt;-1),I25/G25,"n/a"))</f>
        <v>-4.1015770126642287E-2</v>
      </c>
      <c r="M25" s="22">
        <f>IF(E63=0,"n/a",E25/E63)</f>
        <v>0.1278374872768179</v>
      </c>
      <c r="N25" s="20"/>
      <c r="O25" s="22">
        <f>IF(G63=0,"n/a",G25/G63)</f>
        <v>0.13707887656027487</v>
      </c>
    </row>
    <row r="26" spans="2:15" x14ac:dyDescent="0.2">
      <c r="C26" s="5" t="s">
        <v>22</v>
      </c>
      <c r="E26" s="55">
        <v>12710501.880000001</v>
      </c>
      <c r="F26" s="57"/>
      <c r="G26" s="55">
        <v>14401123.07</v>
      </c>
      <c r="H26" s="56"/>
      <c r="I26" s="55">
        <f>E26-G26</f>
        <v>-1690621.1899999995</v>
      </c>
      <c r="K26" s="24">
        <f>IF(G26=0,"n/a",IF(AND(I26/G26&lt;1,I26/G26&gt;-1),I26/G26,"n/a"))</f>
        <v>-0.11739509354807558</v>
      </c>
      <c r="M26" s="25">
        <f>IF(E64=0,"n/a",E26/E64)</f>
        <v>7.2951403754286853E-2</v>
      </c>
      <c r="N26" s="20"/>
      <c r="O26" s="25">
        <f>IF(G64=0,"n/a",G26/G64)</f>
        <v>7.7928710509262672E-2</v>
      </c>
    </row>
    <row r="27" spans="2:15" ht="6.9" customHeight="1" x14ac:dyDescent="0.2">
      <c r="E27" s="39"/>
      <c r="F27" s="58"/>
      <c r="G27" s="39"/>
      <c r="H27" s="58"/>
      <c r="I27" s="39"/>
      <c r="K27" s="26"/>
      <c r="M27" s="20"/>
      <c r="N27" s="20"/>
      <c r="O27" s="20"/>
    </row>
    <row r="28" spans="2:15" x14ac:dyDescent="0.2">
      <c r="C28" s="5" t="s">
        <v>23</v>
      </c>
      <c r="E28" s="55">
        <f>SUM(E25:E26)</f>
        <v>19721342.73</v>
      </c>
      <c r="F28" s="57"/>
      <c r="G28" s="55">
        <f>SUM(G25:G26)</f>
        <v>21711817.690000001</v>
      </c>
      <c r="H28" s="56"/>
      <c r="I28" s="55">
        <f>E28-G28</f>
        <v>-1990474.9600000009</v>
      </c>
      <c r="K28" s="24">
        <f>IF(G28=0,"n/a",IF(AND(I28/G28&lt;1,I28/G28&gt;-1),I28/G28,"n/a"))</f>
        <v>-9.1677029920750081E-2</v>
      </c>
      <c r="M28" s="25">
        <f>IF(E66=0,"n/a",E28/E66)</f>
        <v>8.6091477605206773E-2</v>
      </c>
      <c r="N28" s="20"/>
      <c r="O28" s="25">
        <f>IF(G66=0,"n/a",G28/G66)</f>
        <v>9.1176049941848747E-2</v>
      </c>
    </row>
    <row r="29" spans="2:15" ht="6.9" customHeight="1" x14ac:dyDescent="0.2">
      <c r="E29" s="39"/>
      <c r="F29" s="58"/>
      <c r="G29" s="39"/>
      <c r="H29" s="58"/>
      <c r="I29" s="39"/>
      <c r="K29" s="26"/>
      <c r="M29" s="20"/>
      <c r="N29" s="20"/>
      <c r="O29" s="20"/>
    </row>
    <row r="30" spans="2:15" x14ac:dyDescent="0.2">
      <c r="C30" s="5" t="s">
        <v>24</v>
      </c>
      <c r="E30" s="39">
        <f>E22+E28</f>
        <v>855514601.46999991</v>
      </c>
      <c r="F30" s="58"/>
      <c r="G30" s="39">
        <f>G22+G28</f>
        <v>954439622.88</v>
      </c>
      <c r="H30" s="58"/>
      <c r="I30" s="39">
        <f>E30-G30</f>
        <v>-98925021.410000086</v>
      </c>
      <c r="K30" s="18">
        <f>IF(G30=0,"n/a",IF(AND(I30/G30&lt;1,I30/G30&gt;-1),I30/G30,"n/a"))</f>
        <v>-0.10364722821491429</v>
      </c>
      <c r="M30" s="19">
        <f>IF(E68=0,"n/a",E30/E68)</f>
        <v>0.73746220354779679</v>
      </c>
      <c r="N30" s="20"/>
      <c r="O30" s="19">
        <f>IF(G68=0,"n/a",G30/G68)</f>
        <v>0.8102379877571857</v>
      </c>
    </row>
    <row r="31" spans="2:15" ht="6.9" customHeight="1" x14ac:dyDescent="0.2">
      <c r="E31" s="39"/>
      <c r="F31" s="58"/>
      <c r="G31" s="39"/>
      <c r="H31" s="58"/>
      <c r="I31" s="39"/>
      <c r="K31" s="26"/>
      <c r="M31" s="31"/>
      <c r="N31" s="31"/>
      <c r="O31" s="31"/>
    </row>
    <row r="32" spans="2:15" x14ac:dyDescent="0.2">
      <c r="B32" s="5" t="s">
        <v>25</v>
      </c>
      <c r="E32" s="39">
        <v>-44654559.700000003</v>
      </c>
      <c r="F32" s="58"/>
      <c r="G32" s="39">
        <v>-30813111.719999999</v>
      </c>
      <c r="H32" s="58"/>
      <c r="I32" s="39">
        <f>E32-G32</f>
        <v>-13841447.980000004</v>
      </c>
      <c r="K32" s="18">
        <f>IF(G32=0,"n/a",IF(AND(I32/G32&lt;1,I32/G32&gt;-1),I32/G32,"n/a"))</f>
        <v>0.44920643217659434</v>
      </c>
      <c r="M32" s="31"/>
      <c r="N32" s="31"/>
      <c r="O32" s="31"/>
    </row>
    <row r="33" spans="1:15" x14ac:dyDescent="0.2">
      <c r="B33" s="5" t="s">
        <v>26</v>
      </c>
      <c r="E33" s="55">
        <v>14271770.189999999</v>
      </c>
      <c r="F33" s="57"/>
      <c r="G33" s="55">
        <v>4352498.0999999996</v>
      </c>
      <c r="H33" s="56"/>
      <c r="I33" s="55">
        <f>E33-G33</f>
        <v>9919272.0899999999</v>
      </c>
      <c r="K33" s="24" t="str">
        <f>IF(G33=0,"n/a",IF(AND(I33/G33&lt;1,I33/G33&gt;-1),I33/G33,"n/a"))</f>
        <v>n/a</v>
      </c>
    </row>
    <row r="34" spans="1:15" ht="6.9" customHeight="1" x14ac:dyDescent="0.2">
      <c r="E34" s="39"/>
      <c r="F34" s="30"/>
      <c r="G34" s="39"/>
      <c r="H34" s="30"/>
      <c r="I34" s="39"/>
      <c r="K34" s="33"/>
      <c r="M34" s="31"/>
      <c r="N34" s="31"/>
      <c r="O34" s="31"/>
    </row>
    <row r="35" spans="1:15" ht="12" thickBot="1" x14ac:dyDescent="0.25">
      <c r="C35" s="5" t="s">
        <v>27</v>
      </c>
      <c r="E35" s="53">
        <f>SUM(E30:E33)</f>
        <v>825131811.95999992</v>
      </c>
      <c r="F35" s="54"/>
      <c r="G35" s="53">
        <f>SUM(G30:G33)</f>
        <v>927979009.25999999</v>
      </c>
      <c r="H35" s="54"/>
      <c r="I35" s="53">
        <f>E35-G35</f>
        <v>-102847197.30000007</v>
      </c>
      <c r="K35" s="36">
        <f>IF(G35=0,"n/a",IF(AND(I35/G35&lt;1,I35/G35&gt;-1),I35/G35,"n/a"))</f>
        <v>-0.11082922811154285</v>
      </c>
    </row>
    <row r="36" spans="1:15" ht="12" thickTop="1" x14ac:dyDescent="0.2">
      <c r="E36" s="51"/>
      <c r="F36" s="52"/>
      <c r="G36" s="51"/>
      <c r="H36" s="17"/>
      <c r="I36" s="51"/>
    </row>
    <row r="37" spans="1:15" x14ac:dyDescent="0.2">
      <c r="C37" s="5" t="s">
        <v>28</v>
      </c>
      <c r="E37" s="38">
        <v>40490703.490000002</v>
      </c>
      <c r="F37" s="51"/>
      <c r="G37" s="51">
        <v>44757700.520000003</v>
      </c>
      <c r="H37" s="17"/>
      <c r="I37" s="51"/>
    </row>
    <row r="38" spans="1:15" x14ac:dyDescent="0.2">
      <c r="C38" s="5" t="s">
        <v>29</v>
      </c>
      <c r="E38" s="39">
        <v>15763050.109999999</v>
      </c>
      <c r="F38" s="50"/>
      <c r="G38" s="39">
        <v>15940240.85</v>
      </c>
      <c r="I38" s="49"/>
    </row>
    <row r="39" spans="1:15" x14ac:dyDescent="0.2">
      <c r="C39" s="5" t="s">
        <v>30</v>
      </c>
      <c r="E39" s="39">
        <v>4744828.91</v>
      </c>
      <c r="F39" s="50"/>
      <c r="G39" s="39">
        <v>5876738.1200000001</v>
      </c>
      <c r="I39" s="49"/>
    </row>
    <row r="40" spans="1:15" x14ac:dyDescent="0.2">
      <c r="C40" s="5" t="s">
        <v>31</v>
      </c>
      <c r="E40" s="39">
        <v>-1762933.08</v>
      </c>
      <c r="F40" s="50"/>
      <c r="G40" s="39">
        <v>-3012913.64</v>
      </c>
      <c r="I40" s="49"/>
    </row>
    <row r="41" spans="1:15" x14ac:dyDescent="0.2">
      <c r="C41" s="5" t="s">
        <v>32</v>
      </c>
      <c r="E41" s="39">
        <v>22400012.399999999</v>
      </c>
      <c r="F41" s="50"/>
      <c r="G41" s="39">
        <v>24755882.48</v>
      </c>
      <c r="I41" s="49"/>
    </row>
    <row r="42" spans="1:15" x14ac:dyDescent="0.2">
      <c r="C42" s="5" t="s">
        <v>33</v>
      </c>
      <c r="E42" s="39">
        <v>-396.68</v>
      </c>
      <c r="F42" s="50"/>
      <c r="G42" s="39">
        <v>-832435.26</v>
      </c>
      <c r="I42" s="49"/>
    </row>
    <row r="43" spans="1:15" x14ac:dyDescent="0.2">
      <c r="C43" s="5" t="s">
        <v>45</v>
      </c>
      <c r="E43" s="39">
        <v>0</v>
      </c>
      <c r="F43" s="50"/>
      <c r="G43" s="39">
        <v>34029441.060000002</v>
      </c>
      <c r="I43" s="49"/>
    </row>
    <row r="44" spans="1:15" x14ac:dyDescent="0.2">
      <c r="C44" s="5" t="s">
        <v>34</v>
      </c>
      <c r="E44" s="39">
        <v>8693629.5899999999</v>
      </c>
      <c r="F44" s="50"/>
      <c r="G44" s="39">
        <v>10694378.16</v>
      </c>
      <c r="I44" s="49"/>
    </row>
    <row r="45" spans="1:15" x14ac:dyDescent="0.2">
      <c r="E45" s="48"/>
    </row>
    <row r="46" spans="1:15" ht="13.2" x14ac:dyDescent="0.25">
      <c r="A46" s="3" t="s">
        <v>35</v>
      </c>
      <c r="E46" s="48"/>
    </row>
    <row r="47" spans="1:15" ht="12" x14ac:dyDescent="0.25">
      <c r="B47" s="13" t="s">
        <v>36</v>
      </c>
      <c r="E47" s="48"/>
    </row>
    <row r="48" spans="1:15" x14ac:dyDescent="0.2">
      <c r="C48" s="5" t="s">
        <v>11</v>
      </c>
      <c r="E48" s="47">
        <v>592333940</v>
      </c>
      <c r="G48" s="47">
        <v>593193510</v>
      </c>
      <c r="H48" s="46"/>
      <c r="I48" s="42">
        <f>E48-G48</f>
        <v>-859570</v>
      </c>
      <c r="K48" s="18">
        <f>IF(G48=0,"n/a",IF(AND(I48/G48&lt;1,I48/G48&gt;-1),I48/G48,"n/a"))</f>
        <v>-1.4490549635312092E-3</v>
      </c>
    </row>
    <row r="49" spans="2:15" x14ac:dyDescent="0.2">
      <c r="C49" s="5" t="s">
        <v>12</v>
      </c>
      <c r="E49" s="47">
        <v>269920704</v>
      </c>
      <c r="G49" s="47">
        <v>270822376</v>
      </c>
      <c r="H49" s="46"/>
      <c r="I49" s="42">
        <f>E49-G49</f>
        <v>-901672</v>
      </c>
      <c r="K49" s="18">
        <f>IF(G49=0,"n/a",IF(AND(I49/G49&lt;1,I49/G49&gt;-1),I49/G49,"n/a"))</f>
        <v>-3.329385161291104E-3</v>
      </c>
    </row>
    <row r="50" spans="2:15" x14ac:dyDescent="0.2">
      <c r="C50" s="5" t="s">
        <v>13</v>
      </c>
      <c r="E50" s="44">
        <v>22879542</v>
      </c>
      <c r="G50" s="44">
        <v>24740885</v>
      </c>
      <c r="H50" s="46"/>
      <c r="I50" s="44">
        <f>E50-G50</f>
        <v>-1861343</v>
      </c>
      <c r="K50" s="24">
        <f>IF(G50=0,"n/a",IF(AND(I50/G50&lt;1,I50/G50&gt;-1),I50/G50,"n/a"))</f>
        <v>-7.5233484978407206E-2</v>
      </c>
    </row>
    <row r="51" spans="2:15" ht="6.9" customHeight="1" x14ac:dyDescent="0.2">
      <c r="E51" s="42"/>
      <c r="G51" s="42"/>
      <c r="I51" s="42"/>
      <c r="K51" s="26"/>
      <c r="M51" s="31"/>
      <c r="N51" s="31"/>
      <c r="O51" s="31"/>
    </row>
    <row r="52" spans="2:15" x14ac:dyDescent="0.2">
      <c r="C52" s="5" t="s">
        <v>14</v>
      </c>
      <c r="E52" s="42">
        <f>SUM(E48:E50)</f>
        <v>885134186</v>
      </c>
      <c r="G52" s="42">
        <f>SUM(G48:G50)</f>
        <v>888756771</v>
      </c>
      <c r="H52" s="46"/>
      <c r="I52" s="42">
        <f>E52-G52</f>
        <v>-3622585</v>
      </c>
      <c r="K52" s="18">
        <f>IF(G52=0,"n/a",IF(AND(I52/G52&lt;1,I52/G52&gt;-1),I52/G52,"n/a"))</f>
        <v>-4.0760139536534686E-3</v>
      </c>
    </row>
    <row r="53" spans="2:15" ht="6.9" customHeight="1" x14ac:dyDescent="0.2">
      <c r="E53" s="42"/>
      <c r="G53" s="42"/>
      <c r="I53" s="42"/>
      <c r="K53" s="26"/>
      <c r="M53" s="31"/>
      <c r="N53" s="31"/>
      <c r="O53" s="31"/>
    </row>
    <row r="54" spans="2:15" ht="12" x14ac:dyDescent="0.25">
      <c r="B54" s="13" t="s">
        <v>37</v>
      </c>
      <c r="E54" s="42"/>
      <c r="G54" s="42"/>
      <c r="H54" s="46"/>
      <c r="I54" s="42"/>
      <c r="K54" s="26"/>
    </row>
    <row r="55" spans="2:15" x14ac:dyDescent="0.2">
      <c r="C55" s="5" t="s">
        <v>16</v>
      </c>
      <c r="E55" s="47">
        <v>44145251</v>
      </c>
      <c r="G55" s="47">
        <v>49199415</v>
      </c>
      <c r="H55" s="46"/>
      <c r="I55" s="42">
        <f>E55-G55</f>
        <v>-5054164</v>
      </c>
      <c r="K55" s="18">
        <f>IF(G55=0,"n/a",IF(AND(I55/G55&lt;1,I55/G55&gt;-1),I55/G55,"n/a"))</f>
        <v>-0.1027281320316512</v>
      </c>
    </row>
    <row r="56" spans="2:15" x14ac:dyDescent="0.2">
      <c r="C56" s="5" t="s">
        <v>17</v>
      </c>
      <c r="E56" s="44">
        <v>1725541</v>
      </c>
      <c r="G56" s="44">
        <v>1887521</v>
      </c>
      <c r="H56" s="46"/>
      <c r="I56" s="44">
        <f>E56-G56</f>
        <v>-161980</v>
      </c>
      <c r="K56" s="24">
        <f>IF(G56=0,"n/a",IF(AND(I56/G56&lt;1,I56/G56&gt;-1),I56/G56,"n/a"))</f>
        <v>-8.5816263766072001E-2</v>
      </c>
    </row>
    <row r="57" spans="2:15" ht="6.9" customHeight="1" x14ac:dyDescent="0.2">
      <c r="E57" s="42"/>
      <c r="G57" s="42"/>
      <c r="I57" s="42"/>
      <c r="K57" s="26"/>
      <c r="M57" s="31"/>
      <c r="N57" s="31"/>
      <c r="O57" s="31"/>
    </row>
    <row r="58" spans="2:15" x14ac:dyDescent="0.2">
      <c r="C58" s="5" t="s">
        <v>18</v>
      </c>
      <c r="E58" s="44">
        <f>SUM(E55:E56)</f>
        <v>45870792</v>
      </c>
      <c r="G58" s="44">
        <f>SUM(G55:G56)</f>
        <v>51086936</v>
      </c>
      <c r="H58" s="46"/>
      <c r="I58" s="44">
        <f>E58-G58</f>
        <v>-5216144</v>
      </c>
      <c r="K58" s="24">
        <f>IF(G58=0,"n/a",IF(AND(I58/G58&lt;1,I58/G58&gt;-1),I58/G58,"n/a"))</f>
        <v>-0.10210328527042609</v>
      </c>
    </row>
    <row r="59" spans="2:15" ht="6.9" customHeight="1" x14ac:dyDescent="0.2">
      <c r="E59" s="42"/>
      <c r="G59" s="42"/>
      <c r="I59" s="42"/>
      <c r="K59" s="26"/>
      <c r="M59" s="31"/>
      <c r="N59" s="31"/>
      <c r="O59" s="31"/>
    </row>
    <row r="60" spans="2:15" x14ac:dyDescent="0.2">
      <c r="C60" s="5" t="s">
        <v>38</v>
      </c>
      <c r="E60" s="42">
        <f>E52+E58</f>
        <v>931004978</v>
      </c>
      <c r="G60" s="42">
        <f>G52+G58</f>
        <v>939843707</v>
      </c>
      <c r="H60" s="46"/>
      <c r="I60" s="42">
        <f>E60-G60</f>
        <v>-8838729</v>
      </c>
      <c r="K60" s="18">
        <f>IF(G60=0,"n/a",IF(AND(I60/G60&lt;1,I60/G60&gt;-1),I60/G60,"n/a"))</f>
        <v>-9.4044668641910696E-3</v>
      </c>
    </row>
    <row r="61" spans="2:15" ht="6.9" customHeight="1" x14ac:dyDescent="0.2">
      <c r="E61" s="42"/>
      <c r="G61" s="42"/>
      <c r="I61" s="42"/>
      <c r="K61" s="26"/>
      <c r="M61" s="31"/>
      <c r="N61" s="31"/>
      <c r="O61" s="31"/>
    </row>
    <row r="62" spans="2:15" ht="12" x14ac:dyDescent="0.25">
      <c r="B62" s="13" t="s">
        <v>39</v>
      </c>
      <c r="E62" s="42"/>
      <c r="G62" s="42"/>
      <c r="H62" s="46"/>
      <c r="I62" s="42"/>
      <c r="K62" s="26"/>
    </row>
    <row r="63" spans="2:15" x14ac:dyDescent="0.2">
      <c r="C63" s="5" t="s">
        <v>21</v>
      </c>
      <c r="E63" s="47">
        <v>54841823</v>
      </c>
      <c r="G63" s="47">
        <v>53332029</v>
      </c>
      <c r="H63" s="46"/>
      <c r="I63" s="42">
        <f>E63-G63</f>
        <v>1509794</v>
      </c>
      <c r="K63" s="18">
        <f>IF(G63=0,"n/a",IF(AND(I63/G63&lt;1,I63/G63&gt;-1),I63/G63,"n/a"))</f>
        <v>2.83093298400479E-2</v>
      </c>
    </row>
    <row r="64" spans="2:15" x14ac:dyDescent="0.2">
      <c r="C64" s="5" t="s">
        <v>22</v>
      </c>
      <c r="E64" s="44">
        <v>174232451</v>
      </c>
      <c r="G64" s="44">
        <v>184798683</v>
      </c>
      <c r="H64" s="46"/>
      <c r="I64" s="44">
        <f>E64-G64</f>
        <v>-10566232</v>
      </c>
      <c r="K64" s="24">
        <f>IF(G64=0,"n/a",IF(AND(I64/G64&lt;1,I64/G64&gt;-1),I64/G64,"n/a"))</f>
        <v>-5.7176987565436273E-2</v>
      </c>
    </row>
    <row r="65" spans="1:15" ht="6.9" customHeight="1" x14ac:dyDescent="0.2">
      <c r="E65" s="42"/>
      <c r="G65" s="42"/>
      <c r="I65" s="42"/>
      <c r="K65" s="26"/>
      <c r="M65" s="31"/>
      <c r="N65" s="31"/>
      <c r="O65" s="31"/>
    </row>
    <row r="66" spans="1:15" x14ac:dyDescent="0.2">
      <c r="C66" s="5" t="s">
        <v>23</v>
      </c>
      <c r="E66" s="44">
        <f>SUM(E63:E64)</f>
        <v>229074274</v>
      </c>
      <c r="G66" s="44">
        <f>SUM(G63:G64)</f>
        <v>238130712</v>
      </c>
      <c r="H66" s="46"/>
      <c r="I66" s="44">
        <f>E66-G66</f>
        <v>-9056438</v>
      </c>
      <c r="K66" s="24">
        <f>IF(G66=0,"n/a",IF(AND(I66/G66&lt;1,I66/G66&gt;-1),I66/G66,"n/a"))</f>
        <v>-3.8031373290480903E-2</v>
      </c>
    </row>
    <row r="67" spans="1:15" ht="6.9" customHeight="1" x14ac:dyDescent="0.2">
      <c r="E67" s="42"/>
      <c r="G67" s="42"/>
      <c r="I67" s="42"/>
      <c r="K67" s="26"/>
      <c r="M67" s="31"/>
      <c r="N67" s="31"/>
      <c r="O67" s="31"/>
    </row>
    <row r="68" spans="1:15" ht="12" thickBot="1" x14ac:dyDescent="0.25">
      <c r="C68" s="5" t="s">
        <v>40</v>
      </c>
      <c r="E68" s="45">
        <f>E60+E66</f>
        <v>1160079252</v>
      </c>
      <c r="G68" s="45">
        <f>G60+G66</f>
        <v>1177974419</v>
      </c>
      <c r="H68" s="46"/>
      <c r="I68" s="45">
        <f>E68-G68</f>
        <v>-17895167</v>
      </c>
      <c r="K68" s="36">
        <f>IF(G68=0,"n/a",IF(AND(I68/G68&lt;1,I68/G68&gt;-1),I68/G68,"n/a"))</f>
        <v>-1.5191473355755445E-2</v>
      </c>
    </row>
    <row r="69" spans="1:15" ht="12" thickTop="1" x14ac:dyDescent="0.2"/>
    <row r="70" spans="1:15" ht="13.2" x14ac:dyDescent="0.25">
      <c r="A70" s="5" t="s">
        <v>3</v>
      </c>
      <c r="C70" s="60" t="s">
        <v>41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66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D0BD77-6E2D-4569-9238-3C47FD2CC12A}"/>
</file>

<file path=customXml/itemProps2.xml><?xml version="1.0" encoding="utf-8"?>
<ds:datastoreItem xmlns:ds="http://schemas.openxmlformats.org/officeDocument/2006/customXml" ds:itemID="{DA25BA9E-0BE3-44BB-A9B1-2B831D1325E5}"/>
</file>

<file path=customXml/itemProps3.xml><?xml version="1.0" encoding="utf-8"?>
<ds:datastoreItem xmlns:ds="http://schemas.openxmlformats.org/officeDocument/2006/customXml" ds:itemID="{B4839585-AE09-4F7C-BE50-1BA3B9393EFD}"/>
</file>

<file path=customXml/itemProps4.xml><?xml version="1.0" encoding="utf-8"?>
<ds:datastoreItem xmlns:ds="http://schemas.openxmlformats.org/officeDocument/2006/customXml" ds:itemID="{89AA0120-1940-46DE-ADC2-AB4123E2E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1-2019 SOG</vt:lpstr>
      <vt:lpstr>2-2019 SOG</vt:lpstr>
      <vt:lpstr>3-2019 SOG</vt:lpstr>
      <vt:lpstr>12ME 3-2019 SOG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dcterms:created xsi:type="dcterms:W3CDTF">2019-04-22T18:51:38Z</dcterms:created>
  <dcterms:modified xsi:type="dcterms:W3CDTF">2019-05-14T16:57:53Z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0x0101006E56B4D1795A2E4DB2F0B01679ED314A00E51704491A032845906ECB97D5F6B145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