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Norman\Documents\"/>
    </mc:Choice>
  </mc:AlternateContent>
  <xr:revisionPtr revIDLastSave="0" documentId="8_{29B10CC6-999C-49E9-B99F-412C8B79667D}" xr6:coauthVersionLast="40" xr6:coauthVersionMax="40" xr10:uidLastSave="{00000000-0000-0000-0000-000000000000}"/>
  <bookViews>
    <workbookView xWindow="0" yWindow="0" windowWidth="23040" windowHeight="9048" activeTab="1" xr2:uid="{00000000-000D-0000-FFFF-FFFF00000000}"/>
  </bookViews>
  <sheets>
    <sheet name="Notes" sheetId="8" r:id="rId1"/>
    <sheet name="References" sheetId="4" r:id="rId2"/>
    <sheet name="calcs " sheetId="7"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CYA1">[1]Hidden!$N$11</definedName>
    <definedName name="__CYA10">[1]Hidden!$E$11</definedName>
    <definedName name="__CYA11">[1]Hidden!$P$11</definedName>
    <definedName name="__CYA2">[1]Hidden!$M$11</definedName>
    <definedName name="__CYA3">[1]Hidden!$L$11</definedName>
    <definedName name="__CYA4">[1]Hidden!$K$11</definedName>
    <definedName name="__CYA5">[1]Hidden!$J$11</definedName>
    <definedName name="__CYA6">[1]Hidden!$I$11</definedName>
    <definedName name="__CYA7">[1]Hidden!$H$11</definedName>
    <definedName name="__CYA8">[1]Hidden!$G$11</definedName>
    <definedName name="__CYA9">[1]Hidden!$F$11</definedName>
    <definedName name="__LYA12">[1]Hidden!$O$11</definedName>
    <definedName name="_ACT1">[2]Hidden!#REF!</definedName>
    <definedName name="_ACT2">[2]Hidden!#REF!</definedName>
    <definedName name="_ACT3">[2]Hidden!#REF!</definedName>
    <definedName name="_CYA1">[1]Hidden!$N$11</definedName>
    <definedName name="_CYA10">[1]Hidden!$E$11</definedName>
    <definedName name="_CYA11">[1]Hidden!$P$11</definedName>
    <definedName name="_CYA2">[1]Hidden!$M$11</definedName>
    <definedName name="_CYA3">[1]Hidden!$L$11</definedName>
    <definedName name="_CYA4">[1]Hidden!$K$11</definedName>
    <definedName name="_CYA5">[1]Hidden!$J$11</definedName>
    <definedName name="_CYA6">[1]Hidden!$I$11</definedName>
    <definedName name="_CYA7">[1]Hidden!$H$11</definedName>
    <definedName name="_CYA8">[1]Hidden!$G$11</definedName>
    <definedName name="_CYA9">[1]Hidden!$F$11</definedName>
    <definedName name="_LYA12">[1]Hidden!$O$11</definedName>
    <definedName name="a">#REF!</definedName>
    <definedName name="ACCT">[2]Hidden!#REF!</definedName>
    <definedName name="ACCT.ConsolSum">[1]Hidden!$Q$11</definedName>
    <definedName name="ACT_CUR">[2]Hidden!#REF!</definedName>
    <definedName name="ACT_YTD">[2]Hidden!#REF!</definedName>
    <definedName name="AmountCount">#REF!</definedName>
    <definedName name="AmountTotal">#REF!</definedName>
    <definedName name="BookRev">'[3]Pacific Regulated - Price Out'!$F$50</definedName>
    <definedName name="BookRev_com">'[3]Pacific Regulated - Price Out'!$F$214</definedName>
    <definedName name="BookRev_mfr">'[3]Pacific Regulated - Price Out'!$F$222</definedName>
    <definedName name="BookRev_ro">'[3]Pacific Regulated - Price Out'!$F$282</definedName>
    <definedName name="BookRev_rr">'[3]Pacific Regulated - Price Out'!$F$59</definedName>
    <definedName name="BookRev_yw">'[3]Pacific Regulated - Price Out'!$F$70</definedName>
    <definedName name="BREMAIR_COST_of_SERVICE_STUDY">#REF!</definedName>
    <definedName name="BUD_CUR">[2]Hidden!#REF!</definedName>
    <definedName name="BUD_YTD">[2]Hidden!#REF!</definedName>
    <definedName name="CheckTotals">#REF!</definedName>
    <definedName name="colgroup">[1]Orientation!$G$6</definedName>
    <definedName name="colsegment">[1]Orientation!$F$6</definedName>
    <definedName name="CRCTable">#REF!</definedName>
    <definedName name="CRCTableOLD">#REF!</definedName>
    <definedName name="CriteriaType">[4]ControlPanel!$Z$2:$Z$5</definedName>
    <definedName name="Cutomers">#REF!</definedName>
    <definedName name="_xlnm.Database">#REF!</definedName>
    <definedName name="Database1">#REF!</definedName>
    <definedName name="DEPT">[2]Hidden!#REF!</definedName>
    <definedName name="District">'[5]Vashon BS'!#REF!</definedName>
    <definedName name="DistrictNum">#REF!</definedName>
    <definedName name="drlFilter">[1]Settings!$D$27</definedName>
    <definedName name="End">#REF!</definedName>
    <definedName name="ExcludeIC">'[5]Vashon BS'!#REF!</definedName>
    <definedName name="FBTable">#REF!</definedName>
    <definedName name="FBTableOld">#REF!</definedName>
    <definedName name="filter">[1]Settings!$B$14:$H$25</definedName>
    <definedName name="GLMappingStart">#REF!</definedName>
    <definedName name="IncomeStmnt">#REF!</definedName>
    <definedName name="INPUT">#REF!</definedName>
    <definedName name="Insurance">#REF!</definedName>
    <definedName name="JEDetail">#REF!</definedName>
    <definedName name="JEType">#REF!</definedName>
    <definedName name="lblBillAreaStatus">#REF!</definedName>
    <definedName name="lblBillCycleStatus">#REF!</definedName>
    <definedName name="lblCategoryStatus">#REF!</definedName>
    <definedName name="lblCompanyStatus">#REF!</definedName>
    <definedName name="lblDatabaseStatus">#REF!</definedName>
    <definedName name="lblPullStatus">#REF!</definedName>
    <definedName name="lllllllllllllllllllll">#REF!</definedName>
    <definedName name="MainDataEnd">#REF!</definedName>
    <definedName name="MainDataStart">#REF!</definedName>
    <definedName name="MapKeyStart">#REF!</definedName>
    <definedName name="master_def">#REF!</definedName>
    <definedName name="MemoAttachment">#REF!</definedName>
    <definedName name="MetaSet">[1]Orientation!$C$22</definedName>
    <definedName name="NewOnlyOrg">#N/A</definedName>
    <definedName name="NOTES">#REF!</definedName>
    <definedName name="NR">#REF!</definedName>
    <definedName name="OfficerSalary">#N/A</definedName>
    <definedName name="OffsetAcctBil">[6]JEexport!$L$10</definedName>
    <definedName name="OffsetAcctPmt">[6]JEexport!$L$9</definedName>
    <definedName name="Org11_13">#N/A</definedName>
    <definedName name="Org7_10">#N/A</definedName>
    <definedName name="p">#REF!</definedName>
    <definedName name="PAGE_1">#REF!</definedName>
    <definedName name="pBatchID">#REF!</definedName>
    <definedName name="pBillArea">#REF!</definedName>
    <definedName name="pBillCycle">#REF!</definedName>
    <definedName name="pCategory">#REF!</definedName>
    <definedName name="pCompany">#REF!</definedName>
    <definedName name="pCustomerNumber">#REF!</definedName>
    <definedName name="pDatabase">#REF!</definedName>
    <definedName name="pEndPostDate">#REF!</definedName>
    <definedName name="Period">#REF!</definedName>
    <definedName name="pMonth">#REF!</definedName>
    <definedName name="pOnlyShowLastTranx">#REF!</definedName>
    <definedName name="primtbl">[1]Orientation!$C$23</definedName>
    <definedName name="_xlnm.Print_Area">#REF!</definedName>
    <definedName name="Print_Area_MI">#REF!</definedName>
    <definedName name="Print_Area1">#REF!</definedName>
    <definedName name="Print_Area2">#REF!</definedName>
    <definedName name="Print_Area3">#REF!</definedName>
    <definedName name="Print_Area5">#REF!</definedName>
    <definedName name="Print1">#REF!</definedName>
    <definedName name="Print2">#REF!</definedName>
    <definedName name="Print5">#REF!</definedName>
    <definedName name="ProRev">'[3]Pacific Regulated - Price Out'!$M$49</definedName>
    <definedName name="ProRev_com">'[3]Pacific Regulated - Price Out'!$M$213</definedName>
    <definedName name="ProRev_mfr">'[3]Pacific Regulated - Price Out'!$M$221</definedName>
    <definedName name="ProRev_ro">'[3]Pacific Regulated - Price Out'!$M$281</definedName>
    <definedName name="ProRev_rr">'[3]Pacific Regulated - Price Out'!$M$58</definedName>
    <definedName name="ProRev_yw">'[3]Pacific Regulated - Price Out'!$M$69</definedName>
    <definedName name="pServer">#REF!</definedName>
    <definedName name="pServiceCode">#REF!</definedName>
    <definedName name="pShowAllUnposted">#REF!</definedName>
    <definedName name="pShowCustomerDetail">#REF!</definedName>
    <definedName name="pSortOption">#REF!</definedName>
    <definedName name="pStartPostDate">#REF!</definedName>
    <definedName name="pTransType">#REF!</definedName>
    <definedName name="RCW_81.04.080">#N/A</definedName>
    <definedName name="RecyDisposal">#N/A</definedName>
    <definedName name="RelatedSalary">#N/A</definedName>
    <definedName name="report_type">[1]Orientation!$C$24</definedName>
    <definedName name="ReportNames">[4]ControlPanel!$X$2:$X$8</definedName>
    <definedName name="ReportVersion">[1]Settings!$D$5</definedName>
    <definedName name="RetainedEarnings">#REF!</definedName>
    <definedName name="RevCust">[7]RevenuesCust!#REF!</definedName>
    <definedName name="rngCreateLog">[1]Delivery!$B$12</definedName>
    <definedName name="rngFilePassword">[1]Delivery!$B$6</definedName>
    <definedName name="rngSourceTab">[1]Delivery!$E$8</definedName>
    <definedName name="rowgroup">[1]Orientation!$C$17</definedName>
    <definedName name="rowsegment">[1]Orientation!$B$17</definedName>
    <definedName name="Sequential_Group">[1]Settings!$J$6</definedName>
    <definedName name="Sequential_Segment">[1]Settings!$I$6</definedName>
    <definedName name="Sequential_sort">[1]Settings!$I$10:$J$11</definedName>
    <definedName name="sortcol">#REF!</definedName>
    <definedName name="sSRCDate">'[8]Feb''12 FAR Data'!#REF!</definedName>
    <definedName name="Supplemental_filter">[1]Settings!$C$31</definedName>
    <definedName name="SWDisposal">#N/A</definedName>
    <definedName name="System">[9]BS_Close!$V$8</definedName>
    <definedName name="TemplateEnd">#REF!</definedName>
    <definedName name="TemplateStart">#REF!</definedName>
    <definedName name="TheTable">#REF!</definedName>
    <definedName name="TheTableOLD">#REF!</definedName>
    <definedName name="timeseries">[1]Orientation!$B$6:$C$13</definedName>
    <definedName name="Transactions">#REF!</definedName>
    <definedName name="WTable">#REF!</definedName>
    <definedName name="WTableOld">#REF!</definedName>
    <definedName name="ww">#REF!</definedName>
    <definedName name="xperiod">[1]Orientation!$G$15</definedName>
    <definedName name="xtabin">[2]Hidden!#REF!</definedName>
    <definedName name="xx">#REF!</definedName>
    <definedName name="xxx">#REF!</definedName>
    <definedName name="xxxx">#REF!</definedName>
    <definedName name="YearMonth">'[5]Vashon BS'!#REF!</definedName>
    <definedName name="YWMedWasteDisp">#N/A</definedName>
  </definedNames>
  <calcPr calcId="181029"/>
</workbook>
</file>

<file path=xl/calcChain.xml><?xml version="1.0" encoding="utf-8"?>
<calcChain xmlns="http://schemas.openxmlformats.org/spreadsheetml/2006/main">
  <c r="B15" i="4" l="1"/>
  <c r="G22" i="7" l="1"/>
  <c r="G18" i="7"/>
  <c r="B22" i="4" l="1"/>
  <c r="G19" i="7" s="1"/>
  <c r="G20" i="7" s="1"/>
  <c r="N16" i="4"/>
  <c r="B16" i="4"/>
  <c r="G23" i="7" s="1"/>
  <c r="G24" i="7" s="1"/>
  <c r="E10" i="7" l="1"/>
  <c r="D6" i="4"/>
  <c r="G6" i="4" s="1"/>
  <c r="E6" i="4" l="1"/>
  <c r="F6" i="4"/>
  <c r="E11" i="7" l="1"/>
  <c r="E7" i="7"/>
  <c r="R6" i="7"/>
  <c r="Q6" i="7"/>
  <c r="S6" i="7" l="1"/>
  <c r="F15" i="4" l="1"/>
  <c r="F16" i="4"/>
  <c r="F17" i="4" s="1"/>
  <c r="F18" i="4" s="1"/>
  <c r="G25" i="7" s="1"/>
  <c r="G27" i="7" s="1"/>
  <c r="G28" i="7" s="1"/>
  <c r="B17" i="4"/>
  <c r="B20" i="4" s="1"/>
  <c r="C16" i="4"/>
  <c r="C15" i="4"/>
  <c r="D9" i="4"/>
  <c r="D8" i="4"/>
  <c r="F6" i="7" s="1"/>
  <c r="G6" i="7" s="1"/>
  <c r="D7" i="4"/>
  <c r="H30" i="7" l="1"/>
  <c r="G30" i="7"/>
  <c r="B21" i="4"/>
  <c r="B23" i="4" s="1"/>
  <c r="G8" i="4"/>
  <c r="F8" i="4"/>
  <c r="E8" i="4"/>
  <c r="G7" i="4"/>
  <c r="F7" i="4"/>
  <c r="E7" i="4"/>
  <c r="I6" i="7"/>
  <c r="G9" i="4"/>
  <c r="F9" i="4"/>
  <c r="E9" i="4"/>
  <c r="C17" i="4"/>
  <c r="G7" i="7" l="1"/>
  <c r="E12" i="7" s="1"/>
  <c r="I7" i="7" l="1"/>
  <c r="E13" i="7" s="1"/>
  <c r="R7" i="7"/>
  <c r="Q7" i="7"/>
  <c r="S7" i="7" l="1"/>
  <c r="B25" i="4" s="1"/>
  <c r="J6" i="7"/>
  <c r="K6" i="7" s="1"/>
  <c r="L6" i="7" s="1"/>
  <c r="M6" i="7" s="1"/>
  <c r="O6" i="7" s="1"/>
  <c r="B26" i="4"/>
  <c r="T6" i="7" l="1"/>
  <c r="U6" i="7" s="1"/>
  <c r="J7" i="7"/>
  <c r="T7" i="7" l="1"/>
  <c r="U7" i="7"/>
  <c r="B28" i="4" s="1"/>
  <c r="B29" i="4" l="1"/>
  <c r="C2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Young, Mike (UTC)</author>
  </authors>
  <commentList>
    <comment ref="B15" authorId="0" shapeId="0" xr:uid="{00000000-0006-0000-0100-000001000000}">
      <text>
        <r>
          <rPr>
            <b/>
            <sz val="9"/>
            <color indexed="81"/>
            <rFont val="Tahoma"/>
            <charset val="1"/>
          </rPr>
          <t>Young, Mike (UTC):</t>
        </r>
        <r>
          <rPr>
            <sz val="9"/>
            <color indexed="81"/>
            <rFont val="Tahoma"/>
            <charset val="1"/>
          </rPr>
          <t xml:space="preserve">
Using current disposal fee wthout any contamination fee because the compnay last filed in 2008 and has not filed for any of the contamination fees since those were implemented in 2012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Mike Young</author>
    <author>Young, Mike (UTC)</author>
  </authors>
  <commentList>
    <comment ref="O5" authorId="0" shapeId="0" xr:uid="{00000000-0006-0000-0200-000001000000}">
      <text>
        <r>
          <rPr>
            <b/>
            <sz val="9"/>
            <color indexed="81"/>
            <rFont val="Tahoma"/>
            <family val="2"/>
          </rPr>
          <t>Mike Young:</t>
        </r>
        <r>
          <rPr>
            <sz val="9"/>
            <color indexed="81"/>
            <rFont val="Tahoma"/>
            <family val="2"/>
          </rPr>
          <t xml:space="preserve">
rounded here</t>
        </r>
      </text>
    </comment>
    <comment ref="E6" authorId="1" shapeId="0" xr:uid="{00000000-0006-0000-0200-000002000000}">
      <text>
        <r>
          <rPr>
            <b/>
            <sz val="9"/>
            <color indexed="81"/>
            <rFont val="Tahoma"/>
            <charset val="1"/>
          </rPr>
          <t>Young, Mike (UTC):</t>
        </r>
        <r>
          <rPr>
            <sz val="9"/>
            <color indexed="81"/>
            <rFont val="Tahoma"/>
            <charset val="1"/>
          </rPr>
          <t xml:space="preserve">
per company. TG-090088 showed 1,232</t>
        </r>
      </text>
    </comment>
  </commentList>
</comments>
</file>

<file path=xl/sharedStrings.xml><?xml version="1.0" encoding="utf-8"?>
<sst xmlns="http://schemas.openxmlformats.org/spreadsheetml/2006/main" count="111" uniqueCount="106">
  <si>
    <t>Monthly Frequency</t>
  </si>
  <si>
    <t>Annual PU's</t>
  </si>
  <si>
    <t>Gross Up</t>
  </si>
  <si>
    <t>Increase per ton</t>
  </si>
  <si>
    <t>Total Pick Ups</t>
  </si>
  <si>
    <t>Per Ton</t>
  </si>
  <si>
    <t>Per Pound</t>
  </si>
  <si>
    <t>Increase</t>
  </si>
  <si>
    <t>Disposal fee</t>
  </si>
  <si>
    <t>Meeks Weights</t>
  </si>
  <si>
    <t>Adjustment factor</t>
  </si>
  <si>
    <t>Collected Revenue Excess/(Deficiency)</t>
  </si>
  <si>
    <t>96 gal cart EOW</t>
  </si>
  <si>
    <t>Tariff Page</t>
  </si>
  <si>
    <t>Total</t>
  </si>
  <si>
    <t>Scheduled Service</t>
  </si>
  <si>
    <t>Monthly Factor</t>
  </si>
  <si>
    <t>Lbs. per ton</t>
  </si>
  <si>
    <t>Yds. Per ton</t>
  </si>
  <si>
    <t>Weekly Pickup (WG)</t>
  </si>
  <si>
    <t>Monthly (MG)</t>
  </si>
  <si>
    <t>Tons Collected</t>
  </si>
  <si>
    <t>Grossed Up Increase per ton</t>
  </si>
  <si>
    <t>Gross Up Factors</t>
  </si>
  <si>
    <t>B&amp;O tax</t>
  </si>
  <si>
    <t>WUTC fees</t>
  </si>
  <si>
    <t>Factor</t>
  </si>
  <si>
    <t>Disposal Fee Revenue Increase</t>
  </si>
  <si>
    <t>Total Tonnage</t>
  </si>
  <si>
    <t>Total Pounds</t>
  </si>
  <si>
    <t>Calculated Annual Pounds</t>
  </si>
  <si>
    <t>Adjusted Annual Pounds</t>
  </si>
  <si>
    <t>Staff Calculated Rate</t>
  </si>
  <si>
    <t>Company Proposed Tariff</t>
  </si>
  <si>
    <t>Company Proposed Revenue</t>
  </si>
  <si>
    <t>Company Current Tariff</t>
  </si>
  <si>
    <t>Company Current Revenue</t>
  </si>
  <si>
    <t>Staff Calculated Revenue</t>
  </si>
  <si>
    <t>Monthly Customers</t>
  </si>
  <si>
    <t>Tariff Rate Increase</t>
  </si>
  <si>
    <t>Company Increased Revenue</t>
  </si>
  <si>
    <t xml:space="preserve">Twice Weekly Pickup </t>
  </si>
  <si>
    <t>1 unit</t>
  </si>
  <si>
    <t>2 units</t>
  </si>
  <si>
    <t>3 units</t>
  </si>
  <si>
    <t>n/a</t>
  </si>
  <si>
    <t>Revenue from Company Rates</t>
  </si>
  <si>
    <t>Revenue from Revised Rates</t>
  </si>
  <si>
    <t>4 units</t>
  </si>
  <si>
    <t>Some County Disposal Fees</t>
  </si>
  <si>
    <t>Current Rate</t>
  </si>
  <si>
    <t>New Rate</t>
  </si>
  <si>
    <t>Staff Revenue Increase</t>
  </si>
  <si>
    <t>Rounding Factor</t>
  </si>
  <si>
    <t>Disposal Fee Increases</t>
  </si>
  <si>
    <t>Based on previous rate case (including disposal fee filing)</t>
  </si>
  <si>
    <t>disposal tons</t>
  </si>
  <si>
    <t>Commission's own motion or Company request</t>
  </si>
  <si>
    <t>order templates</t>
  </si>
  <si>
    <t>Order required granting exemption from work paper filing requirements WAC 480-07-520 (4)</t>
  </si>
  <si>
    <t>note: Include bad debt if it was included in Lurito model</t>
  </si>
  <si>
    <t>Order language:</t>
  </si>
  <si>
    <t>fees are set by the county and are expenses of the company…</t>
  </si>
  <si>
    <t>no significant changes since the last rate case i.e. customer counts, tonnage, collection methods</t>
  </si>
  <si>
    <t>company's financial information supports the increase</t>
  </si>
  <si>
    <t>Staff's conclusion is rate increase is fair, just, and reasonable</t>
  </si>
  <si>
    <t>Customer count/price out</t>
  </si>
  <si>
    <t>Allocation of regulated and non-regulated</t>
  </si>
  <si>
    <t>Tariff complies with tariff requirements</t>
  </si>
  <si>
    <t>Other language changes  or new rates</t>
  </si>
  <si>
    <t>Based on Meeks weights, or allowed company alternative (used in last rate case)</t>
  </si>
  <si>
    <t>container size or service offering not on Meeks list</t>
  </si>
  <si>
    <t>Tariff Changes</t>
  </si>
  <si>
    <t>only weight based rates are changed</t>
  </si>
  <si>
    <t xml:space="preserve">Item No. </t>
  </si>
  <si>
    <t>Use applicable disposal fee description for agenda</t>
  </si>
  <si>
    <t>?</t>
  </si>
  <si>
    <t>Yard Waste Dispoal Fee</t>
  </si>
  <si>
    <t>Sound Disposal, Inc.</t>
  </si>
  <si>
    <t>Snohomish County</t>
  </si>
  <si>
    <t>SOUND DISPOSAL INC.</t>
  </si>
  <si>
    <t>ALL YARD WASTE/compostable CUSTOMERS</t>
  </si>
  <si>
    <t>Every Other Week (EOW)</t>
  </si>
  <si>
    <t>January</t>
  </si>
  <si>
    <t>February</t>
  </si>
  <si>
    <t>March</t>
  </si>
  <si>
    <t>April</t>
  </si>
  <si>
    <t>May</t>
  </si>
  <si>
    <t>June</t>
  </si>
  <si>
    <t>July</t>
  </si>
  <si>
    <t>August</t>
  </si>
  <si>
    <t>September</t>
  </si>
  <si>
    <t>October</t>
  </si>
  <si>
    <t>November</t>
  </si>
  <si>
    <t>December</t>
  </si>
  <si>
    <t>Simplified Calculation</t>
  </si>
  <si>
    <t>Customers</t>
  </si>
  <si>
    <t>Tons</t>
  </si>
  <si>
    <t>Tons/Customer</t>
  </si>
  <si>
    <t>Rate Increase</t>
  </si>
  <si>
    <t>Grossed up</t>
  </si>
  <si>
    <t>Cost per Customer</t>
  </si>
  <si>
    <t>Current Tariff</t>
  </si>
  <si>
    <t>Proposed Tariff</t>
  </si>
  <si>
    <t>Monthly cost increase</t>
  </si>
  <si>
    <t>Yard Waste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</si>
</sst>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quot;$&quot;* #,##0.000_);_(&quot;$&quot;* \(#,##0.000\);_(&quot;$&quot;* &quot;-&quot;??_);_(@_)"/>
    <numFmt numFmtId="166" formatCode="_(* #,##0.000_);_(* \(#,##0.000\);_(* &quot;-&quot;??_);_(@_)"/>
    <numFmt numFmtId="167" formatCode="_(* #,##0_);_(* \(#,##0\);_(* &quot;-&quot;??_);_(@_)"/>
    <numFmt numFmtId="168" formatCode="_(* #,##0.000000_);_(* \(#,##0.000000\);_(* &quot;-&quot;??_);_(@_)"/>
    <numFmt numFmtId="169" formatCode="0.000000"/>
    <numFmt numFmtId="170" formatCode="General_)"/>
    <numFmt numFmtId="171" formatCode="0.0%"/>
    <numFmt numFmtId="172" formatCode="0.000"/>
  </numFmts>
  <fonts count="37">
    <font>
      <sz val="11"/>
      <color theme="1"/>
      <name val="Calibri"/>
      <family val="2"/>
      <scheme val="minor"/>
    </font>
    <font>
      <sz val="11"/>
      <color theme="1"/>
      <name val="Calibri"/>
      <family val="2"/>
      <scheme val="minor"/>
    </font>
    <font>
      <sz val="9"/>
      <color theme="1"/>
      <name val="Calibri"/>
      <family val="2"/>
      <scheme val="minor"/>
    </font>
    <font>
      <sz val="10"/>
      <name val="Arial"/>
      <family val="2"/>
    </font>
    <font>
      <sz val="8"/>
      <name val="Arial"/>
      <family val="2"/>
    </font>
    <font>
      <sz val="9"/>
      <color indexed="81"/>
      <name val="Tahoma"/>
      <family val="2"/>
    </font>
    <font>
      <b/>
      <sz val="11"/>
      <color theme="1"/>
      <name val="Calibri"/>
      <family val="2"/>
      <scheme val="minor"/>
    </font>
    <font>
      <b/>
      <sz val="10"/>
      <name val="Arial"/>
      <family val="2"/>
    </font>
    <font>
      <b/>
      <sz val="9"/>
      <color indexed="81"/>
      <name val="Tahoma"/>
      <family val="2"/>
    </font>
    <font>
      <b/>
      <u/>
      <sz val="11"/>
      <color theme="1"/>
      <name val="Calibri"/>
      <family val="2"/>
      <scheme val="minor"/>
    </font>
    <font>
      <sz val="11"/>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color indexed="8"/>
      <name val="Arial"/>
      <family val="2"/>
    </font>
    <font>
      <sz val="12"/>
      <name val="Courier"/>
      <family val="3"/>
    </font>
    <font>
      <sz val="9"/>
      <color indexed="8"/>
      <name val="Arial"/>
      <family val="2"/>
    </font>
    <font>
      <b/>
      <sz val="10"/>
      <color indexed="12"/>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u/>
      <sz val="11"/>
      <color indexed="12"/>
      <name val="Calibri"/>
      <family val="2"/>
    </font>
    <font>
      <sz val="10"/>
      <color indexed="12"/>
      <name val="Arial"/>
      <family val="2"/>
    </font>
    <font>
      <sz val="11"/>
      <color indexed="52"/>
      <name val="Calibri"/>
      <family val="2"/>
    </font>
    <font>
      <sz val="11"/>
      <color indexed="60"/>
      <name val="Calibri"/>
      <family val="2"/>
    </font>
    <font>
      <sz val="12"/>
      <name val="Helv"/>
    </font>
    <font>
      <sz val="12"/>
      <name val="SWISS"/>
    </font>
    <font>
      <i/>
      <sz val="10"/>
      <color indexed="10"/>
      <name val="Arial"/>
      <family val="2"/>
    </font>
    <font>
      <sz val="10"/>
      <name val="MS Sans Serif"/>
      <family val="2"/>
    </font>
    <font>
      <b/>
      <sz val="10"/>
      <name val="MS Sans Serif"/>
      <family val="2"/>
    </font>
    <font>
      <b/>
      <sz val="11"/>
      <color indexed="8"/>
      <name val="Calibri"/>
      <family val="2"/>
    </font>
    <font>
      <sz val="9"/>
      <color indexed="81"/>
      <name val="Tahoma"/>
      <charset val="1"/>
    </font>
    <font>
      <b/>
      <sz val="9"/>
      <color indexed="81"/>
      <name val="Tahoma"/>
      <charset val="1"/>
    </font>
    <font>
      <sz val="11"/>
      <color rgb="FF0070C0"/>
      <name val="Calibri"/>
      <family val="2"/>
      <scheme val="minor"/>
    </font>
  </fonts>
  <fills count="19">
    <fill>
      <patternFill patternType="none"/>
    </fill>
    <fill>
      <patternFill patternType="gray125"/>
    </fill>
    <fill>
      <patternFill patternType="solid">
        <fgColor indexed="22"/>
      </patternFill>
    </fill>
    <fill>
      <patternFill patternType="solid">
        <fgColor indexed="44"/>
      </patternFill>
    </fill>
    <fill>
      <patternFill patternType="solid">
        <fgColor indexed="43"/>
      </patternFill>
    </fill>
    <fill>
      <patternFill patternType="solid">
        <fgColor indexed="49"/>
      </patternFill>
    </fill>
    <fill>
      <patternFill patternType="solid">
        <fgColor indexed="29"/>
      </patternFill>
    </fill>
    <fill>
      <patternFill patternType="solid">
        <fgColor indexed="10"/>
      </patternFill>
    </fill>
    <fill>
      <patternFill patternType="solid">
        <fgColor indexed="57"/>
      </patternFill>
    </fill>
    <fill>
      <patternFill patternType="solid">
        <fgColor indexed="53"/>
      </patternFill>
    </fill>
    <fill>
      <patternFill patternType="solid">
        <fgColor indexed="45"/>
      </patternFill>
    </fill>
    <fill>
      <patternFill patternType="solid">
        <fgColor indexed="9"/>
      </patternFill>
    </fill>
    <fill>
      <patternFill patternType="solid">
        <fgColor indexed="65"/>
        <bgColor indexed="10"/>
      </patternFill>
    </fill>
    <fill>
      <patternFill patternType="gray125">
        <fgColor indexed="10"/>
      </patternFill>
    </fill>
    <fill>
      <patternFill patternType="solid">
        <fgColor indexed="42"/>
      </patternFill>
    </fill>
    <fill>
      <patternFill patternType="solid">
        <fgColor indexed="22"/>
        <bgColor indexed="64"/>
      </patternFill>
    </fill>
    <fill>
      <patternFill patternType="solid">
        <fgColor indexed="26"/>
      </patternFill>
    </fill>
    <fill>
      <patternFill patternType="solid">
        <fgColor rgb="FFFFFF00"/>
        <bgColor indexed="64"/>
      </patternFill>
    </fill>
    <fill>
      <patternFill patternType="solid">
        <fgColor theme="9"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s>
  <cellStyleXfs count="129">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2"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41" fontId="3" fillId="0" borderId="0"/>
    <xf numFmtId="0" fontId="13" fillId="10" borderId="0" applyNumberFormat="0" applyBorder="0" applyAlignment="0" applyProtection="0"/>
    <xf numFmtId="3" fontId="3" fillId="0" borderId="0"/>
    <xf numFmtId="0" fontId="14" fillId="11" borderId="4"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 fontId="15" fillId="0" borderId="0"/>
    <xf numFmtId="0" fontId="16" fillId="0" borderId="0"/>
    <xf numFmtId="0" fontId="16" fillId="0" borderId="0"/>
    <xf numFmtId="0" fontId="17" fillId="12" borderId="1" applyAlignment="0">
      <alignment horizontal="right"/>
      <protection locked="0"/>
    </xf>
    <xf numFmtId="44" fontId="11"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8" fillId="13" borderId="0">
      <alignment horizontal="right"/>
      <protection locked="0"/>
    </xf>
    <xf numFmtId="2" fontId="18" fillId="13" borderId="0">
      <alignment horizontal="right"/>
      <protection locked="0"/>
    </xf>
    <xf numFmtId="0" fontId="19" fillId="1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3" fontId="25" fillId="15" borderId="0">
      <protection locked="0"/>
    </xf>
    <xf numFmtId="4" fontId="25" fillId="15" borderId="0">
      <protection locked="0"/>
    </xf>
    <xf numFmtId="0" fontId="26" fillId="0" borderId="8" applyNumberFormat="0" applyFill="0" applyAlignment="0" applyProtection="0"/>
    <xf numFmtId="0" fontId="27" fillId="4" borderId="0" applyNumberFormat="0" applyBorder="0" applyAlignment="0" applyProtection="0"/>
    <xf numFmtId="43" fontId="3" fillId="0" borderId="0"/>
    <xf numFmtId="0" fontId="28" fillId="0" borderId="0"/>
    <xf numFmtId="0" fontId="28" fillId="0" borderId="0"/>
    <xf numFmtId="0" fontId="28" fillId="0" borderId="0"/>
    <xf numFmtId="0" fontId="28" fillId="0" borderId="0"/>
    <xf numFmtId="0" fontId="28" fillId="0" borderId="0"/>
    <xf numFmtId="0" fontId="3" fillId="0" borderId="0"/>
    <xf numFmtId="0" fontId="11" fillId="0" borderId="0"/>
    <xf numFmtId="0" fontId="3"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0" fontId="28" fillId="0" borderId="0"/>
    <xf numFmtId="0" fontId="29" fillId="0" borderId="0"/>
    <xf numFmtId="0" fontId="28" fillId="0" borderId="0"/>
    <xf numFmtId="0" fontId="3" fillId="0" borderId="0"/>
    <xf numFmtId="0" fontId="28"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11" fillId="16" borderId="9" applyNumberFormat="0" applyFont="0" applyAlignment="0" applyProtection="0"/>
    <xf numFmtId="171" fontId="30" fillId="0" borderId="0" applyNumberFormat="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171" fontId="3" fillId="0" borderId="0" applyFont="0" applyFill="0" applyBorder="0" applyAlignment="0" applyProtection="0"/>
    <xf numFmtId="10" fontId="3" fillId="0" borderId="0" applyFont="0" applyFill="0" applyBorder="0" applyAlignment="0" applyProtection="0"/>
    <xf numFmtId="0" fontId="3" fillId="0" borderId="0"/>
    <xf numFmtId="0" fontId="31" fillId="0" borderId="0" applyNumberFormat="0" applyFont="0" applyFill="0" applyBorder="0" applyAlignment="0" applyProtection="0">
      <alignment horizontal="left"/>
    </xf>
    <xf numFmtId="0" fontId="32" fillId="0" borderId="3">
      <alignment horizontal="center"/>
    </xf>
    <xf numFmtId="0" fontId="15" fillId="0" borderId="0">
      <alignment vertical="top"/>
    </xf>
    <xf numFmtId="0" fontId="15" fillId="0" borderId="0" applyNumberFormat="0" applyBorder="0" applyAlignment="0"/>
    <xf numFmtId="0" fontId="33" fillId="0" borderId="10" applyNumberFormat="0" applyFill="0" applyAlignment="0" applyProtection="0"/>
  </cellStyleXfs>
  <cellXfs count="102">
    <xf numFmtId="0" fontId="0" fillId="0" borderId="0" xfId="0"/>
    <xf numFmtId="0" fontId="0" fillId="0" borderId="1" xfId="0" applyBorder="1"/>
    <xf numFmtId="0" fontId="0" fillId="0" borderId="1" xfId="0" applyBorder="1" applyAlignment="1">
      <alignment wrapText="1"/>
    </xf>
    <xf numFmtId="0" fontId="0" fillId="0" borderId="1" xfId="0" applyBorder="1" applyAlignment="1">
      <alignment horizontal="center" wrapText="1"/>
    </xf>
    <xf numFmtId="0" fontId="0" fillId="0" borderId="1" xfId="0" applyFill="1" applyBorder="1" applyAlignment="1">
      <alignment wrapText="1"/>
    </xf>
    <xf numFmtId="0" fontId="0" fillId="0" borderId="1" xfId="0" applyFill="1" applyBorder="1" applyAlignment="1">
      <alignment horizontal="center" wrapText="1"/>
    </xf>
    <xf numFmtId="43" fontId="0" fillId="0" borderId="0" xfId="0" applyNumberFormat="1"/>
    <xf numFmtId="44" fontId="0" fillId="0" borderId="0" xfId="2" applyFont="1"/>
    <xf numFmtId="44" fontId="0" fillId="0" borderId="1" xfId="2" applyFont="1" applyBorder="1"/>
    <xf numFmtId="0" fontId="0" fillId="0" borderId="0" xfId="0" applyAlignment="1">
      <alignment horizontal="right"/>
    </xf>
    <xf numFmtId="165" fontId="0" fillId="0" borderId="0" xfId="2" applyNumberFormat="1" applyFont="1"/>
    <xf numFmtId="165" fontId="0" fillId="0" borderId="1" xfId="2" applyNumberFormat="1" applyFont="1" applyBorder="1"/>
    <xf numFmtId="0" fontId="0" fillId="0" borderId="0" xfId="0" applyBorder="1" applyAlignment="1">
      <alignment horizontal="right" wrapText="1"/>
    </xf>
    <xf numFmtId="0" fontId="0" fillId="0" borderId="0" xfId="0" applyBorder="1" applyAlignment="1">
      <alignment horizontal="center" wrapText="1"/>
    </xf>
    <xf numFmtId="0" fontId="4" fillId="0" borderId="0" xfId="4" applyFont="1" applyFill="1" applyBorder="1" applyAlignment="1">
      <alignment horizontal="left"/>
    </xf>
    <xf numFmtId="44" fontId="0" fillId="0" borderId="0" xfId="0" applyNumberFormat="1" applyBorder="1"/>
    <xf numFmtId="164" fontId="0" fillId="0" borderId="0" xfId="2" applyNumberFormat="1" applyFont="1" applyBorder="1"/>
    <xf numFmtId="164" fontId="0" fillId="0" borderId="0" xfId="0" applyNumberFormat="1" applyBorder="1"/>
    <xf numFmtId="10" fontId="0" fillId="0" borderId="0" xfId="3" applyNumberFormat="1" applyFont="1" applyBorder="1"/>
    <xf numFmtId="10" fontId="0" fillId="0" borderId="0" xfId="3" applyNumberFormat="1" applyFont="1"/>
    <xf numFmtId="0" fontId="0" fillId="0" borderId="0" xfId="0" applyBorder="1" applyAlignment="1">
      <alignment horizontal="right"/>
    </xf>
    <xf numFmtId="43" fontId="0" fillId="0" borderId="0" xfId="0" applyNumberFormat="1" applyFill="1" applyBorder="1"/>
    <xf numFmtId="43" fontId="0" fillId="0" borderId="0" xfId="1" applyFont="1" applyFill="1" applyBorder="1"/>
    <xf numFmtId="0" fontId="0" fillId="0" borderId="0" xfId="0"/>
    <xf numFmtId="0" fontId="0" fillId="0" borderId="0" xfId="0" applyBorder="1"/>
    <xf numFmtId="0" fontId="3" fillId="0" borderId="0" xfId="4" applyFont="1" applyFill="1" applyBorder="1" applyAlignment="1">
      <alignment horizontal="left"/>
    </xf>
    <xf numFmtId="0" fontId="0" fillId="0" borderId="0" xfId="0" applyFill="1"/>
    <xf numFmtId="43" fontId="0" fillId="0" borderId="1" xfId="0" applyNumberFormat="1" applyFill="1" applyBorder="1"/>
    <xf numFmtId="43" fontId="0" fillId="0" borderId="1" xfId="1" applyFont="1" applyFill="1" applyBorder="1" applyAlignment="1">
      <alignment horizontal="center" wrapText="1"/>
    </xf>
    <xf numFmtId="0" fontId="0" fillId="0" borderId="0" xfId="0" applyFill="1" applyBorder="1" applyAlignment="1">
      <alignment vertical="center"/>
    </xf>
    <xf numFmtId="0" fontId="0" fillId="0" borderId="1" xfId="0" applyFill="1" applyBorder="1" applyAlignment="1">
      <alignment vertical="center"/>
    </xf>
    <xf numFmtId="0" fontId="3" fillId="0" borderId="1" xfId="4" applyFont="1" applyFill="1" applyBorder="1" applyAlignment="1">
      <alignment horizontal="left"/>
    </xf>
    <xf numFmtId="0" fontId="7" fillId="0" borderId="0" xfId="4" applyFont="1" applyFill="1" applyBorder="1" applyAlignment="1">
      <alignment horizontal="center"/>
    </xf>
    <xf numFmtId="43" fontId="0" fillId="0" borderId="0" xfId="1" applyFont="1" applyBorder="1"/>
    <xf numFmtId="43" fontId="0" fillId="0" borderId="0" xfId="0" applyNumberFormat="1" applyBorder="1"/>
    <xf numFmtId="167" fontId="0" fillId="0" borderId="0" xfId="1" applyNumberFormat="1" applyFont="1"/>
    <xf numFmtId="0" fontId="0" fillId="0" borderId="0" xfId="0" applyAlignment="1">
      <alignment horizontal="center"/>
    </xf>
    <xf numFmtId="0" fontId="6" fillId="0" borderId="1" xfId="0" applyFont="1" applyBorder="1"/>
    <xf numFmtId="44" fontId="0" fillId="0" borderId="0" xfId="0" applyNumberFormat="1"/>
    <xf numFmtId="169" fontId="0" fillId="0" borderId="0" xfId="0" applyNumberFormat="1"/>
    <xf numFmtId="0" fontId="6" fillId="0" borderId="0" xfId="0" applyFont="1"/>
    <xf numFmtId="0" fontId="0" fillId="0" borderId="0" xfId="0" applyBorder="1" applyAlignment="1">
      <alignment horizontal="left"/>
    </xf>
    <xf numFmtId="44" fontId="0" fillId="0" borderId="0" xfId="2" applyFont="1" applyBorder="1"/>
    <xf numFmtId="165" fontId="0" fillId="0" borderId="0" xfId="2" applyNumberFormat="1" applyFont="1" applyBorder="1"/>
    <xf numFmtId="0" fontId="2" fillId="0" borderId="0" xfId="0" applyFont="1" applyBorder="1"/>
    <xf numFmtId="168" fontId="2" fillId="0" borderId="0" xfId="1" applyNumberFormat="1" applyFont="1" applyBorder="1"/>
    <xf numFmtId="0" fontId="7" fillId="0" borderId="0" xfId="4" applyFont="1" applyFill="1" applyBorder="1" applyAlignment="1">
      <alignment horizontal="left"/>
    </xf>
    <xf numFmtId="3" fontId="6" fillId="0" borderId="0" xfId="0" applyNumberFormat="1" applyFont="1" applyFill="1" applyBorder="1"/>
    <xf numFmtId="44" fontId="0" fillId="0" borderId="0" xfId="1" applyNumberFormat="1" applyFont="1" applyFill="1" applyBorder="1"/>
    <xf numFmtId="164" fontId="0" fillId="0" borderId="1" xfId="1" applyNumberFormat="1" applyFont="1" applyFill="1" applyBorder="1"/>
    <xf numFmtId="164" fontId="6" fillId="0" borderId="0" xfId="0" applyNumberFormat="1" applyFont="1" applyFill="1" applyBorder="1"/>
    <xf numFmtId="43" fontId="0" fillId="0" borderId="2" xfId="1" applyFont="1" applyFill="1" applyBorder="1"/>
    <xf numFmtId="44" fontId="0" fillId="0" borderId="0" xfId="2" applyNumberFormat="1" applyFont="1" applyFill="1" applyBorder="1"/>
    <xf numFmtId="44" fontId="0" fillId="0" borderId="1" xfId="2" applyNumberFormat="1" applyFont="1" applyFill="1" applyBorder="1"/>
    <xf numFmtId="167" fontId="0" fillId="0" borderId="1" xfId="0" applyNumberFormat="1" applyFill="1" applyBorder="1"/>
    <xf numFmtId="167" fontId="6" fillId="0" borderId="0" xfId="0" applyNumberFormat="1" applyFont="1" applyFill="1" applyBorder="1"/>
    <xf numFmtId="3" fontId="6" fillId="0" borderId="2" xfId="0" applyNumberFormat="1" applyFont="1" applyFill="1" applyBorder="1"/>
    <xf numFmtId="0" fontId="0" fillId="0" borderId="0" xfId="0" applyFont="1"/>
    <xf numFmtId="0" fontId="6" fillId="0" borderId="1" xfId="0" applyFont="1" applyBorder="1" applyAlignment="1">
      <alignment horizontal="center" vertical="center"/>
    </xf>
    <xf numFmtId="164" fontId="0" fillId="0" borderId="0" xfId="0" applyNumberFormat="1" applyFill="1" applyBorder="1"/>
    <xf numFmtId="0" fontId="0" fillId="0" borderId="1" xfId="0" applyBorder="1" applyAlignment="1">
      <alignment horizontal="center"/>
    </xf>
    <xf numFmtId="44" fontId="6" fillId="0" borderId="0" xfId="0" applyNumberFormat="1" applyFont="1"/>
    <xf numFmtId="44" fontId="6" fillId="0" borderId="1" xfId="0" applyNumberFormat="1" applyFont="1" applyBorder="1"/>
    <xf numFmtId="0" fontId="0" fillId="0" borderId="1" xfId="0" applyFill="1" applyBorder="1" applyAlignment="1">
      <alignment horizontal="center"/>
    </xf>
    <xf numFmtId="43" fontId="0" fillId="0" borderId="0" xfId="1" applyFont="1" applyAlignment="1">
      <alignment horizontal="center"/>
    </xf>
    <xf numFmtId="164" fontId="6" fillId="0" borderId="2" xfId="0" applyNumberFormat="1" applyFont="1" applyFill="1" applyBorder="1"/>
    <xf numFmtId="0" fontId="6" fillId="0" borderId="1" xfId="0" applyFont="1" applyBorder="1" applyAlignment="1">
      <alignment horizontal="left"/>
    </xf>
    <xf numFmtId="0" fontId="0" fillId="0" borderId="0" xfId="0" applyBorder="1" applyAlignment="1"/>
    <xf numFmtId="0" fontId="9" fillId="0" borderId="0" xfId="0" applyFont="1" applyBorder="1"/>
    <xf numFmtId="0" fontId="0" fillId="0" borderId="1" xfId="0" applyFill="1" applyBorder="1" applyAlignment="1">
      <alignment horizontal="center" vertical="center"/>
    </xf>
    <xf numFmtId="0" fontId="0" fillId="0" borderId="2" xfId="0" applyFill="1" applyBorder="1" applyAlignment="1">
      <alignment horizontal="center" vertical="center" textRotation="90"/>
    </xf>
    <xf numFmtId="9" fontId="0" fillId="0" borderId="0" xfId="3" applyFont="1" applyBorder="1"/>
    <xf numFmtId="44" fontId="0" fillId="17" borderId="1" xfId="1" applyNumberFormat="1" applyFont="1" applyFill="1" applyBorder="1"/>
    <xf numFmtId="44" fontId="0" fillId="18" borderId="0" xfId="2" applyFont="1" applyFill="1"/>
    <xf numFmtId="44" fontId="0" fillId="18" borderId="1" xfId="2" applyFont="1" applyFill="1" applyBorder="1"/>
    <xf numFmtId="167" fontId="0" fillId="18" borderId="1" xfId="0" applyNumberFormat="1" applyFill="1" applyBorder="1"/>
    <xf numFmtId="0" fontId="0" fillId="18" borderId="0" xfId="0" applyFill="1"/>
    <xf numFmtId="44" fontId="0" fillId="0" borderId="1" xfId="1" applyNumberFormat="1" applyFont="1" applyFill="1" applyBorder="1"/>
    <xf numFmtId="44" fontId="0" fillId="0" borderId="0" xfId="2" applyFont="1" applyFill="1"/>
    <xf numFmtId="44" fontId="0" fillId="0" borderId="0" xfId="0" applyNumberFormat="1" applyFill="1"/>
    <xf numFmtId="167" fontId="0" fillId="0" borderId="0" xfId="1" applyNumberFormat="1" applyFont="1" applyFill="1"/>
    <xf numFmtId="3" fontId="0" fillId="18" borderId="1" xfId="0" applyNumberFormat="1" applyFill="1" applyBorder="1"/>
    <xf numFmtId="167" fontId="0" fillId="0" borderId="0" xfId="0" applyNumberFormat="1"/>
    <xf numFmtId="44" fontId="36" fillId="0" borderId="0" xfId="2" applyFont="1" applyBorder="1"/>
    <xf numFmtId="165" fontId="36" fillId="0" borderId="0" xfId="2" applyNumberFormat="1" applyFont="1" applyBorder="1"/>
    <xf numFmtId="0" fontId="36" fillId="0" borderId="0" xfId="0" applyFont="1"/>
    <xf numFmtId="3" fontId="36" fillId="0" borderId="0" xfId="0" applyNumberFormat="1" applyFont="1" applyBorder="1"/>
    <xf numFmtId="0" fontId="36" fillId="0" borderId="0" xfId="0" applyFont="1" applyBorder="1"/>
    <xf numFmtId="1" fontId="36" fillId="0" borderId="1" xfId="0" applyNumberFormat="1" applyFont="1" applyBorder="1"/>
    <xf numFmtId="172" fontId="36" fillId="0" borderId="0" xfId="0" applyNumberFormat="1" applyFont="1" applyBorder="1"/>
    <xf numFmtId="44" fontId="36" fillId="0" borderId="0" xfId="0" applyNumberFormat="1" applyFont="1" applyBorder="1"/>
    <xf numFmtId="0" fontId="36" fillId="0" borderId="0" xfId="0" applyFont="1" applyFill="1" applyBorder="1"/>
    <xf numFmtId="44" fontId="36" fillId="0" borderId="1" xfId="0" applyNumberFormat="1" applyFont="1" applyBorder="1"/>
    <xf numFmtId="44" fontId="36" fillId="0" borderId="0" xfId="0" applyNumberFormat="1" applyFont="1"/>
    <xf numFmtId="44" fontId="36" fillId="18" borderId="0" xfId="0" applyNumberFormat="1" applyFont="1" applyFill="1"/>
    <xf numFmtId="44" fontId="36" fillId="0" borderId="0" xfId="2" applyFont="1"/>
    <xf numFmtId="166" fontId="36" fillId="0" borderId="0" xfId="0" applyNumberFormat="1" applyFont="1" applyBorder="1" applyAlignment="1">
      <alignment horizontal="left"/>
    </xf>
    <xf numFmtId="0" fontId="36" fillId="0" borderId="0" xfId="0" applyFont="1" applyBorder="1" applyAlignment="1">
      <alignment horizontal="left"/>
    </xf>
    <xf numFmtId="44" fontId="36" fillId="0" borderId="0" xfId="2" applyFont="1" applyFill="1" applyBorder="1" applyAlignment="1">
      <alignment horizontal="left"/>
    </xf>
    <xf numFmtId="0" fontId="0" fillId="0" borderId="0" xfId="0" applyAlignment="1">
      <alignment horizontal="center"/>
    </xf>
    <xf numFmtId="0" fontId="0" fillId="0" borderId="0" xfId="0" applyFill="1" applyBorder="1" applyAlignment="1">
      <alignment horizontal="center" vertical="center" textRotation="90"/>
    </xf>
    <xf numFmtId="0" fontId="0" fillId="0" borderId="1" xfId="0" applyFill="1" applyBorder="1" applyAlignment="1">
      <alignment horizontal="center" vertical="center" textRotation="90"/>
    </xf>
  </cellXfs>
  <cellStyles count="129">
    <cellStyle name="20% - Accent1 2" xfId="7" xr:uid="{00000000-0005-0000-0000-000000000000}"/>
    <cellStyle name="20% - Accent4 2" xfId="8" xr:uid="{00000000-0005-0000-0000-000001000000}"/>
    <cellStyle name="40% - Accent1 2" xfId="9" xr:uid="{00000000-0005-0000-0000-000002000000}"/>
    <cellStyle name="40% - Accent4 2" xfId="10" xr:uid="{00000000-0005-0000-0000-000003000000}"/>
    <cellStyle name="40% - Accent5 2" xfId="11" xr:uid="{00000000-0005-0000-0000-000004000000}"/>
    <cellStyle name="40% - Accent6 2" xfId="12" xr:uid="{00000000-0005-0000-0000-000005000000}"/>
    <cellStyle name="60% - Accent1 2" xfId="13" xr:uid="{00000000-0005-0000-0000-000006000000}"/>
    <cellStyle name="60% - Accent2 2" xfId="14" xr:uid="{00000000-0005-0000-0000-000007000000}"/>
    <cellStyle name="60% - Accent3 2" xfId="15" xr:uid="{00000000-0005-0000-0000-000008000000}"/>
    <cellStyle name="60% - Accent4 2" xfId="16" xr:uid="{00000000-0005-0000-0000-000009000000}"/>
    <cellStyle name="60% - Accent5 2" xfId="17" xr:uid="{00000000-0005-0000-0000-00000A000000}"/>
    <cellStyle name="Accent1 2" xfId="18" xr:uid="{00000000-0005-0000-0000-00000B000000}"/>
    <cellStyle name="Accent2 2" xfId="19" xr:uid="{00000000-0005-0000-0000-00000C000000}"/>
    <cellStyle name="Accent3 2" xfId="20" xr:uid="{00000000-0005-0000-0000-00000D000000}"/>
    <cellStyle name="Accent6 2" xfId="21" xr:uid="{00000000-0005-0000-0000-00000E000000}"/>
    <cellStyle name="Accounting" xfId="22" xr:uid="{00000000-0005-0000-0000-00000F000000}"/>
    <cellStyle name="Bad 2" xfId="23" xr:uid="{00000000-0005-0000-0000-000010000000}"/>
    <cellStyle name="Budget" xfId="24" xr:uid="{00000000-0005-0000-0000-000011000000}"/>
    <cellStyle name="Calculation 2" xfId="25" xr:uid="{00000000-0005-0000-0000-000012000000}"/>
    <cellStyle name="Comma" xfId="1" builtinId="3"/>
    <cellStyle name="Comma 10" xfId="26" xr:uid="{00000000-0005-0000-0000-000014000000}"/>
    <cellStyle name="Comma 11" xfId="27" xr:uid="{00000000-0005-0000-0000-000015000000}"/>
    <cellStyle name="Comma 12" xfId="28" xr:uid="{00000000-0005-0000-0000-000016000000}"/>
    <cellStyle name="Comma 13" xfId="29" xr:uid="{00000000-0005-0000-0000-000017000000}"/>
    <cellStyle name="Comma 14" xfId="30" xr:uid="{00000000-0005-0000-0000-000018000000}"/>
    <cellStyle name="Comma 15" xfId="31" xr:uid="{00000000-0005-0000-0000-000019000000}"/>
    <cellStyle name="Comma 16" xfId="32" xr:uid="{00000000-0005-0000-0000-00001A000000}"/>
    <cellStyle name="Comma 17" xfId="33" xr:uid="{00000000-0005-0000-0000-00001B000000}"/>
    <cellStyle name="Comma 2" xfId="5" xr:uid="{00000000-0005-0000-0000-00001C000000}"/>
    <cellStyle name="Comma 2 2" xfId="34" xr:uid="{00000000-0005-0000-0000-00001D000000}"/>
    <cellStyle name="Comma 2 3" xfId="35" xr:uid="{00000000-0005-0000-0000-00001E000000}"/>
    <cellStyle name="Comma 3" xfId="36" xr:uid="{00000000-0005-0000-0000-00001F000000}"/>
    <cellStyle name="Comma 3 2" xfId="37" xr:uid="{00000000-0005-0000-0000-000020000000}"/>
    <cellStyle name="Comma 3 2 2" xfId="38" xr:uid="{00000000-0005-0000-0000-000021000000}"/>
    <cellStyle name="Comma 3 3" xfId="39" xr:uid="{00000000-0005-0000-0000-000022000000}"/>
    <cellStyle name="Comma 4" xfId="40" xr:uid="{00000000-0005-0000-0000-000023000000}"/>
    <cellStyle name="Comma 4 2" xfId="41" xr:uid="{00000000-0005-0000-0000-000024000000}"/>
    <cellStyle name="Comma 4 3" xfId="42" xr:uid="{00000000-0005-0000-0000-000025000000}"/>
    <cellStyle name="Comma 4 4" xfId="43" xr:uid="{00000000-0005-0000-0000-000026000000}"/>
    <cellStyle name="Comma 4 5" xfId="44" xr:uid="{00000000-0005-0000-0000-000027000000}"/>
    <cellStyle name="Comma 5" xfId="45" xr:uid="{00000000-0005-0000-0000-000028000000}"/>
    <cellStyle name="Comma 6" xfId="46" xr:uid="{00000000-0005-0000-0000-000029000000}"/>
    <cellStyle name="Comma 7" xfId="47" xr:uid="{00000000-0005-0000-0000-00002A000000}"/>
    <cellStyle name="Comma 8" xfId="48" xr:uid="{00000000-0005-0000-0000-00002B000000}"/>
    <cellStyle name="Comma 9" xfId="49" xr:uid="{00000000-0005-0000-0000-00002C000000}"/>
    <cellStyle name="Comma(2)" xfId="50" xr:uid="{00000000-0005-0000-0000-00002D000000}"/>
    <cellStyle name="Comma0 - Style2" xfId="51" xr:uid="{00000000-0005-0000-0000-00002E000000}"/>
    <cellStyle name="Comma1 - Style1" xfId="52" xr:uid="{00000000-0005-0000-0000-00002F000000}"/>
    <cellStyle name="Comments" xfId="53" xr:uid="{00000000-0005-0000-0000-000030000000}"/>
    <cellStyle name="Currency" xfId="2" builtinId="4"/>
    <cellStyle name="Currency 2" xfId="6" xr:uid="{00000000-0005-0000-0000-000032000000}"/>
    <cellStyle name="Currency 2 2" xfId="54" xr:uid="{00000000-0005-0000-0000-000033000000}"/>
    <cellStyle name="Currency 3" xfId="55" xr:uid="{00000000-0005-0000-0000-000034000000}"/>
    <cellStyle name="Currency 4" xfId="56" xr:uid="{00000000-0005-0000-0000-000035000000}"/>
    <cellStyle name="Currency 5" xfId="57" xr:uid="{00000000-0005-0000-0000-000036000000}"/>
    <cellStyle name="Currency 6" xfId="58" xr:uid="{00000000-0005-0000-0000-000037000000}"/>
    <cellStyle name="Currency 7" xfId="59" xr:uid="{00000000-0005-0000-0000-000038000000}"/>
    <cellStyle name="Currency 9" xfId="60" xr:uid="{00000000-0005-0000-0000-000039000000}"/>
    <cellStyle name="Data Enter" xfId="61" xr:uid="{00000000-0005-0000-0000-00003A000000}"/>
    <cellStyle name="FactSheet" xfId="62" xr:uid="{00000000-0005-0000-0000-00003B000000}"/>
    <cellStyle name="Good 2" xfId="63" xr:uid="{00000000-0005-0000-0000-00003C000000}"/>
    <cellStyle name="Heading 1 2" xfId="64" xr:uid="{00000000-0005-0000-0000-00003D000000}"/>
    <cellStyle name="Heading 2 2" xfId="65" xr:uid="{00000000-0005-0000-0000-00003E000000}"/>
    <cellStyle name="Heading 3 2" xfId="66" xr:uid="{00000000-0005-0000-0000-00003F000000}"/>
    <cellStyle name="Hyperlink 2" xfId="67" xr:uid="{00000000-0005-0000-0000-000040000000}"/>
    <cellStyle name="Hyperlink 3" xfId="68" xr:uid="{00000000-0005-0000-0000-000041000000}"/>
    <cellStyle name="input(0)" xfId="69" xr:uid="{00000000-0005-0000-0000-000042000000}"/>
    <cellStyle name="Input(2)" xfId="70" xr:uid="{00000000-0005-0000-0000-000043000000}"/>
    <cellStyle name="Linked Cell 2" xfId="71" xr:uid="{00000000-0005-0000-0000-000044000000}"/>
    <cellStyle name="Neutral 2" xfId="72" xr:uid="{00000000-0005-0000-0000-000045000000}"/>
    <cellStyle name="New_normal" xfId="73" xr:uid="{00000000-0005-0000-0000-000046000000}"/>
    <cellStyle name="Normal" xfId="0" builtinId="0"/>
    <cellStyle name="Normal - Style1" xfId="74" xr:uid="{00000000-0005-0000-0000-000048000000}"/>
    <cellStyle name="Normal - Style2" xfId="75" xr:uid="{00000000-0005-0000-0000-000049000000}"/>
    <cellStyle name="Normal - Style3" xfId="76" xr:uid="{00000000-0005-0000-0000-00004A000000}"/>
    <cellStyle name="Normal - Style4" xfId="77" xr:uid="{00000000-0005-0000-0000-00004B000000}"/>
    <cellStyle name="Normal - Style5" xfId="78" xr:uid="{00000000-0005-0000-0000-00004C000000}"/>
    <cellStyle name="Normal 10" xfId="79" xr:uid="{00000000-0005-0000-0000-00004D000000}"/>
    <cellStyle name="Normal 10 2" xfId="80" xr:uid="{00000000-0005-0000-0000-00004E000000}"/>
    <cellStyle name="Normal 11" xfId="81" xr:uid="{00000000-0005-0000-0000-00004F000000}"/>
    <cellStyle name="Normal 12" xfId="82" xr:uid="{00000000-0005-0000-0000-000050000000}"/>
    <cellStyle name="Normal 13" xfId="83" xr:uid="{00000000-0005-0000-0000-000051000000}"/>
    <cellStyle name="Normal 14" xfId="84" xr:uid="{00000000-0005-0000-0000-000052000000}"/>
    <cellStyle name="Normal 15" xfId="85" xr:uid="{00000000-0005-0000-0000-000053000000}"/>
    <cellStyle name="Normal 16" xfId="86" xr:uid="{00000000-0005-0000-0000-000054000000}"/>
    <cellStyle name="Normal 17" xfId="87" xr:uid="{00000000-0005-0000-0000-000055000000}"/>
    <cellStyle name="Normal 18" xfId="88" xr:uid="{00000000-0005-0000-0000-000056000000}"/>
    <cellStyle name="Normal 19" xfId="89" xr:uid="{00000000-0005-0000-0000-000057000000}"/>
    <cellStyle name="Normal 2" xfId="90" xr:uid="{00000000-0005-0000-0000-000058000000}"/>
    <cellStyle name="Normal 2 2" xfId="91" xr:uid="{00000000-0005-0000-0000-000059000000}"/>
    <cellStyle name="Normal 2 2 2" xfId="92" xr:uid="{00000000-0005-0000-0000-00005A000000}"/>
    <cellStyle name="Normal 2 2 3" xfId="93" xr:uid="{00000000-0005-0000-0000-00005B000000}"/>
    <cellStyle name="Normal 2 2_IS210PL" xfId="94" xr:uid="{00000000-0005-0000-0000-00005C000000}"/>
    <cellStyle name="Normal 2 3" xfId="95" xr:uid="{00000000-0005-0000-0000-00005D000000}"/>
    <cellStyle name="Normal 2 3 2" xfId="96" xr:uid="{00000000-0005-0000-0000-00005E000000}"/>
    <cellStyle name="Normal 2 3 3" xfId="97" xr:uid="{00000000-0005-0000-0000-00005F000000}"/>
    <cellStyle name="Normal 2 4" xfId="98" xr:uid="{00000000-0005-0000-0000-000060000000}"/>
    <cellStyle name="Normal 2 5" xfId="99" xr:uid="{00000000-0005-0000-0000-000061000000}"/>
    <cellStyle name="Normal 2_2180 Payroll Schedule 8-22-2011" xfId="100" xr:uid="{00000000-0005-0000-0000-000062000000}"/>
    <cellStyle name="Normal 20" xfId="101" xr:uid="{00000000-0005-0000-0000-000063000000}"/>
    <cellStyle name="Normal 3" xfId="102" xr:uid="{00000000-0005-0000-0000-000064000000}"/>
    <cellStyle name="Normal 3 2" xfId="103" xr:uid="{00000000-0005-0000-0000-000065000000}"/>
    <cellStyle name="Normal 3_2149 Depr 9-30-12" xfId="104" xr:uid="{00000000-0005-0000-0000-000066000000}"/>
    <cellStyle name="Normal 4" xfId="105" xr:uid="{00000000-0005-0000-0000-000067000000}"/>
    <cellStyle name="Normal 5" xfId="106" xr:uid="{00000000-0005-0000-0000-000068000000}"/>
    <cellStyle name="Normal 5 2" xfId="107" xr:uid="{00000000-0005-0000-0000-000069000000}"/>
    <cellStyle name="Normal 5_2183 UTC Depreciation 3 31 2012 Heather 6-6-2012" xfId="108" xr:uid="{00000000-0005-0000-0000-00006A000000}"/>
    <cellStyle name="Normal 6" xfId="109" xr:uid="{00000000-0005-0000-0000-00006B000000}"/>
    <cellStyle name="Normal 7" xfId="110" xr:uid="{00000000-0005-0000-0000-00006C000000}"/>
    <cellStyle name="Normal 8" xfId="111" xr:uid="{00000000-0005-0000-0000-00006D000000}"/>
    <cellStyle name="Normal 9" xfId="112" xr:uid="{00000000-0005-0000-0000-00006E000000}"/>
    <cellStyle name="Normal_Price out" xfId="4" xr:uid="{00000000-0005-0000-0000-00006F000000}"/>
    <cellStyle name="Note 2" xfId="113" xr:uid="{00000000-0005-0000-0000-000070000000}"/>
    <cellStyle name="Notes" xfId="114" xr:uid="{00000000-0005-0000-0000-000071000000}"/>
    <cellStyle name="Percent" xfId="3" builtinId="5"/>
    <cellStyle name="Percent 2" xfId="115" xr:uid="{00000000-0005-0000-0000-000073000000}"/>
    <cellStyle name="Percent 2 2" xfId="116" xr:uid="{00000000-0005-0000-0000-000074000000}"/>
    <cellStyle name="Percent 3" xfId="117" xr:uid="{00000000-0005-0000-0000-000075000000}"/>
    <cellStyle name="Percent 4" xfId="118" xr:uid="{00000000-0005-0000-0000-000076000000}"/>
    <cellStyle name="Percent 4 2" xfId="119" xr:uid="{00000000-0005-0000-0000-000077000000}"/>
    <cellStyle name="Percent 7" xfId="120" xr:uid="{00000000-0005-0000-0000-000078000000}"/>
    <cellStyle name="Percent(1)" xfId="121" xr:uid="{00000000-0005-0000-0000-000079000000}"/>
    <cellStyle name="Percent(2)" xfId="122" xr:uid="{00000000-0005-0000-0000-00007A000000}"/>
    <cellStyle name="PRM" xfId="123" xr:uid="{00000000-0005-0000-0000-00007B000000}"/>
    <cellStyle name="PSChar" xfId="124" xr:uid="{00000000-0005-0000-0000-00007C000000}"/>
    <cellStyle name="PSHeading" xfId="125" xr:uid="{00000000-0005-0000-0000-00007D000000}"/>
    <cellStyle name="Style 1" xfId="126" xr:uid="{00000000-0005-0000-0000-00007E000000}"/>
    <cellStyle name="STYLE1" xfId="127" xr:uid="{00000000-0005-0000-0000-00007F000000}"/>
    <cellStyle name="Total 2" xfId="128" xr:uid="{00000000-0005-0000-0000-00008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19"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114300</xdr:colOff>
      <xdr:row>20</xdr:row>
      <xdr:rowOff>91440</xdr:rowOff>
    </xdr:from>
    <xdr:to>
      <xdr:col>8</xdr:col>
      <xdr:colOff>335280</xdr:colOff>
      <xdr:row>25</xdr:row>
      <xdr:rowOff>121920</xdr:rowOff>
    </xdr:to>
    <xdr:sp macro="" textlink="">
      <xdr:nvSpPr>
        <xdr:cNvPr id="2" name="Rounded Rectangular Callout 1">
          <a:extLst>
            <a:ext uri="{FF2B5EF4-FFF2-40B4-BE49-F238E27FC236}">
              <a16:creationId xmlns:a16="http://schemas.microsoft.com/office/drawing/2014/main" id="{00000000-0008-0000-0100-000002000000}"/>
            </a:ext>
          </a:extLst>
        </xdr:cNvPr>
        <xdr:cNvSpPr/>
      </xdr:nvSpPr>
      <xdr:spPr>
        <a:xfrm>
          <a:off x="4236720" y="3749040"/>
          <a:ext cx="2804160" cy="944880"/>
        </a:xfrm>
        <a:prstGeom prst="wedgeRoundRectCallout">
          <a:avLst>
            <a:gd name="adj1" fmla="val -57247"/>
            <a:gd name="adj2" fmla="val -2430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Tons from TG-090088=428:</a:t>
          </a:r>
        </a:p>
        <a:p>
          <a:pPr algn="l"/>
          <a:r>
            <a:rPr lang="en-US" sz="1100"/>
            <a:t> File=Copy</a:t>
          </a:r>
          <a:r>
            <a:rPr lang="en-US" sz="1100" baseline="0"/>
            <a:t> of Staff Sound_ROP_Sep_08</a:t>
          </a:r>
        </a:p>
        <a:p>
          <a:pPr algn="l"/>
          <a:r>
            <a:rPr lang="en-US" sz="1100" baseline="0"/>
            <a:t>tab=allocate</a:t>
          </a:r>
        </a:p>
        <a:p>
          <a:pPr algn="l"/>
          <a:r>
            <a:rPr lang="en-US" sz="1100" baseline="0"/>
            <a:t>cell=W48</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_db5_srv\SRC\User\REPORTS\STANDARD%20REPORTS\CUSTOM%20REPORTS\PL_RollingTrend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RC%20Reports/SRC%20Format/Bonus%20Schedule/PNWR%20SRC%20Bonus%20Schedule%20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Vashon/Rate%20Incr%201-1-2013/ProForma%20Pacific%20Disposal_Staff%20Final%20outcome%208-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WCNX%20Stuff/Excel/Financials/Excel%20Financials/ExcelFinancial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ashon/Rate%20Incr%201-1-2012/Vashon%20Pro%20Form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cinf06\sacshare\Data_Automation\DMS\RouteManagerReports\RM_MM001_Query_v4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nnual%20Reports/2180%20LeMay/2009/LeMay%20Annual%20Report%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May/Master%20Truck%20Schedule/South_LeMay%20Master%20Truck%20Schedule-Shared.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ExcelFinancials_v3c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row r="5">
          <cell r="D5">
            <v>10.71</v>
          </cell>
        </row>
        <row r="14">
          <cell r="C14" t="str">
            <v>dist</v>
          </cell>
          <cell r="E14" t="str">
            <v>=</v>
          </cell>
          <cell r="F14">
            <v>2149</v>
          </cell>
        </row>
      </sheetData>
      <sheetData sheetId="4" refreshError="1">
        <row r="6">
          <cell r="F6" t="str">
            <v>Time Series</v>
          </cell>
        </row>
        <row r="17">
          <cell r="B17" t="str">
            <v>ACCT</v>
          </cell>
          <cell r="C17" t="str">
            <v>-</v>
          </cell>
        </row>
        <row r="22">
          <cell r="C22" t="str">
            <v>Financial</v>
          </cell>
        </row>
        <row r="23">
          <cell r="C23" t="str">
            <v>ALL</v>
          </cell>
        </row>
        <row r="24">
          <cell r="C24" t="str">
            <v>Variable</v>
          </cell>
        </row>
      </sheetData>
      <sheetData sheetId="5" refreshError="1">
        <row r="8">
          <cell r="E8" t="str">
            <v>Report</v>
          </cell>
        </row>
        <row r="12">
          <cell r="B12" t="b">
            <v>0</v>
          </cell>
        </row>
      </sheetData>
      <sheetData sheetId="6" refreshError="1"/>
      <sheetData sheetId="7" refreshError="1">
        <row r="11">
          <cell r="D11">
            <v>10002</v>
          </cell>
          <cell r="E11">
            <v>0</v>
          </cell>
          <cell r="F11">
            <v>0</v>
          </cell>
          <cell r="G11">
            <v>0</v>
          </cell>
          <cell r="H11">
            <v>0</v>
          </cell>
          <cell r="I11">
            <v>0</v>
          </cell>
          <cell r="J11">
            <v>0</v>
          </cell>
          <cell r="K11">
            <v>0</v>
          </cell>
          <cell r="L11">
            <v>0</v>
          </cell>
          <cell r="M11">
            <v>0</v>
          </cell>
          <cell r="N11">
            <v>0</v>
          </cell>
          <cell r="O11">
            <v>0</v>
          </cell>
          <cell r="P11">
            <v>0</v>
          </cell>
          <cell r="Q11" t="str">
            <v>Cash</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Instructions"/>
      <sheetName val="User"/>
      <sheetName val="Settings"/>
      <sheetName val="Orientation"/>
      <sheetName val="Delivery"/>
      <sheetName val="RptClose"/>
      <sheetName val="Hid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sheetName val="2183 IS"/>
      <sheetName val="2184 IS"/>
      <sheetName val="2185 IS"/>
      <sheetName val="Consolidated IS"/>
      <sheetName val="Ratios Thurston"/>
      <sheetName val="2183 Pro forma"/>
      <sheetName val="2183 Ratios"/>
      <sheetName val="Restating Expl"/>
      <sheetName val="Pro forma Expl"/>
      <sheetName val="Pacific Regulated - Price Out"/>
      <sheetName val="Total Matrix"/>
      <sheetName val="Packer_RO Matrix"/>
      <sheetName val="COS Packer_RO"/>
      <sheetName val="Res YW Matix"/>
      <sheetName val="Res Recy Matrix"/>
      <sheetName val="MF Recy Matrix"/>
      <sheetName val="COS RR YW MFR"/>
      <sheetName val="Total Pac,Rural"/>
      <sheetName val="Rural"/>
      <sheetName val="LG-Pacific Pckr Rts"/>
      <sheetName val="LG-RO"/>
      <sheetName val="Res Recycl"/>
      <sheetName val="MF Recycl"/>
      <sheetName val="YW"/>
      <sheetName val="Depr Summary 2183"/>
      <sheetName val="Trucks 2183"/>
      <sheetName val="Containers 2183"/>
      <sheetName val="OTHER EQUIP 2183"/>
      <sheetName val="LeMay Global"/>
      <sheetName val="Fuel"/>
      <sheetName val="DF Schedule"/>
      <sheetName val="2183 Payroll"/>
      <sheetName val="2184 Payroll"/>
      <sheetName val="2185 Payroll"/>
      <sheetName val="Cust Cnt"/>
      <sheetName val="Unit Cnt"/>
      <sheetName val="70148 Summary"/>
      <sheetName val="Time Study"/>
      <sheetName val="Corp OH"/>
    </sheetNames>
    <sheetDataSet>
      <sheetData sheetId="0"/>
      <sheetData sheetId="1"/>
      <sheetData sheetId="2"/>
      <sheetData sheetId="3"/>
      <sheetData sheetId="4"/>
      <sheetData sheetId="5"/>
      <sheetData sheetId="6"/>
      <sheetData sheetId="7"/>
      <sheetData sheetId="8"/>
      <sheetData sheetId="9"/>
      <sheetData sheetId="10" refreshError="1">
        <row r="49">
          <cell r="M49">
            <v>8000432.4617248299</v>
          </cell>
        </row>
        <row r="50">
          <cell r="F50">
            <v>8158680.0299999993</v>
          </cell>
        </row>
        <row r="58">
          <cell r="M58">
            <v>2625393.5068796892</v>
          </cell>
        </row>
        <row r="59">
          <cell r="F59">
            <v>2119461.4499999997</v>
          </cell>
        </row>
        <row r="69">
          <cell r="M69">
            <v>1361744.4391882615</v>
          </cell>
        </row>
        <row r="70">
          <cell r="F70">
            <v>1347163.92</v>
          </cell>
        </row>
        <row r="213">
          <cell r="M213">
            <v>4757117.5866496488</v>
          </cell>
        </row>
        <row r="214">
          <cell r="F214">
            <v>4859462.2200000007</v>
          </cell>
        </row>
        <row r="221">
          <cell r="M221">
            <v>395543.82663328515</v>
          </cell>
        </row>
        <row r="222">
          <cell r="F222">
            <v>332798.89999999997</v>
          </cell>
        </row>
        <row r="281">
          <cell r="M281">
            <v>1187221.5155152699</v>
          </cell>
        </row>
        <row r="282">
          <cell r="F282">
            <v>744277.47999999975</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PL_ActReview"/>
      <sheetName val="BS_Close"/>
      <sheetName val="PL_ActTranx"/>
      <sheetName val="JE_Review"/>
      <sheetName val="PL_CloseByDay"/>
      <sheetName val="PL_IS200"/>
      <sheetName val="PL_IS210"/>
      <sheetName val="PL_ActByDistrict"/>
      <sheetName val="PL_ProjReview"/>
    </sheetNames>
    <sheetDataSet>
      <sheetData sheetId="0"/>
      <sheetData sheetId="1">
        <row r="2">
          <cell r="X2" t="str">
            <v>P&amp;L Close Report</v>
          </cell>
          <cell r="Z2" t="str">
            <v>Consolidated</v>
          </cell>
        </row>
        <row r="3">
          <cell r="X3" t="str">
            <v>BS Close Report</v>
          </cell>
          <cell r="Z3" t="str">
            <v>Region</v>
          </cell>
        </row>
        <row r="4">
          <cell r="X4" t="str">
            <v>P&amp;L Tranx Report</v>
          </cell>
          <cell r="Z4" t="str">
            <v>District</v>
          </cell>
        </row>
        <row r="5">
          <cell r="X5" t="str">
            <v>P&amp;L Close by Day</v>
          </cell>
          <cell r="Z5" t="str">
            <v>Multiple Districts</v>
          </cell>
        </row>
        <row r="6">
          <cell r="X6" t="str">
            <v>JE Review Report</v>
          </cell>
        </row>
        <row r="7">
          <cell r="X7" t="str">
            <v>IS200 Report</v>
          </cell>
        </row>
        <row r="8">
          <cell r="X8" t="str">
            <v>IS210 Report</v>
          </cell>
        </row>
      </sheetData>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A, IS "/>
      <sheetName val="Vashon BS"/>
      <sheetName val="Vashon IS"/>
      <sheetName val="Consolidated IS"/>
      <sheetName val="Restating Adj"/>
      <sheetName val="Prof Adj"/>
      <sheetName val="Price-out"/>
      <sheetName val="LG-Total Comp"/>
      <sheetName val="LG-Packer Rts"/>
      <sheetName val="LG-RO Rts"/>
      <sheetName val="LG-Recycl"/>
      <sheetName val="DF Schedule"/>
      <sheetName val="Depr-Summary"/>
      <sheetName val="2132 Trks"/>
      <sheetName val="2132 Cont, DB"/>
      <sheetName val="2132 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M001Tranx"/>
      <sheetName val="JEexport"/>
      <sheetName val="Intro Memo"/>
      <sheetName val="JE_Summary"/>
      <sheetName val="Mth00"/>
      <sheetName val="Mth01"/>
      <sheetName val="Mth02"/>
      <sheetName val="Mth03"/>
      <sheetName val="Mth04"/>
      <sheetName val="Mth05"/>
      <sheetName val="Mth06"/>
      <sheetName val="Mth07"/>
      <sheetName val="Mth08"/>
      <sheetName val="Mth09"/>
      <sheetName val="Mth10"/>
      <sheetName val="Mth11"/>
      <sheetName val="Mth12"/>
      <sheetName val="TEST"/>
      <sheetName val="To Do"/>
      <sheetName val="GLMapping"/>
      <sheetName val="BatchLog"/>
      <sheetName val="Reference"/>
    </sheetNames>
    <sheetDataSet>
      <sheetData sheetId="0"/>
      <sheetData sheetId="1" refreshError="1">
        <row r="9">
          <cell r="L9">
            <v>11501</v>
          </cell>
        </row>
        <row r="10">
          <cell r="L10" t="str">
            <v>11501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A, Certification"/>
      <sheetName val="OrgControl"/>
      <sheetName val="InsuranceAccident"/>
      <sheetName val="bsasset"/>
      <sheetName val="bsliab"/>
      <sheetName val="FixedAssets"/>
      <sheetName val="RetainedEarnings"/>
      <sheetName val="Income Statement"/>
      <sheetName val="RevenuesCust"/>
      <sheetName val="Recycle"/>
      <sheetName val="contracts"/>
      <sheetName val="GarbageDisp"/>
      <sheetName val="RecycleProcessing"/>
      <sheetName val="Payroll"/>
      <sheetName val="FeeCal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Truck Schedule"/>
      <sheetName val="Jun 2011 FAR"/>
      <sheetName val="Scrap List"/>
      <sheetName val="Sheet1"/>
      <sheetName val="Sheet2"/>
      <sheetName val="Sheet3"/>
      <sheetName val="Sheet4"/>
      <sheetName val="Feb'12 FAR Data"/>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Note"/>
      <sheetName val="ControlPanel"/>
      <sheetName val="4MthProj1"/>
      <sheetName val="4MthProj2"/>
      <sheetName val="PL_ActReview"/>
      <sheetName val="PL_ActReview2"/>
      <sheetName val="BS_Close"/>
      <sheetName val="IS200PL"/>
      <sheetName val="PL_ActTranx"/>
      <sheetName val="IS210PL"/>
      <sheetName val="ProjRevCheck"/>
      <sheetName val="BDebtCheck"/>
      <sheetName val="52901Check"/>
      <sheetName val="ICCheck"/>
      <sheetName val="BSCheck"/>
      <sheetName val="BadJECheck"/>
      <sheetName val="JE_Review"/>
      <sheetName val="Proj1"/>
      <sheetName val="Proj2"/>
    </sheetNames>
    <sheetDataSet>
      <sheetData sheetId="0"/>
      <sheetData sheetId="1">
        <row r="2">
          <cell r="S2" t="str">
            <v>P&amp;L Close Report</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C27"/>
  <sheetViews>
    <sheetView workbookViewId="0">
      <selection activeCell="B28" sqref="B28"/>
    </sheetView>
  </sheetViews>
  <sheetFormatPr defaultRowHeight="14.4"/>
  <sheetData>
    <row r="2" spans="1:3">
      <c r="A2" s="68" t="s">
        <v>54</v>
      </c>
    </row>
    <row r="4" spans="1:3">
      <c r="B4" t="s">
        <v>55</v>
      </c>
    </row>
    <row r="5" spans="1:3">
      <c r="C5" t="s">
        <v>66</v>
      </c>
    </row>
    <row r="6" spans="1:3">
      <c r="C6" t="s">
        <v>56</v>
      </c>
    </row>
    <row r="7" spans="1:3" s="23" customFormat="1">
      <c r="C7" s="23" t="s">
        <v>67</v>
      </c>
    </row>
    <row r="8" spans="1:3" s="23" customFormat="1"/>
    <row r="9" spans="1:3" s="23" customFormat="1">
      <c r="B9" s="23" t="s">
        <v>70</v>
      </c>
    </row>
    <row r="10" spans="1:3" s="23" customFormat="1">
      <c r="C10" s="23" t="s">
        <v>71</v>
      </c>
    </row>
    <row r="11" spans="1:3" s="23" customFormat="1"/>
    <row r="12" spans="1:3">
      <c r="B12" t="s">
        <v>72</v>
      </c>
    </row>
    <row r="13" spans="1:3" s="23" customFormat="1">
      <c r="C13" s="23" t="s">
        <v>68</v>
      </c>
    </row>
    <row r="14" spans="1:3" s="23" customFormat="1">
      <c r="C14" s="23" t="s">
        <v>73</v>
      </c>
    </row>
    <row r="15" spans="1:3">
      <c r="C15" t="s">
        <v>69</v>
      </c>
    </row>
    <row r="17" spans="2:3">
      <c r="B17" t="s">
        <v>59</v>
      </c>
    </row>
    <row r="18" spans="2:3">
      <c r="C18" t="s">
        <v>57</v>
      </c>
    </row>
    <row r="19" spans="2:3">
      <c r="C19" t="s">
        <v>58</v>
      </c>
    </row>
    <row r="21" spans="2:3">
      <c r="B21" t="s">
        <v>61</v>
      </c>
    </row>
    <row r="22" spans="2:3">
      <c r="C22" t="s">
        <v>63</v>
      </c>
    </row>
    <row r="23" spans="2:3">
      <c r="C23" t="s">
        <v>62</v>
      </c>
    </row>
    <row r="24" spans="2:3">
      <c r="C24" t="s">
        <v>64</v>
      </c>
    </row>
    <row r="25" spans="2:3">
      <c r="C25" t="s">
        <v>65</v>
      </c>
    </row>
    <row r="27" spans="2:3">
      <c r="B27" t="s">
        <v>75</v>
      </c>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9"/>
  <sheetViews>
    <sheetView tabSelected="1" topLeftCell="A10" workbookViewId="0">
      <selection activeCell="B22" sqref="B22"/>
    </sheetView>
  </sheetViews>
  <sheetFormatPr defaultRowHeight="14.4"/>
  <cols>
    <col min="1" max="1" width="32.77734375" bestFit="1" customWidth="1"/>
    <col min="2" max="2" width="12.44140625" bestFit="1" customWidth="1"/>
    <col min="3" max="3" width="9.21875" bestFit="1" customWidth="1"/>
    <col min="4" max="4" width="5.6640625" bestFit="1" customWidth="1"/>
    <col min="5" max="5" width="10.88671875" customWidth="1"/>
    <col min="6" max="6" width="9" bestFit="1" customWidth="1"/>
  </cols>
  <sheetData>
    <row r="1" spans="1:14" s="23" customFormat="1">
      <c r="A1" s="40" t="s">
        <v>80</v>
      </c>
    </row>
    <row r="2" spans="1:14" s="23" customFormat="1">
      <c r="A2" s="40" t="s">
        <v>8</v>
      </c>
    </row>
    <row r="3" spans="1:14" s="23" customFormat="1">
      <c r="A3" s="40" t="s">
        <v>81</v>
      </c>
      <c r="M3" s="23" t="s">
        <v>94</v>
      </c>
      <c r="N3" s="23">
        <v>23.28</v>
      </c>
    </row>
    <row r="4" spans="1:14" s="23" customFormat="1">
      <c r="A4" s="40"/>
      <c r="D4" s="99" t="s">
        <v>16</v>
      </c>
      <c r="E4" s="99"/>
      <c r="F4" s="99"/>
      <c r="G4" s="99"/>
      <c r="M4" s="23" t="s">
        <v>83</v>
      </c>
      <c r="N4" s="23">
        <v>26.71</v>
      </c>
    </row>
    <row r="5" spans="1:14" s="23" customFormat="1">
      <c r="D5" s="60" t="s">
        <v>42</v>
      </c>
      <c r="E5" s="60" t="s">
        <v>43</v>
      </c>
      <c r="F5" s="60" t="s">
        <v>44</v>
      </c>
      <c r="G5" s="63" t="s">
        <v>48</v>
      </c>
      <c r="M5" s="23" t="s">
        <v>84</v>
      </c>
      <c r="N5" s="23">
        <v>33.31</v>
      </c>
    </row>
    <row r="6" spans="1:14" s="23" customFormat="1">
      <c r="A6" s="57" t="s">
        <v>41</v>
      </c>
      <c r="D6" s="64">
        <f>52*2/12</f>
        <v>8.6666666666666661</v>
      </c>
      <c r="E6" s="64">
        <f>D6*2</f>
        <v>17.333333333333332</v>
      </c>
      <c r="F6" s="64">
        <f>D6*3</f>
        <v>26</v>
      </c>
      <c r="G6" s="64">
        <f>D6*4</f>
        <v>34.666666666666664</v>
      </c>
      <c r="M6" s="23" t="s">
        <v>85</v>
      </c>
      <c r="N6" s="23">
        <v>52.08</v>
      </c>
    </row>
    <row r="7" spans="1:14">
      <c r="A7" t="s">
        <v>19</v>
      </c>
      <c r="D7" s="64">
        <f>52/12</f>
        <v>4.333333333333333</v>
      </c>
      <c r="E7" s="64">
        <f t="shared" ref="E7:E9" si="0">D7*2</f>
        <v>8.6666666666666661</v>
      </c>
      <c r="F7" s="64">
        <f t="shared" ref="F7:F9" si="1">D7*3</f>
        <v>13</v>
      </c>
      <c r="G7" s="64">
        <f t="shared" ref="G7:G9" si="2">D7*4</f>
        <v>17.333333333333332</v>
      </c>
      <c r="K7" s="23"/>
      <c r="M7" s="23" t="s">
        <v>86</v>
      </c>
      <c r="N7">
        <v>62.35</v>
      </c>
    </row>
    <row r="8" spans="1:14">
      <c r="A8" t="s">
        <v>82</v>
      </c>
      <c r="D8" s="64">
        <f>26/12</f>
        <v>2.1666666666666665</v>
      </c>
      <c r="E8" s="64">
        <f t="shared" si="0"/>
        <v>4.333333333333333</v>
      </c>
      <c r="F8" s="64">
        <f t="shared" si="1"/>
        <v>6.5</v>
      </c>
      <c r="G8" s="64">
        <f t="shared" si="2"/>
        <v>8.6666666666666661</v>
      </c>
      <c r="K8" s="23"/>
      <c r="M8" s="23" t="s">
        <v>87</v>
      </c>
      <c r="N8">
        <v>112.41</v>
      </c>
    </row>
    <row r="9" spans="1:14">
      <c r="A9" t="s">
        <v>20</v>
      </c>
      <c r="D9" s="64">
        <f>12/12</f>
        <v>1</v>
      </c>
      <c r="E9" s="64">
        <f t="shared" si="0"/>
        <v>2</v>
      </c>
      <c r="F9" s="64">
        <f t="shared" si="1"/>
        <v>3</v>
      </c>
      <c r="G9" s="64">
        <f t="shared" si="2"/>
        <v>4</v>
      </c>
      <c r="K9" s="23"/>
      <c r="M9" s="23" t="s">
        <v>88</v>
      </c>
      <c r="N9">
        <v>86.21</v>
      </c>
    </row>
    <row r="10" spans="1:14">
      <c r="K10" s="23"/>
      <c r="M10" s="23" t="s">
        <v>89</v>
      </c>
      <c r="N10">
        <v>73.180000000000007</v>
      </c>
    </row>
    <row r="11" spans="1:14">
      <c r="A11" t="s">
        <v>17</v>
      </c>
      <c r="B11">
        <v>2000</v>
      </c>
      <c r="K11" s="23"/>
      <c r="M11" s="23" t="s">
        <v>90</v>
      </c>
      <c r="N11">
        <v>69.260000000000005</v>
      </c>
    </row>
    <row r="12" spans="1:14">
      <c r="A12" t="s">
        <v>18</v>
      </c>
      <c r="B12" s="36" t="s">
        <v>45</v>
      </c>
      <c r="K12" s="23"/>
      <c r="M12" s="23" t="s">
        <v>91</v>
      </c>
      <c r="N12">
        <v>58.01</v>
      </c>
    </row>
    <row r="13" spans="1:14">
      <c r="K13" s="23"/>
      <c r="M13" s="23" t="s">
        <v>92</v>
      </c>
      <c r="N13">
        <v>63.75</v>
      </c>
    </row>
    <row r="14" spans="1:14">
      <c r="A14" s="37" t="s">
        <v>49</v>
      </c>
      <c r="B14" s="60" t="s">
        <v>5</v>
      </c>
      <c r="C14" s="1" t="s">
        <v>6</v>
      </c>
      <c r="E14" s="37" t="s">
        <v>23</v>
      </c>
      <c r="F14" s="1"/>
      <c r="I14" s="67"/>
      <c r="K14" s="23"/>
      <c r="M14" s="23" t="s">
        <v>93</v>
      </c>
      <c r="N14">
        <v>80.47</v>
      </c>
    </row>
    <row r="15" spans="1:14">
      <c r="A15" s="23" t="s">
        <v>50</v>
      </c>
      <c r="B15" s="73">
        <f>46.5</f>
        <v>46.5</v>
      </c>
      <c r="C15" s="10">
        <f>B15/2000</f>
        <v>2.325E-2</v>
      </c>
      <c r="E15" t="s">
        <v>24</v>
      </c>
      <c r="F15" s="39">
        <f>0.015</f>
        <v>1.4999999999999999E-2</v>
      </c>
      <c r="I15" s="24"/>
      <c r="K15" s="23"/>
    </row>
    <row r="16" spans="1:14">
      <c r="A16" s="23" t="s">
        <v>51</v>
      </c>
      <c r="B16" s="74">
        <f>46.5+14.06</f>
        <v>60.56</v>
      </c>
      <c r="C16" s="11">
        <f>B16/2000</f>
        <v>3.0280000000000001E-2</v>
      </c>
      <c r="E16" t="s">
        <v>25</v>
      </c>
      <c r="F16" s="1">
        <f>0.004275</f>
        <v>4.2750000000000002E-3</v>
      </c>
      <c r="K16" s="23"/>
      <c r="N16" s="76">
        <f>SUM(N3:N15)</f>
        <v>741.02</v>
      </c>
    </row>
    <row r="17" spans="1:11">
      <c r="A17" s="23" t="s">
        <v>7</v>
      </c>
      <c r="B17" s="7">
        <f>B16-B15</f>
        <v>14.060000000000002</v>
      </c>
      <c r="C17" s="10">
        <f>C16-C15</f>
        <v>7.0300000000000015E-3</v>
      </c>
      <c r="E17" t="s">
        <v>14</v>
      </c>
      <c r="F17">
        <f>SUM(F15:F16)</f>
        <v>1.9275E-2</v>
      </c>
      <c r="K17" s="23"/>
    </row>
    <row r="18" spans="1:11">
      <c r="E18" t="s">
        <v>26</v>
      </c>
      <c r="F18">
        <f>1-F17</f>
        <v>0.98072499999999996</v>
      </c>
      <c r="K18" s="23"/>
    </row>
    <row r="19" spans="1:11">
      <c r="K19" s="23"/>
    </row>
    <row r="20" spans="1:11">
      <c r="A20" t="s">
        <v>3</v>
      </c>
      <c r="B20" s="38">
        <f>B17</f>
        <v>14.060000000000002</v>
      </c>
      <c r="C20" s="38"/>
      <c r="E20" t="s">
        <v>60</v>
      </c>
      <c r="K20" s="23"/>
    </row>
    <row r="21" spans="1:11">
      <c r="A21" t="s">
        <v>22</v>
      </c>
      <c r="B21" s="38">
        <f>B20/F18</f>
        <v>14.336332815009307</v>
      </c>
      <c r="K21" s="23"/>
    </row>
    <row r="22" spans="1:11">
      <c r="A22" t="s">
        <v>21</v>
      </c>
      <c r="B22" s="75">
        <f>N16</f>
        <v>741.02</v>
      </c>
      <c r="E22" s="78"/>
      <c r="F22" s="26"/>
      <c r="G22" s="26"/>
      <c r="H22" s="26"/>
      <c r="K22" s="23"/>
    </row>
    <row r="23" spans="1:11">
      <c r="A23" s="40" t="s">
        <v>27</v>
      </c>
      <c r="B23" s="61">
        <f>B21*B22</f>
        <v>10623.509342578196</v>
      </c>
      <c r="E23" s="79"/>
      <c r="F23" s="26"/>
      <c r="G23" s="26"/>
      <c r="H23" s="26"/>
      <c r="K23" s="23"/>
    </row>
    <row r="24" spans="1:11">
      <c r="E24" s="80"/>
      <c r="F24" s="26"/>
      <c r="G24" s="26"/>
      <c r="H24" s="26"/>
      <c r="K24" s="23"/>
    </row>
    <row r="25" spans="1:11">
      <c r="A25" t="s">
        <v>46</v>
      </c>
      <c r="B25" s="8">
        <f>'calcs '!S7</f>
        <v>10122.239999999976</v>
      </c>
    </row>
    <row r="26" spans="1:11">
      <c r="A26" s="41" t="s">
        <v>11</v>
      </c>
      <c r="B26" s="38">
        <f>B25-B23</f>
        <v>-501.26934257821995</v>
      </c>
    </row>
    <row r="27" spans="1:11">
      <c r="E27" s="66" t="s">
        <v>53</v>
      </c>
      <c r="F27" s="1"/>
    </row>
    <row r="28" spans="1:11">
      <c r="A28" s="40" t="s">
        <v>47</v>
      </c>
      <c r="B28" s="62">
        <f>'calcs '!U7</f>
        <v>10754.87999999999</v>
      </c>
      <c r="E28">
        <v>0.01</v>
      </c>
    </row>
    <row r="29" spans="1:11">
      <c r="A29" s="41" t="s">
        <v>11</v>
      </c>
      <c r="B29" s="38">
        <f>B28-B23</f>
        <v>131.37065742179402</v>
      </c>
      <c r="C29" s="19">
        <f>B29/B23</f>
        <v>1.2366032088405164E-2</v>
      </c>
    </row>
  </sheetData>
  <mergeCells count="1">
    <mergeCell ref="D4:G4"/>
  </mergeCells>
  <pageMargins left="0.28000000000000003" right="0.52" top="0.75" bottom="0.75" header="0.3" footer="0.3"/>
  <pageSetup orientation="portrait" horizontalDpi="360" verticalDpi="36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30"/>
  <sheetViews>
    <sheetView zoomScaleNormal="100" workbookViewId="0">
      <pane xSplit="4" ySplit="5" topLeftCell="E21" activePane="bottomRight" state="frozen"/>
      <selection pane="topRight" activeCell="D1" sqref="D1"/>
      <selection pane="bottomLeft" activeCell="A6" sqref="A6"/>
      <selection pane="bottomRight" activeCell="I30" sqref="I30"/>
    </sheetView>
  </sheetViews>
  <sheetFormatPr defaultRowHeight="14.4"/>
  <cols>
    <col min="1" max="1" width="4.5546875" style="23" bestFit="1" customWidth="1"/>
    <col min="2" max="2" width="4.5546875" style="23" customWidth="1"/>
    <col min="3" max="3" width="5.5546875" style="23" bestFit="1" customWidth="1"/>
    <col min="4" max="4" width="27" style="23" bestFit="1" customWidth="1"/>
    <col min="5" max="5" width="12.5546875" style="23" bestFit="1" customWidth="1"/>
    <col min="6" max="6" width="9.33203125" style="23" bestFit="1" customWidth="1"/>
    <col min="7" max="7" width="10.5546875" style="23" bestFit="1" customWidth="1"/>
    <col min="8" max="8" width="13.44140625" style="23" bestFit="1" customWidth="1"/>
    <col min="9" max="9" width="15.6640625" style="23" bestFit="1" customWidth="1"/>
    <col min="10" max="10" width="14.109375" style="23" bestFit="1" customWidth="1"/>
    <col min="11" max="12" width="11.109375" style="23" bestFit="1" customWidth="1"/>
    <col min="13" max="13" width="10.109375" style="23" bestFit="1" customWidth="1"/>
    <col min="14" max="14" width="8.6640625" style="23" bestFit="1" customWidth="1"/>
    <col min="15" max="15" width="9.5546875" style="23" bestFit="1" customWidth="1"/>
    <col min="16" max="16" width="10.109375" style="23" bestFit="1" customWidth="1"/>
    <col min="17" max="18" width="9.88671875" style="23" bestFit="1" customWidth="1"/>
    <col min="19" max="19" width="8.88671875" style="23" bestFit="1" customWidth="1"/>
    <col min="20" max="20" width="9.88671875" style="23" bestFit="1" customWidth="1"/>
    <col min="21" max="21" width="8.88671875" style="23" bestFit="1" customWidth="1"/>
    <col min="22" max="16384" width="8.88671875" style="23"/>
  </cols>
  <sheetData>
    <row r="1" spans="1:21">
      <c r="D1" s="40" t="s">
        <v>78</v>
      </c>
      <c r="K1" s="44"/>
      <c r="L1" s="45"/>
      <c r="M1" s="45"/>
      <c r="O1" s="9"/>
    </row>
    <row r="2" spans="1:21">
      <c r="D2" s="40" t="s">
        <v>77</v>
      </c>
      <c r="K2" s="44"/>
      <c r="L2" s="45"/>
      <c r="M2" s="45"/>
    </row>
    <row r="3" spans="1:21">
      <c r="D3" s="40" t="s">
        <v>79</v>
      </c>
      <c r="K3" s="44"/>
      <c r="L3" s="45"/>
      <c r="M3" s="45"/>
    </row>
    <row r="4" spans="1:21">
      <c r="K4" s="44"/>
      <c r="L4" s="44"/>
      <c r="M4" s="44"/>
    </row>
    <row r="5" spans="1:21" ht="43.2">
      <c r="A5" s="1"/>
      <c r="B5" s="2" t="s">
        <v>74</v>
      </c>
      <c r="C5" s="2" t="s">
        <v>13</v>
      </c>
      <c r="D5" s="58" t="s">
        <v>15</v>
      </c>
      <c r="E5" s="2" t="s">
        <v>38</v>
      </c>
      <c r="F5" s="2" t="s">
        <v>0</v>
      </c>
      <c r="G5" s="1" t="s">
        <v>1</v>
      </c>
      <c r="H5" s="3" t="s">
        <v>9</v>
      </c>
      <c r="I5" s="3" t="s">
        <v>30</v>
      </c>
      <c r="J5" s="3" t="s">
        <v>31</v>
      </c>
      <c r="K5" s="4" t="s">
        <v>7</v>
      </c>
      <c r="L5" s="5" t="s">
        <v>2</v>
      </c>
      <c r="M5" s="5" t="s">
        <v>39</v>
      </c>
      <c r="N5" s="5" t="s">
        <v>35</v>
      </c>
      <c r="O5" s="5" t="s">
        <v>32</v>
      </c>
      <c r="P5" s="5" t="s">
        <v>33</v>
      </c>
      <c r="Q5" s="5" t="s">
        <v>36</v>
      </c>
      <c r="R5" s="5" t="s">
        <v>34</v>
      </c>
      <c r="S5" s="5" t="s">
        <v>40</v>
      </c>
      <c r="T5" s="5" t="s">
        <v>37</v>
      </c>
      <c r="U5" s="5" t="s">
        <v>52</v>
      </c>
    </row>
    <row r="6" spans="1:21" s="26" customFormat="1">
      <c r="A6" s="100"/>
      <c r="B6" s="69">
        <v>100</v>
      </c>
      <c r="C6" s="30" t="s">
        <v>76</v>
      </c>
      <c r="D6" s="31" t="s">
        <v>12</v>
      </c>
      <c r="E6" s="81">
        <v>1318</v>
      </c>
      <c r="F6" s="22">
        <f>References!D8</f>
        <v>2.1666666666666665</v>
      </c>
      <c r="G6" s="54">
        <f>E6*F6*12</f>
        <v>34268</v>
      </c>
      <c r="H6" s="27">
        <v>68</v>
      </c>
      <c r="I6" s="27">
        <f t="shared" ref="I6" si="0">G6*H6</f>
        <v>2330224</v>
      </c>
      <c r="J6" s="28">
        <f>$E$13*I6</f>
        <v>1482040</v>
      </c>
      <c r="K6" s="48">
        <f>References!$C$17*J6</f>
        <v>10418.741200000002</v>
      </c>
      <c r="L6" s="53">
        <f>K6/References!$F$18</f>
        <v>10623.509342578198</v>
      </c>
      <c r="M6" s="53">
        <f>L6/G6*F6</f>
        <v>0.67169381275785267</v>
      </c>
      <c r="N6" s="77">
        <v>7.45</v>
      </c>
      <c r="O6" s="52">
        <f>MROUND(N6+M6,References!$E$28)+0.01</f>
        <v>8.1300000000000008</v>
      </c>
      <c r="P6" s="72">
        <v>8.09</v>
      </c>
      <c r="Q6" s="49">
        <f>E6*N6*12</f>
        <v>117829.20000000001</v>
      </c>
      <c r="R6" s="49">
        <f>E6*P6*12</f>
        <v>127951.43999999999</v>
      </c>
      <c r="S6" s="49">
        <f t="shared" ref="S6" si="1">R6-Q6</f>
        <v>10122.239999999976</v>
      </c>
      <c r="T6" s="49">
        <f>E6*O6*12</f>
        <v>128584.08</v>
      </c>
      <c r="U6" s="59">
        <f t="shared" ref="U6" si="2">T6-Q6</f>
        <v>10754.87999999999</v>
      </c>
    </row>
    <row r="7" spans="1:21" s="26" customFormat="1">
      <c r="A7" s="101"/>
      <c r="B7" s="70"/>
      <c r="C7" s="29"/>
      <c r="D7" s="46" t="s">
        <v>14</v>
      </c>
      <c r="E7" s="47">
        <f>SUM(E6:E6)</f>
        <v>1318</v>
      </c>
      <c r="F7" s="51"/>
      <c r="G7" s="55">
        <f>SUM(G6:G6)</f>
        <v>34268</v>
      </c>
      <c r="H7" s="21"/>
      <c r="I7" s="56">
        <f>SUM(I6:I6)</f>
        <v>2330224</v>
      </c>
      <c r="J7" s="56">
        <f>SUM(J6:J6)</f>
        <v>1482040</v>
      </c>
      <c r="K7" s="51"/>
      <c r="L7" s="51"/>
      <c r="M7" s="51"/>
      <c r="N7" s="22"/>
      <c r="O7" s="51"/>
      <c r="P7" s="22"/>
      <c r="Q7" s="50">
        <f>SUM(Q6:Q6)</f>
        <v>117829.20000000001</v>
      </c>
      <c r="R7" s="50">
        <f>SUM(R6:R6)</f>
        <v>127951.43999999999</v>
      </c>
      <c r="S7" s="50">
        <f>SUM(S6:S6)</f>
        <v>10122.239999999976</v>
      </c>
      <c r="T7" s="50">
        <f>SUM(T6:T6)</f>
        <v>128584.08</v>
      </c>
      <c r="U7" s="65">
        <f>SUM(U6:U6)</f>
        <v>10754.87999999999</v>
      </c>
    </row>
    <row r="8" spans="1:21">
      <c r="H8" s="9"/>
      <c r="I8" s="19"/>
      <c r="J8" s="6"/>
    </row>
    <row r="9" spans="1:21">
      <c r="E9" s="35"/>
      <c r="G9" s="35"/>
      <c r="H9" s="25"/>
      <c r="I9" s="33"/>
      <c r="J9" s="33"/>
      <c r="K9" s="34"/>
      <c r="Q9" s="20"/>
      <c r="R9" s="34"/>
      <c r="S9" s="24"/>
    </row>
    <row r="10" spans="1:21">
      <c r="D10" s="23" t="s">
        <v>28</v>
      </c>
      <c r="E10" s="35">
        <f>References!B22</f>
        <v>741.02</v>
      </c>
      <c r="G10" s="82"/>
      <c r="H10" s="25"/>
      <c r="I10" s="33"/>
      <c r="J10" s="33"/>
      <c r="K10" s="34"/>
      <c r="Q10" s="20"/>
      <c r="R10" s="42"/>
      <c r="S10" s="24"/>
    </row>
    <row r="11" spans="1:21">
      <c r="D11" s="23" t="s">
        <v>29</v>
      </c>
      <c r="E11" s="6">
        <f>E10*2000</f>
        <v>1482040</v>
      </c>
      <c r="H11" s="25"/>
      <c r="I11" s="33"/>
      <c r="J11" s="33"/>
      <c r="K11" s="34"/>
      <c r="Q11" s="24"/>
      <c r="R11" s="42"/>
      <c r="S11" s="24"/>
    </row>
    <row r="12" spans="1:21">
      <c r="D12" s="23" t="s">
        <v>4</v>
      </c>
      <c r="E12" s="6">
        <f>G7</f>
        <v>34268</v>
      </c>
      <c r="H12" s="25"/>
      <c r="I12" s="33"/>
      <c r="J12" s="33"/>
      <c r="K12" s="34"/>
      <c r="Q12" s="20"/>
      <c r="R12" s="42"/>
      <c r="S12" s="24"/>
    </row>
    <row r="13" spans="1:21">
      <c r="D13" s="41" t="s">
        <v>10</v>
      </c>
      <c r="E13" s="71">
        <f>E11/I7</f>
        <v>0.63600752545678008</v>
      </c>
      <c r="H13" s="25"/>
      <c r="I13" s="33"/>
      <c r="J13" s="22"/>
      <c r="K13" s="34"/>
      <c r="L13" s="24"/>
      <c r="M13" s="24"/>
      <c r="N13" s="12"/>
      <c r="O13" s="12"/>
      <c r="P13" s="12"/>
      <c r="Q13" s="13"/>
      <c r="R13" s="13"/>
      <c r="S13" s="24"/>
    </row>
    <row r="14" spans="1:21">
      <c r="D14" s="24"/>
      <c r="E14" s="24"/>
      <c r="F14" s="24"/>
      <c r="H14" s="25"/>
      <c r="I14" s="33"/>
      <c r="J14" s="33"/>
      <c r="K14" s="34"/>
      <c r="L14" s="24"/>
      <c r="M14" s="24"/>
      <c r="N14" s="15"/>
      <c r="O14" s="16"/>
      <c r="P14" s="16"/>
      <c r="Q14" s="17"/>
      <c r="R14" s="18"/>
    </row>
    <row r="15" spans="1:21">
      <c r="D15" s="24"/>
      <c r="E15" s="42"/>
      <c r="F15" s="43"/>
      <c r="G15" s="24"/>
      <c r="H15" s="25"/>
      <c r="I15" s="33"/>
      <c r="J15" s="33"/>
      <c r="K15" s="34"/>
      <c r="L15" s="24"/>
      <c r="M15" s="24"/>
      <c r="N15" s="15"/>
      <c r="O15" s="16"/>
      <c r="P15" s="16"/>
      <c r="Q15" s="17"/>
      <c r="R15" s="18"/>
    </row>
    <row r="16" spans="1:21">
      <c r="D16" s="24"/>
      <c r="E16" s="83" t="s">
        <v>95</v>
      </c>
      <c r="F16" s="84"/>
      <c r="G16" s="85"/>
      <c r="H16" s="25"/>
      <c r="I16" s="33"/>
      <c r="J16" s="33"/>
      <c r="K16" s="34"/>
      <c r="L16" s="24"/>
      <c r="M16" s="24"/>
      <c r="N16" s="15"/>
      <c r="O16" s="16"/>
      <c r="P16" s="16"/>
      <c r="Q16" s="17"/>
      <c r="R16" s="18"/>
    </row>
    <row r="17" spans="4:18">
      <c r="D17" s="24"/>
      <c r="E17" s="83"/>
      <c r="F17" s="84"/>
      <c r="G17" s="85"/>
      <c r="H17" s="32"/>
      <c r="I17" s="24"/>
      <c r="J17" s="14"/>
      <c r="K17" s="34"/>
      <c r="L17" s="24"/>
      <c r="M17" s="24"/>
      <c r="N17" s="15"/>
      <c r="O17" s="16"/>
      <c r="P17" s="16"/>
      <c r="Q17" s="18"/>
      <c r="R17" s="18"/>
    </row>
    <row r="18" spans="4:18">
      <c r="D18" s="24"/>
      <c r="E18" s="96" t="s">
        <v>96</v>
      </c>
      <c r="F18" s="85"/>
      <c r="G18" s="86">
        <f>E6</f>
        <v>1318</v>
      </c>
      <c r="H18" s="24"/>
      <c r="I18" s="24"/>
      <c r="J18" s="14"/>
      <c r="K18" s="24"/>
      <c r="L18" s="24"/>
      <c r="M18" s="24"/>
      <c r="N18" s="24"/>
      <c r="O18" s="17"/>
      <c r="P18" s="17"/>
      <c r="Q18" s="17"/>
      <c r="R18" s="18"/>
    </row>
    <row r="19" spans="4:18">
      <c r="D19" s="24"/>
      <c r="E19" s="97" t="s">
        <v>97</v>
      </c>
      <c r="F19" s="85"/>
      <c r="G19" s="88">
        <f>References!B22</f>
        <v>741.02</v>
      </c>
      <c r="H19" s="24"/>
      <c r="I19" s="24"/>
      <c r="J19" s="24"/>
      <c r="K19" s="24"/>
      <c r="L19" s="24"/>
      <c r="M19" s="24"/>
      <c r="N19" s="24"/>
      <c r="O19" s="24"/>
      <c r="P19" s="24"/>
      <c r="Q19" s="24"/>
      <c r="R19" s="24"/>
    </row>
    <row r="20" spans="4:18">
      <c r="D20" s="24"/>
      <c r="E20" s="98" t="s">
        <v>98</v>
      </c>
      <c r="F20" s="85"/>
      <c r="G20" s="89">
        <f>G19/G18</f>
        <v>0.56223065250379356</v>
      </c>
    </row>
    <row r="21" spans="4:18">
      <c r="D21" s="24"/>
      <c r="E21" s="87"/>
      <c r="F21" s="85"/>
      <c r="G21" s="87"/>
    </row>
    <row r="22" spans="4:18">
      <c r="D22" s="24"/>
      <c r="E22" s="87" t="s">
        <v>50</v>
      </c>
      <c r="F22" s="85"/>
      <c r="G22" s="90">
        <f>References!B15</f>
        <v>46.5</v>
      </c>
    </row>
    <row r="23" spans="4:18">
      <c r="D23" s="24"/>
      <c r="E23" s="91" t="s">
        <v>51</v>
      </c>
      <c r="F23" s="85"/>
      <c r="G23" s="92">
        <f>References!B16</f>
        <v>60.56</v>
      </c>
    </row>
    <row r="24" spans="4:18">
      <c r="D24" s="24"/>
      <c r="E24" s="91" t="s">
        <v>99</v>
      </c>
      <c r="F24" s="85"/>
      <c r="G24" s="90">
        <f>G23-G22</f>
        <v>14.060000000000002</v>
      </c>
    </row>
    <row r="25" spans="4:18">
      <c r="E25" s="91" t="s">
        <v>100</v>
      </c>
      <c r="F25" s="85"/>
      <c r="G25" s="93">
        <f>G24/References!F18</f>
        <v>14.336332815009307</v>
      </c>
    </row>
    <row r="26" spans="4:18">
      <c r="E26" s="85"/>
      <c r="F26" s="85"/>
      <c r="G26" s="85"/>
      <c r="H26" s="85" t="s">
        <v>105</v>
      </c>
    </row>
    <row r="27" spans="4:18">
      <c r="E27" s="85" t="s">
        <v>101</v>
      </c>
      <c r="F27" s="85"/>
      <c r="G27" s="92">
        <f>G25*G20</f>
        <v>8.0603257530942294</v>
      </c>
    </row>
    <row r="28" spans="4:18">
      <c r="E28" s="85" t="s">
        <v>104</v>
      </c>
      <c r="F28" s="85"/>
      <c r="G28" s="94">
        <f>G27/12</f>
        <v>0.67169381275785245</v>
      </c>
    </row>
    <row r="29" spans="4:18">
      <c r="E29" s="85" t="s">
        <v>102</v>
      </c>
      <c r="G29" s="95">
        <v>7.45</v>
      </c>
      <c r="H29" s="95">
        <v>8.4499999999999993</v>
      </c>
    </row>
    <row r="30" spans="4:18">
      <c r="E30" s="85" t="s">
        <v>103</v>
      </c>
      <c r="G30" s="94">
        <f>SUM(G28:G29)</f>
        <v>8.1216938127578526</v>
      </c>
      <c r="H30" s="94">
        <f>H29+G28</f>
        <v>9.1216938127578508</v>
      </c>
    </row>
  </sheetData>
  <mergeCells count="1">
    <mergeCell ref="A6:A7"/>
  </mergeCells>
  <pageMargins left="0.2" right="0.22" top="0.38" bottom="0.34" header="0.19" footer="0.17"/>
  <pageSetup scale="61" orientation="landscape" horizontalDpi="360" verticalDpi="360" r:id="rId1"/>
  <headerFooter>
    <oddFooter>&amp;L&amp;F&amp;A&amp;R&amp;D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4774D6BDE01834E8A0105F014A13EBF" ma:contentTypeVersion="68" ma:contentTypeDescription="" ma:contentTypeScope="" ma:versionID="ea449f9594c336f03130e65d09215e4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2018-12-31T08:00:00+00:00</OpenedDate>
    <SignificantOrder xmlns="dc463f71-b30c-4ab2-9473-d307f9d35888">false</SignificantOrder>
    <Date1 xmlns="dc463f71-b30c-4ab2-9473-d307f9d35888">2018-12-31T08:00:00+00:00</Date1>
    <IsDocumentOrder xmlns="dc463f71-b30c-4ab2-9473-d307f9d35888">false</IsDocumentOrder>
    <IsHighlyConfidential xmlns="dc463f71-b30c-4ab2-9473-d307f9d35888">false</IsHighlyConfidential>
    <CaseCompanyNames xmlns="dc463f71-b30c-4ab2-9473-d307f9d35888">SOUND DISPOSAL, INC.</CaseCompanyNames>
    <Nickname xmlns="http://schemas.microsoft.com/sharepoint/v3" xsi:nil="true"/>
    <DocketNumber xmlns="dc463f71-b30c-4ab2-9473-d307f9d35888">181054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8E0A422F-CBED-4F4B-AB72-549507A8867C}"/>
</file>

<file path=customXml/itemProps2.xml><?xml version="1.0" encoding="utf-8"?>
<ds:datastoreItem xmlns:ds="http://schemas.openxmlformats.org/officeDocument/2006/customXml" ds:itemID="{3A35A596-977F-42F5-B411-C4AC781BBED9}"/>
</file>

<file path=customXml/itemProps3.xml><?xml version="1.0" encoding="utf-8"?>
<ds:datastoreItem xmlns:ds="http://schemas.openxmlformats.org/officeDocument/2006/customXml" ds:itemID="{14CC1BA7-A33F-472F-909A-79043EB344A2}"/>
</file>

<file path=customXml/itemProps4.xml><?xml version="1.0" encoding="utf-8"?>
<ds:datastoreItem xmlns:ds="http://schemas.openxmlformats.org/officeDocument/2006/customXml" ds:itemID="{0301D1B0-8E68-46D9-933E-065F9C9504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References</vt:lpstr>
      <vt:lpstr>calcs </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Young</dc:creator>
  <cp:lastModifiedBy>Norman</cp:lastModifiedBy>
  <cp:lastPrinted>2018-12-21T01:53:22Z</cp:lastPrinted>
  <dcterms:created xsi:type="dcterms:W3CDTF">2013-10-29T22:33:54Z</dcterms:created>
  <dcterms:modified xsi:type="dcterms:W3CDTF">2018-12-29T03:03:51Z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0x0101006E56B4D1795A2E4DB2F0B01679ED314A00B4774D6BDE01834E8A0105F014A13EBF</vt:lpwstr>
  </property>
  <property fmtid="{D5CDD505-2E9C-101B-9397-08002B2CF9AE}" pid="3" name="_docset_NoMedatataSyncRequired">
    <vt:lpwstr>False</vt:lpwstr>
  </property>
  <property fmtid="{D5CDD505-2E9C-101B-9397-08002B2CF9AE}" pid="4" name="IsEFSEC">
    <vt:bool>false</vt:bool>
  </property>
</Properties>
</file>