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dh\Desktop\PTI WA PUC\"/>
    </mc:Choice>
  </mc:AlternateContent>
  <bookViews>
    <workbookView xWindow="0" yWindow="0" windowWidth="21600" windowHeight="9735"/>
  </bookViews>
  <sheets>
    <sheet name="Sheet1" sheetId="1" r:id="rId1"/>
  </sheets>
  <calcPr calcId="162913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 s="1"/>
  <c r="K26" i="1"/>
  <c r="K28" i="1" s="1"/>
  <c r="J26" i="1"/>
  <c r="I26" i="1"/>
  <c r="H26" i="1"/>
  <c r="G26" i="1"/>
  <c r="F26" i="1"/>
  <c r="F31" i="1"/>
  <c r="L31" i="1" s="1"/>
  <c r="H27" i="1" l="1"/>
  <c r="I28" i="1"/>
  <c r="J28" i="1"/>
  <c r="L11" i="1"/>
  <c r="G6" i="1"/>
  <c r="H6" i="1" s="1"/>
  <c r="J10" i="1"/>
  <c r="G10" i="1"/>
  <c r="F25" i="1"/>
  <c r="G30" i="1" s="1"/>
  <c r="G27" i="1" l="1"/>
  <c r="H28" i="1"/>
  <c r="G13" i="1"/>
  <c r="H13" i="1"/>
  <c r="I6" i="1"/>
  <c r="H35" i="1"/>
  <c r="I35" i="1" s="1"/>
  <c r="K10" i="1"/>
  <c r="F21" i="1"/>
  <c r="F8" i="1"/>
  <c r="F27" i="1" l="1"/>
  <c r="F28" i="1" s="1"/>
  <c r="L28" i="1" s="1"/>
  <c r="M28" i="1" s="1"/>
  <c r="G28" i="1"/>
  <c r="I13" i="1"/>
  <c r="J6" i="1"/>
  <c r="K21" i="1"/>
  <c r="J21" i="1"/>
  <c r="I21" i="1"/>
  <c r="H21" i="1"/>
  <c r="G21" i="1"/>
  <c r="F22" i="1" s="1"/>
  <c r="I10" i="1"/>
  <c r="H10" i="1"/>
  <c r="L10" i="1" l="1"/>
  <c r="J13" i="1"/>
  <c r="J25" i="1" s="1"/>
  <c r="K30" i="1" s="1"/>
  <c r="K6" i="1"/>
  <c r="K13" i="1" s="1"/>
  <c r="K25" i="1" s="1"/>
  <c r="H8" i="1"/>
  <c r="G22" i="1"/>
  <c r="G8" i="1"/>
  <c r="I8" i="1"/>
  <c r="I22" i="1"/>
  <c r="H22" i="1"/>
  <c r="J8" i="1"/>
  <c r="J22" i="1"/>
  <c r="L22" i="1" l="1"/>
  <c r="L8" i="1"/>
  <c r="I25" i="1"/>
  <c r="J30" i="1" s="1"/>
  <c r="L40" i="1"/>
  <c r="G25" i="1" l="1"/>
  <c r="H30" i="1" s="1"/>
  <c r="H25" i="1"/>
  <c r="I30" i="1" s="1"/>
</calcChain>
</file>

<file path=xl/sharedStrings.xml><?xml version="1.0" encoding="utf-8"?>
<sst xmlns="http://schemas.openxmlformats.org/spreadsheetml/2006/main" count="71" uniqueCount="53">
  <si>
    <t>Exhibit 3, Demonstration of Risk</t>
  </si>
  <si>
    <t xml:space="preserve">Supporting Financial &amp; Statistical Data </t>
  </si>
  <si>
    <t>Description</t>
  </si>
  <si>
    <t>Exhibit 3</t>
  </si>
  <si>
    <t>Reference</t>
  </si>
  <si>
    <t>2016</t>
  </si>
  <si>
    <t>2015</t>
  </si>
  <si>
    <t>2014</t>
  </si>
  <si>
    <t>2013</t>
  </si>
  <si>
    <t>2012</t>
  </si>
  <si>
    <t>2017</t>
  </si>
  <si>
    <t>2011</t>
  </si>
  <si>
    <t>Total</t>
  </si>
  <si>
    <t>(A)</t>
  </si>
  <si>
    <t>(B)</t>
  </si>
  <si>
    <t>(C)</t>
  </si>
  <si>
    <t>(D)</t>
  </si>
  <si>
    <t>(E)</t>
  </si>
  <si>
    <t>Reduction in base line revenue beginning 7/1/2012</t>
  </si>
  <si>
    <t>(F)</t>
  </si>
  <si>
    <t>(G)</t>
  </si>
  <si>
    <t>(A) - (B)</t>
  </si>
  <si>
    <t>Decrease</t>
  </si>
  <si>
    <t>and including reduction beginning 7/1/2017*</t>
  </si>
  <si>
    <t xml:space="preserve">* Each year is for the period 7/1/Current Yr to </t>
  </si>
  <si>
    <t>6/30/Following Yr (Example 7/1/2017-6/30/2018)</t>
  </si>
  <si>
    <t>Page 1</t>
  </si>
  <si>
    <t>Par. 1</t>
  </si>
  <si>
    <t>Par. 2</t>
  </si>
  <si>
    <t>Par. 3</t>
  </si>
  <si>
    <t>** Excludes CAF Support</t>
  </si>
  <si>
    <t>Page 2</t>
  </si>
  <si>
    <t>for Exhibit 3</t>
  </si>
  <si>
    <t>for 2017.</t>
  </si>
  <si>
    <t>Loop Related CapEx (ACAM)</t>
  </si>
  <si>
    <t>Network Backbone CapEx (WA USF)</t>
  </si>
  <si>
    <t>Less:  Depreciation &amp; Amortization</t>
  </si>
  <si>
    <t>Annual Expense Increase</t>
  </si>
  <si>
    <t>Total Operating Expenses excluding Depreciation</t>
  </si>
  <si>
    <t>Access Line Decrease from 2011 to 2017</t>
  </si>
  <si>
    <t>Regulated Revenue Decrease from 2011 to 2017 and</t>
  </si>
  <si>
    <t>Projected Regulated Revenue from 2018 - 2022</t>
  </si>
  <si>
    <t>Less ACAM</t>
  </si>
  <si>
    <t>Other Regulated Revenues</t>
  </si>
  <si>
    <t>Total Operating Expenses Excluding Taxes</t>
  </si>
  <si>
    <t>Projected Regulated Plant Additions for 2017 - 2022</t>
  </si>
  <si>
    <t>After</t>
  </si>
  <si>
    <t>Par 1</t>
  </si>
  <si>
    <t>Plant Specific</t>
  </si>
  <si>
    <t>Plant Non-Specific</t>
  </si>
  <si>
    <t>Customer Operations</t>
  </si>
  <si>
    <t>Corporate Operations</t>
  </si>
  <si>
    <t>Operating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</si>
</sst>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/>
    <xf numFmtId="0" fontId="0" fillId="0" borderId="0" xfId="0" applyFill="1"/>
    <xf numFmtId="0" fontId="0" fillId="0" borderId="1" xfId="0" quotePrefix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1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Fill="1" applyBorder="1"/>
    <xf numFmtId="0" fontId="0" fillId="0" borderId="0" xfId="0" applyBorder="1"/>
    <xf numFmtId="0" fontId="0" fillId="0" borderId="9" xfId="0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164" fontId="0" fillId="0" borderId="0" xfId="2" applyNumberFormat="1" applyFont="1" applyBorder="1"/>
    <xf numFmtId="164" fontId="0" fillId="0" borderId="9" xfId="2" applyNumberFormat="1" applyFont="1" applyBorder="1"/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quotePrefix="1" applyFill="1" applyBorder="1" applyAlignment="1">
      <alignment horizontal="center"/>
    </xf>
    <xf numFmtId="165" fontId="0" fillId="0" borderId="0" xfId="1" applyNumberFormat="1" applyFont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2" applyNumberFormat="1" applyFont="1" applyFill="1" applyBorder="1"/>
    <xf numFmtId="43" fontId="0" fillId="0" borderId="8" xfId="1" applyFont="1" applyBorder="1"/>
    <xf numFmtId="43" fontId="0" fillId="0" borderId="0" xfId="1" applyFont="1" applyBorder="1"/>
    <xf numFmtId="43" fontId="0" fillId="0" borderId="9" xfId="1" applyFont="1" applyBorder="1"/>
    <xf numFmtId="166" fontId="0" fillId="0" borderId="0" xfId="3" applyNumberFormat="1" applyFont="1" applyBorder="1"/>
    <xf numFmtId="0" fontId="0" fillId="0" borderId="1" xfId="0" applyBorder="1" applyAlignment="1">
      <alignment horizontal="center"/>
    </xf>
    <xf numFmtId="164" fontId="0" fillId="0" borderId="1" xfId="2" applyNumberFormat="1" applyFont="1" applyBorder="1"/>
    <xf numFmtId="164" fontId="0" fillId="0" borderId="12" xfId="2" applyNumberFormat="1" applyFont="1" applyBorder="1"/>
    <xf numFmtId="0" fontId="0" fillId="0" borderId="9" xfId="0" applyBorder="1" applyAlignment="1">
      <alignment horizontal="right"/>
    </xf>
    <xf numFmtId="164" fontId="0" fillId="2" borderId="0" xfId="2" applyNumberFormat="1" applyFont="1" applyFill="1" applyBorder="1"/>
    <xf numFmtId="164" fontId="0" fillId="2" borderId="9" xfId="2" applyNumberFormat="1" applyFont="1" applyFill="1" applyBorder="1"/>
    <xf numFmtId="165" fontId="0" fillId="0" borderId="0" xfId="1" applyNumberFormat="1" applyFont="1"/>
    <xf numFmtId="165" fontId="0" fillId="0" borderId="8" xfId="1" applyNumberFormat="1" applyFont="1" applyFill="1" applyBorder="1"/>
    <xf numFmtId="165" fontId="0" fillId="0" borderId="0" xfId="1" applyNumberFormat="1" applyFont="1" applyFill="1" applyBorder="1"/>
    <xf numFmtId="164" fontId="0" fillId="0" borderId="6" xfId="2" applyNumberFormat="1" applyFont="1" applyFill="1" applyBorder="1"/>
    <xf numFmtId="164" fontId="0" fillId="0" borderId="10" xfId="2" applyNumberFormat="1" applyFont="1" applyFill="1" applyBorder="1"/>
    <xf numFmtId="164" fontId="0" fillId="0" borderId="9" xfId="2" applyNumberFormat="1" applyFont="1" applyFill="1" applyBorder="1" applyAlignment="1">
      <alignment horizontal="center"/>
    </xf>
    <xf numFmtId="164" fontId="0" fillId="0" borderId="8" xfId="2" applyNumberFormat="1" applyFont="1" applyFill="1" applyBorder="1"/>
    <xf numFmtId="164" fontId="0" fillId="0" borderId="9" xfId="0" applyNumberFormat="1" applyFill="1" applyBorder="1"/>
    <xf numFmtId="10" fontId="0" fillId="0" borderId="0" xfId="3" applyNumberFormat="1" applyFont="1" applyFill="1" applyBorder="1"/>
    <xf numFmtId="164" fontId="0" fillId="0" borderId="5" xfId="2" applyNumberFormat="1" applyFont="1" applyFill="1" applyBorder="1"/>
    <xf numFmtId="164" fontId="0" fillId="0" borderId="6" xfId="2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0" xfId="1" quotePrefix="1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F35" sqref="F35"/>
    </sheetView>
  </sheetViews>
  <sheetFormatPr defaultRowHeight="15" x14ac:dyDescent="0.25"/>
  <cols>
    <col min="1" max="1" width="10.7109375" customWidth="1"/>
    <col min="2" max="2" width="10.85546875" customWidth="1"/>
    <col min="3" max="3" width="17.7109375" bestFit="1" customWidth="1"/>
    <col min="4" max="4" width="11.7109375" bestFit="1" customWidth="1"/>
    <col min="5" max="5" width="15" customWidth="1"/>
    <col min="6" max="6" width="14.7109375" bestFit="1" customWidth="1"/>
    <col min="7" max="7" width="12.85546875" bestFit="1" customWidth="1"/>
    <col min="8" max="10" width="12.5703125" bestFit="1" customWidth="1"/>
    <col min="11" max="11" width="11.42578125" customWidth="1"/>
    <col min="12" max="12" width="12.7109375" customWidth="1"/>
    <col min="13" max="13" width="12.85546875" customWidth="1"/>
    <col min="14" max="14" width="1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32</v>
      </c>
    </row>
    <row r="4" spans="1:12" x14ac:dyDescent="0.25">
      <c r="B4" s="4"/>
      <c r="C4" s="1"/>
      <c r="D4" s="3"/>
      <c r="E4" s="2"/>
      <c r="F4" s="2"/>
      <c r="G4" s="2"/>
      <c r="H4" s="2"/>
      <c r="I4" s="2"/>
      <c r="J4" s="2"/>
      <c r="K4" s="1"/>
    </row>
    <row r="5" spans="1:12" x14ac:dyDescent="0.25">
      <c r="A5" s="39" t="s">
        <v>3</v>
      </c>
      <c r="B5" s="13"/>
      <c r="C5" s="15" t="s">
        <v>2</v>
      </c>
      <c r="D5" s="14"/>
      <c r="E5" s="16"/>
      <c r="F5" s="15" t="s">
        <v>13</v>
      </c>
      <c r="G5" s="14"/>
      <c r="H5" s="15"/>
      <c r="I5" s="15"/>
      <c r="J5" s="15"/>
      <c r="K5" s="15" t="s">
        <v>14</v>
      </c>
      <c r="L5" s="41" t="s">
        <v>15</v>
      </c>
    </row>
    <row r="6" spans="1:12" x14ac:dyDescent="0.25">
      <c r="A6" s="40" t="s">
        <v>4</v>
      </c>
      <c r="B6" s="25"/>
      <c r="C6" s="8"/>
      <c r="D6" s="8"/>
      <c r="E6" s="26"/>
      <c r="F6" s="48">
        <v>2022</v>
      </c>
      <c r="G6" s="5">
        <f>+F6-1</f>
        <v>2021</v>
      </c>
      <c r="H6" s="5">
        <f t="shared" ref="H6:K6" si="0">+G6-1</f>
        <v>2020</v>
      </c>
      <c r="I6" s="5">
        <f t="shared" si="0"/>
        <v>2019</v>
      </c>
      <c r="J6" s="5">
        <f t="shared" si="0"/>
        <v>2018</v>
      </c>
      <c r="K6" s="5">
        <f t="shared" si="0"/>
        <v>2017</v>
      </c>
      <c r="L6" s="37" t="s">
        <v>12</v>
      </c>
    </row>
    <row r="7" spans="1:12" x14ac:dyDescent="0.25">
      <c r="A7" s="9" t="s">
        <v>26</v>
      </c>
      <c r="B7" s="13"/>
      <c r="C7" s="14"/>
      <c r="D7" s="15"/>
      <c r="E7" s="16"/>
      <c r="F7" s="14"/>
      <c r="G7" s="14"/>
      <c r="H7" s="14"/>
      <c r="I7" s="14"/>
      <c r="J7" s="14"/>
      <c r="K7" s="14"/>
      <c r="L7" s="16"/>
    </row>
    <row r="8" spans="1:12" x14ac:dyDescent="0.25">
      <c r="A8" s="10" t="s">
        <v>27</v>
      </c>
      <c r="B8" s="17" t="s">
        <v>45</v>
      </c>
      <c r="C8" s="18"/>
      <c r="D8" s="18"/>
      <c r="E8" s="19"/>
      <c r="F8" s="27">
        <f t="shared" ref="F8:J8" si="1">F10+F11</f>
        <v>1725000</v>
      </c>
      <c r="G8" s="27">
        <f t="shared" si="1"/>
        <v>2660000</v>
      </c>
      <c r="H8" s="27">
        <f t="shared" si="1"/>
        <v>5035000</v>
      </c>
      <c r="I8" s="27">
        <f t="shared" si="1"/>
        <v>5640000</v>
      </c>
      <c r="J8" s="27">
        <f t="shared" si="1"/>
        <v>2385000</v>
      </c>
      <c r="K8" s="27">
        <v>393392</v>
      </c>
      <c r="L8" s="28">
        <f>SUM(F8:K8)</f>
        <v>17838392</v>
      </c>
    </row>
    <row r="9" spans="1:12" x14ac:dyDescent="0.25">
      <c r="A9" s="10"/>
      <c r="B9" s="17"/>
      <c r="C9" s="18"/>
      <c r="D9" s="18"/>
      <c r="E9" s="19"/>
      <c r="F9" s="27"/>
      <c r="G9" s="27"/>
      <c r="H9" s="27"/>
      <c r="I9" s="27"/>
      <c r="J9" s="27"/>
      <c r="K9" s="27"/>
      <c r="L9" s="28"/>
    </row>
    <row r="10" spans="1:12" x14ac:dyDescent="0.25">
      <c r="A10" s="10" t="s">
        <v>27</v>
      </c>
      <c r="B10" s="17" t="s">
        <v>34</v>
      </c>
      <c r="C10" s="18"/>
      <c r="D10" s="18"/>
      <c r="E10" s="19"/>
      <c r="F10" s="27">
        <v>1500000</v>
      </c>
      <c r="G10" s="27">
        <f>2000000+115000</f>
        <v>2115000</v>
      </c>
      <c r="H10" s="27">
        <f>200000+4000000</f>
        <v>4200000</v>
      </c>
      <c r="I10" s="27">
        <f>250000+5000000</f>
        <v>5250000</v>
      </c>
      <c r="J10" s="27">
        <f>2385000-J11</f>
        <v>2225000</v>
      </c>
      <c r="K10" s="27">
        <f>393392-K11</f>
        <v>306332</v>
      </c>
      <c r="L10" s="28">
        <f>SUM(F10:K10)</f>
        <v>15596332</v>
      </c>
    </row>
    <row r="11" spans="1:12" x14ac:dyDescent="0.25">
      <c r="A11" s="10"/>
      <c r="B11" s="17" t="s">
        <v>35</v>
      </c>
      <c r="C11" s="18"/>
      <c r="D11" s="18"/>
      <c r="E11" s="19"/>
      <c r="F11" s="27">
        <v>225000</v>
      </c>
      <c r="G11" s="27">
        <v>545000</v>
      </c>
      <c r="H11" s="27">
        <v>835000</v>
      </c>
      <c r="I11" s="27">
        <v>390000</v>
      </c>
      <c r="J11" s="27">
        <v>160000</v>
      </c>
      <c r="K11" s="27">
        <v>87060</v>
      </c>
      <c r="L11" s="28">
        <f>SUM(F11:K11)</f>
        <v>2242060</v>
      </c>
    </row>
    <row r="12" spans="1:12" x14ac:dyDescent="0.25">
      <c r="A12" s="10"/>
      <c r="B12" s="17"/>
      <c r="C12" s="18"/>
      <c r="D12" s="18"/>
      <c r="E12" s="19"/>
      <c r="F12" s="52"/>
      <c r="G12" s="52"/>
      <c r="H12" s="52"/>
      <c r="I12" s="52"/>
      <c r="J12" s="52"/>
      <c r="K12" s="52"/>
      <c r="L12" s="53"/>
    </row>
    <row r="13" spans="1:12" x14ac:dyDescent="0.25">
      <c r="A13" s="10"/>
      <c r="B13" s="17"/>
      <c r="C13" s="18"/>
      <c r="D13" s="18"/>
      <c r="E13" s="19"/>
      <c r="F13" s="48">
        <v>2022</v>
      </c>
      <c r="G13" s="5">
        <f t="shared" ref="G13:K13" si="2">+G6</f>
        <v>2021</v>
      </c>
      <c r="H13" s="5">
        <f t="shared" si="2"/>
        <v>2020</v>
      </c>
      <c r="I13" s="5">
        <f t="shared" si="2"/>
        <v>2019</v>
      </c>
      <c r="J13" s="5">
        <f t="shared" si="2"/>
        <v>2018</v>
      </c>
      <c r="K13" s="5">
        <f t="shared" si="2"/>
        <v>2017</v>
      </c>
      <c r="L13" s="59" t="s">
        <v>12</v>
      </c>
    </row>
    <row r="14" spans="1:12" x14ac:dyDescent="0.25">
      <c r="A14" s="10"/>
      <c r="B14" s="17" t="s">
        <v>48</v>
      </c>
      <c r="C14" s="18"/>
      <c r="D14" s="18"/>
      <c r="E14" s="19"/>
      <c r="F14" s="65">
        <v>696276</v>
      </c>
      <c r="G14" s="66">
        <v>682659</v>
      </c>
      <c r="H14" s="66">
        <v>669308</v>
      </c>
      <c r="I14" s="66">
        <v>656220</v>
      </c>
      <c r="J14" s="66">
        <v>643388</v>
      </c>
      <c r="K14" s="66">
        <v>630808</v>
      </c>
      <c r="L14" s="59"/>
    </row>
    <row r="15" spans="1:12" x14ac:dyDescent="0.25">
      <c r="A15" s="10"/>
      <c r="B15" s="17" t="s">
        <v>49</v>
      </c>
      <c r="C15" s="18"/>
      <c r="D15" s="18"/>
      <c r="E15" s="19"/>
      <c r="F15" s="65">
        <v>1456755</v>
      </c>
      <c r="G15" s="66">
        <v>1365261</v>
      </c>
      <c r="H15" s="66">
        <v>1199280</v>
      </c>
      <c r="I15" s="66">
        <v>928511</v>
      </c>
      <c r="J15" s="66">
        <v>771671</v>
      </c>
      <c r="K15" s="66">
        <v>788998</v>
      </c>
      <c r="L15" s="59"/>
    </row>
    <row r="16" spans="1:12" x14ac:dyDescent="0.25">
      <c r="A16" s="10"/>
      <c r="B16" s="17" t="s">
        <v>50</v>
      </c>
      <c r="C16" s="18"/>
      <c r="D16" s="18"/>
      <c r="E16" s="19"/>
      <c r="F16" s="65">
        <v>178451</v>
      </c>
      <c r="G16" s="66">
        <v>174917</v>
      </c>
      <c r="H16" s="66">
        <v>171452</v>
      </c>
      <c r="I16" s="66">
        <v>168055</v>
      </c>
      <c r="J16" s="66">
        <v>164724</v>
      </c>
      <c r="K16" s="66">
        <v>161459</v>
      </c>
      <c r="L16" s="59"/>
    </row>
    <row r="17" spans="1:14" x14ac:dyDescent="0.25">
      <c r="A17" s="10"/>
      <c r="B17" s="17" t="s">
        <v>51</v>
      </c>
      <c r="C17" s="18"/>
      <c r="D17" s="18"/>
      <c r="E17" s="19"/>
      <c r="F17" s="65">
        <v>900852</v>
      </c>
      <c r="G17" s="66">
        <v>883175</v>
      </c>
      <c r="H17" s="66">
        <v>865846</v>
      </c>
      <c r="I17" s="66">
        <v>848856</v>
      </c>
      <c r="J17" s="66">
        <v>832199</v>
      </c>
      <c r="K17" s="66">
        <v>815869</v>
      </c>
      <c r="L17" s="59"/>
    </row>
    <row r="18" spans="1:14" x14ac:dyDescent="0.25">
      <c r="A18" s="10"/>
      <c r="B18" s="17" t="s">
        <v>52</v>
      </c>
      <c r="C18" s="18"/>
      <c r="D18" s="18"/>
      <c r="E18" s="19"/>
      <c r="F18" s="65">
        <v>111559</v>
      </c>
      <c r="G18" s="66">
        <v>109567</v>
      </c>
      <c r="H18" s="66">
        <v>105919</v>
      </c>
      <c r="I18" s="66">
        <v>93719</v>
      </c>
      <c r="J18" s="66">
        <v>93068</v>
      </c>
      <c r="K18" s="66">
        <v>93159</v>
      </c>
      <c r="L18" s="59"/>
    </row>
    <row r="19" spans="1:14" x14ac:dyDescent="0.25">
      <c r="A19" s="10"/>
      <c r="B19" s="17" t="s">
        <v>44</v>
      </c>
      <c r="C19" s="18"/>
      <c r="D19" s="18"/>
      <c r="E19" s="19"/>
      <c r="F19" s="63">
        <v>3343892</v>
      </c>
      <c r="G19" s="64">
        <v>3215579</v>
      </c>
      <c r="H19" s="64">
        <v>3011804</v>
      </c>
      <c r="I19" s="64">
        <v>2701360</v>
      </c>
      <c r="J19" s="64">
        <v>2505050</v>
      </c>
      <c r="K19" s="64">
        <v>2490293</v>
      </c>
      <c r="L19" s="28"/>
    </row>
    <row r="20" spans="1:14" x14ac:dyDescent="0.25">
      <c r="A20" s="10"/>
      <c r="B20" s="17" t="s">
        <v>36</v>
      </c>
      <c r="C20" s="18"/>
      <c r="D20" s="18"/>
      <c r="E20" s="19"/>
      <c r="F20" s="58">
        <v>-1107342</v>
      </c>
      <c r="G20" s="49">
        <v>-1022699</v>
      </c>
      <c r="H20" s="49">
        <v>-863435</v>
      </c>
      <c r="I20" s="49">
        <v>-599251</v>
      </c>
      <c r="J20" s="49">
        <v>-448867</v>
      </c>
      <c r="K20" s="49">
        <v>-472524</v>
      </c>
      <c r="L20" s="28"/>
    </row>
    <row r="21" spans="1:14" ht="15.75" thickBot="1" x14ac:dyDescent="0.3">
      <c r="A21" s="10"/>
      <c r="B21" s="17" t="s">
        <v>38</v>
      </c>
      <c r="C21" s="18"/>
      <c r="D21" s="18"/>
      <c r="E21" s="19"/>
      <c r="F21" s="50">
        <f>F19+F20</f>
        <v>2236550</v>
      </c>
      <c r="G21" s="50">
        <f>G19+G20</f>
        <v>2192880</v>
      </c>
      <c r="H21" s="50">
        <f t="shared" ref="H21:K21" si="3">H19+H20</f>
        <v>2148369</v>
      </c>
      <c r="I21" s="50">
        <f t="shared" si="3"/>
        <v>2102109</v>
      </c>
      <c r="J21" s="50">
        <f t="shared" si="3"/>
        <v>2056183</v>
      </c>
      <c r="K21" s="50">
        <f t="shared" si="3"/>
        <v>2017769</v>
      </c>
      <c r="L21" s="28"/>
    </row>
    <row r="22" spans="1:14" ht="15.75" thickTop="1" x14ac:dyDescent="0.25">
      <c r="A22" s="10"/>
      <c r="B22" s="17"/>
      <c r="C22" s="18"/>
      <c r="D22" s="18"/>
      <c r="E22" s="51" t="s">
        <v>37</v>
      </c>
      <c r="F22" s="27">
        <f>F21-G21</f>
        <v>43670</v>
      </c>
      <c r="G22" s="27">
        <f>G21-H21</f>
        <v>44511</v>
      </c>
      <c r="H22" s="27">
        <f t="shared" ref="H22:J22" si="4">H21-I21</f>
        <v>46260</v>
      </c>
      <c r="I22" s="27">
        <f t="shared" si="4"/>
        <v>45926</v>
      </c>
      <c r="J22" s="27">
        <f t="shared" si="4"/>
        <v>38414</v>
      </c>
      <c r="K22" s="27"/>
      <c r="L22" s="28">
        <f>SUM(F22:J22)</f>
        <v>218781</v>
      </c>
    </row>
    <row r="23" spans="1:14" x14ac:dyDescent="0.25">
      <c r="A23" s="11"/>
      <c r="B23" s="20"/>
      <c r="C23" s="21"/>
      <c r="D23" s="21"/>
      <c r="E23" s="22"/>
      <c r="F23" s="20"/>
      <c r="G23" s="21"/>
      <c r="H23" s="21"/>
      <c r="I23" s="21"/>
      <c r="J23" s="21"/>
      <c r="K23" s="21"/>
      <c r="L23" s="22"/>
    </row>
    <row r="24" spans="1:14" x14ac:dyDescent="0.25">
      <c r="A24" s="12"/>
      <c r="B24" s="17"/>
      <c r="C24" s="23"/>
      <c r="D24" s="23"/>
      <c r="E24" s="24"/>
      <c r="F24" s="30" t="s">
        <v>13</v>
      </c>
      <c r="G24" s="30"/>
      <c r="H24" s="30"/>
      <c r="I24" s="30"/>
      <c r="J24" s="30"/>
      <c r="K24" s="30" t="s">
        <v>14</v>
      </c>
      <c r="L24" s="41" t="s">
        <v>15</v>
      </c>
      <c r="M24" s="23"/>
    </row>
    <row r="25" spans="1:14" x14ac:dyDescent="0.25">
      <c r="A25" s="12" t="s">
        <v>26</v>
      </c>
      <c r="B25" s="17" t="s">
        <v>40</v>
      </c>
      <c r="C25" s="23"/>
      <c r="D25" s="23"/>
      <c r="E25" s="24"/>
      <c r="F25" s="31">
        <f>+F13</f>
        <v>2022</v>
      </c>
      <c r="G25" s="6">
        <f>+G13</f>
        <v>2021</v>
      </c>
      <c r="H25" s="6">
        <f>+H13</f>
        <v>2020</v>
      </c>
      <c r="I25" s="6">
        <f>+I13</f>
        <v>2019</v>
      </c>
      <c r="J25" s="6">
        <f>+J13</f>
        <v>2018</v>
      </c>
      <c r="K25" s="6">
        <f>+K13</f>
        <v>2017</v>
      </c>
      <c r="L25" s="37" t="s">
        <v>12</v>
      </c>
      <c r="M25" s="23"/>
    </row>
    <row r="26" spans="1:14" x14ac:dyDescent="0.25">
      <c r="A26" s="12" t="s">
        <v>28</v>
      </c>
      <c r="B26" s="17" t="s">
        <v>41</v>
      </c>
      <c r="C26" s="18"/>
      <c r="D26" s="18"/>
      <c r="E26" s="19"/>
      <c r="F26" s="43">
        <f>3334330+65767</f>
        <v>3400097</v>
      </c>
      <c r="G26" s="43">
        <f>3356052+65767</f>
        <v>3421819</v>
      </c>
      <c r="H26" s="43">
        <f>3369839+65767</f>
        <v>3435606</v>
      </c>
      <c r="I26" s="43">
        <f>3405790+65767</f>
        <v>3471557</v>
      </c>
      <c r="J26" s="43">
        <f>3444262+65767</f>
        <v>3510029</v>
      </c>
      <c r="K26" s="43">
        <f>3580727+65767</f>
        <v>3646494</v>
      </c>
      <c r="L26" s="28"/>
      <c r="M26" s="23"/>
    </row>
    <row r="27" spans="1:14" x14ac:dyDescent="0.25">
      <c r="A27" s="12"/>
      <c r="B27" s="18" t="s">
        <v>42</v>
      </c>
      <c r="C27" s="18"/>
      <c r="D27" s="18"/>
      <c r="E27" s="19"/>
      <c r="F27" s="43">
        <f t="shared" ref="F27:J27" si="5">+G27</f>
        <v>-1628378</v>
      </c>
      <c r="G27" s="43">
        <f t="shared" si="5"/>
        <v>-1628378</v>
      </c>
      <c r="H27" s="43">
        <f t="shared" si="5"/>
        <v>-1628378</v>
      </c>
      <c r="I27" s="43">
        <f t="shared" si="5"/>
        <v>-1628378</v>
      </c>
      <c r="J27" s="43">
        <f t="shared" si="5"/>
        <v>-1628378</v>
      </c>
      <c r="K27" s="56">
        <v>-1628378</v>
      </c>
      <c r="L27" s="28"/>
      <c r="M27" s="23"/>
      <c r="N27" s="54"/>
    </row>
    <row r="28" spans="1:14" x14ac:dyDescent="0.25">
      <c r="A28" s="12"/>
      <c r="B28" s="18" t="s">
        <v>43</v>
      </c>
      <c r="C28" s="18"/>
      <c r="D28" s="18"/>
      <c r="E28" s="18"/>
      <c r="F28" s="57">
        <f>+F26+F27</f>
        <v>1771719</v>
      </c>
      <c r="G28" s="57">
        <f t="shared" ref="G28:K28" si="6">+G26+G27</f>
        <v>1793441</v>
      </c>
      <c r="H28" s="57">
        <f t="shared" si="6"/>
        <v>1807228</v>
      </c>
      <c r="I28" s="57">
        <f t="shared" si="6"/>
        <v>1843179</v>
      </c>
      <c r="J28" s="57">
        <f t="shared" si="6"/>
        <v>1881651</v>
      </c>
      <c r="K28" s="57">
        <f t="shared" si="6"/>
        <v>2018116</v>
      </c>
      <c r="L28" s="28">
        <f>+F28-K28</f>
        <v>-246397</v>
      </c>
      <c r="M28" s="62">
        <f>+L28/K28</f>
        <v>-0.12209258536179288</v>
      </c>
    </row>
    <row r="29" spans="1:14" x14ac:dyDescent="0.25">
      <c r="A29" s="11"/>
      <c r="B29" s="20"/>
      <c r="C29" s="21"/>
      <c r="D29" s="21"/>
      <c r="E29" s="22"/>
      <c r="F29" s="20"/>
      <c r="G29" s="21"/>
      <c r="H29" s="21"/>
      <c r="I29" s="21"/>
      <c r="J29" s="21"/>
      <c r="K29" s="21"/>
      <c r="L29" s="22"/>
    </row>
    <row r="30" spans="1:14" s="4" customFormat="1" x14ac:dyDescent="0.25">
      <c r="A30" s="12" t="s">
        <v>26</v>
      </c>
      <c r="B30" s="17"/>
      <c r="C30" s="23"/>
      <c r="D30" s="23"/>
      <c r="E30" s="24"/>
      <c r="F30" s="31" t="s">
        <v>46</v>
      </c>
      <c r="G30" s="6">
        <f t="shared" ref="G30:K30" si="7">+F25</f>
        <v>2022</v>
      </c>
      <c r="H30" s="6">
        <f t="shared" si="7"/>
        <v>2021</v>
      </c>
      <c r="I30" s="6">
        <f t="shared" si="7"/>
        <v>2020</v>
      </c>
      <c r="J30" s="6">
        <f t="shared" si="7"/>
        <v>2019</v>
      </c>
      <c r="K30" s="6">
        <f t="shared" si="7"/>
        <v>2018</v>
      </c>
      <c r="L30" s="37" t="s">
        <v>12</v>
      </c>
    </row>
    <row r="31" spans="1:14" s="4" customFormat="1" x14ac:dyDescent="0.25">
      <c r="A31" s="12" t="s">
        <v>47</v>
      </c>
      <c r="B31" s="17"/>
      <c r="C31" s="23"/>
      <c r="D31" s="23"/>
      <c r="E31" s="24"/>
      <c r="F31" s="60">
        <f>1085573-SUM(G31:K31)</f>
        <v>217782</v>
      </c>
      <c r="G31" s="43">
        <v>132500</v>
      </c>
      <c r="H31" s="43">
        <v>165100</v>
      </c>
      <c r="I31" s="43">
        <v>199800</v>
      </c>
      <c r="J31" s="43">
        <v>190000</v>
      </c>
      <c r="K31" s="43">
        <v>180391</v>
      </c>
      <c r="L31" s="61">
        <f>SUM(F31:K31)</f>
        <v>1085573</v>
      </c>
    </row>
    <row r="32" spans="1:14" x14ac:dyDescent="0.25">
      <c r="A32" s="11"/>
      <c r="B32" s="20"/>
      <c r="C32" s="21"/>
      <c r="D32" s="21"/>
      <c r="E32" s="22"/>
      <c r="F32" s="20"/>
      <c r="G32" s="21"/>
      <c r="H32" s="21"/>
      <c r="I32" s="21"/>
      <c r="J32" s="21"/>
      <c r="K32" s="21"/>
      <c r="L32" s="22"/>
    </row>
    <row r="33" spans="1:13" x14ac:dyDescent="0.25">
      <c r="A33" s="10"/>
      <c r="B33" s="17"/>
      <c r="C33" s="18"/>
      <c r="D33" s="18"/>
      <c r="E33" s="19"/>
      <c r="F33" s="29" t="s">
        <v>13</v>
      </c>
      <c r="G33" s="30" t="s">
        <v>14</v>
      </c>
      <c r="H33" s="30" t="s">
        <v>21</v>
      </c>
      <c r="I33" s="18"/>
      <c r="J33" s="18"/>
      <c r="K33" s="18"/>
      <c r="L33" s="19"/>
    </row>
    <row r="34" spans="1:13" x14ac:dyDescent="0.25">
      <c r="A34" s="10" t="s">
        <v>26</v>
      </c>
      <c r="B34" s="17"/>
      <c r="C34" s="18"/>
      <c r="D34" s="18"/>
      <c r="E34" s="19"/>
      <c r="F34" s="31" t="s">
        <v>10</v>
      </c>
      <c r="G34" s="6" t="s">
        <v>11</v>
      </c>
      <c r="H34" s="42" t="s">
        <v>22</v>
      </c>
      <c r="I34" s="18"/>
      <c r="J34" s="18"/>
      <c r="K34" s="18"/>
      <c r="L34" s="19"/>
    </row>
    <row r="35" spans="1:13" x14ac:dyDescent="0.25">
      <c r="A35" s="10" t="s">
        <v>29</v>
      </c>
      <c r="B35" s="17" t="s">
        <v>39</v>
      </c>
      <c r="C35" s="18"/>
      <c r="D35" s="18"/>
      <c r="E35" s="19"/>
      <c r="F35" s="55">
        <v>1424</v>
      </c>
      <c r="G35" s="32">
        <v>1772</v>
      </c>
      <c r="H35" s="32">
        <f>F35-G35</f>
        <v>-348</v>
      </c>
      <c r="I35" s="47">
        <f>+H35/G35</f>
        <v>-0.19638826185101579</v>
      </c>
      <c r="J35" s="18"/>
      <c r="K35" s="18"/>
      <c r="L35" s="19"/>
    </row>
    <row r="36" spans="1:13" x14ac:dyDescent="0.25">
      <c r="A36" s="11"/>
      <c r="B36" s="20"/>
      <c r="C36" s="21"/>
      <c r="D36" s="21"/>
      <c r="E36" s="22"/>
      <c r="F36" s="20"/>
      <c r="G36" s="21"/>
      <c r="H36" s="21"/>
      <c r="I36" s="21"/>
      <c r="J36" s="21"/>
      <c r="K36" s="21"/>
      <c r="L36" s="22"/>
      <c r="M36" s="54"/>
    </row>
    <row r="37" spans="1:13" x14ac:dyDescent="0.25">
      <c r="A37" s="10"/>
      <c r="B37" s="17"/>
      <c r="C37" s="18"/>
      <c r="D37" s="18"/>
      <c r="E37" s="19"/>
      <c r="F37" s="33" t="s">
        <v>13</v>
      </c>
      <c r="G37" s="34" t="s">
        <v>14</v>
      </c>
      <c r="H37" s="34" t="s">
        <v>15</v>
      </c>
      <c r="I37" s="34" t="s">
        <v>16</v>
      </c>
      <c r="J37" s="34" t="s">
        <v>17</v>
      </c>
      <c r="K37" s="34" t="s">
        <v>19</v>
      </c>
      <c r="L37" s="35" t="s">
        <v>20</v>
      </c>
      <c r="M37" s="54"/>
    </row>
    <row r="38" spans="1:13" x14ac:dyDescent="0.25">
      <c r="A38" s="10"/>
      <c r="B38" s="17"/>
      <c r="C38" s="18"/>
      <c r="D38" s="18"/>
      <c r="E38" s="19"/>
      <c r="F38" s="36" t="s">
        <v>10</v>
      </c>
      <c r="G38" s="5" t="s">
        <v>5</v>
      </c>
      <c r="H38" s="5" t="s">
        <v>6</v>
      </c>
      <c r="I38" s="5" t="s">
        <v>7</v>
      </c>
      <c r="J38" s="5" t="s">
        <v>8</v>
      </c>
      <c r="K38" s="5" t="s">
        <v>9</v>
      </c>
      <c r="L38" s="37" t="s">
        <v>12</v>
      </c>
      <c r="M38" s="54"/>
    </row>
    <row r="39" spans="1:13" x14ac:dyDescent="0.25">
      <c r="A39" s="10" t="s">
        <v>31</v>
      </c>
      <c r="B39" s="17" t="s">
        <v>18</v>
      </c>
      <c r="C39" s="18"/>
      <c r="D39" s="18"/>
      <c r="E39" s="19"/>
      <c r="F39" s="38"/>
      <c r="G39" s="18"/>
      <c r="H39" s="18"/>
      <c r="I39" s="18"/>
      <c r="J39" s="18"/>
      <c r="K39" s="18"/>
      <c r="L39" s="19"/>
      <c r="M39" s="54"/>
    </row>
    <row r="40" spans="1:13" x14ac:dyDescent="0.25">
      <c r="A40" s="10" t="s">
        <v>27</v>
      </c>
      <c r="B40" s="17" t="s">
        <v>23</v>
      </c>
      <c r="C40" s="18"/>
      <c r="D40" s="18"/>
      <c r="E40" s="19"/>
      <c r="F40" s="44">
        <v>-41937.5</v>
      </c>
      <c r="G40" s="45">
        <v>-44144.73</v>
      </c>
      <c r="H40" s="45">
        <v>-46468.14</v>
      </c>
      <c r="I40" s="45">
        <v>-48913.83</v>
      </c>
      <c r="J40" s="45">
        <v>-51488.24</v>
      </c>
      <c r="K40" s="45">
        <v>-54198.15</v>
      </c>
      <c r="L40" s="46">
        <f>SUM(F40:K40)</f>
        <v>-287150.59000000003</v>
      </c>
    </row>
    <row r="41" spans="1:13" x14ac:dyDescent="0.25">
      <c r="A41" s="11"/>
      <c r="B41" s="20"/>
      <c r="C41" s="21"/>
      <c r="D41" s="21"/>
      <c r="E41" s="22"/>
      <c r="F41" s="20"/>
      <c r="G41" s="21"/>
      <c r="H41" s="21"/>
      <c r="I41" s="21"/>
      <c r="J41" s="21"/>
      <c r="K41" s="21"/>
      <c r="L41" s="22"/>
    </row>
    <row r="42" spans="1:13" x14ac:dyDescent="0.25">
      <c r="B42" t="s">
        <v>24</v>
      </c>
    </row>
    <row r="43" spans="1:13" x14ac:dyDescent="0.25">
      <c r="B43" s="7" t="s">
        <v>25</v>
      </c>
    </row>
    <row r="44" spans="1:13" x14ac:dyDescent="0.25">
      <c r="B44" s="7" t="s">
        <v>33</v>
      </c>
    </row>
    <row r="45" spans="1:13" x14ac:dyDescent="0.25">
      <c r="B45" t="s">
        <v>30</v>
      </c>
    </row>
  </sheetData>
  <pageMargins left="0.7" right="0.7" top="0.75" bottom="0.7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D8491B3B0CBA48A0DE9653B765E187" ma:contentTypeVersion="68" ma:contentTypeDescription="" ma:contentTypeScope="" ma:versionID="03261da861445087818497effa543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2018-08-01T07:00:00+00:00</OpenedDate>
    <SignificantOrder xmlns="dc463f71-b30c-4ab2-9473-d307f9d35888">false</SignificantOrder>
    <Date1 xmlns="dc463f71-b30c-4ab2-9473-d307f9d35888">2018-09-19T07:00:00+00:00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Pend Oreille Telephone Company</CaseCompanyNames>
    <Nickname xmlns="http://schemas.microsoft.com/sharepoint/v3" xsi:nil="true"/>
    <DocketNumber xmlns="dc463f71-b30c-4ab2-9473-d307f9d35888">180657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B957A5E-82F6-42D4-ACD1-37510EBECDD6}"/>
</file>

<file path=customXml/itemProps2.xml><?xml version="1.0" encoding="utf-8"?>
<ds:datastoreItem xmlns:ds="http://schemas.openxmlformats.org/officeDocument/2006/customXml" ds:itemID="{85E8812A-E77C-479B-913E-9C46B898DDD8}"/>
</file>

<file path=customXml/itemProps3.xml><?xml version="1.0" encoding="utf-8"?>
<ds:datastoreItem xmlns:ds="http://schemas.openxmlformats.org/officeDocument/2006/customXml" ds:itemID="{C0F07104-A3F5-4C68-AB34-3C7F2322DA47}"/>
</file>

<file path=customXml/itemProps4.xml><?xml version="1.0" encoding="utf-8"?>
<ds:datastoreItem xmlns:ds="http://schemas.openxmlformats.org/officeDocument/2006/customXml" ds:itemID="{F44171E5-BA4C-41A0-995E-8D04908AE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Chad Holzer</cp:lastModifiedBy>
  <cp:lastPrinted>2017-06-21T15:55:59Z</cp:lastPrinted>
  <dcterms:created xsi:type="dcterms:W3CDTF">2017-06-20T23:02:47Z</dcterms:created>
  <dcterms:modified xsi:type="dcterms:W3CDTF">2018-09-05T22:41:37Z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WA PUC Annual Report</vt:lpwstr>
  </property>
  <property fmtid="{D5CDD505-2E9C-101B-9397-08002B2CF9AE}" pid="4" name="tabIndex">
    <vt:lpwstr>12</vt:lpwstr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0x0101006E56B4D1795A2E4DB2F0B01679ED314A00B5D8491B3B0CBA48A0DE9653B765E187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