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C14" i="16" l="1"/>
  <c r="D14" i="16" s="1"/>
  <c r="C26" i="13" l="1"/>
  <c r="G46" i="12"/>
  <c r="G35" i="12"/>
  <c r="D14" i="18" l="1"/>
  <c r="D26" i="1" l="1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D26" i="13" s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<sst xmlns="http://schemas.openxmlformats.org/spreadsheetml/2006/main" count="639" uniqueCount="275">
  <si>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</si>
  <si>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</si>
  <si>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</si>
  <si>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</si>
  <si>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</si>
  <si>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</si>
  <si>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</si>
  <si>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</si>
  <si>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</si>
  <si>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</si>
  <si>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</si>
  <si>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</si>
  <si>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</si>
  <si>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</si>
  <si>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</si>
  <si>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</si>
  <si>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</si>
  <si>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</si>
  <si>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</si>
  <si>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</si>
  <si>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</si>
  <si>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</si>
  <si>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</si>
  <si>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</si>
  <si>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</si>
  <si>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</si>
  <si>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</si>
  <si>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</si>
  <si>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</si>
  <si>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</si>
  <si>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</si>
  <si>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</si>
  <si>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</si>
  <si>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</si>
  <si>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</si>
  <si>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</si>
  <si>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</si>
  <si>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</si>
  <si>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</si>
  <si>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</si>
  <si>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</si>
  <si>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</si>
  <si>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</si>
  <si>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</si>
  <si>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</si>
  <si>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</si>
  <si>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</si>
  <si>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</si>
  <si>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</si>
  <si>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</si>
  <si>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</si>
  <si>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</si>
  <si>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</si>
  <si>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</si>
  <si>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</si>
  <si>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</si>
  <si>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</si>
  <si>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</si>
  <si>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</si>
  <si>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</si>
  <si>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</si>
  <si>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</si>
  <si>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</si>
  <si>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</si>
  <si>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</si>
  <si>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</si>
  <si>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</si>
  <si>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</si>
  <si>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</si>
  <si>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</si>
  <si>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</si>
  <si>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</si>
  <si>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</si>
  <si>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</si>
  <si>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</si>
  <si>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</si>
  <si>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</si>
  <si>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</si>
  <si>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</si>
  <si>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</si>
  <si>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</si>
  <si>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</si>
  <si>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</si>
  <si>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</si>
  <si>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</si>
  <si>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</si>
  <si>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</si>
  <si>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</si>
  <si>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</si>
  <si>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</si>
  <si>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</si>
  <si>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</si>
  <si>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</si>
  <si>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</si>
  <si>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</si>
  <si>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</si>
  <si>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</si>
  <si>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</si>
  <si>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</si>
  <si>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</si>
  <si>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</si>
  <si>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</si>
  <si>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</si>
  <si>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</si>
  <si>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</si>
  <si>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</si>
  <si>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</si>
  <si>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</si>
  <si>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</si>
  <si>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</si>
  <si>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</si>
  <si>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</si>
  <si>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</si>
  <si>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</si>
  <si>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</si>
  <si>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</si>
  <si>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</si>
  <si>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</si>
  <si>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</si>
  <si>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</si>
  <si>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</si>
  <si>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</si>
  <si>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</si>
  <si>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</si>
  <si>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</si>
  <si>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</si>
  <si>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</si>
  <si>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</si>
  <si>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</si>
  <si>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</si>
  <si>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</si>
  <si>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</si>
  <si>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</si>
  <si>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</si>
  <si>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</si>
  <si>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</si>
  <si>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</si>
  <si>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</si>
  <si>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</si>
  <si>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</si>
  <si>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</si>
  <si>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</si>
  <si>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</si>
  <si>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</si>
  <si>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</si>
  <si>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</si>
  <si>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</si>
  <si>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</si>
  <si>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</si>
  <si>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</si>
  <si>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</si>
  <si>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</si>
  <si>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</si>
  <si>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</si>
  <si>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</si>
  <si>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</si>
  <si>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</si>
  <si>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</si>
  <si>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</si>
  <si>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</si>
  <si>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</si>
  <si>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</si>
  <si>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</si>
  <si>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</si>
  <si>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</si>
  <si>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</si>
  <si>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</si>
  <si>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</si>
  <si>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</si>
  <si>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</si>
  <si>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</si>
  <si>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</si>
  <si>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</si>
  <si>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</si>
  <si>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</si>
  <si>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</si>
  <si>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</si>
  <si>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</si>
  <si>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</si>
  <si>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</si>
  <si>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</si>
  <si>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</si>
  <si>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</si>
  <si>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</si>
  <si>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</si>
  <si>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</si>
  <si>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</si>
  <si>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</si>
  <si>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</si>
  <si>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</si>
  <si>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</si>
  <si>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</si>
  <si>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</si>
  <si>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</si>
  <si>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</si>
  <si>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</si>
  <si>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</si>
  <si>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</si>
  <si>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</si>
  <si>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</si>
  <si>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</si>
  <si>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</si>
  <si>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</si>
  <si>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</si>
  <si>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</si>
  <si>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</si>
  <si>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</si>
  <si>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</si>
  <si>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</si>
  <si>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</si>
  <si>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</si>
  <si>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</si>
  <si>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</si>
  <si>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</si>
  <si>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</si>
  <si>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</si>
  <si>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</si>
  <si>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</si>
  <si>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</si>
  <si>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</si>
  <si>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</si>
  <si>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</si>
  <si>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</si>
  <si>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</si>
  <si>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</si>
  <si>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</si>
  <si>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</si>
  <si>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</si>
  <si>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</si>
  <si>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</si>
  <si>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</si>
  <si>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</si>
  <si>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</si>
  <si>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</si>
  <si>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</si>
  <si>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</si>
  <si>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</si>
  <si>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</si>
  <si>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</si>
  <si>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</si>
  <si>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</si>
  <si>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</si>
  <si>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</si>
  <si>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</si>
  <si>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</si>
  <si>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</si>
  <si>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</si>
  <si>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</si>
  <si>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</si>
  <si>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</si>
  <si>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</si>
  <si>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</si>
  <si>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</si>
  <si>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</si>
  <si>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</si>
  <si>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</si>
  <si>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</si>
  <si>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</si>
  <si>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</si>
  <si>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</si>
  <si>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</si>
  <si>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</si>
  <si>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</si>
  <si>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</si>
  <si>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</si>
  <si>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</si>
  <si>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</si>
  <si>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</si>
  <si>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</si>
  <si>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</si>
  <si>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</si>
  <si>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</si>
  <si>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McDaniel Telephone Company</t>
  </si>
  <si>
    <t>Remove impacts of ACAM (net of tax)</t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</si>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</sst>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zoomScaleNormal="100" workbookViewId="0"/>
  </sheetViews>
  <sheetFormatPr defaultRowHeight="15" x14ac:dyDescent="0.25"/>
  <cols>
    <col min="1" max="1" width="118.7109375" customWidth="1"/>
  </cols>
  <sheetData>
    <row r="13" spans="1:5" ht="23.45" x14ac:dyDescent="0.45">
      <c r="A13" s="105" t="s">
        <v>201</v>
      </c>
      <c r="B13" s="47"/>
      <c r="C13" s="47"/>
      <c r="D13" s="47"/>
      <c r="E13" s="47"/>
    </row>
    <row r="14" spans="1:5" ht="14.45" x14ac:dyDescent="0.3">
      <c r="A14" s="47"/>
      <c r="B14" s="47"/>
      <c r="C14" s="47"/>
      <c r="D14" s="47"/>
      <c r="E14" s="47"/>
    </row>
    <row r="15" spans="1:5" ht="23.45" x14ac:dyDescent="0.45">
      <c r="A15" s="105" t="s">
        <v>202</v>
      </c>
      <c r="B15" s="47"/>
      <c r="C15" s="47"/>
      <c r="D15" s="47"/>
      <c r="E15" s="47"/>
    </row>
    <row r="16" spans="1:5" ht="14.45" x14ac:dyDescent="0.3">
      <c r="A16" s="47"/>
      <c r="B16" s="47"/>
      <c r="C16" s="47"/>
      <c r="D16" s="47"/>
      <c r="E16" s="47"/>
    </row>
    <row r="17" spans="1:5" ht="23.45" x14ac:dyDescent="0.4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ht="14.45" x14ac:dyDescent="0.3">
      <c r="B2" t="s">
        <v>160</v>
      </c>
    </row>
    <row r="3" spans="1:5" ht="14.45" x14ac:dyDescent="0.3">
      <c r="B3" s="57" t="str">
        <f>PriorYearBalanceSheet!A3</f>
        <v>McDaniel Telephone Company</v>
      </c>
      <c r="C3" s="65"/>
      <c r="D3" s="65"/>
      <c r="E3" s="65"/>
    </row>
    <row r="4" spans="1:5" ht="14.45" x14ac:dyDescent="0.3">
      <c r="B4" s="65"/>
      <c r="C4" s="65"/>
      <c r="D4" s="65"/>
      <c r="E4" s="65"/>
    </row>
    <row r="5" spans="1:5" ht="14.45" x14ac:dyDescent="0.3">
      <c r="B5" s="65"/>
      <c r="C5" s="65"/>
      <c r="D5" s="65"/>
      <c r="E5" s="65"/>
    </row>
    <row r="6" spans="1:5" ht="14.45" x14ac:dyDescent="0.3">
      <c r="A6" s="6"/>
      <c r="B6" s="6"/>
      <c r="C6" s="6"/>
      <c r="D6" s="9" t="s">
        <v>72</v>
      </c>
      <c r="E6" s="23" t="s">
        <v>111</v>
      </c>
    </row>
    <row r="7" spans="1:5" ht="14.45" x14ac:dyDescent="0.3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211">
        <v>357979.73</v>
      </c>
      <c r="E9" s="211">
        <v>360964.44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212">
        <v>139248.10999999999</v>
      </c>
      <c r="E11" s="212">
        <v>115630.07</v>
      </c>
    </row>
    <row r="12" spans="1:5" x14ac:dyDescent="0.25">
      <c r="A12" s="10" t="s">
        <v>176</v>
      </c>
      <c r="B12" s="17" t="s">
        <v>200</v>
      </c>
      <c r="C12" s="10"/>
      <c r="D12" s="212">
        <v>459117.05</v>
      </c>
      <c r="E12" s="212">
        <v>417736.39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213">
        <v>1273.8</v>
      </c>
      <c r="E14" s="213">
        <v>1273.8</v>
      </c>
    </row>
    <row r="15" spans="1:5" x14ac:dyDescent="0.25">
      <c r="A15" s="10" t="s">
        <v>178</v>
      </c>
      <c r="B15" s="17" t="s">
        <v>142</v>
      </c>
      <c r="C15" s="10"/>
      <c r="D15" s="213">
        <v>178058.98</v>
      </c>
      <c r="E15" s="213">
        <v>197208.08</v>
      </c>
    </row>
    <row r="16" spans="1:5" x14ac:dyDescent="0.25">
      <c r="A16" s="10">
        <v>4</v>
      </c>
      <c r="B16" s="17" t="s">
        <v>271</v>
      </c>
      <c r="C16" s="10" t="s">
        <v>144</v>
      </c>
      <c r="D16" s="214">
        <v>499473</v>
      </c>
      <c r="E16" s="52">
        <v>57758.97</v>
      </c>
    </row>
    <row r="17" spans="1:5" x14ac:dyDescent="0.25">
      <c r="A17" s="10">
        <v>5</v>
      </c>
      <c r="B17" s="17" t="s">
        <v>270</v>
      </c>
      <c r="C17" s="10" t="s">
        <v>144</v>
      </c>
      <c r="D17" s="52">
        <v>0</v>
      </c>
      <c r="E17" s="52">
        <v>348497</v>
      </c>
    </row>
    <row r="18" spans="1:5" x14ac:dyDescent="0.25">
      <c r="A18" s="10">
        <v>6</v>
      </c>
      <c r="B18" s="17" t="s">
        <v>190</v>
      </c>
      <c r="C18" s="10" t="s">
        <v>144</v>
      </c>
      <c r="D18" s="215">
        <v>227191.04000000001</v>
      </c>
      <c r="E18" s="215">
        <v>256841.04</v>
      </c>
    </row>
    <row r="19" spans="1:5" x14ac:dyDescent="0.25">
      <c r="A19" s="10">
        <v>7</v>
      </c>
      <c r="B19" s="17" t="s">
        <v>163</v>
      </c>
      <c r="C19" s="11"/>
      <c r="D19" s="216">
        <v>0</v>
      </c>
      <c r="E19" s="216">
        <v>0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1862341.71</v>
      </c>
      <c r="E20" s="35">
        <f>E9+E11+E12+E14+E15+E16++E17+E18+E19</f>
        <v>1755909.79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1862341.71</v>
      </c>
      <c r="E21" s="37">
        <f>IncomeStmtSummary!D10</f>
        <v>1755909.79</v>
      </c>
    </row>
    <row r="22" spans="1:5" thickBot="1" x14ac:dyDescent="0.35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thickTop="1" x14ac:dyDescent="0.3">
      <c r="B23" s="71" t="s">
        <v>179</v>
      </c>
      <c r="C23" s="65"/>
      <c r="D23" s="65"/>
      <c r="E23" s="65"/>
    </row>
    <row r="24" spans="1:5" ht="14.45" x14ac:dyDescent="0.3">
      <c r="B24" t="s">
        <v>164</v>
      </c>
      <c r="C24" s="65"/>
      <c r="D24" s="65"/>
      <c r="E24" s="65"/>
    </row>
    <row r="25" spans="1:5" ht="14.45" x14ac:dyDescent="0.3">
      <c r="B25" t="s">
        <v>165</v>
      </c>
      <c r="C25" s="65"/>
      <c r="D25" s="65"/>
      <c r="E25" s="65"/>
    </row>
    <row r="26" spans="1:5" ht="14.45" x14ac:dyDescent="0.3">
      <c r="A26" s="65"/>
      <c r="B26" s="65"/>
      <c r="C26" s="65"/>
      <c r="D26" s="65"/>
      <c r="E26" s="65"/>
    </row>
    <row r="27" spans="1:5" ht="14.45" x14ac:dyDescent="0.3">
      <c r="A27" s="65"/>
      <c r="B27" s="65"/>
      <c r="C27" s="65"/>
      <c r="D27" s="65"/>
      <c r="E27" s="65"/>
    </row>
    <row r="28" spans="1:5" ht="14.45" x14ac:dyDescent="0.3">
      <c r="A28" s="65"/>
      <c r="B28" s="65"/>
      <c r="C28" s="65"/>
      <c r="D28" s="65"/>
      <c r="E28" s="65"/>
    </row>
    <row r="29" spans="1:5" ht="14.45" x14ac:dyDescent="0.3">
      <c r="A29" s="65"/>
      <c r="B29" s="65"/>
      <c r="C29" s="65"/>
      <c r="D29" s="65"/>
      <c r="E29" s="65"/>
    </row>
    <row r="30" spans="1:5" ht="14.45" x14ac:dyDescent="0.3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ht="14.45" x14ac:dyDescent="0.3">
      <c r="A2" s="72" t="s">
        <v>160</v>
      </c>
      <c r="B2" s="72"/>
    </row>
    <row r="3" spans="1:5" ht="14.45" x14ac:dyDescent="0.3">
      <c r="A3" s="57" t="str">
        <f>PriorYearBalanceSheet!A3</f>
        <v>McDaniel Telephone Company</v>
      </c>
      <c r="B3" s="66"/>
    </row>
    <row r="6" spans="1:5" ht="14.45" x14ac:dyDescent="0.3">
      <c r="A6" s="9" t="s">
        <v>259</v>
      </c>
      <c r="B6" s="9" t="s">
        <v>212</v>
      </c>
      <c r="C6" s="6"/>
      <c r="D6" s="217" t="s">
        <v>186</v>
      </c>
      <c r="E6" s="218"/>
    </row>
    <row r="7" spans="1:5" ht="14.45" x14ac:dyDescent="0.3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ht="14.45" x14ac:dyDescent="0.3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3"/>
      <c r="E9" s="113"/>
    </row>
    <row r="10" spans="1:5" x14ac:dyDescent="0.25">
      <c r="A10" s="17" t="s">
        <v>273</v>
      </c>
      <c r="B10" s="10">
        <v>2017</v>
      </c>
      <c r="C10" s="10" t="s">
        <v>274</v>
      </c>
      <c r="D10" s="113">
        <v>223126</v>
      </c>
      <c r="E10" s="113"/>
    </row>
    <row r="11" spans="1:5" x14ac:dyDescent="0.25">
      <c r="A11" s="17"/>
      <c r="B11" s="17"/>
      <c r="C11" s="17"/>
      <c r="D11" s="113"/>
      <c r="E11" s="113"/>
    </row>
    <row r="12" spans="1:5" ht="14.45" x14ac:dyDescent="0.3">
      <c r="A12" s="17"/>
      <c r="B12" s="17"/>
      <c r="C12" s="17"/>
      <c r="D12" s="113"/>
      <c r="E12" s="113"/>
    </row>
    <row r="13" spans="1:5" ht="14.45" x14ac:dyDescent="0.3">
      <c r="A13" s="19"/>
      <c r="B13" s="19"/>
      <c r="C13" s="19"/>
      <c r="D13" s="114"/>
      <c r="E13" s="114"/>
    </row>
    <row r="14" spans="1:5" ht="14.45" x14ac:dyDescent="0.3">
      <c r="A14" s="17" t="s">
        <v>188</v>
      </c>
      <c r="B14" s="17"/>
      <c r="C14" s="17"/>
      <c r="D14" s="113"/>
      <c r="E14" s="113"/>
    </row>
    <row r="15" spans="1:5" ht="14.45" x14ac:dyDescent="0.3">
      <c r="A15" s="17"/>
      <c r="B15" s="17"/>
      <c r="C15" s="17"/>
      <c r="D15" s="113"/>
      <c r="E15" s="113"/>
    </row>
    <row r="16" spans="1:5" ht="14.45" x14ac:dyDescent="0.3">
      <c r="A16" s="17"/>
      <c r="B16" s="17"/>
      <c r="C16" s="17"/>
      <c r="D16" s="113"/>
      <c r="E16" s="113"/>
    </row>
    <row r="17" spans="1:5" ht="14.45" x14ac:dyDescent="0.3">
      <c r="A17" s="17"/>
      <c r="B17" s="17"/>
      <c r="C17" s="17"/>
      <c r="D17" s="113"/>
      <c r="E17" s="113"/>
    </row>
    <row r="18" spans="1:5" ht="14.45" x14ac:dyDescent="0.3">
      <c r="A18" s="19"/>
      <c r="B18" s="19"/>
      <c r="C18" s="19"/>
      <c r="D18" s="114"/>
      <c r="E18" s="114"/>
    </row>
    <row r="19" spans="1:5" ht="14.45" x14ac:dyDescent="0.3">
      <c r="A19" s="17" t="s">
        <v>189</v>
      </c>
      <c r="B19" s="17"/>
      <c r="C19" s="17"/>
      <c r="D19" s="113"/>
      <c r="E19" s="113"/>
    </row>
    <row r="20" spans="1:5" ht="14.45" x14ac:dyDescent="0.3">
      <c r="A20" s="17"/>
      <c r="B20" s="17"/>
      <c r="C20" s="17"/>
      <c r="D20" s="113"/>
      <c r="E20" s="113"/>
    </row>
    <row r="21" spans="1:5" ht="14.45" x14ac:dyDescent="0.3">
      <c r="A21" s="17"/>
      <c r="B21" s="17"/>
      <c r="C21" s="17"/>
      <c r="D21" s="113"/>
      <c r="E21" s="113"/>
    </row>
    <row r="22" spans="1:5" ht="14.45" x14ac:dyDescent="0.3">
      <c r="A22" s="17"/>
      <c r="B22" s="17"/>
      <c r="C22" s="17"/>
      <c r="D22" s="113"/>
      <c r="E22" s="113"/>
    </row>
    <row r="23" spans="1:5" ht="14.45" x14ac:dyDescent="0.3">
      <c r="A23" s="19"/>
      <c r="B23" s="19"/>
      <c r="C23" s="19"/>
      <c r="D23" s="114"/>
      <c r="E23" s="114"/>
    </row>
    <row r="24" spans="1:5" ht="14.45" x14ac:dyDescent="0.3">
      <c r="A24" s="17" t="s">
        <v>194</v>
      </c>
      <c r="B24" s="17"/>
      <c r="C24" s="17"/>
      <c r="D24" s="113"/>
      <c r="E24" s="113"/>
    </row>
    <row r="25" spans="1:5" ht="14.45" x14ac:dyDescent="0.3">
      <c r="A25" s="17"/>
      <c r="B25" s="17"/>
      <c r="C25" s="17"/>
      <c r="D25" s="113"/>
      <c r="E25" s="113"/>
    </row>
    <row r="26" spans="1:5" ht="14.45" x14ac:dyDescent="0.3">
      <c r="A26" s="17"/>
      <c r="B26" s="17"/>
      <c r="C26" s="17"/>
      <c r="D26" s="113"/>
      <c r="E26" s="113"/>
    </row>
    <row r="27" spans="1:5" ht="14.45" x14ac:dyDescent="0.3">
      <c r="A27" s="17"/>
      <c r="B27" s="17"/>
      <c r="C27" s="17"/>
      <c r="D27" s="113"/>
      <c r="E27" s="113"/>
    </row>
    <row r="28" spans="1:5" ht="14.45" x14ac:dyDescent="0.3">
      <c r="A28" s="19"/>
      <c r="B28" s="19"/>
      <c r="C28" s="19"/>
      <c r="D28" s="114"/>
      <c r="E28" s="114"/>
    </row>
    <row r="29" spans="1:5" ht="14.45" x14ac:dyDescent="0.3">
      <c r="A29" s="17" t="s">
        <v>213</v>
      </c>
      <c r="B29" s="17"/>
      <c r="C29" s="17"/>
      <c r="D29" s="113"/>
      <c r="E29" s="113"/>
    </row>
    <row r="30" spans="1:5" ht="14.45" x14ac:dyDescent="0.3">
      <c r="A30" s="17"/>
      <c r="B30" s="17"/>
      <c r="C30" s="17"/>
      <c r="D30" s="113"/>
      <c r="E30" s="113"/>
    </row>
    <row r="31" spans="1:5" x14ac:dyDescent="0.25">
      <c r="A31" s="17"/>
      <c r="B31" s="17"/>
      <c r="C31" s="17"/>
      <c r="D31" s="113"/>
      <c r="E31" s="113"/>
    </row>
    <row r="32" spans="1:5" x14ac:dyDescent="0.25">
      <c r="A32" s="17"/>
      <c r="B32" s="17"/>
      <c r="C32" s="17"/>
      <c r="D32" s="113"/>
      <c r="E32" s="113"/>
    </row>
    <row r="33" spans="1:5" x14ac:dyDescent="0.25">
      <c r="A33" s="19"/>
      <c r="B33" s="19"/>
      <c r="C33" s="19"/>
      <c r="D33" s="114"/>
      <c r="E33" s="114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3">
      <c r="B3" s="72" t="s">
        <v>160</v>
      </c>
    </row>
    <row r="4" spans="1:4" x14ac:dyDescent="0.3">
      <c r="B4" s="57" t="str">
        <f>PriorYearBalanceSheet!A3</f>
        <v>McDaniel Telephone Company</v>
      </c>
      <c r="C4" s="65"/>
    </row>
    <row r="5" spans="1:4" x14ac:dyDescent="0.3">
      <c r="B5" s="65"/>
      <c r="C5" s="65"/>
    </row>
    <row r="7" spans="1:4" x14ac:dyDescent="0.3">
      <c r="A7" s="73"/>
      <c r="B7" s="73"/>
      <c r="C7" s="117" t="s">
        <v>260</v>
      </c>
      <c r="D7" s="117" t="s">
        <v>261</v>
      </c>
    </row>
    <row r="8" spans="1:4" x14ac:dyDescent="0.3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3">
      <c r="A9" s="76"/>
      <c r="B9" s="76"/>
      <c r="C9" s="77" t="s">
        <v>148</v>
      </c>
      <c r="D9" s="77" t="s">
        <v>156</v>
      </c>
    </row>
    <row r="10" spans="1:4" x14ac:dyDescent="0.3">
      <c r="A10" s="85">
        <v>1</v>
      </c>
      <c r="B10" s="73" t="s">
        <v>204</v>
      </c>
      <c r="C10" s="81">
        <f>'RateBase '!D15</f>
        <v>2188375.5300000017</v>
      </c>
      <c r="D10" s="81">
        <f>C10</f>
        <v>2188375.5300000017</v>
      </c>
    </row>
    <row r="11" spans="1:4" x14ac:dyDescent="0.3">
      <c r="A11" s="74">
        <v>2</v>
      </c>
      <c r="B11" s="78" t="s">
        <v>170</v>
      </c>
      <c r="C11" s="93">
        <f>'RateBase '!E15</f>
        <v>1881211.3800000006</v>
      </c>
      <c r="D11" s="93">
        <f>C11</f>
        <v>1881211.3800000006</v>
      </c>
    </row>
    <row r="12" spans="1:4" x14ac:dyDescent="0.3">
      <c r="A12" s="74">
        <v>3</v>
      </c>
      <c r="B12" s="89" t="s">
        <v>171</v>
      </c>
      <c r="C12" s="79">
        <f>(C10+C11)/2</f>
        <v>2034793.455000001</v>
      </c>
      <c r="D12" s="79">
        <f>(D10+D11)/2</f>
        <v>2034793.455000001</v>
      </c>
    </row>
    <row r="13" spans="1:4" x14ac:dyDescent="0.3">
      <c r="A13" s="74">
        <v>4</v>
      </c>
      <c r="B13" s="78" t="s">
        <v>172</v>
      </c>
      <c r="C13" s="58">
        <f>IncomeStmtSummary!D29</f>
        <v>190833.2100000006</v>
      </c>
      <c r="D13" s="58">
        <f>C13</f>
        <v>190833.2100000006</v>
      </c>
    </row>
    <row r="14" spans="1:4" x14ac:dyDescent="0.3">
      <c r="A14" s="74">
        <v>5</v>
      </c>
      <c r="B14" s="78" t="s">
        <v>262</v>
      </c>
      <c r="C14" s="109">
        <f>-OutofPeriodAdj!D10</f>
        <v>-223126</v>
      </c>
      <c r="D14" s="53">
        <f>C14</f>
        <v>-223126</v>
      </c>
    </row>
    <row r="15" spans="1:4" x14ac:dyDescent="0.3">
      <c r="A15" s="74">
        <v>6</v>
      </c>
      <c r="B15" s="90" t="s">
        <v>174</v>
      </c>
      <c r="C15" s="79">
        <f>C13+C14</f>
        <v>-32292.789999999397</v>
      </c>
      <c r="D15" s="79">
        <f>D13+D14</f>
        <v>-32292.789999999397</v>
      </c>
    </row>
    <row r="16" spans="1:4" x14ac:dyDescent="0.3">
      <c r="A16" s="74">
        <v>7</v>
      </c>
      <c r="B16" s="89" t="s">
        <v>173</v>
      </c>
      <c r="C16" s="80">
        <f>C15/C12</f>
        <v>-1.5870303652023188E-2</v>
      </c>
      <c r="D16" s="80">
        <f>D15/D12</f>
        <v>-1.5870303652023188E-2</v>
      </c>
    </row>
    <row r="17" spans="1:7" x14ac:dyDescent="0.3">
      <c r="A17" s="86"/>
      <c r="B17" s="116"/>
      <c r="C17" s="80"/>
      <c r="D17" s="80"/>
    </row>
    <row r="18" spans="1:7" x14ac:dyDescent="0.3">
      <c r="B18" s="91" t="s">
        <v>169</v>
      </c>
      <c r="C18" s="65"/>
      <c r="D18" s="65"/>
      <c r="E18" s="65"/>
      <c r="F18" s="65"/>
      <c r="G18" s="65"/>
    </row>
    <row r="19" spans="1:7" x14ac:dyDescent="0.3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3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3">
      <c r="A21" s="65"/>
      <c r="B21" s="106" t="s">
        <v>215</v>
      </c>
      <c r="C21" s="65"/>
      <c r="D21" s="65"/>
      <c r="E21" s="65"/>
      <c r="F21" s="65"/>
      <c r="G21" s="65"/>
    </row>
    <row r="22" spans="1:7" x14ac:dyDescent="0.3">
      <c r="A22" s="65"/>
      <c r="B22" s="65"/>
      <c r="C22" s="65"/>
      <c r="D22" s="65"/>
      <c r="E22" s="65"/>
      <c r="F22" s="65"/>
      <c r="G22" s="65"/>
    </row>
    <row r="23" spans="1:7" x14ac:dyDescent="0.3">
      <c r="A23" s="65"/>
      <c r="B23" s="65"/>
      <c r="C23" s="65"/>
      <c r="D23" s="65"/>
      <c r="E23" s="65"/>
      <c r="F23" s="65"/>
      <c r="G23" s="65"/>
    </row>
    <row r="24" spans="1:7" x14ac:dyDescent="0.3">
      <c r="A24" s="65"/>
      <c r="B24" s="65"/>
      <c r="C24" s="65"/>
      <c r="D24" s="65"/>
      <c r="E24" s="65"/>
      <c r="F24" s="65"/>
      <c r="G24" s="65"/>
    </row>
    <row r="25" spans="1:7" x14ac:dyDescent="0.3">
      <c r="A25" s="65"/>
      <c r="B25" s="65"/>
      <c r="C25" s="65"/>
      <c r="D25" s="65"/>
      <c r="E25" s="65"/>
      <c r="F25" s="65"/>
      <c r="G25" s="65"/>
    </row>
    <row r="26" spans="1:7" x14ac:dyDescent="0.3">
      <c r="A26" s="65"/>
      <c r="B26" s="65"/>
      <c r="C26" s="65"/>
      <c r="D26" s="65"/>
      <c r="E26" s="65"/>
      <c r="F26" s="65"/>
      <c r="G26" s="65"/>
    </row>
    <row r="27" spans="1:7" x14ac:dyDescent="0.3">
      <c r="A27" s="65"/>
      <c r="B27" s="65"/>
      <c r="C27" s="65"/>
      <c r="D27" s="65"/>
      <c r="E27" s="65"/>
      <c r="F27" s="65"/>
      <c r="G27" s="65"/>
    </row>
    <row r="28" spans="1:7" x14ac:dyDescent="0.3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122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ht="14.45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ht="14.45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ht="14.45" x14ac:dyDescent="0.3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118">
        <v>2641544.92</v>
      </c>
      <c r="C10" s="119">
        <v>0</v>
      </c>
      <c r="D10" s="58">
        <f>SUM(B10:C10)</f>
        <v>2641544.92</v>
      </c>
      <c r="E10" s="17"/>
      <c r="F10" s="17" t="s">
        <v>77</v>
      </c>
      <c r="G10" s="136">
        <v>548271.16</v>
      </c>
      <c r="H10" s="138">
        <v>0</v>
      </c>
      <c r="I10" s="58">
        <f>SUM(G10:H10)</f>
        <v>548271.16</v>
      </c>
    </row>
    <row r="11" spans="1:9" x14ac:dyDescent="0.25">
      <c r="A11" s="17" t="s">
        <v>129</v>
      </c>
      <c r="B11" s="118">
        <v>0</v>
      </c>
      <c r="C11" s="119">
        <v>0</v>
      </c>
      <c r="D11" s="58">
        <f>SUM(B11:C11)</f>
        <v>0</v>
      </c>
      <c r="E11" s="17"/>
      <c r="F11" s="17" t="s">
        <v>79</v>
      </c>
      <c r="G11" s="136">
        <v>0</v>
      </c>
      <c r="H11" s="138">
        <v>0</v>
      </c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136">
        <v>50931.85</v>
      </c>
      <c r="H12" s="138">
        <v>0</v>
      </c>
      <c r="I12" s="58">
        <f t="shared" si="0"/>
        <v>50931.85</v>
      </c>
    </row>
    <row r="13" spans="1:9" x14ac:dyDescent="0.25">
      <c r="A13" s="17" t="s">
        <v>43</v>
      </c>
      <c r="B13" s="120">
        <v>0</v>
      </c>
      <c r="C13" s="121">
        <v>0</v>
      </c>
      <c r="D13" s="58">
        <f>SUM(B13:C13)</f>
        <v>0</v>
      </c>
      <c r="E13" s="17"/>
      <c r="F13" s="17" t="s">
        <v>81</v>
      </c>
      <c r="G13" s="136">
        <v>0</v>
      </c>
      <c r="H13" s="138">
        <v>0</v>
      </c>
      <c r="I13" s="58">
        <f t="shared" si="0"/>
        <v>0</v>
      </c>
    </row>
    <row r="14" spans="1:9" x14ac:dyDescent="0.25">
      <c r="A14" s="17" t="s">
        <v>46</v>
      </c>
      <c r="B14" s="120">
        <v>717771.88</v>
      </c>
      <c r="C14" s="121">
        <v>0</v>
      </c>
      <c r="D14" s="58">
        <f>SUM(B14:C14)</f>
        <v>717771.88</v>
      </c>
      <c r="E14" s="17"/>
      <c r="F14" s="17" t="s">
        <v>82</v>
      </c>
      <c r="G14" s="136">
        <v>0</v>
      </c>
      <c r="H14" s="138">
        <v>0</v>
      </c>
      <c r="I14" s="58">
        <f t="shared" si="0"/>
        <v>0</v>
      </c>
    </row>
    <row r="15" spans="1:9" x14ac:dyDescent="0.25">
      <c r="A15" s="17" t="s">
        <v>44</v>
      </c>
      <c r="B15" s="120">
        <v>0</v>
      </c>
      <c r="C15" s="121">
        <v>0</v>
      </c>
      <c r="D15" s="58">
        <f t="shared" ref="D15" si="1">SUM(B15:C15)</f>
        <v>0</v>
      </c>
      <c r="E15" s="17"/>
      <c r="F15" s="17" t="s">
        <v>83</v>
      </c>
      <c r="G15" s="136">
        <v>0</v>
      </c>
      <c r="H15" s="138">
        <v>0</v>
      </c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136">
        <v>0</v>
      </c>
      <c r="H16" s="138">
        <v>0</v>
      </c>
      <c r="I16" s="58">
        <f t="shared" si="0"/>
        <v>0</v>
      </c>
    </row>
    <row r="17" spans="1:9" x14ac:dyDescent="0.25">
      <c r="A17" s="17" t="s">
        <v>43</v>
      </c>
      <c r="B17" s="123">
        <v>135065.13</v>
      </c>
      <c r="C17" s="125">
        <v>0</v>
      </c>
      <c r="D17" s="58">
        <f>SUM(B17:C17)</f>
        <v>135065.13</v>
      </c>
      <c r="E17" s="18"/>
      <c r="F17" s="17" t="s">
        <v>85</v>
      </c>
      <c r="G17" s="136">
        <v>200180</v>
      </c>
      <c r="H17" s="138">
        <v>0</v>
      </c>
      <c r="I17" s="58">
        <f t="shared" si="0"/>
        <v>200180</v>
      </c>
    </row>
    <row r="18" spans="1:9" x14ac:dyDescent="0.25">
      <c r="A18" s="17" t="s">
        <v>46</v>
      </c>
      <c r="B18" s="123">
        <v>120121.29</v>
      </c>
      <c r="C18" s="125">
        <v>0</v>
      </c>
      <c r="D18" s="58">
        <f t="shared" ref="D18:D24" si="2">SUM(B18:C18)</f>
        <v>120121.29</v>
      </c>
      <c r="E18" s="17"/>
      <c r="F18" s="17" t="s">
        <v>86</v>
      </c>
      <c r="G18" s="136">
        <v>23596.19</v>
      </c>
      <c r="H18" s="138">
        <v>0</v>
      </c>
      <c r="I18" s="58">
        <f t="shared" si="0"/>
        <v>23596.19</v>
      </c>
    </row>
    <row r="19" spans="1:9" x14ac:dyDescent="0.25">
      <c r="A19" s="17" t="s">
        <v>44</v>
      </c>
      <c r="B19" s="123">
        <v>0</v>
      </c>
      <c r="C19" s="125">
        <v>0</v>
      </c>
      <c r="D19" s="58">
        <f t="shared" si="2"/>
        <v>0</v>
      </c>
      <c r="E19" s="17"/>
      <c r="F19" s="17" t="s">
        <v>87</v>
      </c>
      <c r="G19" s="137">
        <v>18402.07</v>
      </c>
      <c r="H19" s="139">
        <v>0</v>
      </c>
      <c r="I19" s="59">
        <f t="shared" si="0"/>
        <v>18402.07</v>
      </c>
    </row>
    <row r="20" spans="1:9" x14ac:dyDescent="0.25">
      <c r="A20" s="17" t="s">
        <v>47</v>
      </c>
      <c r="B20" s="123">
        <v>0</v>
      </c>
      <c r="C20" s="125">
        <v>0</v>
      </c>
      <c r="D20" s="58">
        <f t="shared" si="2"/>
        <v>0</v>
      </c>
      <c r="E20" s="17"/>
      <c r="F20" s="17" t="s">
        <v>107</v>
      </c>
      <c r="G20" s="58">
        <f>SUM(G10:G19)</f>
        <v>841381.2699999999</v>
      </c>
      <c r="H20" s="58">
        <f>SUM(H10:H19)</f>
        <v>0</v>
      </c>
      <c r="I20" s="58">
        <f t="shared" ref="I20" si="3">SUM(I10:I19)</f>
        <v>841381.2699999999</v>
      </c>
    </row>
    <row r="21" spans="1:9" x14ac:dyDescent="0.25">
      <c r="A21" s="17" t="s">
        <v>48</v>
      </c>
      <c r="B21" s="123">
        <v>41966.96</v>
      </c>
      <c r="C21" s="125">
        <v>0</v>
      </c>
      <c r="D21" s="58">
        <f t="shared" si="2"/>
        <v>41966.96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123">
        <v>0</v>
      </c>
      <c r="C22" s="125">
        <v>0</v>
      </c>
      <c r="D22" s="58">
        <f t="shared" si="2"/>
        <v>0</v>
      </c>
      <c r="E22" s="17"/>
      <c r="F22" s="17" t="s">
        <v>90</v>
      </c>
      <c r="G22" s="140">
        <v>0</v>
      </c>
      <c r="H22" s="142">
        <v>0</v>
      </c>
      <c r="I22" s="58">
        <f>SUM(G22:H22)</f>
        <v>0</v>
      </c>
    </row>
    <row r="23" spans="1:9" x14ac:dyDescent="0.25">
      <c r="A23" s="17" t="s">
        <v>50</v>
      </c>
      <c r="B23" s="123">
        <v>6464.1</v>
      </c>
      <c r="C23" s="125">
        <v>0</v>
      </c>
      <c r="D23" s="58">
        <f t="shared" si="2"/>
        <v>6464.1</v>
      </c>
      <c r="E23" s="17"/>
      <c r="F23" s="17" t="s">
        <v>91</v>
      </c>
      <c r="G23" s="140">
        <v>0</v>
      </c>
      <c r="H23" s="142">
        <v>0</v>
      </c>
      <c r="I23" s="58">
        <f t="shared" ref="I23:I25" si="4">SUM(G23:H23)</f>
        <v>0</v>
      </c>
    </row>
    <row r="24" spans="1:9" x14ac:dyDescent="0.25">
      <c r="A24" s="17" t="s">
        <v>51</v>
      </c>
      <c r="B24" s="124">
        <v>0</v>
      </c>
      <c r="C24" s="126">
        <v>0</v>
      </c>
      <c r="D24" s="59">
        <f t="shared" si="2"/>
        <v>0</v>
      </c>
      <c r="E24" s="17"/>
      <c r="F24" s="17" t="s">
        <v>92</v>
      </c>
      <c r="G24" s="140">
        <v>0</v>
      </c>
      <c r="H24" s="142">
        <v>0</v>
      </c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3662934.28</v>
      </c>
      <c r="C25" s="58">
        <f>C10+C11+C13+C14+C15+C17+C18+C19+C20+C21+C22+C23+C24</f>
        <v>0</v>
      </c>
      <c r="D25" s="58">
        <f t="shared" ref="D25" si="5">D10+D11+D13+D14+D15+D17+D18+D19+D20+D21+D22+D23+D24</f>
        <v>3662934.28</v>
      </c>
      <c r="E25" s="17"/>
      <c r="F25" s="17" t="s">
        <v>93</v>
      </c>
      <c r="G25" s="140">
        <v>0</v>
      </c>
      <c r="H25" s="142">
        <v>0</v>
      </c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140">
        <v>0</v>
      </c>
      <c r="H26" s="142">
        <v>0</v>
      </c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140">
        <v>0</v>
      </c>
      <c r="H27" s="142">
        <v>0</v>
      </c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140">
        <v>0</v>
      </c>
      <c r="H28" s="142">
        <v>0</v>
      </c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140">
        <v>0</v>
      </c>
      <c r="H29" s="142">
        <v>0</v>
      </c>
      <c r="I29" s="58">
        <f t="shared" si="6"/>
        <v>0</v>
      </c>
    </row>
    <row r="30" spans="1:9" x14ac:dyDescent="0.25">
      <c r="A30" s="17" t="s">
        <v>54</v>
      </c>
      <c r="B30" s="127">
        <v>0</v>
      </c>
      <c r="C30" s="128">
        <v>0</v>
      </c>
      <c r="D30" s="58">
        <f>SUM(B30:C30)</f>
        <v>0</v>
      </c>
      <c r="E30" s="17"/>
      <c r="F30" s="17" t="s">
        <v>97</v>
      </c>
      <c r="G30" s="140">
        <v>0</v>
      </c>
      <c r="H30" s="142">
        <v>0</v>
      </c>
      <c r="I30" s="58">
        <f t="shared" si="6"/>
        <v>0</v>
      </c>
    </row>
    <row r="31" spans="1:9" x14ac:dyDescent="0.25">
      <c r="A31" s="17" t="s">
        <v>55</v>
      </c>
      <c r="B31" s="127">
        <v>0</v>
      </c>
      <c r="C31" s="128">
        <v>0</v>
      </c>
      <c r="D31" s="58">
        <f>SUM(B31:C31)</f>
        <v>0</v>
      </c>
      <c r="E31" s="17"/>
      <c r="F31" s="17" t="s">
        <v>98</v>
      </c>
      <c r="G31" s="141">
        <v>0</v>
      </c>
      <c r="H31" s="143">
        <v>0</v>
      </c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5">
        <f>SUM(G22:G31)</f>
        <v>0</v>
      </c>
      <c r="H32" s="115">
        <f>SUM(H22:H31)</f>
        <v>0</v>
      </c>
      <c r="I32" s="115">
        <f>SUM(I22:I31)</f>
        <v>0</v>
      </c>
    </row>
    <row r="33" spans="1:9" x14ac:dyDescent="0.25">
      <c r="A33" s="17" t="s">
        <v>56</v>
      </c>
      <c r="B33" s="129">
        <v>0</v>
      </c>
      <c r="C33" s="131">
        <v>0</v>
      </c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129">
        <v>0</v>
      </c>
      <c r="C34" s="131">
        <v>0</v>
      </c>
      <c r="D34" s="58">
        <f t="shared" ref="D34:D38" si="7">SUM(B34:C34)</f>
        <v>0</v>
      </c>
      <c r="E34" s="17"/>
      <c r="F34" s="17" t="s">
        <v>101</v>
      </c>
      <c r="G34" s="144">
        <v>19135</v>
      </c>
      <c r="H34" s="146">
        <v>0</v>
      </c>
      <c r="I34" s="58">
        <f>SUM(G34:H34)</f>
        <v>19135</v>
      </c>
    </row>
    <row r="35" spans="1:9" x14ac:dyDescent="0.25">
      <c r="A35" s="17" t="s">
        <v>151</v>
      </c>
      <c r="B35" s="129">
        <v>7158.63</v>
      </c>
      <c r="C35" s="69">
        <f>-1*(C25+C30+C31+C33+C34+C36+C37+C38+C47)</f>
        <v>31495</v>
      </c>
      <c r="D35" s="58">
        <f t="shared" si="7"/>
        <v>38653.629999999997</v>
      </c>
      <c r="E35" s="17"/>
      <c r="F35" s="18" t="s">
        <v>216</v>
      </c>
      <c r="G35" s="144">
        <v>565693.85</v>
      </c>
      <c r="H35" s="144">
        <v>0</v>
      </c>
      <c r="I35" s="58">
        <f>SUM(G35:H35)</f>
        <v>565693.85</v>
      </c>
    </row>
    <row r="36" spans="1:9" x14ac:dyDescent="0.25">
      <c r="A36" s="17" t="s">
        <v>61</v>
      </c>
      <c r="B36" s="129">
        <v>19690</v>
      </c>
      <c r="C36" s="132">
        <v>0</v>
      </c>
      <c r="D36" s="58">
        <f t="shared" si="7"/>
        <v>19690</v>
      </c>
      <c r="E36" s="17"/>
      <c r="F36" s="17" t="s">
        <v>240</v>
      </c>
      <c r="G36" s="144">
        <v>0</v>
      </c>
      <c r="H36" s="148">
        <v>0</v>
      </c>
      <c r="I36" s="58">
        <f t="shared" ref="I36:I37" si="8">SUM(G36:H36)</f>
        <v>0</v>
      </c>
    </row>
    <row r="37" spans="1:9" x14ac:dyDescent="0.25">
      <c r="A37" s="17" t="s">
        <v>62</v>
      </c>
      <c r="B37" s="129">
        <v>0</v>
      </c>
      <c r="C37" s="132">
        <v>0</v>
      </c>
      <c r="D37" s="58">
        <f t="shared" si="7"/>
        <v>0</v>
      </c>
      <c r="E37" s="17"/>
      <c r="F37" s="17" t="s">
        <v>263</v>
      </c>
      <c r="G37" s="145">
        <v>0</v>
      </c>
      <c r="H37" s="147">
        <v>0</v>
      </c>
      <c r="I37" s="59">
        <f t="shared" si="8"/>
        <v>0</v>
      </c>
    </row>
    <row r="38" spans="1:9" x14ac:dyDescent="0.25">
      <c r="A38" s="17" t="s">
        <v>63</v>
      </c>
      <c r="B38" s="130">
        <v>0</v>
      </c>
      <c r="C38" s="133">
        <v>0</v>
      </c>
      <c r="D38" s="59">
        <f t="shared" si="7"/>
        <v>0</v>
      </c>
      <c r="E38" s="17"/>
      <c r="F38" s="17" t="s">
        <v>217</v>
      </c>
      <c r="G38" s="58">
        <f>SUM(G34:G37)</f>
        <v>584828.85</v>
      </c>
      <c r="H38" s="58">
        <f>SUM(H34:H37)</f>
        <v>0</v>
      </c>
      <c r="I38" s="58">
        <f>SUM(I34:I37)</f>
        <v>584828.85</v>
      </c>
    </row>
    <row r="39" spans="1:9" x14ac:dyDescent="0.25">
      <c r="A39" s="17" t="s">
        <v>64</v>
      </c>
      <c r="B39" s="58">
        <f>B30+B31+B33+B34+B35+B36+B37+B38</f>
        <v>26848.63</v>
      </c>
      <c r="C39" s="58">
        <f>C30+C31+C33+C34+C35+C36+C37+C38</f>
        <v>31495</v>
      </c>
      <c r="D39" s="58">
        <f>D30+D31+D33+D34+D35+D36+D37+D38</f>
        <v>58343.63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149">
        <v>26200</v>
      </c>
      <c r="H40" s="22"/>
      <c r="I40" s="58">
        <f>SUM(G40:H40)</f>
        <v>26200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149">
        <v>0</v>
      </c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134">
        <v>14987429.960000001</v>
      </c>
      <c r="C42" s="134">
        <v>-52940</v>
      </c>
      <c r="D42" s="58">
        <f>SUM(B42:C42)</f>
        <v>14934489.960000001</v>
      </c>
      <c r="E42" s="17"/>
      <c r="F42" s="17" t="s">
        <v>220</v>
      </c>
      <c r="G42" s="149">
        <v>0</v>
      </c>
      <c r="H42" s="22"/>
      <c r="I42" s="58">
        <f t="shared" si="9"/>
        <v>0</v>
      </c>
    </row>
    <row r="43" spans="1:9" x14ac:dyDescent="0.25">
      <c r="A43" s="17" t="s">
        <v>67</v>
      </c>
      <c r="B43" s="134">
        <v>0</v>
      </c>
      <c r="C43" s="134">
        <v>0</v>
      </c>
      <c r="D43" s="58">
        <f t="shared" ref="D43:D46" si="10">SUM(B43:C43)</f>
        <v>0</v>
      </c>
      <c r="E43" s="17"/>
      <c r="F43" s="17" t="s">
        <v>226</v>
      </c>
      <c r="G43" s="149">
        <v>0</v>
      </c>
      <c r="H43" s="22"/>
      <c r="I43" s="58">
        <f t="shared" si="9"/>
        <v>0</v>
      </c>
    </row>
    <row r="44" spans="1:9" x14ac:dyDescent="0.25">
      <c r="A44" s="17" t="s">
        <v>68</v>
      </c>
      <c r="B44" s="134">
        <v>24097.24</v>
      </c>
      <c r="C44" s="134">
        <v>0</v>
      </c>
      <c r="D44" s="58">
        <f t="shared" si="10"/>
        <v>24097.24</v>
      </c>
      <c r="E44" s="17"/>
      <c r="F44" s="17" t="s">
        <v>221</v>
      </c>
      <c r="G44" s="149">
        <v>-4778.1499999999996</v>
      </c>
      <c r="H44" s="22"/>
      <c r="I44" s="58">
        <f t="shared" si="9"/>
        <v>-4778.1499999999996</v>
      </c>
    </row>
    <row r="45" spans="1:9" x14ac:dyDescent="0.25">
      <c r="A45" s="17" t="s">
        <v>69</v>
      </c>
      <c r="B45" s="134">
        <v>28567.09</v>
      </c>
      <c r="C45" s="134">
        <v>0</v>
      </c>
      <c r="D45" s="58">
        <f t="shared" si="10"/>
        <v>28567.09</v>
      </c>
      <c r="E45" s="17"/>
      <c r="F45" s="17" t="s">
        <v>222</v>
      </c>
      <c r="G45" s="149">
        <v>0</v>
      </c>
      <c r="H45" s="22"/>
      <c r="I45" s="58">
        <f t="shared" si="9"/>
        <v>0</v>
      </c>
    </row>
    <row r="46" spans="1:9" x14ac:dyDescent="0.25">
      <c r="A46" s="17" t="s">
        <v>110</v>
      </c>
      <c r="B46" s="135">
        <v>-12257387.539999999</v>
      </c>
      <c r="C46" s="135">
        <v>21445</v>
      </c>
      <c r="D46" s="59">
        <f t="shared" si="10"/>
        <v>-12235942.539999999</v>
      </c>
      <c r="E46" s="17"/>
      <c r="F46" s="17" t="s">
        <v>223</v>
      </c>
      <c r="G46" s="150">
        <v>5024857.97</v>
      </c>
      <c r="H46" s="94">
        <f>-1*(H20+H32+H38)</f>
        <v>0</v>
      </c>
      <c r="I46" s="59">
        <f t="shared" si="9"/>
        <v>5024857.97</v>
      </c>
    </row>
    <row r="47" spans="1:9" x14ac:dyDescent="0.25">
      <c r="A47" s="17" t="s">
        <v>70</v>
      </c>
      <c r="B47" s="58">
        <f>B42+B43+B44+B45+B46</f>
        <v>2782706.7500000019</v>
      </c>
      <c r="C47" s="58">
        <f t="shared" ref="C47:D47" si="11">C42+C43+C44+C45+C46</f>
        <v>-31495</v>
      </c>
      <c r="D47" s="58">
        <f t="shared" si="11"/>
        <v>2751211.7500000019</v>
      </c>
      <c r="E47" s="17"/>
      <c r="F47" s="17" t="s">
        <v>224</v>
      </c>
      <c r="G47" s="58">
        <f>SUM(G40:G46)</f>
        <v>5046279.8199999994</v>
      </c>
      <c r="H47" s="61">
        <f t="shared" ref="H47:I47" si="12">SUM(H40:H46)</f>
        <v>0</v>
      </c>
      <c r="I47" s="58">
        <f t="shared" si="12"/>
        <v>5046279.8199999994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6472489.660000002</v>
      </c>
      <c r="C49" s="60">
        <f>C25+C39+C47</f>
        <v>0</v>
      </c>
      <c r="D49" s="60">
        <f>D25+D39+D47</f>
        <v>6472489.660000002</v>
      </c>
      <c r="E49" s="19"/>
      <c r="F49" s="82" t="s">
        <v>228</v>
      </c>
      <c r="G49" s="60">
        <f>G20+G32+G38+G47</f>
        <v>6472489.9399999995</v>
      </c>
      <c r="H49" s="60">
        <f>H20+H32+H38+H47</f>
        <v>0</v>
      </c>
      <c r="I49" s="60">
        <f>I20+I32+I38+I47</f>
        <v>6472489.9399999995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ht="14.45" x14ac:dyDescent="0.3">
      <c r="A2" t="s">
        <v>160</v>
      </c>
    </row>
    <row r="3" spans="1:9" ht="14.45" x14ac:dyDescent="0.3">
      <c r="A3" s="57" t="str">
        <f>PriorYearBalanceSheet!A3</f>
        <v>McDaniel Telephone Company</v>
      </c>
      <c r="B3" s="65"/>
      <c r="C3" s="65"/>
      <c r="D3" s="65"/>
      <c r="E3" s="65"/>
    </row>
    <row r="4" spans="1:9" ht="14.45" x14ac:dyDescent="0.3">
      <c r="A4" s="66"/>
      <c r="B4" s="65"/>
      <c r="C4" s="65"/>
      <c r="D4" s="65"/>
      <c r="E4" s="65"/>
    </row>
    <row r="5" spans="1:9" ht="14.45" x14ac:dyDescent="0.3">
      <c r="A5" s="65"/>
      <c r="B5" s="65"/>
      <c r="C5" s="65"/>
      <c r="D5" s="65"/>
      <c r="E5" s="65"/>
    </row>
    <row r="6" spans="1:9" ht="14.45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ht="14.45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ht="14.45" x14ac:dyDescent="0.3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2"/>
      <c r="I9" s="3"/>
    </row>
    <row r="10" spans="1:9" x14ac:dyDescent="0.25">
      <c r="A10" s="17" t="s">
        <v>41</v>
      </c>
      <c r="B10" s="151">
        <v>252235.69</v>
      </c>
      <c r="C10" s="152">
        <v>0</v>
      </c>
      <c r="D10" s="58">
        <f>SUM(B10:C10)</f>
        <v>252235.69</v>
      </c>
      <c r="E10" s="17"/>
      <c r="F10" s="17" t="s">
        <v>77</v>
      </c>
      <c r="G10" s="165">
        <v>540558.76</v>
      </c>
      <c r="H10" s="167">
        <v>0</v>
      </c>
      <c r="I10" s="58">
        <f>SUM(G10:H10)</f>
        <v>540558.76</v>
      </c>
    </row>
    <row r="11" spans="1:9" x14ac:dyDescent="0.25">
      <c r="A11" s="17" t="s">
        <v>129</v>
      </c>
      <c r="B11" s="151">
        <v>0</v>
      </c>
      <c r="C11" s="152">
        <v>0</v>
      </c>
      <c r="D11" s="58">
        <f>SUM(B11:C11)</f>
        <v>0</v>
      </c>
      <c r="E11" s="17"/>
      <c r="F11" s="17" t="s">
        <v>79</v>
      </c>
      <c r="G11" s="165">
        <v>0</v>
      </c>
      <c r="H11" s="167">
        <v>0</v>
      </c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165">
        <v>50717.09</v>
      </c>
      <c r="H12" s="167">
        <v>0</v>
      </c>
      <c r="I12" s="58">
        <f t="shared" si="0"/>
        <v>50717.09</v>
      </c>
    </row>
    <row r="13" spans="1:9" x14ac:dyDescent="0.25">
      <c r="A13" s="17" t="s">
        <v>43</v>
      </c>
      <c r="B13" s="153">
        <v>0</v>
      </c>
      <c r="C13" s="154">
        <v>0</v>
      </c>
      <c r="D13" s="58">
        <f>SUM(B13:C13)</f>
        <v>0</v>
      </c>
      <c r="E13" s="17"/>
      <c r="F13" s="17" t="s">
        <v>81</v>
      </c>
      <c r="G13" s="165">
        <v>0</v>
      </c>
      <c r="H13" s="167">
        <v>0</v>
      </c>
      <c r="I13" s="58">
        <f t="shared" si="0"/>
        <v>0</v>
      </c>
    </row>
    <row r="14" spans="1:9" x14ac:dyDescent="0.25">
      <c r="A14" s="17" t="s">
        <v>46</v>
      </c>
      <c r="B14" s="153">
        <v>204260.25</v>
      </c>
      <c r="C14" s="154">
        <v>0</v>
      </c>
      <c r="D14" s="58">
        <f t="shared" ref="D14:D15" si="1">SUM(B14:C14)</f>
        <v>204260.25</v>
      </c>
      <c r="E14" s="17"/>
      <c r="F14" s="17" t="s">
        <v>82</v>
      </c>
      <c r="G14" s="165">
        <v>0</v>
      </c>
      <c r="H14" s="167">
        <v>0</v>
      </c>
      <c r="I14" s="58">
        <f t="shared" si="0"/>
        <v>0</v>
      </c>
    </row>
    <row r="15" spans="1:9" x14ac:dyDescent="0.25">
      <c r="A15" s="17" t="s">
        <v>44</v>
      </c>
      <c r="B15" s="153">
        <v>0</v>
      </c>
      <c r="C15" s="154">
        <v>0</v>
      </c>
      <c r="D15" s="58">
        <f t="shared" si="1"/>
        <v>0</v>
      </c>
      <c r="E15" s="17"/>
      <c r="F15" s="17" t="s">
        <v>83</v>
      </c>
      <c r="G15" s="165">
        <v>0</v>
      </c>
      <c r="H15" s="167">
        <v>0</v>
      </c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165">
        <v>0</v>
      </c>
      <c r="H16" s="167">
        <v>0</v>
      </c>
      <c r="I16" s="58">
        <f t="shared" si="0"/>
        <v>0</v>
      </c>
    </row>
    <row r="17" spans="1:9" x14ac:dyDescent="0.25">
      <c r="A17" s="17" t="s">
        <v>43</v>
      </c>
      <c r="B17" s="155">
        <v>137987.66</v>
      </c>
      <c r="C17" s="157">
        <v>0</v>
      </c>
      <c r="D17" s="58">
        <f>SUM(B17:C17)</f>
        <v>137987.66</v>
      </c>
      <c r="E17" s="18"/>
      <c r="F17" s="17" t="s">
        <v>85</v>
      </c>
      <c r="G17" s="165">
        <v>91033</v>
      </c>
      <c r="H17" s="167">
        <v>0</v>
      </c>
      <c r="I17" s="58">
        <f t="shared" si="0"/>
        <v>91033</v>
      </c>
    </row>
    <row r="18" spans="1:9" x14ac:dyDescent="0.25">
      <c r="A18" s="17" t="s">
        <v>46</v>
      </c>
      <c r="B18" s="155">
        <v>76783.39</v>
      </c>
      <c r="C18" s="157">
        <v>0</v>
      </c>
      <c r="D18" s="58">
        <f t="shared" ref="D18:D24" si="2">SUM(B18:C18)</f>
        <v>76783.39</v>
      </c>
      <c r="E18" s="17"/>
      <c r="F18" s="17" t="s">
        <v>86</v>
      </c>
      <c r="G18" s="165">
        <v>21642.400000000001</v>
      </c>
      <c r="H18" s="167">
        <v>0</v>
      </c>
      <c r="I18" s="58">
        <f t="shared" si="0"/>
        <v>21642.400000000001</v>
      </c>
    </row>
    <row r="19" spans="1:9" x14ac:dyDescent="0.25">
      <c r="A19" s="17" t="s">
        <v>44</v>
      </c>
      <c r="B19" s="155">
        <v>0</v>
      </c>
      <c r="C19" s="157">
        <v>0</v>
      </c>
      <c r="D19" s="58">
        <f t="shared" si="2"/>
        <v>0</v>
      </c>
      <c r="E19" s="17"/>
      <c r="F19" s="17" t="s">
        <v>87</v>
      </c>
      <c r="G19" s="166">
        <v>19573.55</v>
      </c>
      <c r="H19" s="168">
        <v>0</v>
      </c>
      <c r="I19" s="59">
        <f t="shared" si="0"/>
        <v>19573.55</v>
      </c>
    </row>
    <row r="20" spans="1:9" x14ac:dyDescent="0.25">
      <c r="A20" s="17" t="s">
        <v>47</v>
      </c>
      <c r="B20" s="155">
        <v>0</v>
      </c>
      <c r="C20" s="157">
        <v>0</v>
      </c>
      <c r="D20" s="58">
        <f t="shared" si="2"/>
        <v>0</v>
      </c>
      <c r="E20" s="17"/>
      <c r="F20" s="17" t="s">
        <v>107</v>
      </c>
      <c r="G20" s="58">
        <f>SUM(G10:G19)</f>
        <v>723524.8</v>
      </c>
      <c r="H20" s="58">
        <f>SUM(H10:H19)</f>
        <v>0</v>
      </c>
      <c r="I20" s="58">
        <f t="shared" ref="I20" si="3">SUM(I10:I19)</f>
        <v>723524.8</v>
      </c>
    </row>
    <row r="21" spans="1:9" x14ac:dyDescent="0.25">
      <c r="A21" s="17" t="s">
        <v>48</v>
      </c>
      <c r="B21" s="155">
        <v>32244.84</v>
      </c>
      <c r="C21" s="157">
        <v>0</v>
      </c>
      <c r="D21" s="58">
        <f t="shared" si="2"/>
        <v>32244.84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155">
        <v>0</v>
      </c>
      <c r="C22" s="157">
        <v>0</v>
      </c>
      <c r="D22" s="58">
        <f t="shared" si="2"/>
        <v>0</v>
      </c>
      <c r="E22" s="17"/>
      <c r="F22" s="17" t="s">
        <v>90</v>
      </c>
      <c r="G22" s="169">
        <v>0</v>
      </c>
      <c r="H22" s="171">
        <v>0</v>
      </c>
      <c r="I22" s="58">
        <f>SUM(G22:H22)</f>
        <v>0</v>
      </c>
    </row>
    <row r="23" spans="1:9" x14ac:dyDescent="0.25">
      <c r="A23" s="17" t="s">
        <v>50</v>
      </c>
      <c r="B23" s="155">
        <v>6464.1</v>
      </c>
      <c r="C23" s="157">
        <v>0</v>
      </c>
      <c r="D23" s="58">
        <f t="shared" si="2"/>
        <v>6464.1</v>
      </c>
      <c r="E23" s="17"/>
      <c r="F23" s="17" t="s">
        <v>91</v>
      </c>
      <c r="G23" s="169">
        <v>0</v>
      </c>
      <c r="H23" s="171">
        <v>0</v>
      </c>
      <c r="I23" s="58">
        <f t="shared" ref="I23:I25" si="4">SUM(G23:H23)</f>
        <v>0</v>
      </c>
    </row>
    <row r="24" spans="1:9" x14ac:dyDescent="0.25">
      <c r="A24" s="17" t="s">
        <v>51</v>
      </c>
      <c r="B24" s="156">
        <v>0</v>
      </c>
      <c r="C24" s="158">
        <v>0</v>
      </c>
      <c r="D24" s="59">
        <f t="shared" si="2"/>
        <v>0</v>
      </c>
      <c r="E24" s="17"/>
      <c r="F24" s="17" t="s">
        <v>92</v>
      </c>
      <c r="G24" s="169">
        <v>0</v>
      </c>
      <c r="H24" s="171">
        <v>0</v>
      </c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709975.92999999993</v>
      </c>
      <c r="C25" s="58">
        <f>C10+C11+C13+C14+C15+C17+C18+C19+C20+C21+C22+C23+C24</f>
        <v>0</v>
      </c>
      <c r="D25" s="58">
        <f t="shared" ref="D25" si="5">D10+D11+D13+D14+D15+D17+D18+D19+D20+D21+D22+D23+D24</f>
        <v>709975.92999999993</v>
      </c>
      <c r="E25" s="17"/>
      <c r="F25" s="17" t="s">
        <v>93</v>
      </c>
      <c r="G25" s="169">
        <v>0</v>
      </c>
      <c r="H25" s="171">
        <v>0</v>
      </c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169">
        <v>0</v>
      </c>
      <c r="H26" s="171">
        <v>0</v>
      </c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169">
        <v>0</v>
      </c>
      <c r="H27" s="171">
        <v>0</v>
      </c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169">
        <v>0</v>
      </c>
      <c r="H28" s="171">
        <v>0</v>
      </c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169">
        <v>0</v>
      </c>
      <c r="H29" s="171">
        <v>0</v>
      </c>
      <c r="I29" s="58">
        <f t="shared" si="6"/>
        <v>0</v>
      </c>
    </row>
    <row r="30" spans="1:9" x14ac:dyDescent="0.25">
      <c r="A30" s="17" t="s">
        <v>54</v>
      </c>
      <c r="B30" s="159">
        <v>0</v>
      </c>
      <c r="C30" s="160">
        <v>0</v>
      </c>
      <c r="D30" s="58">
        <f>SUM(B30:C30)</f>
        <v>0</v>
      </c>
      <c r="E30" s="17"/>
      <c r="F30" s="17" t="s">
        <v>97</v>
      </c>
      <c r="G30" s="169">
        <v>0</v>
      </c>
      <c r="H30" s="171">
        <v>0</v>
      </c>
      <c r="I30" s="58">
        <f t="shared" si="6"/>
        <v>0</v>
      </c>
    </row>
    <row r="31" spans="1:9" x14ac:dyDescent="0.25">
      <c r="A31" s="17" t="s">
        <v>55</v>
      </c>
      <c r="B31" s="159">
        <v>0</v>
      </c>
      <c r="C31" s="160">
        <v>0</v>
      </c>
      <c r="D31" s="58">
        <f>SUM(B31:C31)</f>
        <v>0</v>
      </c>
      <c r="E31" s="17"/>
      <c r="F31" s="17" t="s">
        <v>98</v>
      </c>
      <c r="G31" s="170">
        <v>0</v>
      </c>
      <c r="H31" s="172">
        <v>0</v>
      </c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5">
        <f>SUM(G22:G31)</f>
        <v>0</v>
      </c>
      <c r="H32" s="81">
        <f>SUM(H22:H31)</f>
        <v>0</v>
      </c>
      <c r="I32" s="58">
        <f>SUM(I22:I31)</f>
        <v>0</v>
      </c>
    </row>
    <row r="33" spans="1:11" x14ac:dyDescent="0.25">
      <c r="A33" s="17" t="s">
        <v>56</v>
      </c>
      <c r="B33" s="161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161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173">
        <v>-879</v>
      </c>
      <c r="H34" s="175">
        <v>0</v>
      </c>
      <c r="I34" s="58">
        <f>SUM(G34:H34)</f>
        <v>-879</v>
      </c>
    </row>
    <row r="35" spans="1:11" x14ac:dyDescent="0.25">
      <c r="A35" s="17" t="s">
        <v>151</v>
      </c>
      <c r="B35" s="161">
        <v>4700.1400000000003</v>
      </c>
      <c r="C35" s="69">
        <f>-1*(C25+C30+C31+C33+C34+C36+C37+C38+C47)</f>
        <v>37552</v>
      </c>
      <c r="D35" s="58">
        <f t="shared" si="7"/>
        <v>42252.14</v>
      </c>
      <c r="E35" s="17"/>
      <c r="F35" s="18" t="s">
        <v>216</v>
      </c>
      <c r="G35" s="173">
        <f>278967.76+192207.84</f>
        <v>471175.6</v>
      </c>
      <c r="H35" s="173">
        <v>0</v>
      </c>
      <c r="I35" s="58">
        <f>SUM(G35:H35)</f>
        <v>471175.6</v>
      </c>
    </row>
    <row r="36" spans="1:11" x14ac:dyDescent="0.25">
      <c r="A36" s="17" t="s">
        <v>61</v>
      </c>
      <c r="B36" s="161">
        <v>18790</v>
      </c>
      <c r="C36" s="54">
        <v>0</v>
      </c>
      <c r="D36" s="58">
        <f t="shared" si="7"/>
        <v>18790</v>
      </c>
      <c r="E36" s="17"/>
      <c r="F36" s="17" t="s">
        <v>240</v>
      </c>
      <c r="G36" s="173">
        <v>0</v>
      </c>
      <c r="H36" s="176">
        <v>0</v>
      </c>
      <c r="I36" s="58">
        <f t="shared" ref="I36:I37" si="8">SUM(G36:H36)</f>
        <v>0</v>
      </c>
    </row>
    <row r="37" spans="1:11" x14ac:dyDescent="0.25">
      <c r="A37" s="17" t="s">
        <v>62</v>
      </c>
      <c r="B37" s="161">
        <v>0</v>
      </c>
      <c r="C37" s="54">
        <v>0</v>
      </c>
      <c r="D37" s="58">
        <f t="shared" si="7"/>
        <v>0</v>
      </c>
      <c r="E37" s="17"/>
      <c r="F37" s="17" t="s">
        <v>263</v>
      </c>
      <c r="G37" s="174">
        <v>0</v>
      </c>
      <c r="H37" s="177">
        <v>0</v>
      </c>
      <c r="I37" s="59">
        <f t="shared" si="8"/>
        <v>0</v>
      </c>
    </row>
    <row r="38" spans="1:11" x14ac:dyDescent="0.25">
      <c r="A38" s="17" t="s">
        <v>63</v>
      </c>
      <c r="B38" s="162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470296.6</v>
      </c>
      <c r="H38" s="58">
        <f>SUM(H34:H37)</f>
        <v>0</v>
      </c>
      <c r="I38" s="58">
        <f>SUM(I34:I37)</f>
        <v>470296.6</v>
      </c>
    </row>
    <row r="39" spans="1:11" x14ac:dyDescent="0.25">
      <c r="A39" s="17" t="s">
        <v>64</v>
      </c>
      <c r="B39" s="58">
        <f>B30+B31+B33+B34+B35+B36+B37+B38</f>
        <v>23490.14</v>
      </c>
      <c r="C39" s="58">
        <f>C30+C31+C33+C34+C35+C36+C37+C38</f>
        <v>37552</v>
      </c>
      <c r="D39" s="58">
        <f t="shared" ref="D39" si="9">D30+D31+D33+D34+D35+D36+D37+D38</f>
        <v>61042.14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178">
        <v>26200</v>
      </c>
      <c r="H40" s="22"/>
      <c r="I40" s="58">
        <f>SUM(G40:H40)</f>
        <v>26200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178">
        <v>0</v>
      </c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163">
        <v>15173736.720000001</v>
      </c>
      <c r="C42" s="163">
        <v>-50416</v>
      </c>
      <c r="D42" s="58">
        <f>SUM(B42:C42)</f>
        <v>15123320.720000001</v>
      </c>
      <c r="E42" s="17"/>
      <c r="F42" s="17" t="s">
        <v>220</v>
      </c>
      <c r="G42" s="178">
        <v>0</v>
      </c>
      <c r="H42" s="22"/>
      <c r="I42" s="58">
        <f t="shared" si="10"/>
        <v>0</v>
      </c>
    </row>
    <row r="43" spans="1:11" x14ac:dyDescent="0.25">
      <c r="A43" s="17" t="s">
        <v>67</v>
      </c>
      <c r="B43" s="163">
        <v>0</v>
      </c>
      <c r="C43" s="163">
        <v>0</v>
      </c>
      <c r="D43" s="58">
        <f t="shared" ref="D43:D46" si="11">SUM(B43:C43)</f>
        <v>0</v>
      </c>
      <c r="E43" s="17"/>
      <c r="F43" s="17" t="s">
        <v>226</v>
      </c>
      <c r="G43" s="178">
        <v>0</v>
      </c>
      <c r="H43" s="22"/>
      <c r="I43" s="58">
        <f t="shared" si="10"/>
        <v>0</v>
      </c>
    </row>
    <row r="44" spans="1:11" x14ac:dyDescent="0.25">
      <c r="A44" s="17" t="s">
        <v>68</v>
      </c>
      <c r="B44" s="163">
        <v>1287186.1299999999</v>
      </c>
      <c r="C44" s="163">
        <v>0</v>
      </c>
      <c r="D44" s="58">
        <f t="shared" si="11"/>
        <v>1287186.1299999999</v>
      </c>
      <c r="E44" s="17"/>
      <c r="F44" s="17" t="s">
        <v>221</v>
      </c>
      <c r="G44" s="178">
        <v>4705.24</v>
      </c>
      <c r="H44" s="22"/>
      <c r="I44" s="58">
        <f t="shared" si="10"/>
        <v>4705.24</v>
      </c>
      <c r="K44" s="65"/>
    </row>
    <row r="45" spans="1:11" x14ac:dyDescent="0.25">
      <c r="A45" s="17" t="s">
        <v>69</v>
      </c>
      <c r="B45" s="163">
        <v>27121.72</v>
      </c>
      <c r="C45" s="163">
        <v>0</v>
      </c>
      <c r="D45" s="58">
        <f t="shared" si="11"/>
        <v>27121.72</v>
      </c>
      <c r="E45" s="17"/>
      <c r="F45" s="17" t="s">
        <v>222</v>
      </c>
      <c r="G45" s="178">
        <v>0</v>
      </c>
      <c r="H45" s="22"/>
      <c r="I45" s="58">
        <f t="shared" si="10"/>
        <v>0</v>
      </c>
    </row>
    <row r="46" spans="1:11" x14ac:dyDescent="0.25">
      <c r="A46" s="17" t="s">
        <v>110</v>
      </c>
      <c r="B46" s="164">
        <v>-12825242.67</v>
      </c>
      <c r="C46" s="164">
        <v>12864</v>
      </c>
      <c r="D46" s="59">
        <f t="shared" si="11"/>
        <v>-12812378.67</v>
      </c>
      <c r="E46" s="17"/>
      <c r="F46" s="17" t="s">
        <v>223</v>
      </c>
      <c r="G46" s="179">
        <f>3363748.75-192207.84</f>
        <v>3171540.91</v>
      </c>
      <c r="H46" s="94">
        <f>-1*(H20+H32+H38)</f>
        <v>0</v>
      </c>
      <c r="I46" s="59">
        <f t="shared" si="10"/>
        <v>3171540.91</v>
      </c>
    </row>
    <row r="47" spans="1:11" x14ac:dyDescent="0.25">
      <c r="A47" s="17" t="s">
        <v>70</v>
      </c>
      <c r="B47" s="58">
        <f>B42+B43+B44+B45+B46</f>
        <v>3662801.9000000022</v>
      </c>
      <c r="C47" s="58">
        <f t="shared" ref="C47:D47" si="12">C42+C43+C44+C45+C46</f>
        <v>-37552</v>
      </c>
      <c r="D47" s="58">
        <f t="shared" si="12"/>
        <v>3625249.9000000022</v>
      </c>
      <c r="E47" s="17"/>
      <c r="F47" s="17" t="s">
        <v>224</v>
      </c>
      <c r="G47" s="58">
        <f>SUM(G40:G46)</f>
        <v>3202446.1500000004</v>
      </c>
      <c r="H47" s="61">
        <f t="shared" ref="H47:I47" si="13">SUM(H40:H46)</f>
        <v>0</v>
      </c>
      <c r="I47" s="58">
        <f t="shared" si="13"/>
        <v>3202446.1500000004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4396267.9700000025</v>
      </c>
      <c r="C49" s="60">
        <f t="shared" ref="C49:D49" si="14">C25+C39+C47</f>
        <v>0</v>
      </c>
      <c r="D49" s="60">
        <f t="shared" si="14"/>
        <v>4396267.9700000025</v>
      </c>
      <c r="E49" s="19"/>
      <c r="F49" s="82" t="s">
        <v>227</v>
      </c>
      <c r="G49" s="60">
        <f>G20+G32+G38+G47</f>
        <v>4396267.5500000007</v>
      </c>
      <c r="H49" s="60">
        <f>H20+H32+H38+H47</f>
        <v>0</v>
      </c>
      <c r="I49" s="60">
        <f>I20+I32+I38+I47</f>
        <v>4396267.5500000007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ht="14.45" x14ac:dyDescent="0.3">
      <c r="A2" t="s">
        <v>160</v>
      </c>
    </row>
    <row r="3" spans="1:7" ht="14.45" x14ac:dyDescent="0.3">
      <c r="A3" s="57" t="str">
        <f>PriorYearBalanceSheet!A3</f>
        <v>McDaniel Telephone Company</v>
      </c>
      <c r="B3" s="65"/>
      <c r="C3" s="65"/>
      <c r="D3" s="65"/>
      <c r="E3" s="65"/>
      <c r="F3" s="65"/>
      <c r="G3" s="65"/>
    </row>
    <row r="4" spans="1:7" ht="14.45" x14ac:dyDescent="0.3">
      <c r="A4" s="66"/>
      <c r="B4" s="65"/>
      <c r="C4" s="65"/>
      <c r="D4" s="65"/>
      <c r="E4" s="65"/>
      <c r="F4" s="65"/>
      <c r="G4" s="65"/>
    </row>
    <row r="5" spans="1:7" ht="14.45" x14ac:dyDescent="0.3">
      <c r="A5" s="65"/>
      <c r="B5" s="65"/>
      <c r="C5" s="65"/>
      <c r="D5" s="65"/>
    </row>
    <row r="6" spans="1:7" ht="14.45" x14ac:dyDescent="0.3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ht="14.45" x14ac:dyDescent="0.3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ht="14.45" x14ac:dyDescent="0.3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ht="14.45" x14ac:dyDescent="0.3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ht="14.45" x14ac:dyDescent="0.3">
      <c r="A10" s="17" t="s">
        <v>41</v>
      </c>
      <c r="B10" s="32">
        <f>PriorYearBalanceSheet!D10</f>
        <v>2641544.92</v>
      </c>
      <c r="C10" s="32">
        <f>'CurrentYearBalanceSheet '!D10</f>
        <v>252235.69</v>
      </c>
      <c r="D10" s="17"/>
      <c r="E10" s="17" t="s">
        <v>77</v>
      </c>
      <c r="F10" s="32">
        <f>PriorYearBalanceSheet!I10</f>
        <v>548271.16</v>
      </c>
      <c r="G10" s="32">
        <f>'CurrentYearBalanceSheet '!I10</f>
        <v>540558.76</v>
      </c>
    </row>
    <row r="11" spans="1:7" ht="14.45" x14ac:dyDescent="0.3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ht="14.45" x14ac:dyDescent="0.3">
      <c r="A12" s="17" t="s">
        <v>42</v>
      </c>
      <c r="B12" s="22"/>
      <c r="C12" s="22"/>
      <c r="D12" s="18"/>
      <c r="E12" s="17" t="s">
        <v>80</v>
      </c>
      <c r="F12" s="32">
        <f>PriorYearBalanceSheet!I12</f>
        <v>50931.85</v>
      </c>
      <c r="G12" s="32">
        <f>'CurrentYearBalanceSheet '!I12</f>
        <v>50717.09</v>
      </c>
    </row>
    <row r="13" spans="1:7" ht="14.45" x14ac:dyDescent="0.3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ht="14.45" x14ac:dyDescent="0.3">
      <c r="A14" s="17" t="s">
        <v>46</v>
      </c>
      <c r="B14" s="32">
        <f>PriorYearBalanceSheet!D14</f>
        <v>717771.88</v>
      </c>
      <c r="C14" s="32">
        <f>'CurrentYearBalanceSheet '!D14</f>
        <v>204260.25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ht="14.45" x14ac:dyDescent="0.3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ht="14.45" x14ac:dyDescent="0.3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ht="14.45" x14ac:dyDescent="0.3">
      <c r="A17" s="17" t="s">
        <v>43</v>
      </c>
      <c r="B17" s="32">
        <f>PriorYearBalanceSheet!D17</f>
        <v>135065.13</v>
      </c>
      <c r="C17" s="32">
        <f>'CurrentYearBalanceSheet '!D17</f>
        <v>137987.66</v>
      </c>
      <c r="D17" s="17"/>
      <c r="E17" s="17" t="s">
        <v>85</v>
      </c>
      <c r="F17" s="32">
        <f>PriorYearBalanceSheet!I17</f>
        <v>200180</v>
      </c>
      <c r="G17" s="32">
        <f>'CurrentYearBalanceSheet '!I17</f>
        <v>91033</v>
      </c>
    </row>
    <row r="18" spans="1:7" ht="14.45" x14ac:dyDescent="0.3">
      <c r="A18" s="17" t="s">
        <v>46</v>
      </c>
      <c r="B18" s="32">
        <f>PriorYearBalanceSheet!D18</f>
        <v>120121.29</v>
      </c>
      <c r="C18" s="32">
        <f>'CurrentYearBalanceSheet '!D18</f>
        <v>76783.39</v>
      </c>
      <c r="D18" s="17"/>
      <c r="E18" s="17" t="s">
        <v>86</v>
      </c>
      <c r="F18" s="32">
        <f>PriorYearBalanceSheet!I18</f>
        <v>23596.19</v>
      </c>
      <c r="G18" s="32">
        <f>'CurrentYearBalanceSheet '!I18</f>
        <v>21642.400000000001</v>
      </c>
    </row>
    <row r="19" spans="1:7" ht="14.45" x14ac:dyDescent="0.3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18402.07</v>
      </c>
      <c r="G19" s="32">
        <f>'CurrentYearBalanceSheet '!I19</f>
        <v>19573.55</v>
      </c>
    </row>
    <row r="20" spans="1:7" ht="14.45" x14ac:dyDescent="0.3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841381.2699999999</v>
      </c>
      <c r="G20" s="35">
        <f>SUM(G10:G19)</f>
        <v>723524.8</v>
      </c>
    </row>
    <row r="21" spans="1:7" ht="14.45" x14ac:dyDescent="0.3">
      <c r="A21" s="17" t="s">
        <v>48</v>
      </c>
      <c r="B21" s="32">
        <f>PriorYearBalanceSheet!D21</f>
        <v>41966.96</v>
      </c>
      <c r="C21" s="32">
        <f>'CurrentYearBalanceSheet '!D21</f>
        <v>32244.84</v>
      </c>
      <c r="D21" s="17"/>
      <c r="E21" s="21" t="s">
        <v>89</v>
      </c>
      <c r="F21" s="17"/>
      <c r="G21" s="14"/>
    </row>
    <row r="22" spans="1:7" ht="14.45" x14ac:dyDescent="0.3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ht="14.45" x14ac:dyDescent="0.3">
      <c r="A23" s="17" t="s">
        <v>50</v>
      </c>
      <c r="B23" s="32">
        <f>PriorYearBalanceSheet!D23</f>
        <v>6464.1</v>
      </c>
      <c r="C23" s="32">
        <f>'CurrentYearBalanceSheet '!D23</f>
        <v>6464.1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ht="14.45" x14ac:dyDescent="0.3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ht="14.45" x14ac:dyDescent="0.3">
      <c r="A25" s="17" t="s">
        <v>40</v>
      </c>
      <c r="B25" s="32">
        <f>B10+B11+B13+B14+B15+B17+B18+B19+B20+B21+B22+B23+B24</f>
        <v>3662934.28</v>
      </c>
      <c r="C25" s="32">
        <f>C10+C11+C13+C14+C15+C17+C18+C19+C20+C21+C22+C23+C24</f>
        <v>709975.92999999993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ht="14.45" x14ac:dyDescent="0.3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ht="14.45" x14ac:dyDescent="0.3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ht="14.45" x14ac:dyDescent="0.3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ht="14.45" x14ac:dyDescent="0.3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ht="14.45" x14ac:dyDescent="0.3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0</v>
      </c>
      <c r="G32" s="32">
        <f>SUM(G22:G31)</f>
        <v>0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19135</v>
      </c>
      <c r="G34" s="32">
        <f>'CurrentYearBalanceSheet '!I34</f>
        <v>-879</v>
      </c>
    </row>
    <row r="35" spans="1:7" x14ac:dyDescent="0.25">
      <c r="A35" s="17" t="s">
        <v>60</v>
      </c>
      <c r="B35" s="32">
        <f>PriorYearBalanceSheet!D35</f>
        <v>38653.629999999997</v>
      </c>
      <c r="C35" s="32">
        <f>'CurrentYearBalanceSheet '!D35</f>
        <v>42252.14</v>
      </c>
      <c r="D35" s="17"/>
      <c r="E35" s="18" t="s">
        <v>216</v>
      </c>
      <c r="F35" s="32">
        <f>PriorYearBalanceSheet!I35</f>
        <v>565693.85</v>
      </c>
      <c r="G35" s="32">
        <f>'CurrentYearBalanceSheet '!I35</f>
        <v>471175.6</v>
      </c>
    </row>
    <row r="36" spans="1:7" x14ac:dyDescent="0.25">
      <c r="A36" s="17" t="s">
        <v>61</v>
      </c>
      <c r="B36" s="32">
        <f>PriorYearBalanceSheet!D36</f>
        <v>19690</v>
      </c>
      <c r="C36" s="32">
        <f>'CurrentYearBalanceSheet '!D36</f>
        <v>18790</v>
      </c>
      <c r="D36" s="17"/>
      <c r="E36" s="17" t="s">
        <v>231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584828.85</v>
      </c>
      <c r="G38" s="32">
        <f>SUM(G34:G37)</f>
        <v>470296.6</v>
      </c>
    </row>
    <row r="39" spans="1:7" x14ac:dyDescent="0.25">
      <c r="A39" s="17" t="s">
        <v>64</v>
      </c>
      <c r="B39" s="32">
        <f>B30+B31+B33+B34+B35+B36+B37+B38</f>
        <v>58343.63</v>
      </c>
      <c r="C39" s="32">
        <f>C30+C31+C33+C34+C35+C36+C37+C38</f>
        <v>61042.14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26200</v>
      </c>
      <c r="G40" s="32">
        <f>'CurrentYearBalanceSheet '!I40</f>
        <v>26200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14934489.960000001</v>
      </c>
      <c r="C42" s="32">
        <f>'CurrentYearBalanceSheet '!D42</f>
        <v>15123320.720000001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24097.24</v>
      </c>
      <c r="C44" s="32">
        <f>'CurrentYearBalanceSheet '!D44</f>
        <v>1287186.1299999999</v>
      </c>
      <c r="D44" s="17"/>
      <c r="E44" s="17" t="s">
        <v>221</v>
      </c>
      <c r="F44" s="32">
        <f>PriorYearBalanceSheet!I44</f>
        <v>-4778.1499999999996</v>
      </c>
      <c r="G44" s="32">
        <f>'CurrentYearBalanceSheet '!I44</f>
        <v>4705.24</v>
      </c>
    </row>
    <row r="45" spans="1:7" x14ac:dyDescent="0.25">
      <c r="A45" s="17" t="s">
        <v>69</v>
      </c>
      <c r="B45" s="32">
        <f>PriorYearBalanceSheet!D45</f>
        <v>28567.09</v>
      </c>
      <c r="C45" s="32">
        <f>'CurrentYearBalanceSheet '!D45</f>
        <v>27121.72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-12235942.539999999</v>
      </c>
      <c r="C46" s="33">
        <f>'CurrentYearBalanceSheet '!D46</f>
        <v>-12812378.67</v>
      </c>
      <c r="D46" s="17"/>
      <c r="E46" s="17" t="s">
        <v>232</v>
      </c>
      <c r="F46" s="33">
        <f>PriorYearBalanceSheet!I46</f>
        <v>5024857.97</v>
      </c>
      <c r="G46" s="33">
        <f>'CurrentYearBalanceSheet '!I46</f>
        <v>3171540.91</v>
      </c>
    </row>
    <row r="47" spans="1:7" x14ac:dyDescent="0.25">
      <c r="A47" s="17" t="s">
        <v>70</v>
      </c>
      <c r="B47" s="32">
        <f>SUM(B42:B46)</f>
        <v>2751211.7500000019</v>
      </c>
      <c r="C47" s="32">
        <f>SUM(C42:C46)</f>
        <v>3625249.9000000022</v>
      </c>
      <c r="D47" s="17"/>
      <c r="E47" s="17" t="s">
        <v>224</v>
      </c>
      <c r="F47" s="32">
        <f>SUM(F40:F46)</f>
        <v>5046279.8199999994</v>
      </c>
      <c r="G47" s="32">
        <f>SUM(G40:G46)</f>
        <v>3202446.1500000004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6472489.660000002</v>
      </c>
      <c r="C49" s="34">
        <f>C25+C39+C47</f>
        <v>4396267.9700000025</v>
      </c>
      <c r="D49" s="17"/>
      <c r="E49" s="21" t="s">
        <v>225</v>
      </c>
      <c r="F49" s="34">
        <f>F20+F32+F38+F47</f>
        <v>6472489.9399999995</v>
      </c>
      <c r="G49" s="34">
        <f>G20+G32+G38+G47</f>
        <v>4396267.5500000007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B3" sqref="B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McDaniel Telephone Company</v>
      </c>
      <c r="C3" s="65"/>
      <c r="D3" s="65"/>
      <c r="E3" s="65"/>
      <c r="F3" s="65"/>
    </row>
    <row r="4" spans="1:6" ht="14.45" x14ac:dyDescent="0.3">
      <c r="B4" s="66"/>
      <c r="C4" s="65"/>
      <c r="D4" s="65"/>
      <c r="E4" s="65"/>
      <c r="F4" s="65"/>
    </row>
    <row r="5" spans="1:6" ht="14.45" x14ac:dyDescent="0.3">
      <c r="B5" s="65"/>
      <c r="C5" s="65"/>
      <c r="D5" s="65"/>
      <c r="E5" s="65"/>
      <c r="F5" s="65"/>
    </row>
    <row r="6" spans="1:6" ht="14.45" x14ac:dyDescent="0.3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ht="14.45" x14ac:dyDescent="0.3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ht="14.45" x14ac:dyDescent="0.3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ht="14.45" x14ac:dyDescent="0.3">
      <c r="A9" s="9"/>
      <c r="B9" s="20" t="s">
        <v>112</v>
      </c>
      <c r="C9" s="6"/>
      <c r="D9" s="6"/>
      <c r="E9" s="6"/>
      <c r="F9" s="14"/>
    </row>
    <row r="10" spans="1:6" ht="14.45" x14ac:dyDescent="0.3">
      <c r="A10" s="10">
        <v>1</v>
      </c>
      <c r="B10" s="17" t="s">
        <v>265</v>
      </c>
      <c r="C10" s="10">
        <v>18</v>
      </c>
      <c r="D10" s="58">
        <f>'BalanceSheet(Summary)'!B42</f>
        <v>14934489.960000001</v>
      </c>
      <c r="E10" s="58">
        <f>'BalanceSheet(Summary)'!C42</f>
        <v>15123320.720000001</v>
      </c>
      <c r="F10" s="58">
        <f>(D10+E10)/2</f>
        <v>15028905.34</v>
      </c>
    </row>
    <row r="11" spans="1:6" ht="14.45" x14ac:dyDescent="0.3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ht="14.45" x14ac:dyDescent="0.3">
      <c r="A12" s="10">
        <v>3</v>
      </c>
      <c r="B12" s="17" t="s">
        <v>114</v>
      </c>
      <c r="C12" s="10">
        <v>22</v>
      </c>
      <c r="D12" s="58">
        <f>'BalanceSheet(Summary)'!B46</f>
        <v>-12235942.539999999</v>
      </c>
      <c r="E12" s="58">
        <f>'BalanceSheet(Summary)'!C46</f>
        <v>-12812378.67</v>
      </c>
      <c r="F12" s="58">
        <f t="shared" ref="F12:F15" si="0">(D12+E12)/2</f>
        <v>-12524160.605</v>
      </c>
    </row>
    <row r="13" spans="1:6" ht="14.45" x14ac:dyDescent="0.3">
      <c r="A13" s="10">
        <v>4</v>
      </c>
      <c r="B13" s="17" t="s">
        <v>113</v>
      </c>
      <c r="C13" s="10">
        <v>6</v>
      </c>
      <c r="D13" s="58">
        <f>'BalanceSheet(Summary)'!B21</f>
        <v>41966.96</v>
      </c>
      <c r="E13" s="58">
        <f>'BalanceSheet(Summary)'!C21</f>
        <v>32244.84</v>
      </c>
      <c r="F13" s="58">
        <f t="shared" si="0"/>
        <v>37105.9</v>
      </c>
    </row>
    <row r="14" spans="1:6" ht="14.45" x14ac:dyDescent="0.3">
      <c r="A14" s="10">
        <v>5</v>
      </c>
      <c r="B14" s="17" t="s">
        <v>257</v>
      </c>
      <c r="C14" s="11"/>
      <c r="D14" s="52">
        <f>-PriorYearBalanceSheet!G35+13555</f>
        <v>-552138.85</v>
      </c>
      <c r="E14" s="52">
        <f>-'CurrentYearBalanceSheet '!G35+9200.09</f>
        <v>-461975.50999999995</v>
      </c>
      <c r="F14" s="58">
        <f t="shared" si="0"/>
        <v>-507057.17999999993</v>
      </c>
    </row>
    <row r="15" spans="1:6" thickBot="1" x14ac:dyDescent="0.35">
      <c r="A15" s="11">
        <v>6</v>
      </c>
      <c r="B15" s="82" t="s">
        <v>155</v>
      </c>
      <c r="C15" s="84"/>
      <c r="D15" s="87">
        <f>SUM(D10:D14)</f>
        <v>2188375.5300000017</v>
      </c>
      <c r="E15" s="62">
        <f>SUM(E10:E14)</f>
        <v>1881211.3800000006</v>
      </c>
      <c r="F15" s="63">
        <f t="shared" si="0"/>
        <v>2034793.455000001</v>
      </c>
    </row>
    <row r="16" spans="1:6" thickTop="1" x14ac:dyDescent="0.3">
      <c r="A16" s="12"/>
      <c r="B16" s="12"/>
      <c r="C16" s="66"/>
      <c r="D16" s="66"/>
      <c r="E16" s="66"/>
      <c r="F16" s="66"/>
    </row>
    <row r="17" spans="1:6" ht="14.45" x14ac:dyDescent="0.3">
      <c r="B17" t="s">
        <v>169</v>
      </c>
      <c r="C17" s="65"/>
      <c r="D17" s="65"/>
      <c r="E17" s="65"/>
      <c r="F17" s="65"/>
    </row>
    <row r="18" spans="1:6" ht="14.45" x14ac:dyDescent="0.3">
      <c r="B18" t="s">
        <v>249</v>
      </c>
      <c r="C18" s="65"/>
      <c r="D18" s="65"/>
      <c r="E18" s="65"/>
      <c r="F18" s="65"/>
    </row>
    <row r="19" spans="1:6" ht="14.45" x14ac:dyDescent="0.3">
      <c r="B19" t="s">
        <v>115</v>
      </c>
      <c r="C19" s="65"/>
      <c r="D19" s="65"/>
      <c r="E19" s="65"/>
      <c r="F19" s="65"/>
    </row>
    <row r="20" spans="1:6" ht="14.45" x14ac:dyDescent="0.3">
      <c r="A20" s="47" t="s">
        <v>256</v>
      </c>
      <c r="B20" t="s">
        <v>250</v>
      </c>
      <c r="C20" s="65"/>
      <c r="D20" s="65"/>
      <c r="E20" s="65"/>
      <c r="F20" s="65"/>
    </row>
    <row r="21" spans="1:6" ht="14.45" x14ac:dyDescent="0.3">
      <c r="B21" t="s">
        <v>252</v>
      </c>
      <c r="C21" s="65"/>
      <c r="D21" s="65"/>
      <c r="E21" s="65"/>
      <c r="F21" s="65"/>
    </row>
    <row r="22" spans="1:6" ht="14.45" x14ac:dyDescent="0.3">
      <c r="B22" t="s">
        <v>253</v>
      </c>
      <c r="C22" s="65"/>
      <c r="D22" s="65"/>
      <c r="E22" s="65"/>
      <c r="F22" s="65"/>
    </row>
    <row r="23" spans="1:6" ht="14.45" x14ac:dyDescent="0.3">
      <c r="B23" t="s">
        <v>251</v>
      </c>
      <c r="C23" s="65"/>
      <c r="D23" s="65"/>
      <c r="E23" s="65"/>
      <c r="F23" s="65"/>
    </row>
    <row r="24" spans="1:6" ht="14.45" x14ac:dyDescent="0.3">
      <c r="A24" s="65"/>
      <c r="B24" s="65"/>
      <c r="C24" s="65"/>
      <c r="D24" s="65"/>
      <c r="E24" s="65"/>
      <c r="F24" s="65"/>
    </row>
    <row r="25" spans="1:6" ht="14.45" x14ac:dyDescent="0.3">
      <c r="A25" s="65"/>
      <c r="B25" s="65"/>
      <c r="C25" s="65"/>
      <c r="D25" s="65"/>
      <c r="E25" s="65"/>
      <c r="F25" s="65"/>
    </row>
    <row r="26" spans="1:6" ht="14.45" x14ac:dyDescent="0.3">
      <c r="A26" s="65"/>
      <c r="B26" s="65"/>
      <c r="C26" s="65"/>
      <c r="D26" s="65"/>
      <c r="E26" s="65"/>
      <c r="F26" s="65"/>
    </row>
    <row r="27" spans="1:6" ht="14.45" x14ac:dyDescent="0.3">
      <c r="A27" s="65"/>
      <c r="B27" s="65"/>
      <c r="C27" s="65"/>
      <c r="D27" s="65"/>
      <c r="E27" s="65"/>
      <c r="F27" s="65"/>
    </row>
    <row r="28" spans="1:6" ht="14.45" x14ac:dyDescent="0.3">
      <c r="A28" s="65"/>
      <c r="B28" s="65"/>
      <c r="C28" s="65"/>
      <c r="D28" s="65"/>
      <c r="E28" s="65"/>
      <c r="F28" s="65"/>
    </row>
    <row r="29" spans="1:6" ht="14.45" x14ac:dyDescent="0.3">
      <c r="A29" s="65"/>
      <c r="B29" s="65"/>
      <c r="C29" s="65"/>
      <c r="D29" s="65"/>
      <c r="E29" s="65"/>
      <c r="F29" s="65"/>
    </row>
    <row r="30" spans="1:6" ht="14.45" x14ac:dyDescent="0.3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McDaniel Telephone Company</v>
      </c>
      <c r="C3" s="65"/>
      <c r="D3" s="65"/>
      <c r="E3" s="65"/>
      <c r="F3" s="65"/>
    </row>
    <row r="4" spans="1:6" ht="14.45" x14ac:dyDescent="0.3">
      <c r="B4" s="65"/>
      <c r="C4" s="65"/>
      <c r="D4" s="65"/>
      <c r="E4" s="65"/>
      <c r="F4" s="65"/>
    </row>
    <row r="5" spans="1:6" ht="14.45" x14ac:dyDescent="0.3">
      <c r="B5" s="65"/>
      <c r="C5" s="65"/>
      <c r="D5" s="65"/>
      <c r="E5" s="65"/>
      <c r="F5" s="65"/>
    </row>
    <row r="6" spans="1:6" ht="14.45" x14ac:dyDescent="0.3">
      <c r="A6" s="6"/>
      <c r="B6" s="6"/>
      <c r="C6" s="9" t="s">
        <v>72</v>
      </c>
      <c r="D6" s="9" t="s">
        <v>111</v>
      </c>
      <c r="E6" s="6"/>
      <c r="F6" s="3"/>
    </row>
    <row r="7" spans="1:6" ht="14.45" x14ac:dyDescent="0.3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ht="14.45" x14ac:dyDescent="0.3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180">
        <v>2884</v>
      </c>
      <c r="D10" s="180">
        <v>2719</v>
      </c>
      <c r="E10" s="32">
        <f>D10-C10</f>
        <v>-165</v>
      </c>
      <c r="F10" s="38">
        <f>E10/C10</f>
        <v>-5.72122052704577E-2</v>
      </c>
    </row>
    <row r="11" spans="1:6" x14ac:dyDescent="0.25">
      <c r="A11" s="10">
        <v>2</v>
      </c>
      <c r="B11" s="19" t="s">
        <v>122</v>
      </c>
      <c r="C11" s="180">
        <v>469</v>
      </c>
      <c r="D11" s="180">
        <v>455</v>
      </c>
      <c r="E11" s="32">
        <f>D11-C11</f>
        <v>-14</v>
      </c>
      <c r="F11" s="38">
        <f t="shared" ref="F11:F12" si="0">E11/C11</f>
        <v>-2.9850746268656716E-2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3353</v>
      </c>
      <c r="D12" s="34">
        <f t="shared" ref="D12:E12" si="1">SUM(D10:D11)</f>
        <v>3174</v>
      </c>
      <c r="E12" s="34">
        <f t="shared" si="1"/>
        <v>-179</v>
      </c>
      <c r="F12" s="39">
        <f t="shared" si="0"/>
        <v>-5.3385028332836267E-2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ht="14.45" x14ac:dyDescent="0.3">
      <c r="A14" s="65" t="s">
        <v>183</v>
      </c>
      <c r="B14" s="65" t="s">
        <v>255</v>
      </c>
      <c r="C14" s="65"/>
      <c r="D14" s="65"/>
      <c r="E14" s="65"/>
      <c r="F14" s="65"/>
    </row>
    <row r="15" spans="1:6" ht="14.45" x14ac:dyDescent="0.3">
      <c r="A15" s="65"/>
      <c r="B15" s="65" t="s">
        <v>205</v>
      </c>
      <c r="C15" s="65"/>
      <c r="D15" s="65"/>
      <c r="E15" s="65"/>
      <c r="F15" s="65"/>
    </row>
    <row r="16" spans="1:6" ht="14.45" x14ac:dyDescent="0.3">
      <c r="A16" s="65"/>
      <c r="B16" s="65"/>
      <c r="C16" s="65"/>
      <c r="D16" s="65"/>
      <c r="E16" s="65"/>
      <c r="F16" s="65"/>
    </row>
    <row r="17" spans="1:6" ht="14.45" x14ac:dyDescent="0.3">
      <c r="A17" s="65"/>
      <c r="B17" s="65"/>
      <c r="C17" s="65"/>
      <c r="D17" s="65"/>
      <c r="E17" s="65"/>
      <c r="F17" s="65"/>
    </row>
    <row r="18" spans="1:6" ht="14.45" x14ac:dyDescent="0.3">
      <c r="A18" s="65"/>
      <c r="B18" s="65"/>
      <c r="C18" s="65"/>
      <c r="D18" s="65"/>
      <c r="E18" s="65"/>
      <c r="F18" s="65"/>
    </row>
    <row r="19" spans="1:6" ht="14.45" x14ac:dyDescent="0.3">
      <c r="A19" s="65"/>
      <c r="B19" s="65"/>
      <c r="C19" s="65"/>
      <c r="D19" s="65"/>
      <c r="E19" s="65"/>
      <c r="F19" s="65"/>
    </row>
    <row r="20" spans="1:6" ht="14.45" x14ac:dyDescent="0.3">
      <c r="A20" s="65"/>
      <c r="B20" s="65"/>
      <c r="C20" s="65"/>
      <c r="D20" s="65"/>
      <c r="E20" s="65"/>
      <c r="F20" s="65"/>
    </row>
    <row r="21" spans="1:6" ht="14.45" x14ac:dyDescent="0.3">
      <c r="A21" s="65"/>
      <c r="B21" s="65"/>
      <c r="C21" s="65"/>
      <c r="D21" s="65"/>
      <c r="E21" s="65"/>
      <c r="F21" s="65"/>
    </row>
    <row r="22" spans="1:6" ht="14.45" x14ac:dyDescent="0.3">
      <c r="A22" s="65"/>
      <c r="B22" s="65"/>
      <c r="C22" s="65"/>
      <c r="D22" s="65"/>
      <c r="E22" s="65"/>
      <c r="F22" s="65"/>
    </row>
    <row r="23" spans="1:6" ht="14.45" x14ac:dyDescent="0.3">
      <c r="A23" s="65"/>
      <c r="B23" s="65"/>
      <c r="C23" s="65"/>
      <c r="D23" s="65"/>
      <c r="E23" s="65"/>
      <c r="F23" s="65"/>
    </row>
    <row r="24" spans="1:6" ht="14.45" x14ac:dyDescent="0.3">
      <c r="A24" s="65"/>
      <c r="B24" s="65"/>
      <c r="C24" s="65"/>
      <c r="D24" s="65"/>
      <c r="E24" s="65"/>
      <c r="F24" s="65"/>
    </row>
    <row r="25" spans="1:6" ht="14.45" x14ac:dyDescent="0.3">
      <c r="A25" s="65"/>
      <c r="B25" s="65"/>
      <c r="C25" s="65"/>
      <c r="D25" s="65"/>
      <c r="E25" s="65"/>
      <c r="F25" s="65"/>
    </row>
    <row r="26" spans="1:6" ht="14.45" x14ac:dyDescent="0.3">
      <c r="A26" s="65"/>
      <c r="B26" s="65"/>
      <c r="C26" s="65"/>
      <c r="D26" s="65"/>
      <c r="E26" s="65"/>
      <c r="F26" s="65"/>
    </row>
    <row r="27" spans="1:6" ht="14.45" x14ac:dyDescent="0.3">
      <c r="A27" s="65"/>
      <c r="B27" s="65"/>
      <c r="C27" s="65"/>
      <c r="D27" s="65"/>
      <c r="E27" s="65"/>
      <c r="F27" s="65"/>
    </row>
    <row r="28" spans="1:6" ht="14.45" x14ac:dyDescent="0.3">
      <c r="A28" s="65"/>
      <c r="B28" s="65"/>
      <c r="C28" s="65"/>
      <c r="D28" s="65"/>
      <c r="E28" s="65"/>
      <c r="F28" s="65"/>
    </row>
    <row r="29" spans="1:6" ht="14.45" x14ac:dyDescent="0.3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McDaniel Telephone Company</v>
      </c>
      <c r="C3" s="65"/>
      <c r="D3" s="65"/>
      <c r="E3" s="65"/>
    </row>
    <row r="4" spans="1:6" ht="14.45" x14ac:dyDescent="0.3">
      <c r="B4" s="65"/>
      <c r="C4" s="65"/>
      <c r="D4" s="65"/>
      <c r="E4" s="65"/>
    </row>
    <row r="5" spans="1:6" ht="14.45" x14ac:dyDescent="0.3">
      <c r="B5" s="65"/>
      <c r="C5" s="65"/>
      <c r="D5" s="65"/>
      <c r="E5" s="65"/>
    </row>
    <row r="6" spans="1:6" ht="14.45" x14ac:dyDescent="0.3">
      <c r="A6" s="6"/>
      <c r="B6" s="6"/>
      <c r="C6" s="27" t="s">
        <v>72</v>
      </c>
      <c r="D6" s="27" t="s">
        <v>103</v>
      </c>
      <c r="E6" s="26" t="s">
        <v>72</v>
      </c>
    </row>
    <row r="7" spans="1:6" ht="14.45" x14ac:dyDescent="0.3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182">
        <v>905891.83999999997</v>
      </c>
      <c r="D9" s="181">
        <v>0</v>
      </c>
      <c r="E9" s="58">
        <f>SUM(C9:D9)</f>
        <v>905891.83999999997</v>
      </c>
    </row>
    <row r="10" spans="1:6" x14ac:dyDescent="0.25">
      <c r="A10" s="10">
        <v>2</v>
      </c>
      <c r="B10" s="14" t="s">
        <v>2</v>
      </c>
      <c r="C10" s="181">
        <v>1862341.71</v>
      </c>
      <c r="D10" s="181">
        <v>0</v>
      </c>
      <c r="E10" s="58">
        <f t="shared" ref="E10:E14" si="0">SUM(C10:D10)</f>
        <v>1862341.71</v>
      </c>
    </row>
    <row r="11" spans="1:6" x14ac:dyDescent="0.25">
      <c r="A11" s="10">
        <v>3</v>
      </c>
      <c r="B11" s="14" t="s">
        <v>3</v>
      </c>
      <c r="C11" s="181">
        <v>0</v>
      </c>
      <c r="D11" s="181">
        <v>0</v>
      </c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181">
        <v>81547.350000000006</v>
      </c>
      <c r="D12" s="181">
        <v>0</v>
      </c>
      <c r="E12" s="58">
        <f t="shared" si="0"/>
        <v>81547.350000000006</v>
      </c>
    </row>
    <row r="13" spans="1:6" x14ac:dyDescent="0.25">
      <c r="A13" s="10">
        <v>5</v>
      </c>
      <c r="B13" s="14" t="s">
        <v>5</v>
      </c>
      <c r="C13" s="181">
        <v>37262.06</v>
      </c>
      <c r="D13" s="181">
        <v>0</v>
      </c>
      <c r="E13" s="58">
        <f t="shared" si="0"/>
        <v>37262.06</v>
      </c>
    </row>
    <row r="14" spans="1:6" x14ac:dyDescent="0.25">
      <c r="A14" s="10">
        <v>6</v>
      </c>
      <c r="B14" s="14" t="s">
        <v>133</v>
      </c>
      <c r="C14" s="181">
        <v>1528.53</v>
      </c>
      <c r="D14" s="181">
        <v>0</v>
      </c>
      <c r="E14" s="58">
        <f t="shared" si="0"/>
        <v>1528.53</v>
      </c>
    </row>
    <row r="15" spans="1:6" x14ac:dyDescent="0.25">
      <c r="A15" s="10">
        <v>7</v>
      </c>
      <c r="B15" s="88" t="s">
        <v>132</v>
      </c>
      <c r="C15" s="96">
        <f>SUM(C9:C14)</f>
        <v>2888571.4899999998</v>
      </c>
      <c r="D15" s="96">
        <f t="shared" ref="D15:E15" si="1">SUM(D9:D14)</f>
        <v>0</v>
      </c>
      <c r="E15" s="96">
        <f t="shared" si="1"/>
        <v>2888571.4899999998</v>
      </c>
      <c r="F15" s="1"/>
    </row>
    <row r="16" spans="1:6" x14ac:dyDescent="0.25">
      <c r="A16" s="10">
        <v>8</v>
      </c>
      <c r="B16" s="14" t="s">
        <v>6</v>
      </c>
      <c r="C16" s="183">
        <v>568623.56999999995</v>
      </c>
      <c r="D16" s="183">
        <v>-46719</v>
      </c>
      <c r="E16" s="41">
        <f>SUM(C16:D16)</f>
        <v>521904.56999999995</v>
      </c>
    </row>
    <row r="17" spans="1:6" x14ac:dyDescent="0.25">
      <c r="A17" s="10">
        <v>9</v>
      </c>
      <c r="B17" s="14" t="s">
        <v>39</v>
      </c>
      <c r="C17" s="183">
        <v>452643.55</v>
      </c>
      <c r="D17" s="183">
        <v>-30188</v>
      </c>
      <c r="E17" s="41">
        <f t="shared" ref="E17:E21" si="2">SUM(C17:D17)</f>
        <v>422455.55</v>
      </c>
    </row>
    <row r="18" spans="1:6" x14ac:dyDescent="0.25">
      <c r="A18" s="10">
        <v>10</v>
      </c>
      <c r="B18" s="14" t="s">
        <v>7</v>
      </c>
      <c r="C18" s="183">
        <v>829790.32</v>
      </c>
      <c r="D18" s="183">
        <v>-86358</v>
      </c>
      <c r="E18" s="41">
        <f t="shared" si="2"/>
        <v>743432.32</v>
      </c>
    </row>
    <row r="19" spans="1:6" x14ac:dyDescent="0.25">
      <c r="A19" s="10">
        <v>11</v>
      </c>
      <c r="B19" s="14" t="s">
        <v>8</v>
      </c>
      <c r="C19" s="183">
        <v>75269.69</v>
      </c>
      <c r="D19" s="183">
        <v>-10296</v>
      </c>
      <c r="E19" s="41">
        <f t="shared" si="2"/>
        <v>64973.69</v>
      </c>
    </row>
    <row r="20" spans="1:6" x14ac:dyDescent="0.25">
      <c r="A20" s="10">
        <v>12</v>
      </c>
      <c r="B20" s="14" t="s">
        <v>9</v>
      </c>
      <c r="C20" s="183">
        <v>331926.27</v>
      </c>
      <c r="D20" s="183">
        <v>-22934</v>
      </c>
      <c r="E20" s="41">
        <f t="shared" si="2"/>
        <v>308992.27</v>
      </c>
    </row>
    <row r="21" spans="1:6" x14ac:dyDescent="0.25">
      <c r="A21" s="10">
        <v>13</v>
      </c>
      <c r="B21" s="14" t="s">
        <v>10</v>
      </c>
      <c r="C21" s="183">
        <v>686118.42</v>
      </c>
      <c r="D21" s="183">
        <v>-47945</v>
      </c>
      <c r="E21" s="41">
        <f t="shared" si="2"/>
        <v>638173.42000000004</v>
      </c>
    </row>
    <row r="22" spans="1:6" x14ac:dyDescent="0.25">
      <c r="A22" s="10">
        <v>14</v>
      </c>
      <c r="B22" s="83" t="s">
        <v>237</v>
      </c>
      <c r="C22" s="96">
        <f>C16+C17+C18+C19+C20+C21</f>
        <v>2944371.82</v>
      </c>
      <c r="D22" s="96">
        <f>D16+D17+D18+D19+D20+D21</f>
        <v>-244440</v>
      </c>
      <c r="E22" s="97">
        <f>E16+E17+E18+E19+E20+E21</f>
        <v>2699931.82</v>
      </c>
      <c r="F22" s="1"/>
    </row>
    <row r="23" spans="1:6" x14ac:dyDescent="0.25">
      <c r="A23" s="10">
        <v>15</v>
      </c>
      <c r="B23" s="14" t="s">
        <v>14</v>
      </c>
      <c r="C23" s="58">
        <f>C15-C22</f>
        <v>-55800.330000000075</v>
      </c>
      <c r="D23" s="58">
        <f>D15-D22</f>
        <v>244440</v>
      </c>
      <c r="E23" s="58">
        <f>E15-E22</f>
        <v>188639.66999999993</v>
      </c>
    </row>
    <row r="24" spans="1:6" x14ac:dyDescent="0.25">
      <c r="A24" s="10">
        <v>16</v>
      </c>
      <c r="B24" s="14" t="s">
        <v>134</v>
      </c>
      <c r="C24" s="185">
        <v>0</v>
      </c>
      <c r="D24" s="186">
        <v>55273</v>
      </c>
      <c r="E24" s="58">
        <f>SUM(C24:D24)</f>
        <v>55273</v>
      </c>
    </row>
    <row r="25" spans="1:6" x14ac:dyDescent="0.25">
      <c r="A25" s="10">
        <v>17</v>
      </c>
      <c r="B25" s="14" t="s">
        <v>11</v>
      </c>
      <c r="C25" s="185">
        <v>0</v>
      </c>
      <c r="D25" s="187">
        <v>0</v>
      </c>
      <c r="E25" s="58">
        <f t="shared" ref="E25:E27" si="3">SUM(C25:D25)</f>
        <v>0</v>
      </c>
    </row>
    <row r="26" spans="1:6" x14ac:dyDescent="0.25">
      <c r="A26" s="10">
        <v>18</v>
      </c>
      <c r="B26" s="14" t="s">
        <v>191</v>
      </c>
      <c r="C26" s="185">
        <v>-64322.3</v>
      </c>
      <c r="D26" s="184">
        <f>-ROUND((D22-D24+D27)*0.35,0)</f>
        <v>108489</v>
      </c>
      <c r="E26" s="58">
        <f t="shared" si="3"/>
        <v>44166.7</v>
      </c>
    </row>
    <row r="27" spans="1:6" x14ac:dyDescent="0.25">
      <c r="A27" s="10">
        <v>19</v>
      </c>
      <c r="B27" s="14" t="s">
        <v>13</v>
      </c>
      <c r="C27" s="185">
        <v>127971.62</v>
      </c>
      <c r="D27" s="188">
        <v>-10256</v>
      </c>
      <c r="E27" s="58">
        <f t="shared" si="3"/>
        <v>117715.62</v>
      </c>
    </row>
    <row r="28" spans="1:6" x14ac:dyDescent="0.25">
      <c r="A28" s="10">
        <v>20</v>
      </c>
      <c r="B28" s="88" t="s">
        <v>12</v>
      </c>
      <c r="C28" s="79">
        <f>SUM(C25:C27)</f>
        <v>63649.319999999992</v>
      </c>
      <c r="D28" s="79">
        <f t="shared" ref="D28:E28" si="4">SUM(D25:D27)</f>
        <v>98233</v>
      </c>
      <c r="E28" s="98">
        <f t="shared" si="4"/>
        <v>161882.32</v>
      </c>
    </row>
    <row r="29" spans="1:6" x14ac:dyDescent="0.25">
      <c r="A29" s="10">
        <v>21</v>
      </c>
      <c r="B29" s="88" t="s">
        <v>22</v>
      </c>
      <c r="C29" s="79">
        <f>C23+C24-C28</f>
        <v>-119449.65000000007</v>
      </c>
      <c r="D29" s="79">
        <f>D23+D24-D28</f>
        <v>201480</v>
      </c>
      <c r="E29" s="98">
        <f>E23+E24-E28</f>
        <v>82030.349999999919</v>
      </c>
    </row>
    <row r="30" spans="1:6" x14ac:dyDescent="0.25">
      <c r="A30" s="10">
        <v>22</v>
      </c>
      <c r="B30" s="14" t="s">
        <v>15</v>
      </c>
      <c r="C30" s="189">
        <v>0</v>
      </c>
      <c r="D30" s="190">
        <v>0</v>
      </c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189">
        <v>0</v>
      </c>
      <c r="D31" s="190">
        <v>0</v>
      </c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189">
        <v>0</v>
      </c>
      <c r="D32" s="190">
        <v>0</v>
      </c>
      <c r="E32" s="58">
        <f t="shared" si="5"/>
        <v>0</v>
      </c>
    </row>
    <row r="33" spans="1:10" x14ac:dyDescent="0.25">
      <c r="A33" s="10">
        <v>25</v>
      </c>
      <c r="B33" s="14" t="s">
        <v>268</v>
      </c>
      <c r="C33" s="189">
        <v>0</v>
      </c>
      <c r="D33" s="190">
        <v>0</v>
      </c>
      <c r="E33" s="59">
        <f t="shared" si="5"/>
        <v>0</v>
      </c>
    </row>
    <row r="34" spans="1:10" x14ac:dyDescent="0.25">
      <c r="A34" s="10">
        <v>26</v>
      </c>
      <c r="B34" s="88" t="s">
        <v>267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25">
      <c r="A35" s="10">
        <v>27</v>
      </c>
      <c r="B35" s="14" t="s">
        <v>18</v>
      </c>
      <c r="C35" s="191">
        <v>1815</v>
      </c>
      <c r="D35" s="192">
        <v>0</v>
      </c>
      <c r="E35" s="32">
        <f>SUM(C35:D35)</f>
        <v>1815</v>
      </c>
    </row>
    <row r="36" spans="1:10" x14ac:dyDescent="0.25">
      <c r="A36" s="10">
        <v>28</v>
      </c>
      <c r="B36" s="14" t="s">
        <v>19</v>
      </c>
      <c r="C36" s="191">
        <v>0</v>
      </c>
      <c r="D36" s="192">
        <v>0</v>
      </c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191">
        <v>0</v>
      </c>
      <c r="D37" s="192">
        <v>0</v>
      </c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191">
        <v>755283.19</v>
      </c>
      <c r="D38" s="69">
        <f>-1*(D29-D34)</f>
        <v>-201480</v>
      </c>
      <c r="E38" s="32">
        <f t="shared" si="7"/>
        <v>553803.18999999994</v>
      </c>
    </row>
    <row r="39" spans="1:10" x14ac:dyDescent="0.25">
      <c r="A39" s="10">
        <v>31</v>
      </c>
      <c r="B39" s="88" t="s">
        <v>21</v>
      </c>
      <c r="C39" s="79">
        <f>C29-C34+C35+C36+C37+C38</f>
        <v>637648.53999999992</v>
      </c>
      <c r="D39" s="79">
        <f t="shared" ref="D39:E39" si="8">D29-D34+D35+D36+D37+D38</f>
        <v>0</v>
      </c>
      <c r="E39" s="79">
        <f t="shared" si="8"/>
        <v>637648.5399999998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193">
        <v>4387209.3600000003</v>
      </c>
      <c r="D41" s="194">
        <v>0</v>
      </c>
      <c r="E41" s="58">
        <f t="shared" ref="E41:E46" si="9">SUM(C41:D41)</f>
        <v>4387209.3600000003</v>
      </c>
    </row>
    <row r="42" spans="1:10" x14ac:dyDescent="0.25">
      <c r="A42" s="10">
        <v>34</v>
      </c>
      <c r="B42" s="14" t="s">
        <v>25</v>
      </c>
      <c r="C42" s="193">
        <v>0</v>
      </c>
      <c r="D42" s="194">
        <v>0</v>
      </c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193">
        <v>0</v>
      </c>
      <c r="D43" s="194">
        <v>0</v>
      </c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193">
        <v>0</v>
      </c>
      <c r="D44" s="194">
        <v>0</v>
      </c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193">
        <v>0</v>
      </c>
      <c r="D45" s="194">
        <v>0</v>
      </c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193">
        <v>0</v>
      </c>
      <c r="D46" s="194">
        <v>0</v>
      </c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5024857.9000000004</v>
      </c>
      <c r="D47" s="99">
        <f t="shared" ref="D47:E47" si="10">(D39+D41+D42)-(D43+D44+D45+D46)</f>
        <v>0</v>
      </c>
      <c r="E47" s="98">
        <f t="shared" si="10"/>
        <v>5024857.9000000004</v>
      </c>
    </row>
    <row r="48" spans="1:10" x14ac:dyDescent="0.25">
      <c r="A48" s="10">
        <v>40</v>
      </c>
      <c r="B48" s="14" t="s">
        <v>31</v>
      </c>
      <c r="C48" s="195">
        <v>0</v>
      </c>
      <c r="D48" s="196">
        <v>0</v>
      </c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195">
        <v>0</v>
      </c>
      <c r="D49" s="196">
        <v>0</v>
      </c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195">
        <v>0</v>
      </c>
      <c r="D50" s="196">
        <v>0</v>
      </c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0.72802807106567413</v>
      </c>
      <c r="D53" s="102" t="e">
        <f>((D22+D28-D18-D19)/D15)</f>
        <v>#DIV/0!</v>
      </c>
      <c r="E53" s="102">
        <f>((E22+E28-E18-E19)/E15)</f>
        <v>0.71087322474404124</v>
      </c>
    </row>
    <row r="54" spans="1:7" x14ac:dyDescent="0.25">
      <c r="A54" s="10">
        <v>46</v>
      </c>
      <c r="B54" s="14" t="s">
        <v>36</v>
      </c>
      <c r="C54" s="102">
        <f>((C22+C28+C34)/C15)</f>
        <v>1.0413524991205947</v>
      </c>
      <c r="D54" s="102" t="e">
        <f>((D22+D28+D34)/D15)</f>
        <v>#DIV/0!</v>
      </c>
      <c r="E54" s="102">
        <f>((E22+E28+E34)/E15)</f>
        <v>0.99073682265000818</v>
      </c>
    </row>
    <row r="55" spans="1:7" x14ac:dyDescent="0.25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ht="14.45" x14ac:dyDescent="0.3">
      <c r="B2" t="s">
        <v>160</v>
      </c>
    </row>
    <row r="3" spans="1:6" ht="14.45" x14ac:dyDescent="0.3">
      <c r="B3" s="57" t="str">
        <f>PriorYearBalanceSheet!A3</f>
        <v>McDaniel Telephone Company</v>
      </c>
      <c r="C3" s="65"/>
      <c r="D3" s="65"/>
      <c r="E3" s="65"/>
    </row>
    <row r="4" spans="1:6" ht="14.45" x14ac:dyDescent="0.3">
      <c r="B4" s="65"/>
      <c r="C4" s="65"/>
      <c r="D4" s="65"/>
      <c r="E4" s="65"/>
    </row>
    <row r="5" spans="1:6" ht="14.45" x14ac:dyDescent="0.3">
      <c r="B5" s="65"/>
      <c r="C5" s="65"/>
      <c r="D5" s="65"/>
      <c r="E5" s="65"/>
    </row>
    <row r="6" spans="1:6" ht="14.45" x14ac:dyDescent="0.3">
      <c r="A6" s="6"/>
      <c r="B6" s="6"/>
      <c r="C6" s="27" t="s">
        <v>111</v>
      </c>
      <c r="D6" s="27" t="s">
        <v>103</v>
      </c>
      <c r="E6" s="26" t="s">
        <v>111</v>
      </c>
    </row>
    <row r="7" spans="1:6" ht="14.45" x14ac:dyDescent="0.3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198">
        <v>869888.89</v>
      </c>
      <c r="D9" s="197">
        <v>0</v>
      </c>
      <c r="E9" s="32">
        <f>SUM(C9:D9)</f>
        <v>869888.89</v>
      </c>
    </row>
    <row r="10" spans="1:6" x14ac:dyDescent="0.25">
      <c r="A10" s="10">
        <v>2</v>
      </c>
      <c r="B10" s="17" t="s">
        <v>2</v>
      </c>
      <c r="C10" s="197">
        <v>1755909.79</v>
      </c>
      <c r="D10" s="197">
        <v>0</v>
      </c>
      <c r="E10" s="32">
        <f t="shared" ref="E10:E14" si="0">SUM(C10:D10)</f>
        <v>1755909.79</v>
      </c>
    </row>
    <row r="11" spans="1:6" x14ac:dyDescent="0.25">
      <c r="A11" s="10">
        <v>3</v>
      </c>
      <c r="B11" s="17" t="s">
        <v>3</v>
      </c>
      <c r="C11" s="197">
        <v>0</v>
      </c>
      <c r="D11" s="197">
        <v>0</v>
      </c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197">
        <v>74640.25</v>
      </c>
      <c r="D12" s="197">
        <v>0</v>
      </c>
      <c r="E12" s="32">
        <f t="shared" si="0"/>
        <v>74640.25</v>
      </c>
    </row>
    <row r="13" spans="1:6" x14ac:dyDescent="0.25">
      <c r="A13" s="10">
        <v>5</v>
      </c>
      <c r="B13" s="17" t="s">
        <v>5</v>
      </c>
      <c r="C13" s="197">
        <v>35779.72</v>
      </c>
      <c r="D13" s="197">
        <v>0</v>
      </c>
      <c r="E13" s="32">
        <f t="shared" si="0"/>
        <v>35779.72</v>
      </c>
    </row>
    <row r="14" spans="1:6" x14ac:dyDescent="0.25">
      <c r="A14" s="10">
        <v>6</v>
      </c>
      <c r="B14" s="17" t="s">
        <v>133</v>
      </c>
      <c r="C14" s="197">
        <v>2382.17</v>
      </c>
      <c r="D14" s="197">
        <v>0</v>
      </c>
      <c r="E14" s="32">
        <f t="shared" si="0"/>
        <v>2382.17</v>
      </c>
    </row>
    <row r="15" spans="1:6" x14ac:dyDescent="0.25">
      <c r="A15" s="10">
        <v>7</v>
      </c>
      <c r="B15" s="83" t="s">
        <v>132</v>
      </c>
      <c r="C15" s="40">
        <f>SUM(C9:C14)</f>
        <v>2738600.8200000003</v>
      </c>
      <c r="D15" s="40">
        <f t="shared" ref="D15:E15" si="1">SUM(D9:D14)</f>
        <v>0</v>
      </c>
      <c r="E15" s="40">
        <f t="shared" si="1"/>
        <v>2738600.8200000003</v>
      </c>
      <c r="F15" s="1"/>
    </row>
    <row r="16" spans="1:6" x14ac:dyDescent="0.25">
      <c r="A16" s="10">
        <v>8</v>
      </c>
      <c r="B16" s="17" t="s">
        <v>6</v>
      </c>
      <c r="C16" s="199">
        <v>575772.56999999995</v>
      </c>
      <c r="D16" s="199">
        <v>-50854</v>
      </c>
      <c r="E16" s="41">
        <f>SUM(C16:D16)</f>
        <v>524918.56999999995</v>
      </c>
    </row>
    <row r="17" spans="1:6" x14ac:dyDescent="0.25">
      <c r="A17" s="10">
        <v>9</v>
      </c>
      <c r="B17" s="17" t="s">
        <v>39</v>
      </c>
      <c r="C17" s="199">
        <v>468908.79</v>
      </c>
      <c r="D17" s="199">
        <v>-39845</v>
      </c>
      <c r="E17" s="41">
        <f t="shared" ref="E17:E21" si="2">SUM(C17:D17)</f>
        <v>429063.79</v>
      </c>
    </row>
    <row r="18" spans="1:6" x14ac:dyDescent="0.25">
      <c r="A18" s="10">
        <v>10</v>
      </c>
      <c r="B18" s="17" t="s">
        <v>7</v>
      </c>
      <c r="C18" s="199">
        <v>580095.71</v>
      </c>
      <c r="D18" s="199">
        <v>-97316</v>
      </c>
      <c r="E18" s="41">
        <f t="shared" si="2"/>
        <v>482779.70999999996</v>
      </c>
    </row>
    <row r="19" spans="1:6" x14ac:dyDescent="0.25">
      <c r="A19" s="10">
        <v>11</v>
      </c>
      <c r="B19" s="17" t="s">
        <v>8</v>
      </c>
      <c r="C19" s="199">
        <v>67160.22</v>
      </c>
      <c r="D19" s="199">
        <v>-16860</v>
      </c>
      <c r="E19" s="41">
        <f t="shared" si="2"/>
        <v>50300.22</v>
      </c>
    </row>
    <row r="20" spans="1:6" x14ac:dyDescent="0.25">
      <c r="A20" s="10">
        <v>12</v>
      </c>
      <c r="B20" s="17" t="s">
        <v>9</v>
      </c>
      <c r="C20" s="199">
        <v>300334.77</v>
      </c>
      <c r="D20" s="199">
        <v>-27316</v>
      </c>
      <c r="E20" s="41">
        <f t="shared" si="2"/>
        <v>273018.77</v>
      </c>
    </row>
    <row r="21" spans="1:6" x14ac:dyDescent="0.25">
      <c r="A21" s="10">
        <v>13</v>
      </c>
      <c r="B21" s="17" t="s">
        <v>10</v>
      </c>
      <c r="C21" s="199">
        <v>679353.1</v>
      </c>
      <c r="D21" s="199">
        <v>-55100</v>
      </c>
      <c r="E21" s="41">
        <f t="shared" si="2"/>
        <v>624253.1</v>
      </c>
    </row>
    <row r="22" spans="1:6" x14ac:dyDescent="0.25">
      <c r="A22" s="10">
        <v>14</v>
      </c>
      <c r="B22" s="83" t="s">
        <v>237</v>
      </c>
      <c r="C22" s="40">
        <f>C16+C17+C18+C19+C20+C21</f>
        <v>2671625.1599999997</v>
      </c>
      <c r="D22" s="40">
        <f>D16+D17+D18+D19+D20+D21</f>
        <v>-287291</v>
      </c>
      <c r="E22" s="42">
        <f>E16+E17+E18+E19+E20+E21</f>
        <v>2384334.1599999997</v>
      </c>
      <c r="F22" s="1"/>
    </row>
    <row r="23" spans="1:6" x14ac:dyDescent="0.25">
      <c r="A23" s="10">
        <v>15</v>
      </c>
      <c r="B23" s="17" t="s">
        <v>14</v>
      </c>
      <c r="C23" s="32">
        <f>C15-C22</f>
        <v>66975.660000000615</v>
      </c>
      <c r="D23" s="32">
        <f>D15-D22</f>
        <v>287291</v>
      </c>
      <c r="E23" s="32">
        <f>E15-E22</f>
        <v>354266.66000000061</v>
      </c>
    </row>
    <row r="24" spans="1:6" x14ac:dyDescent="0.25">
      <c r="A24" s="10">
        <v>16</v>
      </c>
      <c r="B24" s="17" t="s">
        <v>134</v>
      </c>
      <c r="C24" s="200">
        <v>0</v>
      </c>
      <c r="D24" s="201">
        <v>53673</v>
      </c>
      <c r="E24" s="32">
        <f>SUM(C24:D24)</f>
        <v>53673</v>
      </c>
    </row>
    <row r="25" spans="1:6" x14ac:dyDescent="0.25">
      <c r="A25" s="10">
        <v>17</v>
      </c>
      <c r="B25" s="17" t="s">
        <v>11</v>
      </c>
      <c r="C25" s="200">
        <v>0</v>
      </c>
      <c r="D25" s="202">
        <v>0</v>
      </c>
      <c r="E25" s="32">
        <f t="shared" ref="E25:E27" si="3">SUM(C25:D25)</f>
        <v>0</v>
      </c>
    </row>
    <row r="26" spans="1:6" x14ac:dyDescent="0.25">
      <c r="A26" s="10">
        <v>18</v>
      </c>
      <c r="B26" s="17" t="s">
        <v>191</v>
      </c>
      <c r="C26" s="200">
        <f>-199003.3+192207.84</f>
        <v>-6795.4599999999919</v>
      </c>
      <c r="D26" s="184">
        <f>-ROUND((D22-D24+D27)*0.35,0)</f>
        <v>124184</v>
      </c>
      <c r="E26" s="32">
        <f t="shared" si="3"/>
        <v>117388.54000000001</v>
      </c>
    </row>
    <row r="27" spans="1:6" x14ac:dyDescent="0.25">
      <c r="A27" s="10">
        <v>19</v>
      </c>
      <c r="B27" s="17" t="s">
        <v>13</v>
      </c>
      <c r="C27" s="200">
        <v>113564.91</v>
      </c>
      <c r="D27" s="203">
        <v>-13847</v>
      </c>
      <c r="E27" s="32">
        <f t="shared" si="3"/>
        <v>99717.91</v>
      </c>
    </row>
    <row r="28" spans="1:6" x14ac:dyDescent="0.25">
      <c r="A28" s="10">
        <v>20</v>
      </c>
      <c r="B28" s="83" t="s">
        <v>12</v>
      </c>
      <c r="C28" s="37">
        <f>SUM(C25:C27)</f>
        <v>106769.45000000001</v>
      </c>
      <c r="D28" s="37">
        <f t="shared" ref="D28:E28" si="4">SUM(D25:D27)</f>
        <v>110337</v>
      </c>
      <c r="E28" s="43">
        <f t="shared" si="4"/>
        <v>217106.45</v>
      </c>
    </row>
    <row r="29" spans="1:6" x14ac:dyDescent="0.25">
      <c r="A29" s="10">
        <v>21</v>
      </c>
      <c r="B29" s="83" t="s">
        <v>22</v>
      </c>
      <c r="C29" s="37">
        <f>C23+C24-C28</f>
        <v>-39793.789999999397</v>
      </c>
      <c r="D29" s="37">
        <f>D23+D24-D28</f>
        <v>230627</v>
      </c>
      <c r="E29" s="43">
        <f>E23+E24-E28</f>
        <v>190833.2100000006</v>
      </c>
    </row>
    <row r="30" spans="1:6" x14ac:dyDescent="0.25">
      <c r="A30" s="10">
        <v>22</v>
      </c>
      <c r="B30" s="17" t="s">
        <v>15</v>
      </c>
      <c r="C30" s="204">
        <v>0</v>
      </c>
      <c r="D30" s="205">
        <v>0</v>
      </c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204">
        <v>0</v>
      </c>
      <c r="D31" s="205">
        <v>0</v>
      </c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204">
        <v>0</v>
      </c>
      <c r="D32" s="205">
        <v>0</v>
      </c>
      <c r="E32" s="32">
        <f t="shared" si="5"/>
        <v>0</v>
      </c>
    </row>
    <row r="33" spans="1:5" x14ac:dyDescent="0.25">
      <c r="A33" s="10">
        <v>25</v>
      </c>
      <c r="B33" s="17" t="s">
        <v>268</v>
      </c>
      <c r="C33" s="204">
        <v>0</v>
      </c>
      <c r="D33" s="205">
        <v>0</v>
      </c>
      <c r="E33" s="33">
        <f t="shared" si="5"/>
        <v>0</v>
      </c>
    </row>
    <row r="34" spans="1:5" x14ac:dyDescent="0.25">
      <c r="A34" s="10">
        <v>26</v>
      </c>
      <c r="B34" s="83" t="s">
        <v>267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18</v>
      </c>
      <c r="C35" s="206">
        <v>10266.6</v>
      </c>
      <c r="D35" s="54">
        <v>0</v>
      </c>
      <c r="E35" s="32">
        <f>SUM(C35:D35)</f>
        <v>10266.6</v>
      </c>
    </row>
    <row r="36" spans="1:5" x14ac:dyDescent="0.25">
      <c r="A36" s="10">
        <v>28</v>
      </c>
      <c r="B36" s="17" t="s">
        <v>19</v>
      </c>
      <c r="C36" s="206">
        <v>0</v>
      </c>
      <c r="D36" s="54">
        <v>0</v>
      </c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206">
        <v>0</v>
      </c>
      <c r="D37" s="54">
        <v>0</v>
      </c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206">
        <v>798209.98</v>
      </c>
      <c r="D38" s="69">
        <f>-1*(D29-D34)</f>
        <v>-230627</v>
      </c>
      <c r="E38" s="32">
        <f t="shared" si="7"/>
        <v>567582.98</v>
      </c>
    </row>
    <row r="39" spans="1:5" x14ac:dyDescent="0.25">
      <c r="A39" s="10">
        <v>31</v>
      </c>
      <c r="B39" s="83" t="s">
        <v>21</v>
      </c>
      <c r="C39" s="37">
        <f>C29-C34+C35+C36+C37+C38</f>
        <v>768682.79000000062</v>
      </c>
      <c r="D39" s="37">
        <f t="shared" ref="D39:E39" si="8">D29-D34+D35+D36+D37+D38</f>
        <v>0</v>
      </c>
      <c r="E39" s="37">
        <f t="shared" si="8"/>
        <v>768682.79000000062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207">
        <v>5024857.97</v>
      </c>
      <c r="D41" s="208">
        <v>0</v>
      </c>
      <c r="E41" s="32">
        <f t="shared" ref="E41:E46" si="9">SUM(C41:D41)</f>
        <v>5024857.97</v>
      </c>
    </row>
    <row r="42" spans="1:5" x14ac:dyDescent="0.25">
      <c r="A42" s="10">
        <v>34</v>
      </c>
      <c r="B42" s="17" t="s">
        <v>25</v>
      </c>
      <c r="C42" s="207">
        <v>0</v>
      </c>
      <c r="D42" s="208">
        <v>0</v>
      </c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207">
        <v>2622000</v>
      </c>
      <c r="D43" s="208">
        <v>0</v>
      </c>
      <c r="E43" s="32">
        <f t="shared" si="9"/>
        <v>2622000</v>
      </c>
    </row>
    <row r="44" spans="1:5" x14ac:dyDescent="0.25">
      <c r="A44" s="10">
        <v>36</v>
      </c>
      <c r="B44" s="17" t="s">
        <v>27</v>
      </c>
      <c r="C44" s="207">
        <v>0</v>
      </c>
      <c r="D44" s="208">
        <v>0</v>
      </c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207">
        <v>0</v>
      </c>
      <c r="D45" s="208">
        <v>0</v>
      </c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207">
        <v>0</v>
      </c>
      <c r="D46" s="208">
        <v>0</v>
      </c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3171540.7600000007</v>
      </c>
      <c r="D47" s="64">
        <f t="shared" ref="D47:E47" si="10">(D39+D41+D42)-(D43+D44+D45+D46)</f>
        <v>0</v>
      </c>
      <c r="E47" s="43">
        <f t="shared" si="10"/>
        <v>3171540.7600000007</v>
      </c>
    </row>
    <row r="48" spans="1:5" x14ac:dyDescent="0.25">
      <c r="A48" s="10">
        <v>40</v>
      </c>
      <c r="B48" s="17" t="s">
        <v>31</v>
      </c>
      <c r="C48" s="209">
        <v>0</v>
      </c>
      <c r="D48" s="210">
        <v>0</v>
      </c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209">
        <v>0</v>
      </c>
      <c r="D49" s="210">
        <v>0</v>
      </c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209">
        <v>0</v>
      </c>
      <c r="D50" s="210">
        <v>0</v>
      </c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0.77818521941434293</v>
      </c>
      <c r="D53" s="46" t="e">
        <f>((D22+D28-D18-D19)/D15)</f>
        <v>#DIV/0!</v>
      </c>
      <c r="E53" s="46">
        <f>((E22+E28-E18-E19)/E15)</f>
        <v>0.75526183476422082</v>
      </c>
    </row>
    <row r="54" spans="1:7" x14ac:dyDescent="0.25">
      <c r="A54" s="10">
        <v>46</v>
      </c>
      <c r="B54" s="17" t="s">
        <v>36</v>
      </c>
      <c r="C54" s="46">
        <f>((C22+C28+C34)/C15)</f>
        <v>1.0145307011191209</v>
      </c>
      <c r="D54" s="46" t="e">
        <f>((D22+D28+D34)/D15)</f>
        <v>#DIV/0!</v>
      </c>
      <c r="E54" s="46">
        <f>((E22+E28+E34)/E15)</f>
        <v>0.94991595379716554</v>
      </c>
    </row>
    <row r="55" spans="1:7" x14ac:dyDescent="0.25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ht="14.45" x14ac:dyDescent="0.3">
      <c r="B2" t="s">
        <v>146</v>
      </c>
    </row>
    <row r="3" spans="1:5" ht="14.45" x14ac:dyDescent="0.3">
      <c r="B3" s="57" t="str">
        <f>PriorYearBalanceSheet!A3</f>
        <v>McDaniel Telephone Company</v>
      </c>
      <c r="C3" s="65"/>
      <c r="D3" s="65"/>
    </row>
    <row r="4" spans="1:5" ht="14.45" x14ac:dyDescent="0.3">
      <c r="B4" s="65"/>
      <c r="C4" s="65"/>
      <c r="D4" s="65"/>
    </row>
    <row r="5" spans="1:5" ht="14.45" x14ac:dyDescent="0.3">
      <c r="B5" s="65"/>
      <c r="C5" s="65"/>
      <c r="D5" s="65"/>
    </row>
    <row r="6" spans="1:5" ht="14.45" x14ac:dyDescent="0.3">
      <c r="A6" s="6"/>
      <c r="B6" s="6"/>
      <c r="C6" s="9" t="s">
        <v>108</v>
      </c>
      <c r="D6" s="26" t="s">
        <v>108</v>
      </c>
    </row>
    <row r="7" spans="1:5" ht="14.45" x14ac:dyDescent="0.3">
      <c r="A7" s="17" t="s">
        <v>0</v>
      </c>
      <c r="B7" s="10" t="s">
        <v>147</v>
      </c>
      <c r="C7" s="28" t="s">
        <v>72</v>
      </c>
      <c r="D7" s="4" t="s">
        <v>111</v>
      </c>
    </row>
    <row r="8" spans="1:5" ht="14.45" x14ac:dyDescent="0.3">
      <c r="A8" s="11"/>
      <c r="B8" s="11"/>
      <c r="C8" s="11">
        <v>2016</v>
      </c>
      <c r="D8" s="5">
        <v>2017</v>
      </c>
    </row>
    <row r="9" spans="1:5" ht="14.45" x14ac:dyDescent="0.3">
      <c r="A9" s="9">
        <v>1</v>
      </c>
      <c r="B9" s="6" t="s">
        <v>1</v>
      </c>
      <c r="C9" s="36">
        <f>PriorYearIncomeStmt!E9</f>
        <v>905891.83999999997</v>
      </c>
      <c r="D9" s="41">
        <f>'CurrentYearIncomeStmt '!E9</f>
        <v>869888.89</v>
      </c>
    </row>
    <row r="10" spans="1:5" ht="14.45" x14ac:dyDescent="0.3">
      <c r="A10" s="10">
        <v>2</v>
      </c>
      <c r="B10" s="17" t="s">
        <v>2</v>
      </c>
      <c r="C10" s="32">
        <f>PriorYearIncomeStmt!E10</f>
        <v>1862341.71</v>
      </c>
      <c r="D10" s="41">
        <f>'CurrentYearIncomeStmt '!E10</f>
        <v>1755909.79</v>
      </c>
    </row>
    <row r="11" spans="1:5" ht="14.45" x14ac:dyDescent="0.3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ht="14.45" x14ac:dyDescent="0.3">
      <c r="A12" s="10">
        <v>4</v>
      </c>
      <c r="B12" s="17" t="s">
        <v>4</v>
      </c>
      <c r="C12" s="32">
        <f>PriorYearIncomeStmt!E12</f>
        <v>81547.350000000006</v>
      </c>
      <c r="D12" s="41">
        <f>'CurrentYearIncomeStmt '!E12</f>
        <v>74640.25</v>
      </c>
    </row>
    <row r="13" spans="1:5" ht="14.45" x14ac:dyDescent="0.3">
      <c r="A13" s="10">
        <v>5</v>
      </c>
      <c r="B13" s="17" t="s">
        <v>5</v>
      </c>
      <c r="C13" s="32">
        <f>PriorYearIncomeStmt!E13</f>
        <v>37262.06</v>
      </c>
      <c r="D13" s="41">
        <f>'CurrentYearIncomeStmt '!E13</f>
        <v>35779.72</v>
      </c>
    </row>
    <row r="14" spans="1:5" ht="14.45" x14ac:dyDescent="0.3">
      <c r="A14" s="10">
        <v>6</v>
      </c>
      <c r="B14" s="17" t="s">
        <v>133</v>
      </c>
      <c r="C14" s="32">
        <f>PriorYearIncomeStmt!E14</f>
        <v>1528.53</v>
      </c>
      <c r="D14" s="41">
        <f>'CurrentYearIncomeStmt '!E14</f>
        <v>2382.17</v>
      </c>
    </row>
    <row r="15" spans="1:5" ht="14.45" x14ac:dyDescent="0.3">
      <c r="A15" s="10">
        <v>7</v>
      </c>
      <c r="B15" s="83" t="s">
        <v>132</v>
      </c>
      <c r="C15" s="40">
        <f>SUM(C9:C14)</f>
        <v>2888571.4899999998</v>
      </c>
      <c r="D15" s="42">
        <f t="shared" ref="D15" si="0">SUM(D9:D14)</f>
        <v>2738600.8200000003</v>
      </c>
      <c r="E15" s="1"/>
    </row>
    <row r="16" spans="1:5" ht="14.45" x14ac:dyDescent="0.3">
      <c r="A16" s="10">
        <v>8</v>
      </c>
      <c r="B16" s="17" t="s">
        <v>6</v>
      </c>
      <c r="C16" s="32">
        <f>PriorYearIncomeStmt!E16</f>
        <v>521904.56999999995</v>
      </c>
      <c r="D16" s="41">
        <f>'CurrentYearIncomeStmt '!E16</f>
        <v>524918.56999999995</v>
      </c>
    </row>
    <row r="17" spans="1:5" ht="14.45" x14ac:dyDescent="0.3">
      <c r="A17" s="10">
        <v>9</v>
      </c>
      <c r="B17" s="17" t="s">
        <v>39</v>
      </c>
      <c r="C17" s="32">
        <f>PriorYearIncomeStmt!E17</f>
        <v>422455.55</v>
      </c>
      <c r="D17" s="41">
        <f>'CurrentYearIncomeStmt '!E17</f>
        <v>429063.79</v>
      </c>
    </row>
    <row r="18" spans="1:5" ht="14.45" x14ac:dyDescent="0.3">
      <c r="A18" s="10">
        <v>10</v>
      </c>
      <c r="B18" s="17" t="s">
        <v>7</v>
      </c>
      <c r="C18" s="32">
        <f>PriorYearIncomeStmt!E18</f>
        <v>743432.32</v>
      </c>
      <c r="D18" s="41">
        <f>'CurrentYearIncomeStmt '!E18</f>
        <v>482779.70999999996</v>
      </c>
    </row>
    <row r="19" spans="1:5" ht="14.45" x14ac:dyDescent="0.3">
      <c r="A19" s="10">
        <v>11</v>
      </c>
      <c r="B19" s="17" t="s">
        <v>8</v>
      </c>
      <c r="C19" s="32">
        <f>PriorYearIncomeStmt!E19</f>
        <v>64973.69</v>
      </c>
      <c r="D19" s="41">
        <f>'CurrentYearIncomeStmt '!E19</f>
        <v>50300.22</v>
      </c>
    </row>
    <row r="20" spans="1:5" ht="14.45" x14ac:dyDescent="0.3">
      <c r="A20" s="10">
        <v>12</v>
      </c>
      <c r="B20" s="17" t="s">
        <v>9</v>
      </c>
      <c r="C20" s="32">
        <f>PriorYearIncomeStmt!E20</f>
        <v>308992.27</v>
      </c>
      <c r="D20" s="41">
        <f>'CurrentYearIncomeStmt '!E20</f>
        <v>273018.77</v>
      </c>
    </row>
    <row r="21" spans="1:5" ht="14.45" x14ac:dyDescent="0.3">
      <c r="A21" s="10">
        <v>13</v>
      </c>
      <c r="B21" s="17" t="s">
        <v>10</v>
      </c>
      <c r="C21" s="32">
        <f>PriorYearIncomeStmt!E21</f>
        <v>638173.42000000004</v>
      </c>
      <c r="D21" s="41">
        <f>'CurrentYearIncomeStmt '!E21</f>
        <v>624253.1</v>
      </c>
    </row>
    <row r="22" spans="1:5" ht="14.45" x14ac:dyDescent="0.3">
      <c r="A22" s="10">
        <v>14</v>
      </c>
      <c r="B22" s="83" t="s">
        <v>237</v>
      </c>
      <c r="C22" s="40">
        <f>C16+C17+C18+C19+C20+C21</f>
        <v>2699931.82</v>
      </c>
      <c r="D22" s="42">
        <f>D16+D17+D18+D19+D20+D21</f>
        <v>2384334.1599999997</v>
      </c>
      <c r="E22" s="1"/>
    </row>
    <row r="23" spans="1:5" ht="14.45" x14ac:dyDescent="0.3">
      <c r="A23" s="10">
        <v>15</v>
      </c>
      <c r="B23" s="17" t="s">
        <v>14</v>
      </c>
      <c r="C23" s="32">
        <f>C15-C22</f>
        <v>188639.66999999993</v>
      </c>
      <c r="D23" s="41">
        <f>D15-D22</f>
        <v>354266.66000000061</v>
      </c>
    </row>
    <row r="24" spans="1:5" ht="14.45" x14ac:dyDescent="0.3">
      <c r="A24" s="10">
        <v>16</v>
      </c>
      <c r="B24" s="17" t="s">
        <v>134</v>
      </c>
      <c r="C24" s="32">
        <f>PriorYearIncomeStmt!E24</f>
        <v>55273</v>
      </c>
      <c r="D24" s="41">
        <f>'CurrentYearIncomeStmt '!E24</f>
        <v>53673</v>
      </c>
    </row>
    <row r="25" spans="1:5" ht="14.45" x14ac:dyDescent="0.3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ht="14.45" x14ac:dyDescent="0.3">
      <c r="A26" s="10">
        <v>18</v>
      </c>
      <c r="B26" s="17" t="s">
        <v>181</v>
      </c>
      <c r="C26" s="32">
        <f>PriorYearIncomeStmt!E26</f>
        <v>44166.7</v>
      </c>
      <c r="D26" s="41">
        <f>'CurrentYearIncomeStmt '!E26</f>
        <v>117388.54000000001</v>
      </c>
    </row>
    <row r="27" spans="1:5" ht="14.45" x14ac:dyDescent="0.3">
      <c r="A27" s="10">
        <v>19</v>
      </c>
      <c r="B27" s="17" t="s">
        <v>13</v>
      </c>
      <c r="C27" s="32">
        <f>PriorYearIncomeStmt!E27</f>
        <v>117715.62</v>
      </c>
      <c r="D27" s="41">
        <f>'CurrentYearIncomeStmt '!E27</f>
        <v>99717.91</v>
      </c>
    </row>
    <row r="28" spans="1:5" ht="14.45" x14ac:dyDescent="0.3">
      <c r="A28" s="10">
        <v>20</v>
      </c>
      <c r="B28" s="83" t="s">
        <v>12</v>
      </c>
      <c r="C28" s="37">
        <f>SUM(C25:C27)</f>
        <v>161882.32</v>
      </c>
      <c r="D28" s="43">
        <f t="shared" ref="D28" si="1">SUM(D25:D27)</f>
        <v>217106.45</v>
      </c>
    </row>
    <row r="29" spans="1:5" ht="14.45" x14ac:dyDescent="0.3">
      <c r="A29" s="10">
        <v>21</v>
      </c>
      <c r="B29" s="83" t="s">
        <v>22</v>
      </c>
      <c r="C29" s="37">
        <f>C23+C24-C28</f>
        <v>82030.349999999919</v>
      </c>
      <c r="D29" s="43">
        <f>D23+D24-D28</f>
        <v>190833.2100000006</v>
      </c>
    </row>
    <row r="30" spans="1:5" ht="14.45" x14ac:dyDescent="0.3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267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18</v>
      </c>
      <c r="C35" s="32">
        <f>PriorYearIncomeStmt!E35</f>
        <v>1815</v>
      </c>
      <c r="D35" s="41">
        <f>'CurrentYearIncomeStmt '!E35</f>
        <v>10266.6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553803.18999999994</v>
      </c>
      <c r="D38" s="41">
        <f>'CurrentYearIncomeStmt '!E38</f>
        <v>567582.98</v>
      </c>
    </row>
    <row r="39" spans="1:4" x14ac:dyDescent="0.25">
      <c r="A39" s="10">
        <v>31</v>
      </c>
      <c r="B39" s="83" t="s">
        <v>21</v>
      </c>
      <c r="C39" s="37">
        <f>C29-C34+C35+C36+C37+C38</f>
        <v>637648.5399999998</v>
      </c>
      <c r="D39" s="43">
        <f t="shared" ref="D39" si="3">D29-D34+D35+D36+D37+D38</f>
        <v>768682.79000000062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4387209.3600000003</v>
      </c>
      <c r="D41" s="41">
        <f>'CurrentYearIncomeStmt '!E41</f>
        <v>5024857.97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2622000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5024857.9000000004</v>
      </c>
      <c r="D47" s="43">
        <f t="shared" ref="D47" si="4">(D39+D41+D42)-(D43+D44+D45+D46)</f>
        <v>3171540.7600000007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0.71087322474404124</v>
      </c>
      <c r="D53" s="49">
        <f>((D22+D28-D18-D19)/D15)</f>
        <v>0.75526183476422082</v>
      </c>
    </row>
    <row r="54" spans="1:8" x14ac:dyDescent="0.25">
      <c r="A54" s="10">
        <v>46</v>
      </c>
      <c r="B54" s="17" t="s">
        <v>36</v>
      </c>
      <c r="C54" s="49">
        <f>((C22+C28+C34)/C15)</f>
        <v>0.99073682265000818</v>
      </c>
      <c r="D54" s="49">
        <f>((D22+D28+D34)/D15)</f>
        <v>0.94991595379716554</v>
      </c>
    </row>
    <row r="55" spans="1:8" x14ac:dyDescent="0.25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E26904AD586A4FAF803A0EFA27EACD" ma:contentTypeVersion="76" ma:contentTypeDescription="" ma:contentTypeScope="" ma:versionID="67a67a657ee1fc985a937bca2bee253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2018-07-27T07:00:00+00:00</OpenedDate>
    <SignificantOrder xmlns="dc463f71-b30c-4ab2-9473-d307f9d35888">false</SignificantOrder>
    <Date1 xmlns="dc463f71-b30c-4ab2-9473-d307f9d35888">2018-07-27T07:00:00+00:00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McDaniel Telephone Co.</CaseCompanyNames>
    <Nickname xmlns="http://schemas.microsoft.com/sharepoint/v3" xsi:nil="true"/>
    <DocketNumber xmlns="dc463f71-b30c-4ab2-9473-d307f9d35888">180646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DF86C4-0E78-46C9-A4E3-0F51DE87590F}"/>
</file>

<file path=customXml/itemProps2.xml><?xml version="1.0" encoding="utf-8"?>
<ds:datastoreItem xmlns:ds="http://schemas.openxmlformats.org/officeDocument/2006/customXml" ds:itemID="{679DD2D8-5B4C-4E71-8212-F886A323C441}"/>
</file>

<file path=customXml/itemProps3.xml><?xml version="1.0" encoding="utf-8"?>
<ds:datastoreItem xmlns:ds="http://schemas.openxmlformats.org/officeDocument/2006/customXml" ds:itemID="{168FF769-20F8-4305-9A0B-6177EB40CABD}"/>
</file>

<file path=customXml/itemProps4.xml><?xml version="1.0" encoding="utf-8"?>
<ds:datastoreItem xmlns:ds="http://schemas.openxmlformats.org/officeDocument/2006/customXml" ds:itemID="{B4F61C8F-6571-4A4F-B69A-0E3B7C5FEB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2017-11-21T19:20:02Z</cp:lastPrinted>
  <dcterms:created xsi:type="dcterms:W3CDTF">2014-05-21T17:51:51Z</dcterms:created>
  <dcterms:modified xsi:type="dcterms:W3CDTF">2018-07-25T18:39:43Z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0x0101006E56B4D1795A2E4DB2F0B01679ED314A00BCE26904AD586A4FAF803A0EFA27EACD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