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2018\2018 WA Sch 74-174 Tariff Filing\Filing Tariff 174 Substitute\"/>
    </mc:Choice>
  </mc:AlternateContent>
  <bookViews>
    <workbookView xWindow="0" yWindow="0" windowWidth="25200" windowHeight="12555"/>
  </bookViews>
  <sheets>
    <sheet name="Tax Reform Sch174 RS-RD" sheetId="1" r:id="rId1"/>
  </sheets>
  <externalReferences>
    <externalReference r:id="rId2"/>
  </externalReferences>
  <definedNames>
    <definedName name="Base1_Billing2">'[1]Pres &amp; Prop Rev'!$O$8</definedName>
    <definedName name="_xlnm.Print_Area" localSheetId="0">'Tax Reform Sch174 RS-RD'!$A$4:$I$23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31" i="1"/>
  <c r="D30" i="1"/>
  <c r="C26" i="1" l="1"/>
  <c r="E16" i="1" s="1"/>
  <c r="D19" i="1"/>
  <c r="G18" i="1"/>
  <c r="F18" i="1"/>
  <c r="E17" i="1"/>
  <c r="I17" i="1" s="1"/>
  <c r="K17" i="1" s="1"/>
  <c r="E13" i="1" l="1"/>
  <c r="I13" i="1" s="1"/>
  <c r="E14" i="1"/>
  <c r="I16" i="1"/>
  <c r="K16" i="1" s="1"/>
  <c r="G16" i="1"/>
  <c r="F16" i="1"/>
  <c r="F13" i="1"/>
  <c r="F17" i="1"/>
  <c r="G13" i="1"/>
  <c r="E15" i="1"/>
  <c r="G17" i="1"/>
  <c r="K13" i="1" l="1"/>
  <c r="D35" i="1"/>
  <c r="D37" i="1" s="1"/>
  <c r="G14" i="1"/>
  <c r="I14" i="1"/>
  <c r="K14" i="1" s="1"/>
  <c r="F14" i="1"/>
  <c r="F15" i="1"/>
  <c r="I15" i="1"/>
  <c r="K15" i="1" s="1"/>
  <c r="G15" i="1"/>
  <c r="E19" i="1"/>
  <c r="K19" i="1" l="1"/>
  <c r="G19" i="1"/>
  <c r="F19" i="1"/>
  <c r="E20" i="1"/>
</calcChain>
</file>

<file path=xl/sharedStrings.xml><?xml version="1.0" encoding="utf-8"?>
<sst xmlns="http://schemas.openxmlformats.org/spreadsheetml/2006/main" count="63" uniqueCount="55">
  <si>
    <t>Schedule 174</t>
  </si>
  <si>
    <t>Total Billed</t>
  </si>
  <si>
    <t>Present</t>
  </si>
  <si>
    <t>Federal Tax</t>
  </si>
  <si>
    <t>Base</t>
  </si>
  <si>
    <t>Billed</t>
  </si>
  <si>
    <t xml:space="preserve">Present </t>
  </si>
  <si>
    <t>Revenue</t>
  </si>
  <si>
    <t>Line</t>
  </si>
  <si>
    <t>Type of</t>
  </si>
  <si>
    <t>Schedule</t>
  </si>
  <si>
    <t xml:space="preserve">Base </t>
  </si>
  <si>
    <t>Rate</t>
  </si>
  <si>
    <t>Percentage</t>
  </si>
  <si>
    <t xml:space="preserve">Billing </t>
  </si>
  <si>
    <t>Per Therm</t>
  </si>
  <si>
    <t>at Present</t>
  </si>
  <si>
    <t>No.</t>
  </si>
  <si>
    <t>Service</t>
  </si>
  <si>
    <t>Number</t>
  </si>
  <si>
    <t>Adjustment</t>
  </si>
  <si>
    <t>Change</t>
  </si>
  <si>
    <t>Determinants</t>
  </si>
  <si>
    <t>Check</t>
  </si>
  <si>
    <t>(a)</t>
  </si>
  <si>
    <t>(b)</t>
  </si>
  <si>
    <t>(c)</t>
  </si>
  <si>
    <t>(d)</t>
  </si>
  <si>
    <t>(e)</t>
  </si>
  <si>
    <t>(f)</t>
  </si>
  <si>
    <t>(g)</t>
  </si>
  <si>
    <t>(h)</t>
  </si>
  <si>
    <t>General Service</t>
  </si>
  <si>
    <t>101/102</t>
  </si>
  <si>
    <t>Large General Service</t>
  </si>
  <si>
    <t>Large General Svc.-High Annual Load Factor</t>
  </si>
  <si>
    <t xml:space="preserve">Interruptible Service </t>
  </si>
  <si>
    <t>131/132</t>
  </si>
  <si>
    <t>Transportation Service</t>
  </si>
  <si>
    <t>146</t>
  </si>
  <si>
    <t>Special Contracts</t>
  </si>
  <si>
    <t>148</t>
  </si>
  <si>
    <t>Total</t>
  </si>
  <si>
    <t>Rev Req</t>
  </si>
  <si>
    <t>Temporary Federal Tax Rate Adjustment</t>
  </si>
  <si>
    <t xml:space="preserve">Rates </t>
  </si>
  <si>
    <t>Present Bill Impact</t>
  </si>
  <si>
    <t>Basic Charge</t>
  </si>
  <si>
    <t>Block 1</t>
  </si>
  <si>
    <t>Total Bill</t>
  </si>
  <si>
    <t>*  In effect for a one-year period beginning May 1, 2018</t>
  </si>
  <si>
    <t xml:space="preserve">Original </t>
  </si>
  <si>
    <t>Filing</t>
  </si>
  <si>
    <t>111/112</t>
  </si>
  <si>
    <t>121/122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</si>
</sst>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_(&quot;$&quot;* #,##0_);_(&quot;$&quot;* \(#,##0\);_(&quot;$&quot;* &quot;-&quot;??_);_(@_)"/>
    <numFmt numFmtId="168" formatCode="#,##0;\-#,##0;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5" fontId="1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5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Alignment="1">
      <alignment horizontal="center"/>
    </xf>
    <xf numFmtId="5" fontId="1" fillId="0" borderId="0" xfId="0" applyNumberFormat="1" applyFont="1" applyFill="1" applyAlignment="1">
      <alignment horizontal="center"/>
    </xf>
    <xf numFmtId="164" fontId="1" fillId="0" borderId="0" xfId="3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0" fillId="0" borderId="0" xfId="1" applyNumberFormat="1" applyFont="1"/>
    <xf numFmtId="166" fontId="2" fillId="0" borderId="0" xfId="2" applyNumberFormat="1" applyFont="1"/>
    <xf numFmtId="167" fontId="0" fillId="0" borderId="0" xfId="2" applyNumberFormat="1" applyFont="1"/>
    <xf numFmtId="0" fontId="1" fillId="0" borderId="0" xfId="0" applyFont="1" applyAlignment="1">
      <alignment wrapText="1"/>
    </xf>
    <xf numFmtId="5" fontId="3" fillId="0" borderId="0" xfId="0" applyNumberFormat="1" applyFont="1" applyAlignment="1">
      <alignment horizontal="center"/>
    </xf>
    <xf numFmtId="5" fontId="3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indent="3"/>
    </xf>
    <xf numFmtId="167" fontId="0" fillId="0" borderId="0" xfId="0" applyNumberFormat="1"/>
    <xf numFmtId="168" fontId="1" fillId="0" borderId="0" xfId="0" applyNumberFormat="1" applyFont="1"/>
    <xf numFmtId="164" fontId="0" fillId="0" borderId="0" xfId="3" applyNumberFormat="1" applyFont="1"/>
    <xf numFmtId="5" fontId="4" fillId="0" borderId="0" xfId="0" applyNumberFormat="1" applyFont="1"/>
    <xf numFmtId="5" fontId="3" fillId="0" borderId="0" xfId="0" applyNumberFormat="1" applyFont="1" applyFill="1" applyAlignment="1">
      <alignment horizontal="center"/>
    </xf>
    <xf numFmtId="44" fontId="0" fillId="0" borderId="0" xfId="2" applyFont="1"/>
    <xf numFmtId="166" fontId="0" fillId="0" borderId="0" xfId="2" applyNumberFormat="1" applyFont="1"/>
    <xf numFmtId="44" fontId="0" fillId="0" borderId="0" xfId="0" applyNumberForma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2018%20Tax%20Reform/WA/Sch%2074-174%20Tariff%20Filing/Natural%20Gas%20Rate%20Spread-Rate%20Design%20-%20Tax%20Refor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Yr 1 RS"/>
      <sheetName val="Yr 1 RD"/>
      <sheetName val="Yr 2-3 RS"/>
      <sheetName val="Yr 2 RD"/>
      <sheetName val="Yr 3 RD"/>
      <sheetName val="Exh2"/>
      <sheetName val="Exh5"/>
      <sheetName val="BFG"/>
      <sheetName val="ROR"/>
      <sheetName val="Rate Spread"/>
      <sheetName val="Tax Reform Sch174 RS-RD"/>
      <sheetName val="Tax Reform Sch174 RD"/>
      <sheetName val="Tariff Table"/>
      <sheetName val="Bill Impact"/>
      <sheetName val="Bill Determ"/>
      <sheetName val="Block Usage"/>
      <sheetName val="Big Schedules"/>
      <sheetName val="12MEDEC16"/>
    </sheetNames>
    <sheetDataSet>
      <sheetData sheetId="0">
        <row r="8">
          <cell r="O8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4:P37"/>
  <sheetViews>
    <sheetView tabSelected="1" workbookViewId="0">
      <selection activeCell="H21" sqref="H21"/>
    </sheetView>
  </sheetViews>
  <sheetFormatPr defaultRowHeight="12.75" x14ac:dyDescent="0.2"/>
  <cols>
    <col min="2" max="2" width="23.140625" customWidth="1"/>
    <col min="3" max="3" width="11.140625" bestFit="1" customWidth="1"/>
    <col min="4" max="4" width="10.140625" bestFit="1" customWidth="1"/>
    <col min="5" max="5" width="12.28515625" bestFit="1" customWidth="1"/>
    <col min="6" max="6" width="12.28515625" customWidth="1"/>
    <col min="7" max="7" width="10.42578125" bestFit="1" customWidth="1"/>
    <col min="8" max="8" width="15" bestFit="1" customWidth="1"/>
    <col min="9" max="9" width="12.28515625" bestFit="1" customWidth="1"/>
    <col min="11" max="11" width="14.5703125" bestFit="1" customWidth="1"/>
    <col min="16" max="16" width="10.28515625" bestFit="1" customWidth="1"/>
  </cols>
  <sheetData>
    <row r="4" spans="1:16" x14ac:dyDescent="0.2">
      <c r="A4" t="s">
        <v>0</v>
      </c>
    </row>
    <row r="5" spans="1:16" x14ac:dyDescent="0.2">
      <c r="A5" t="s">
        <v>44</v>
      </c>
    </row>
    <row r="6" spans="1:16" x14ac:dyDescent="0.2">
      <c r="F6" s="1"/>
      <c r="G6" s="1"/>
    </row>
    <row r="7" spans="1:16" x14ac:dyDescent="0.2">
      <c r="A7" s="2"/>
      <c r="B7" s="2"/>
      <c r="C7" s="3"/>
      <c r="D7" s="2"/>
      <c r="E7" s="4" t="s">
        <v>0</v>
      </c>
      <c r="F7" s="4"/>
      <c r="G7" s="2"/>
      <c r="M7" s="2" t="s">
        <v>1</v>
      </c>
    </row>
    <row r="8" spans="1:16" x14ac:dyDescent="0.2">
      <c r="A8" s="2"/>
      <c r="B8" s="2"/>
      <c r="C8" s="3"/>
      <c r="D8" s="2" t="s">
        <v>2</v>
      </c>
      <c r="E8" s="2" t="s">
        <v>3</v>
      </c>
      <c r="F8" s="2" t="s">
        <v>4</v>
      </c>
      <c r="G8" s="2" t="s">
        <v>5</v>
      </c>
      <c r="H8" s="5" t="s">
        <v>6</v>
      </c>
      <c r="I8" s="5" t="s">
        <v>0</v>
      </c>
      <c r="M8" s="2" t="s">
        <v>7</v>
      </c>
    </row>
    <row r="9" spans="1:16" x14ac:dyDescent="0.2">
      <c r="A9" s="2" t="s">
        <v>8</v>
      </c>
      <c r="B9" s="2" t="s">
        <v>9</v>
      </c>
      <c r="C9" s="2" t="s">
        <v>10</v>
      </c>
      <c r="D9" s="2" t="s">
        <v>11</v>
      </c>
      <c r="E9" s="6" t="s">
        <v>12</v>
      </c>
      <c r="F9" s="6" t="s">
        <v>13</v>
      </c>
      <c r="G9" s="2" t="s">
        <v>13</v>
      </c>
      <c r="H9" s="2" t="s">
        <v>14</v>
      </c>
      <c r="I9" s="2" t="s">
        <v>15</v>
      </c>
      <c r="K9" t="s">
        <v>7</v>
      </c>
      <c r="M9" s="2" t="s">
        <v>16</v>
      </c>
      <c r="P9" t="s">
        <v>51</v>
      </c>
    </row>
    <row r="10" spans="1:16" x14ac:dyDescent="0.2">
      <c r="A10" s="7" t="s">
        <v>17</v>
      </c>
      <c r="B10" s="7" t="s">
        <v>18</v>
      </c>
      <c r="C10" s="7" t="s">
        <v>19</v>
      </c>
      <c r="D10" s="7" t="s">
        <v>7</v>
      </c>
      <c r="E10" s="7" t="s">
        <v>20</v>
      </c>
      <c r="F10" s="7" t="s">
        <v>21</v>
      </c>
      <c r="G10" s="7" t="s">
        <v>21</v>
      </c>
      <c r="H10" s="8" t="s">
        <v>22</v>
      </c>
      <c r="I10" s="8" t="s">
        <v>12</v>
      </c>
      <c r="K10" t="s">
        <v>23</v>
      </c>
      <c r="M10" s="7" t="s">
        <v>45</v>
      </c>
      <c r="P10" t="s">
        <v>52</v>
      </c>
    </row>
    <row r="11" spans="1:16" x14ac:dyDescent="0.2">
      <c r="A11" s="2"/>
      <c r="B11" s="2" t="s">
        <v>24</v>
      </c>
      <c r="C11" s="2" t="s">
        <v>25</v>
      </c>
      <c r="D11" s="6" t="s">
        <v>26</v>
      </c>
      <c r="E11" s="2" t="s">
        <v>27</v>
      </c>
      <c r="F11" s="2" t="s">
        <v>28</v>
      </c>
      <c r="G11" s="2" t="s">
        <v>29</v>
      </c>
      <c r="H11" s="9" t="s">
        <v>30</v>
      </c>
      <c r="I11" s="9" t="s">
        <v>31</v>
      </c>
      <c r="M11" s="2"/>
    </row>
    <row r="12" spans="1:16" x14ac:dyDescent="0.2">
      <c r="A12" s="2"/>
      <c r="B12" s="1"/>
      <c r="C12" s="2"/>
      <c r="D12" s="1"/>
      <c r="E12" s="1"/>
      <c r="F12" s="1"/>
      <c r="G12" s="1"/>
      <c r="M12" s="1"/>
    </row>
    <row r="13" spans="1:16" ht="18" customHeight="1" x14ac:dyDescent="0.2">
      <c r="A13" s="2">
        <v>1</v>
      </c>
      <c r="B13" s="1" t="s">
        <v>32</v>
      </c>
      <c r="C13" s="10" t="s">
        <v>33</v>
      </c>
      <c r="D13" s="11">
        <v>67622.221049999993</v>
      </c>
      <c r="E13" s="6">
        <f>-D13*$C$26</f>
        <v>-2081.7144107818481</v>
      </c>
      <c r="F13" s="12">
        <f>E13/D13</f>
        <v>-3.0784472595814689E-2</v>
      </c>
      <c r="G13" s="13">
        <f>E13/M13</f>
        <v>-2.0438222806805035E-2</v>
      </c>
      <c r="H13" s="14">
        <v>119446617.32728</v>
      </c>
      <c r="I13" s="15">
        <f>(E13*1000)/H13</f>
        <v>-1.7427989652298109E-2</v>
      </c>
      <c r="K13" s="16">
        <f>H13*I13</f>
        <v>-2081714.4107818478</v>
      </c>
      <c r="M13" s="11">
        <v>101853.98361</v>
      </c>
      <c r="P13" s="15">
        <v>-1.7408517038161465E-2</v>
      </c>
    </row>
    <row r="14" spans="1:16" ht="18" customHeight="1" x14ac:dyDescent="0.2">
      <c r="A14" s="2">
        <v>2</v>
      </c>
      <c r="B14" s="1" t="s">
        <v>34</v>
      </c>
      <c r="C14" s="10" t="s">
        <v>53</v>
      </c>
      <c r="D14" s="11">
        <v>15462.140309999999</v>
      </c>
      <c r="E14" s="6">
        <f>-D14*$C$26</f>
        <v>-475.99383464583667</v>
      </c>
      <c r="F14" s="12">
        <f t="shared" ref="F14:F19" si="0">E14/D14</f>
        <v>-3.0784472595814693E-2</v>
      </c>
      <c r="G14" s="13">
        <f t="shared" ref="G14:G19" si="1">E14/M14</f>
        <v>-1.6806604273097433E-2</v>
      </c>
      <c r="H14" s="14">
        <v>47951720.483259998</v>
      </c>
      <c r="I14" s="15">
        <f t="shared" ref="I14:I17" si="2">(E14*1000)/H14</f>
        <v>-9.9265225491128456E-3</v>
      </c>
      <c r="K14" s="16">
        <f t="shared" ref="K14:K17" si="3">H14*I14</f>
        <v>-475993.83464583667</v>
      </c>
      <c r="M14" s="11">
        <v>28321.832710000002</v>
      </c>
      <c r="P14" s="15">
        <v>-9.9154314624657902E-3</v>
      </c>
    </row>
    <row r="15" spans="1:16" ht="25.5" x14ac:dyDescent="0.2">
      <c r="A15" s="2">
        <v>3</v>
      </c>
      <c r="B15" s="17" t="s">
        <v>35</v>
      </c>
      <c r="C15" s="10" t="s">
        <v>54</v>
      </c>
      <c r="D15" s="11">
        <v>1024.17931</v>
      </c>
      <c r="E15" s="6">
        <f>-D15*$C$26</f>
        <v>-31.5288199018954</v>
      </c>
      <c r="F15" s="12">
        <f t="shared" si="0"/>
        <v>-3.0784472595814693E-2</v>
      </c>
      <c r="G15" s="13">
        <f t="shared" si="1"/>
        <v>-1.3878498290233281E-2</v>
      </c>
      <c r="H15" s="14">
        <v>4115330.7510099998</v>
      </c>
      <c r="I15" s="15">
        <f t="shared" si="2"/>
        <v>-7.6613088496368074E-3</v>
      </c>
      <c r="K15" s="16">
        <f t="shared" si="3"/>
        <v>-31528.8199018954</v>
      </c>
      <c r="M15" s="11">
        <v>2271.7746000000002</v>
      </c>
      <c r="P15" s="15">
        <v>-7.6527487280171015E-3</v>
      </c>
    </row>
    <row r="16" spans="1:16" ht="18" customHeight="1" x14ac:dyDescent="0.2">
      <c r="A16" s="2">
        <v>4</v>
      </c>
      <c r="B16" s="1" t="s">
        <v>36</v>
      </c>
      <c r="C16" s="2" t="s">
        <v>37</v>
      </c>
      <c r="D16" s="11">
        <v>190.16824000000003</v>
      </c>
      <c r="E16" s="6">
        <f>-D16*$C$26</f>
        <v>-5.8542289728743127</v>
      </c>
      <c r="F16" s="12">
        <f t="shared" si="0"/>
        <v>-3.0784472595814696E-2</v>
      </c>
      <c r="G16" s="13">
        <f t="shared" si="1"/>
        <v>-1.3588997763971482E-2</v>
      </c>
      <c r="H16" s="14">
        <v>901267</v>
      </c>
      <c r="I16" s="15">
        <f t="shared" si="2"/>
        <v>-6.4955545613833779E-3</v>
      </c>
      <c r="K16" s="16">
        <f t="shared" si="3"/>
        <v>-5854.2289728743126</v>
      </c>
      <c r="M16" s="11">
        <v>430.80652999999995</v>
      </c>
      <c r="P16" s="15">
        <v>-6.4882969585214967E-3</v>
      </c>
    </row>
    <row r="17" spans="1:16" ht="18" customHeight="1" x14ac:dyDescent="0.2">
      <c r="A17" s="2">
        <v>5</v>
      </c>
      <c r="B17" s="1" t="s">
        <v>38</v>
      </c>
      <c r="C17" s="10" t="s">
        <v>39</v>
      </c>
      <c r="D17" s="11">
        <v>2920.5861954500001</v>
      </c>
      <c r="E17" s="6">
        <f>-D17*$C$26</f>
        <v>-89.90870569754523</v>
      </c>
      <c r="F17" s="12">
        <f t="shared" si="0"/>
        <v>-3.0784472595814696E-2</v>
      </c>
      <c r="G17" s="13">
        <f t="shared" si="1"/>
        <v>-3.034087682380239E-2</v>
      </c>
      <c r="H17" s="14">
        <v>30719529</v>
      </c>
      <c r="I17" s="15">
        <f t="shared" si="2"/>
        <v>-2.9267605534429005E-3</v>
      </c>
      <c r="K17" s="16">
        <f t="shared" si="3"/>
        <v>-89908.705697545229</v>
      </c>
      <c r="M17" s="11">
        <v>2963.2863354500005</v>
      </c>
      <c r="P17" s="15">
        <v>-2.9234904299195001E-3</v>
      </c>
    </row>
    <row r="18" spans="1:16" ht="18" customHeight="1" x14ac:dyDescent="0.2">
      <c r="A18" s="2">
        <v>6</v>
      </c>
      <c r="B18" s="1" t="s">
        <v>40</v>
      </c>
      <c r="C18" s="10" t="s">
        <v>41</v>
      </c>
      <c r="D18" s="25">
        <v>1612.3641100000002</v>
      </c>
      <c r="E18" s="18">
        <v>0</v>
      </c>
      <c r="F18" s="12">
        <f t="shared" si="0"/>
        <v>0</v>
      </c>
      <c r="G18" s="13">
        <f t="shared" si="1"/>
        <v>0</v>
      </c>
      <c r="H18" s="14"/>
      <c r="M18" s="19">
        <v>1612.3641100000002</v>
      </c>
    </row>
    <row r="19" spans="1:16" ht="18" customHeight="1" x14ac:dyDescent="0.2">
      <c r="A19" s="2">
        <v>7</v>
      </c>
      <c r="B19" s="20" t="s">
        <v>42</v>
      </c>
      <c r="C19" s="2"/>
      <c r="D19" s="11">
        <f>SUM(D13:D18)-0.2</f>
        <v>88831.459215449999</v>
      </c>
      <c r="E19" s="6">
        <f>SUM(E13:E18)</f>
        <v>-2685</v>
      </c>
      <c r="F19" s="12">
        <f t="shared" si="0"/>
        <v>-3.0225778386549478E-2</v>
      </c>
      <c r="G19" s="13">
        <f t="shared" si="1"/>
        <v>-1.9533744022908979E-2</v>
      </c>
      <c r="H19" s="14"/>
      <c r="K19" s="21">
        <f>SUM(K13:K18)</f>
        <v>-2684999.9999999991</v>
      </c>
      <c r="M19" s="11">
        <v>137454.44789544999</v>
      </c>
    </row>
    <row r="20" spans="1:16" x14ac:dyDescent="0.2">
      <c r="A20" s="2"/>
      <c r="B20" s="1"/>
      <c r="C20" s="2"/>
      <c r="D20" s="1"/>
      <c r="E20" s="22">
        <f>ROUND(E19-SUM(E13:E18),-1)</f>
        <v>0</v>
      </c>
      <c r="F20" s="22"/>
      <c r="G20" s="13"/>
    </row>
    <row r="21" spans="1:16" x14ac:dyDescent="0.2">
      <c r="F21" s="1"/>
      <c r="G21" s="1"/>
    </row>
    <row r="23" spans="1:16" x14ac:dyDescent="0.2">
      <c r="A23" t="s">
        <v>50</v>
      </c>
    </row>
    <row r="26" spans="1:16" x14ac:dyDescent="0.2">
      <c r="B26" t="s">
        <v>43</v>
      </c>
      <c r="C26" s="23">
        <f>D26/SUM(D13:D17)</f>
        <v>3.0784472595814693E-2</v>
      </c>
      <c r="D26" s="24">
        <v>2685</v>
      </c>
    </row>
    <row r="29" spans="1:16" x14ac:dyDescent="0.2">
      <c r="B29" t="s">
        <v>46</v>
      </c>
    </row>
    <row r="30" spans="1:16" x14ac:dyDescent="0.2">
      <c r="B30" t="s">
        <v>47</v>
      </c>
      <c r="C30" s="26">
        <v>9</v>
      </c>
      <c r="D30" s="28">
        <f>C30</f>
        <v>9</v>
      </c>
    </row>
    <row r="31" spans="1:16" x14ac:dyDescent="0.2">
      <c r="B31" t="s">
        <v>48</v>
      </c>
      <c r="C31" s="27">
        <v>0.67388000000000003</v>
      </c>
      <c r="D31" s="26">
        <f>65*C31</f>
        <v>43.802199999999999</v>
      </c>
    </row>
    <row r="33" spans="2:4" x14ac:dyDescent="0.2">
      <c r="B33" t="s">
        <v>49</v>
      </c>
      <c r="D33" s="28">
        <f>SUM(D30:D31)</f>
        <v>52.802199999999999</v>
      </c>
    </row>
    <row r="35" spans="2:4" x14ac:dyDescent="0.2">
      <c r="B35" t="s">
        <v>0</v>
      </c>
      <c r="D35" s="26">
        <f>ROUND(65*I13,2)</f>
        <v>-1.1299999999999999</v>
      </c>
    </row>
    <row r="37" spans="2:4" x14ac:dyDescent="0.2">
      <c r="D37" s="23">
        <f>D35/D33</f>
        <v>-2.1400623458871029E-2</v>
      </c>
    </row>
  </sheetData>
  <conditionalFormatting sqref="E20:F20">
    <cfRule type="expression" dxfId="0" priority="1" stopIfTrue="1">
      <formula>ABS(E20)&gt;0.1</formula>
    </cfRule>
  </conditionalFormatting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DF940A0A2CD63488A9A5C88B4C7D3AF" ma:contentTypeVersion="76" ma:contentTypeDescription="" ma:contentTypeScope="" ma:versionID="8eea633d6688d928a142e8d801bb0a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00299f69f6737e1860c4c7d05e205bb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2018-02-27T08:00:00+00:00</OpenedDate>
    <SignificantOrder xmlns="dc463f71-b30c-4ab2-9473-d307f9d35888">false</SignificantOrder>
    <Date1 xmlns="dc463f71-b30c-4ab2-9473-d307f9d35888">2018-04-18T07:00:00+00:00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180177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C93CFB1-D27A-4DCE-B648-4995A85367A2}"/>
</file>

<file path=customXml/itemProps2.xml><?xml version="1.0" encoding="utf-8"?>
<ds:datastoreItem xmlns:ds="http://schemas.openxmlformats.org/officeDocument/2006/customXml" ds:itemID="{0AF857E4-E2EF-4E18-95B6-9CFB3AFC8D8B}"/>
</file>

<file path=customXml/itemProps3.xml><?xml version="1.0" encoding="utf-8"?>
<ds:datastoreItem xmlns:ds="http://schemas.openxmlformats.org/officeDocument/2006/customXml" ds:itemID="{36B849D8-98F6-4CEC-B2B9-30756A8DA026}"/>
</file>

<file path=customXml/itemProps4.xml><?xml version="1.0" encoding="utf-8"?>
<ds:datastoreItem xmlns:ds="http://schemas.openxmlformats.org/officeDocument/2006/customXml" ds:itemID="{6E3802FD-D6A3-4D57-8B28-69BE86F4E4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Tax Reform Sch174 RS-RD</vt:lpstr>
      <vt:lpstr>'Tax Reform Sch174 RS-RD'!Print_Area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Miller</dc:creator>
  <cp:lastModifiedBy>Joe Miller</cp:lastModifiedBy>
  <cp:lastPrinted>2018-04-17T22:08:28Z</cp:lastPrinted>
  <dcterms:created xsi:type="dcterms:W3CDTF">2018-02-22T23:03:52Z</dcterms:created>
  <dcterms:modified xsi:type="dcterms:W3CDTF">2018-04-17T22:21:58Z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0x0101006E56B4D1795A2E4DB2F0B01679ED314A006DF940A0A2CD63488A9A5C88B4C7D3AF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