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2980" windowHeight="10584" activeTab="3"/>
  </bookViews>
  <sheets>
    <sheet name="04-2017 SOG" sheetId="1" r:id="rId1"/>
    <sheet name="05-2017 SOG " sheetId="2" r:id="rId2"/>
    <sheet name="06-2017 SOG" sheetId="3" r:id="rId3"/>
    <sheet name="12ME 06-2017 SOG" sheetId="4" r:id="rId4"/>
  </sheets>
  <externalReferences>
    <externalReference r:id="rId5"/>
    <externalReference r:id="rId6"/>
    <externalReference r:id="rId7"/>
  </externalReferences>
  <definedNames>
    <definedName name="CurrQtr">'[1]Inc Stmt'!$AJ$222</definedName>
    <definedName name="Data.Avg">'[1]Avg Amts'!$A$5:$BP$34</definedName>
    <definedName name="Data.Qtrs.Avg">'[1]Avg Amts'!$A$5:$IV$5</definedName>
    <definedName name="MTD_Format">[2]Mthly!$B$11:$D$11,[2]Mthly!$B$31:$D$31</definedName>
    <definedName name="_xlnm.Print_Area" localSheetId="0">'04-2017 SOG'!$A$1:$W$70</definedName>
    <definedName name="_xlnm.Print_Area" localSheetId="1">'05-2017 SOG '!$A$1:$W$70</definedName>
    <definedName name="_xlnm.Print_Area" localSheetId="2">'06-2017 SOG'!$A$1:$W$70</definedName>
    <definedName name="_xlnm.Print_Area" localSheetId="3">'12ME 06-2017 SOG'!$A$1:$W$70</definedName>
    <definedName name="RdSch_CY" localSheetId="2">'[3]INPUT TAB'!#REF!</definedName>
    <definedName name="RdSch_CY" localSheetId="3">'[3]INPUT TAB'!#REF!</definedName>
    <definedName name="RdSch_CY">'[3]INPUT TAB'!#REF!</definedName>
    <definedName name="RdSch_PY" localSheetId="2">'[3]INPUT TAB'!#REF!</definedName>
    <definedName name="RdSch_PY" localSheetId="3">'[3]INPUT TAB'!#REF!</definedName>
    <definedName name="RdSch_PY">'[3]INPUT TAB'!#REF!</definedName>
    <definedName name="RdSch_PY2" localSheetId="2">'[3]INPUT TAB'!#REF!</definedName>
    <definedName name="RdSch_PY2">'[3]INPUT TAB'!#REF!</definedName>
    <definedName name="Therm_upload" localSheetId="1">#REF!</definedName>
    <definedName name="Therm_upload" localSheetId="2">#REF!</definedName>
    <definedName name="Therm_upload" localSheetId="3">#REF!</definedName>
    <definedName name="Therm_upload">#REF!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1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  <definedName name="YTD_Format">[2]YTD!$B$13:$D$13,[2]YTD!$B$32:$D$32</definedName>
  </definedNames>
  <calcPr calcId="145621"/>
</workbook>
</file>

<file path=xl/calcChain.xml><?xml version="1.0" encoding="utf-8"?>
<calcChain xmlns="http://schemas.openxmlformats.org/spreadsheetml/2006/main">
  <c r="I10" i="4" l="1"/>
  <c r="K10" i="4" s="1"/>
  <c r="O10" i="4"/>
  <c r="Q10" i="4"/>
  <c r="S10" i="4"/>
  <c r="U10" i="4"/>
  <c r="W10" i="4"/>
  <c r="I11" i="4"/>
  <c r="K11" i="4"/>
  <c r="O11" i="4"/>
  <c r="Q11" i="4"/>
  <c r="S11" i="4"/>
  <c r="U11" i="4"/>
  <c r="W11" i="4"/>
  <c r="I12" i="4"/>
  <c r="K12" i="4"/>
  <c r="O12" i="4"/>
  <c r="Q12" i="4" s="1"/>
  <c r="S12" i="4"/>
  <c r="U12" i="4"/>
  <c r="W12" i="4"/>
  <c r="E14" i="4"/>
  <c r="G14" i="4"/>
  <c r="I14" i="4"/>
  <c r="K14" i="4"/>
  <c r="M14" i="4"/>
  <c r="O14" i="4"/>
  <c r="Q14" i="4"/>
  <c r="S14" i="4"/>
  <c r="I17" i="4"/>
  <c r="K17" i="4"/>
  <c r="O17" i="4"/>
  <c r="Q17" i="4"/>
  <c r="S17" i="4"/>
  <c r="U17" i="4"/>
  <c r="W17" i="4"/>
  <c r="I18" i="4"/>
  <c r="K18" i="4"/>
  <c r="O18" i="4"/>
  <c r="Q18" i="4" s="1"/>
  <c r="S18" i="4"/>
  <c r="U18" i="4"/>
  <c r="W18" i="4"/>
  <c r="E20" i="4"/>
  <c r="G20" i="4"/>
  <c r="I20" i="4"/>
  <c r="K20" i="4"/>
  <c r="M20" i="4"/>
  <c r="O20" i="4"/>
  <c r="Q20" i="4"/>
  <c r="S20" i="4"/>
  <c r="W20" i="4"/>
  <c r="E22" i="4"/>
  <c r="G22" i="4"/>
  <c r="M22" i="4"/>
  <c r="I25" i="4"/>
  <c r="K25" i="4"/>
  <c r="O25" i="4"/>
  <c r="Q25" i="4"/>
  <c r="S25" i="4"/>
  <c r="U25" i="4"/>
  <c r="W25" i="4"/>
  <c r="I26" i="4"/>
  <c r="K26" i="4" s="1"/>
  <c r="O26" i="4"/>
  <c r="Q26" i="4"/>
  <c r="S26" i="4"/>
  <c r="U26" i="4"/>
  <c r="W26" i="4"/>
  <c r="E28" i="4"/>
  <c r="I28" i="4" s="1"/>
  <c r="G28" i="4"/>
  <c r="M28" i="4"/>
  <c r="Q28" i="4" s="1"/>
  <c r="O28" i="4"/>
  <c r="W28" i="4"/>
  <c r="I32" i="4"/>
  <c r="K32" i="4"/>
  <c r="O32" i="4"/>
  <c r="Q32" i="4"/>
  <c r="I33" i="4"/>
  <c r="K33" i="4"/>
  <c r="O33" i="4"/>
  <c r="Q33" i="4"/>
  <c r="I48" i="4"/>
  <c r="K48" i="4"/>
  <c r="O48" i="4"/>
  <c r="Q48" i="4" s="1"/>
  <c r="I49" i="4"/>
  <c r="K49" i="4"/>
  <c r="O49" i="4"/>
  <c r="Q49" i="4" s="1"/>
  <c r="I50" i="4"/>
  <c r="K50" i="4"/>
  <c r="O50" i="4"/>
  <c r="Q50" i="4" s="1"/>
  <c r="E52" i="4"/>
  <c r="G52" i="4"/>
  <c r="U14" i="4" s="1"/>
  <c r="I52" i="4"/>
  <c r="M52" i="4"/>
  <c r="W14" i="4" s="1"/>
  <c r="O52" i="4"/>
  <c r="Q52" i="4"/>
  <c r="I55" i="4"/>
  <c r="K55" i="4"/>
  <c r="O55" i="4"/>
  <c r="Q55" i="4"/>
  <c r="I56" i="4"/>
  <c r="K56" i="4"/>
  <c r="O56" i="4"/>
  <c r="Q56" i="4"/>
  <c r="E58" i="4"/>
  <c r="G58" i="4"/>
  <c r="U20" i="4" s="1"/>
  <c r="I58" i="4"/>
  <c r="K58" i="4"/>
  <c r="M58" i="4"/>
  <c r="O58" i="4"/>
  <c r="Q58" i="4"/>
  <c r="E60" i="4"/>
  <c r="M60" i="4"/>
  <c r="I63" i="4"/>
  <c r="K63" i="4"/>
  <c r="O63" i="4"/>
  <c r="Q63" i="4"/>
  <c r="I64" i="4"/>
  <c r="K64" i="4"/>
  <c r="O64" i="4"/>
  <c r="Q64" i="4"/>
  <c r="E66" i="4"/>
  <c r="I66" i="4" s="1"/>
  <c r="G66" i="4"/>
  <c r="M66" i="4"/>
  <c r="O66" i="4"/>
  <c r="Q60" i="4" l="1"/>
  <c r="K22" i="4"/>
  <c r="Q66" i="4"/>
  <c r="O60" i="4"/>
  <c r="I22" i="4"/>
  <c r="K66" i="4"/>
  <c r="O22" i="4"/>
  <c r="Q22" i="4" s="1"/>
  <c r="K28" i="4"/>
  <c r="W22" i="4"/>
  <c r="U28" i="4"/>
  <c r="M68" i="4"/>
  <c r="E68" i="4"/>
  <c r="G30" i="4"/>
  <c r="S28" i="4"/>
  <c r="S22" i="4"/>
  <c r="G60" i="4"/>
  <c r="K52" i="4"/>
  <c r="M30" i="4"/>
  <c r="E30" i="4"/>
  <c r="M66" i="3"/>
  <c r="I66" i="3"/>
  <c r="K66" i="3" s="1"/>
  <c r="G66" i="3"/>
  <c r="E66" i="3"/>
  <c r="O66" i="3" s="1"/>
  <c r="Q66" i="3" s="1"/>
  <c r="O64" i="3"/>
  <c r="Q64" i="3" s="1"/>
  <c r="K64" i="3"/>
  <c r="I64" i="3"/>
  <c r="O63" i="3"/>
  <c r="Q63" i="3" s="1"/>
  <c r="K63" i="3"/>
  <c r="I63" i="3"/>
  <c r="G60" i="3"/>
  <c r="G68" i="3" s="1"/>
  <c r="M58" i="3"/>
  <c r="G58" i="3"/>
  <c r="E58" i="3"/>
  <c r="S20" i="3" s="1"/>
  <c r="Q56" i="3"/>
  <c r="O56" i="3"/>
  <c r="I56" i="3"/>
  <c r="K56" i="3" s="1"/>
  <c r="Q55" i="3"/>
  <c r="O55" i="3"/>
  <c r="I55" i="3"/>
  <c r="K55" i="3" s="1"/>
  <c r="M52" i="3"/>
  <c r="M60" i="3" s="1"/>
  <c r="G52" i="3"/>
  <c r="E52" i="3"/>
  <c r="E60" i="3" s="1"/>
  <c r="Q50" i="3"/>
  <c r="O50" i="3"/>
  <c r="I50" i="3"/>
  <c r="K50" i="3" s="1"/>
  <c r="Q49" i="3"/>
  <c r="O49" i="3"/>
  <c r="I49" i="3"/>
  <c r="K49" i="3" s="1"/>
  <c r="Q48" i="3"/>
  <c r="O48" i="3"/>
  <c r="I48" i="3"/>
  <c r="K48" i="3" s="1"/>
  <c r="O33" i="3"/>
  <c r="Q33" i="3" s="1"/>
  <c r="K33" i="3"/>
  <c r="I33" i="3"/>
  <c r="O32" i="3"/>
  <c r="Q32" i="3" s="1"/>
  <c r="K32" i="3"/>
  <c r="I32" i="3"/>
  <c r="W28" i="3"/>
  <c r="S28" i="3"/>
  <c r="Q28" i="3"/>
  <c r="O28" i="3"/>
  <c r="M28" i="3"/>
  <c r="I28" i="3"/>
  <c r="K28" i="3" s="1"/>
  <c r="G28" i="3"/>
  <c r="U28" i="3" s="1"/>
  <c r="E28" i="3"/>
  <c r="W26" i="3"/>
  <c r="U26" i="3"/>
  <c r="S26" i="3"/>
  <c r="O26" i="3"/>
  <c r="Q26" i="3" s="1"/>
  <c r="K26" i="3"/>
  <c r="I26" i="3"/>
  <c r="W25" i="3"/>
  <c r="U25" i="3"/>
  <c r="S25" i="3"/>
  <c r="Q25" i="3"/>
  <c r="O25" i="3"/>
  <c r="I25" i="3"/>
  <c r="K25" i="3" s="1"/>
  <c r="U20" i="3"/>
  <c r="M20" i="3"/>
  <c r="G20" i="3"/>
  <c r="K20" i="3" s="1"/>
  <c r="E20" i="3"/>
  <c r="I20" i="3" s="1"/>
  <c r="W18" i="3"/>
  <c r="U18" i="3"/>
  <c r="S18" i="3"/>
  <c r="Q18" i="3"/>
  <c r="O18" i="3"/>
  <c r="I18" i="3"/>
  <c r="K18" i="3" s="1"/>
  <c r="W17" i="3"/>
  <c r="U17" i="3"/>
  <c r="S17" i="3"/>
  <c r="O17" i="3"/>
  <c r="Q17" i="3" s="1"/>
  <c r="K17" i="3"/>
  <c r="I17" i="3"/>
  <c r="U14" i="3"/>
  <c r="M14" i="3"/>
  <c r="M22" i="3" s="1"/>
  <c r="G14" i="3"/>
  <c r="G22" i="3" s="1"/>
  <c r="E14" i="3"/>
  <c r="S14" i="3" s="1"/>
  <c r="W12" i="3"/>
  <c r="U12" i="3"/>
  <c r="S12" i="3"/>
  <c r="Q12" i="3"/>
  <c r="O12" i="3"/>
  <c r="I12" i="3"/>
  <c r="K12" i="3" s="1"/>
  <c r="W11" i="3"/>
  <c r="U11" i="3"/>
  <c r="S11" i="3"/>
  <c r="O11" i="3"/>
  <c r="Q11" i="3" s="1"/>
  <c r="K11" i="3"/>
  <c r="I11" i="3"/>
  <c r="W10" i="3"/>
  <c r="U10" i="3"/>
  <c r="S10" i="3"/>
  <c r="O10" i="3"/>
  <c r="Q10" i="3" s="1"/>
  <c r="K10" i="3"/>
  <c r="I10" i="3"/>
  <c r="S8" i="3"/>
  <c r="M8" i="3"/>
  <c r="W8" i="3" s="1"/>
  <c r="M35" i="4" l="1"/>
  <c r="W30" i="4"/>
  <c r="K30" i="4"/>
  <c r="G35" i="4"/>
  <c r="U22" i="4"/>
  <c r="G68" i="4"/>
  <c r="I60" i="4"/>
  <c r="K60" i="4" s="1"/>
  <c r="O30" i="4"/>
  <c r="Q30" i="4" s="1"/>
  <c r="I30" i="4"/>
  <c r="E35" i="4"/>
  <c r="O68" i="4"/>
  <c r="Q68" i="4" s="1"/>
  <c r="S30" i="4"/>
  <c r="E68" i="3"/>
  <c r="I60" i="3"/>
  <c r="O60" i="3"/>
  <c r="M30" i="3"/>
  <c r="G30" i="3"/>
  <c r="W22" i="3"/>
  <c r="M68" i="3"/>
  <c r="Q60" i="3"/>
  <c r="K58" i="3"/>
  <c r="O14" i="3"/>
  <c r="W14" i="3"/>
  <c r="O20" i="3"/>
  <c r="Q20" i="3" s="1"/>
  <c r="W20" i="3"/>
  <c r="O58" i="3"/>
  <c r="Q58" i="3" s="1"/>
  <c r="I14" i="3"/>
  <c r="Q14" i="3"/>
  <c r="E22" i="3"/>
  <c r="U22" i="3"/>
  <c r="O52" i="3"/>
  <c r="I58" i="3"/>
  <c r="K60" i="3"/>
  <c r="K14" i="3"/>
  <c r="I52" i="3"/>
  <c r="K52" i="3" s="1"/>
  <c r="Q52" i="3"/>
  <c r="I35" i="4" l="1"/>
  <c r="K35" i="4" s="1"/>
  <c r="O35" i="4"/>
  <c r="Q35" i="4" s="1"/>
  <c r="U30" i="4"/>
  <c r="I68" i="4"/>
  <c r="K68" i="4" s="1"/>
  <c r="O22" i="3"/>
  <c r="Q22" i="3" s="1"/>
  <c r="I22" i="3"/>
  <c r="K22" i="3" s="1"/>
  <c r="E30" i="3"/>
  <c r="M35" i="3"/>
  <c r="G35" i="3"/>
  <c r="U30" i="3"/>
  <c r="W30" i="3"/>
  <c r="I68" i="3"/>
  <c r="K68" i="3" s="1"/>
  <c r="S30" i="3"/>
  <c r="O68" i="3"/>
  <c r="Q68" i="3" s="1"/>
  <c r="S22" i="3"/>
  <c r="E35" i="3" l="1"/>
  <c r="I30" i="3"/>
  <c r="K30" i="3" s="1"/>
  <c r="O30" i="3"/>
  <c r="Q30" i="3" s="1"/>
  <c r="O35" i="3" l="1"/>
  <c r="Q35" i="3" s="1"/>
  <c r="I35" i="3"/>
  <c r="K35" i="3" s="1"/>
  <c r="M8" i="2" l="1"/>
  <c r="W8" i="2" s="1"/>
  <c r="S8" i="2"/>
  <c r="I10" i="2"/>
  <c r="K10" i="2" s="1"/>
  <c r="O10" i="2"/>
  <c r="Q10" i="2" s="1"/>
  <c r="S10" i="2"/>
  <c r="U10" i="2"/>
  <c r="W10" i="2"/>
  <c r="I11" i="2"/>
  <c r="K11" i="2"/>
  <c r="O11" i="2"/>
  <c r="Q11" i="2" s="1"/>
  <c r="S11" i="2"/>
  <c r="U11" i="2"/>
  <c r="W11" i="2"/>
  <c r="I12" i="2"/>
  <c r="K12" i="2"/>
  <c r="O12" i="2"/>
  <c r="Q12" i="2" s="1"/>
  <c r="S12" i="2"/>
  <c r="U12" i="2"/>
  <c r="W12" i="2"/>
  <c r="E14" i="2"/>
  <c r="G14" i="2"/>
  <c r="I14" i="2"/>
  <c r="K14" i="2"/>
  <c r="M14" i="2"/>
  <c r="S14" i="2"/>
  <c r="I17" i="2"/>
  <c r="K17" i="2"/>
  <c r="O17" i="2"/>
  <c r="Q17" i="2" s="1"/>
  <c r="S17" i="2"/>
  <c r="U17" i="2"/>
  <c r="W17" i="2"/>
  <c r="I18" i="2"/>
  <c r="K18" i="2"/>
  <c r="O18" i="2"/>
  <c r="Q18" i="2" s="1"/>
  <c r="S18" i="2"/>
  <c r="U18" i="2"/>
  <c r="W18" i="2"/>
  <c r="E20" i="2"/>
  <c r="G20" i="2"/>
  <c r="M20" i="2"/>
  <c r="S20" i="2"/>
  <c r="M22" i="2"/>
  <c r="I25" i="2"/>
  <c r="K25" i="2" s="1"/>
  <c r="O25" i="2"/>
  <c r="Q25" i="2"/>
  <c r="S25" i="2"/>
  <c r="U25" i="2"/>
  <c r="W25" i="2"/>
  <c r="I26" i="2"/>
  <c r="K26" i="2" s="1"/>
  <c r="O26" i="2"/>
  <c r="Q26" i="2" s="1"/>
  <c r="S26" i="2"/>
  <c r="U26" i="2"/>
  <c r="W26" i="2"/>
  <c r="E28" i="2"/>
  <c r="G28" i="2"/>
  <c r="M28" i="2"/>
  <c r="O28" i="2"/>
  <c r="I32" i="2"/>
  <c r="K32" i="2"/>
  <c r="O32" i="2"/>
  <c r="Q32" i="2" s="1"/>
  <c r="I33" i="2"/>
  <c r="K33" i="2"/>
  <c r="O33" i="2"/>
  <c r="Q33" i="2" s="1"/>
  <c r="I48" i="2"/>
  <c r="K48" i="2" s="1"/>
  <c r="O48" i="2"/>
  <c r="Q48" i="2" s="1"/>
  <c r="I49" i="2"/>
  <c r="K49" i="2"/>
  <c r="O49" i="2"/>
  <c r="Q49" i="2" s="1"/>
  <c r="I50" i="2"/>
  <c r="K50" i="2"/>
  <c r="O50" i="2"/>
  <c r="Q50" i="2" s="1"/>
  <c r="E52" i="2"/>
  <c r="G52" i="2"/>
  <c r="U14" i="2" s="1"/>
  <c r="I52" i="2"/>
  <c r="M52" i="2"/>
  <c r="W14" i="2" s="1"/>
  <c r="I55" i="2"/>
  <c r="K55" i="2" s="1"/>
  <c r="O55" i="2"/>
  <c r="Q55" i="2" s="1"/>
  <c r="I56" i="2"/>
  <c r="K56" i="2"/>
  <c r="O56" i="2"/>
  <c r="Q56" i="2" s="1"/>
  <c r="E58" i="2"/>
  <c r="E60" i="2" s="1"/>
  <c r="G58" i="2"/>
  <c r="I58" i="2"/>
  <c r="M58" i="2"/>
  <c r="O58" i="2"/>
  <c r="Q58" i="2"/>
  <c r="I63" i="2"/>
  <c r="K63" i="2"/>
  <c r="O63" i="2"/>
  <c r="Q63" i="2"/>
  <c r="I64" i="2"/>
  <c r="K64" i="2"/>
  <c r="O64" i="2"/>
  <c r="Q64" i="2"/>
  <c r="E66" i="2"/>
  <c r="G66" i="2"/>
  <c r="M66" i="2"/>
  <c r="O60" i="2" l="1"/>
  <c r="I66" i="2"/>
  <c r="K66" i="2" s="1"/>
  <c r="U20" i="2"/>
  <c r="Q28" i="2"/>
  <c r="O20" i="2"/>
  <c r="Q20" i="2" s="1"/>
  <c r="O66" i="2"/>
  <c r="Q66" i="2" s="1"/>
  <c r="M60" i="2"/>
  <c r="W20" i="2"/>
  <c r="K28" i="2"/>
  <c r="G22" i="2"/>
  <c r="K58" i="2"/>
  <c r="O52" i="2"/>
  <c r="Q52" i="2" s="1"/>
  <c r="W28" i="2"/>
  <c r="I28" i="2"/>
  <c r="E22" i="2"/>
  <c r="I20" i="2"/>
  <c r="K20" i="2" s="1"/>
  <c r="O14" i="2"/>
  <c r="Q14" i="2" s="1"/>
  <c r="M68" i="2"/>
  <c r="G30" i="2"/>
  <c r="S28" i="2"/>
  <c r="W22" i="2"/>
  <c r="U28" i="2"/>
  <c r="E68" i="2"/>
  <c r="G60" i="2"/>
  <c r="I60" i="2" s="1"/>
  <c r="K52" i="2"/>
  <c r="M30" i="2"/>
  <c r="I22" i="2" l="1"/>
  <c r="O22" i="2"/>
  <c r="Q22" i="2" s="1"/>
  <c r="E30" i="2"/>
  <c r="S30" i="2" s="1"/>
  <c r="S22" i="2"/>
  <c r="K22" i="2"/>
  <c r="Q60" i="2"/>
  <c r="M35" i="2"/>
  <c r="O68" i="2"/>
  <c r="Q68" i="2" s="1"/>
  <c r="G35" i="2"/>
  <c r="K60" i="2"/>
  <c r="G68" i="2"/>
  <c r="U22" i="2"/>
  <c r="W30" i="2"/>
  <c r="E35" i="2"/>
  <c r="I30" i="2" l="1"/>
  <c r="K30" i="2" s="1"/>
  <c r="O30" i="2"/>
  <c r="Q30" i="2" s="1"/>
  <c r="I35" i="2"/>
  <c r="K35" i="2" s="1"/>
  <c r="O35" i="2"/>
  <c r="Q35" i="2" s="1"/>
  <c r="U30" i="2"/>
  <c r="I68" i="2"/>
  <c r="K68" i="2" s="1"/>
  <c r="G66" i="1" l="1"/>
  <c r="U26" i="1"/>
  <c r="Q63" i="1"/>
  <c r="I63" i="1"/>
  <c r="K63" i="1" s="1"/>
  <c r="O63" i="1"/>
  <c r="M58" i="1"/>
  <c r="G58" i="1"/>
  <c r="K55" i="1"/>
  <c r="I55" i="1"/>
  <c r="O55" i="1"/>
  <c r="Q55" i="1" s="1"/>
  <c r="G52" i="1"/>
  <c r="O50" i="1"/>
  <c r="I50" i="1"/>
  <c r="I48" i="1"/>
  <c r="K48" i="1" s="1"/>
  <c r="W26" i="1"/>
  <c r="O26" i="1"/>
  <c r="Q26" i="1" s="1"/>
  <c r="I26" i="1"/>
  <c r="U25" i="1"/>
  <c r="S25" i="1"/>
  <c r="G28" i="1"/>
  <c r="W18" i="1"/>
  <c r="Q18" i="1"/>
  <c r="O18" i="1"/>
  <c r="U17" i="1"/>
  <c r="G14" i="1"/>
  <c r="K12" i="1"/>
  <c r="I12" i="1"/>
  <c r="W11" i="1"/>
  <c r="O11" i="1"/>
  <c r="Q11" i="1" s="1"/>
  <c r="O10" i="1"/>
  <c r="U10" i="1"/>
  <c r="S8" i="1"/>
  <c r="Q12" i="1" l="1"/>
  <c r="I18" i="1"/>
  <c r="K18" i="1" s="1"/>
  <c r="K33" i="1"/>
  <c r="E14" i="1"/>
  <c r="I10" i="1"/>
  <c r="S10" i="1"/>
  <c r="W17" i="1"/>
  <c r="M20" i="1"/>
  <c r="I25" i="1"/>
  <c r="K25" i="1" s="1"/>
  <c r="O25" i="1"/>
  <c r="E28" i="1"/>
  <c r="U18" i="1"/>
  <c r="Q64" i="1"/>
  <c r="O12" i="1"/>
  <c r="I17" i="1"/>
  <c r="K17" i="1" s="1"/>
  <c r="O17" i="1"/>
  <c r="Q17" i="1" s="1"/>
  <c r="S17" i="1"/>
  <c r="U28" i="1"/>
  <c r="Q33" i="1"/>
  <c r="I49" i="1"/>
  <c r="K49" i="1" s="1"/>
  <c r="O49" i="1"/>
  <c r="Q49" i="1" s="1"/>
  <c r="U14" i="1"/>
  <c r="W20" i="1"/>
  <c r="I64" i="1"/>
  <c r="K64" i="1" s="1"/>
  <c r="O64" i="1"/>
  <c r="S26" i="1"/>
  <c r="E66" i="1"/>
  <c r="M8" i="1"/>
  <c r="W8" i="1" s="1"/>
  <c r="K10" i="1"/>
  <c r="I11" i="1"/>
  <c r="K11" i="1" s="1"/>
  <c r="S12" i="1"/>
  <c r="G20" i="1"/>
  <c r="E20" i="1"/>
  <c r="U20" i="1"/>
  <c r="O33" i="1"/>
  <c r="U11" i="1"/>
  <c r="K50" i="1"/>
  <c r="Q56" i="1"/>
  <c r="M14" i="1"/>
  <c r="Q10" i="1"/>
  <c r="W10" i="1"/>
  <c r="S11" i="1"/>
  <c r="U12" i="1"/>
  <c r="Q25" i="1"/>
  <c r="W25" i="1"/>
  <c r="K26" i="1"/>
  <c r="M28" i="1"/>
  <c r="I32" i="1"/>
  <c r="K32" i="1" s="1"/>
  <c r="O32" i="1"/>
  <c r="Q32" i="1" s="1"/>
  <c r="I33" i="1"/>
  <c r="E52" i="1"/>
  <c r="M52" i="1"/>
  <c r="Q50" i="1"/>
  <c r="W12" i="1"/>
  <c r="I56" i="1"/>
  <c r="K56" i="1" s="1"/>
  <c r="O56" i="1"/>
  <c r="S18" i="1"/>
  <c r="E58" i="1"/>
  <c r="G60" i="1"/>
  <c r="M66" i="1"/>
  <c r="O48" i="1"/>
  <c r="Q48" i="1" s="1"/>
  <c r="I28" i="1" l="1"/>
  <c r="K28" i="1" s="1"/>
  <c r="O28" i="1"/>
  <c r="Q28" i="1" s="1"/>
  <c r="W28" i="1"/>
  <c r="M60" i="1"/>
  <c r="Q52" i="1"/>
  <c r="W14" i="1"/>
  <c r="G68" i="1"/>
  <c r="I20" i="1"/>
  <c r="K20" i="1" s="1"/>
  <c r="O20" i="1"/>
  <c r="I66" i="1"/>
  <c r="K66" i="1" s="1"/>
  <c r="O66" i="1"/>
  <c r="Q66" i="1" s="1"/>
  <c r="S28" i="1"/>
  <c r="Q20" i="1"/>
  <c r="E60" i="1"/>
  <c r="S14" i="1"/>
  <c r="O52" i="1"/>
  <c r="I52" i="1"/>
  <c r="K52" i="1" s="1"/>
  <c r="M22" i="1"/>
  <c r="I58" i="1"/>
  <c r="K58" i="1" s="1"/>
  <c r="O58" i="1"/>
  <c r="Q58" i="1" s="1"/>
  <c r="S20" i="1"/>
  <c r="G22" i="1"/>
  <c r="E22" i="1"/>
  <c r="O14" i="1"/>
  <c r="Q14" i="1" s="1"/>
  <c r="I14" i="1"/>
  <c r="K14" i="1" s="1"/>
  <c r="M30" i="1" l="1"/>
  <c r="E68" i="1"/>
  <c r="S22" i="1"/>
  <c r="O60" i="1"/>
  <c r="I60" i="1"/>
  <c r="K60" i="1" s="1"/>
  <c r="E30" i="1"/>
  <c r="O22" i="1"/>
  <c r="Q22" i="1" s="1"/>
  <c r="I22" i="1"/>
  <c r="M68" i="1"/>
  <c r="W22" i="1"/>
  <c r="Q60" i="1"/>
  <c r="K22" i="1"/>
  <c r="G30" i="1"/>
  <c r="U22" i="1"/>
  <c r="E35" i="1" l="1"/>
  <c r="I30" i="1"/>
  <c r="O30" i="1"/>
  <c r="M35" i="1"/>
  <c r="Q30" i="1"/>
  <c r="K30" i="1"/>
  <c r="G35" i="1"/>
  <c r="W30" i="1"/>
  <c r="Q68" i="1"/>
  <c r="U30" i="1"/>
  <c r="S30" i="1"/>
  <c r="O68" i="1"/>
  <c r="I68" i="1"/>
  <c r="K68" i="1" s="1"/>
  <c r="Q35" i="1" l="1"/>
  <c r="K35" i="1"/>
  <c r="O35" i="1"/>
  <c r="I35" i="1"/>
</calcChain>
</file>

<file path=xl/sharedStrings.xml><?xml version="1.0" encoding="utf-8"?>
<sst xmlns="http://schemas.openxmlformats.org/spreadsheetml/2006/main" count="304" uniqueCount="49">
  <si>
    <t>PUGET SOUND ENERGY</t>
  </si>
  <si>
    <t>SUMMARY OF GAS OPERATING REVENUE &amp; THERM SALES</t>
  </si>
  <si>
    <t>INCREASE (DECREASE)</t>
  </si>
  <si>
    <t/>
  </si>
  <si>
    <t>VARIANCE FROM BUDGET</t>
  </si>
  <si>
    <t>VARIANCE FROM 2015</t>
  </si>
  <si>
    <t>REVENUE PER THERM</t>
  </si>
  <si>
    <t>ACTUAL</t>
  </si>
  <si>
    <t>SALE OF GAS - REVENUE</t>
  </si>
  <si>
    <t>BUDGET</t>
  </si>
  <si>
    <t>AMOUNT</t>
  </si>
  <si>
    <t>%</t>
  </si>
  <si>
    <t>Firm Sales Revenue</t>
  </si>
  <si>
    <t>Residential firm</t>
  </si>
  <si>
    <t>Commercial firm</t>
  </si>
  <si>
    <t>Industrial firm</t>
  </si>
  <si>
    <t xml:space="preserve">  Total firm</t>
  </si>
  <si>
    <t>Interruptible Sales Revenue</t>
  </si>
  <si>
    <t>Commercial interruptible</t>
  </si>
  <si>
    <t>Industrial interruptible</t>
  </si>
  <si>
    <t xml:space="preserve">  Total interruptible</t>
  </si>
  <si>
    <t xml:space="preserve">      Total gas sales revenue</t>
  </si>
  <si>
    <t>Transportation Revenue</t>
  </si>
  <si>
    <t>Commercial transportation</t>
  </si>
  <si>
    <t>Industrial transportation</t>
  </si>
  <si>
    <t xml:space="preserve">  Total transportation</t>
  </si>
  <si>
    <t xml:space="preserve">      Total gas revenue</t>
  </si>
  <si>
    <t>Decoupling Revenue</t>
  </si>
  <si>
    <t>Other Operating Revenues</t>
  </si>
  <si>
    <t xml:space="preserve">    Total operating revenues</t>
  </si>
  <si>
    <t>SCH. 81 (Utility Tax &amp; FranFee) in above</t>
  </si>
  <si>
    <t>SCH. 120 (Cons. Tracker Rev) in above</t>
  </si>
  <si>
    <t>Low Income Surcharge included in above</t>
  </si>
  <si>
    <t>SCH. 132 (Merger Rate Credit) in above</t>
  </si>
  <si>
    <t>SCH. 140 (Prop Tax in BillEngy) in above</t>
  </si>
  <si>
    <t>SCH. 141 (Expedt in BillEngy) in above</t>
  </si>
  <si>
    <t>SCH. 142 (Decup in BillEngy) in above</t>
  </si>
  <si>
    <t>SCH. 149 (Pipeline Replacement) in above</t>
  </si>
  <si>
    <t>SALE OF GAS - THERMS</t>
  </si>
  <si>
    <t>Firm Sales Therms</t>
  </si>
  <si>
    <t>Interruptible Sales Therms</t>
  </si>
  <si>
    <t xml:space="preserve">    Total gas sales - therms</t>
  </si>
  <si>
    <t>Transportation Therms</t>
  </si>
  <si>
    <t xml:space="preserve">    Total therms</t>
  </si>
  <si>
    <t>* Note: Sch. 141 Expedited Rate Filing and Sch. 142 Decoupling Riders were included in this report starting in July 2015</t>
  </si>
  <si>
    <t>MONTH OF APRIL 2017</t>
  </si>
  <si>
    <t>MONTH OF MAY 2017</t>
  </si>
  <si>
    <t>MONTH OF JUNE 2017</t>
  </si>
  <si>
    <t>TWELVE MONTHS ENDED JUNE 30,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</si>
</sst>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&quot;DM&quot;_-;\-* #,##0.00\ &quot;DM&quot;_-;_-* &quot;-&quot;??\ &quot;DM&quot;_-;_-@_-"/>
    <numFmt numFmtId="165" formatCode="_(&quot;$&quot;* #,##0_);_(&quot;$&quot;* \(#,##0\);_(&quot;$&quot;* &quot;-&quot;??_);_(@_)"/>
    <numFmt numFmtId="166" formatCode="_(#,##0_);\(#,##0\);_(#,##0_);_(@_)"/>
    <numFmt numFmtId="167" formatCode="_(#,##0.0%_);\(#,##0.0%\);_(#,##0.0%_);_(@_)"/>
    <numFmt numFmtId="168" formatCode="_(&quot;$&quot;* #,##0.000_);_(&quot;$&quot;* \(#,##0.000\);_(&quot;$&quot;* &quot;-&quot;???_);_(@_)"/>
    <numFmt numFmtId="169" formatCode="_(* #,##0.000_);_(* \(#,##0.000\);_(* &quot;-&quot;???_);_(@_)"/>
    <numFmt numFmtId="170" formatCode="_-* #,##0.00\ _D_M_-;\-* #,##0.00\ _D_M_-;_-* &quot;-&quot;??\ _D_M_-;_-@_-"/>
    <numFmt numFmtId="171" formatCode="_(#,##0.00_);\(#,##0.00\);_(#,##0.00_);_(@_)"/>
    <numFmt numFmtId="172" formatCode="0.0%;\(0.0%\)"/>
    <numFmt numFmtId="173" formatCode="#,##0.000_);\(#,##0.000\)"/>
    <numFmt numFmtId="174" formatCode="0.000"/>
    <numFmt numFmtId="175" formatCode="00000"/>
    <numFmt numFmtId="176" formatCode="0.00_)"/>
    <numFmt numFmtId="177" formatCode="###,000"/>
    <numFmt numFmtId="178" formatCode="_-* #,##0\ _D_M_-;\-* #,##0\ _D_M_-;_-* &quot;-&quot;??\ _D_M_-;_-@_-"/>
  </numFmts>
  <fonts count="31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</fonts>
  <fills count="54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</borders>
  <cellStyleXfs count="101">
    <xf numFmtId="0" fontId="0" fillId="0" borderId="0"/>
    <xf numFmtId="17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9" fontId="6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8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8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3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175" fontId="1" fillId="0" borderId="0"/>
    <xf numFmtId="38" fontId="10" fillId="16" borderId="0" applyNumberFormat="0" applyBorder="0" applyAlignment="0" applyProtection="0"/>
    <xf numFmtId="10" fontId="10" fillId="17" borderId="3" applyNumberFormat="0" applyBorder="0" applyAlignment="0" applyProtection="0"/>
    <xf numFmtId="176" fontId="11" fillId="0" borderId="0"/>
    <xf numFmtId="10" fontId="1" fillId="0" borderId="0" applyFont="0" applyFill="0" applyBorder="0" applyAlignment="0" applyProtection="0"/>
    <xf numFmtId="4" fontId="12" fillId="18" borderId="4" applyNumberFormat="0" applyProtection="0">
      <alignment vertical="center"/>
    </xf>
    <xf numFmtId="4" fontId="13" fillId="18" borderId="4" applyNumberFormat="0" applyProtection="0">
      <alignment vertical="center"/>
    </xf>
    <xf numFmtId="4" fontId="12" fillId="18" borderId="4" applyNumberFormat="0" applyProtection="0">
      <alignment horizontal="left" vertical="center" indent="1"/>
    </xf>
    <xf numFmtId="0" fontId="12" fillId="18" borderId="4" applyNumberFormat="0" applyProtection="0">
      <alignment horizontal="left" vertical="top" indent="1"/>
    </xf>
    <xf numFmtId="4" fontId="12" fillId="19" borderId="0" applyNumberFormat="0" applyProtection="0">
      <alignment horizontal="left" vertical="center" indent="1"/>
    </xf>
    <xf numFmtId="4" fontId="14" fillId="20" borderId="4" applyNumberFormat="0" applyProtection="0">
      <alignment horizontal="right" vertical="center"/>
    </xf>
    <xf numFmtId="4" fontId="14" fillId="21" borderId="4" applyNumberFormat="0" applyProtection="0">
      <alignment horizontal="right" vertical="center"/>
    </xf>
    <xf numFmtId="4" fontId="14" fillId="22" borderId="4" applyNumberFormat="0" applyProtection="0">
      <alignment horizontal="right" vertical="center"/>
    </xf>
    <xf numFmtId="4" fontId="14" fillId="23" borderId="4" applyNumberFormat="0" applyProtection="0">
      <alignment horizontal="right" vertical="center"/>
    </xf>
    <xf numFmtId="4" fontId="14" fillId="24" borderId="4" applyNumberFormat="0" applyProtection="0">
      <alignment horizontal="right" vertical="center"/>
    </xf>
    <xf numFmtId="4" fontId="14" fillId="25" borderId="4" applyNumberFormat="0" applyProtection="0">
      <alignment horizontal="right" vertical="center"/>
    </xf>
    <xf numFmtId="4" fontId="14" fillId="26" borderId="4" applyNumberFormat="0" applyProtection="0">
      <alignment horizontal="right" vertical="center"/>
    </xf>
    <xf numFmtId="4" fontId="14" fillId="27" borderId="4" applyNumberFormat="0" applyProtection="0">
      <alignment horizontal="right" vertical="center"/>
    </xf>
    <xf numFmtId="4" fontId="14" fillId="28" borderId="4" applyNumberFormat="0" applyProtection="0">
      <alignment horizontal="right" vertical="center"/>
    </xf>
    <xf numFmtId="4" fontId="12" fillId="29" borderId="5" applyNumberFormat="0" applyProtection="0">
      <alignment horizontal="left" vertical="center" indent="1"/>
    </xf>
    <xf numFmtId="4" fontId="14" fillId="30" borderId="0" applyNumberFormat="0" applyProtection="0">
      <alignment horizontal="left" vertical="center" indent="1"/>
    </xf>
    <xf numFmtId="4" fontId="15" fillId="31" borderId="0" applyNumberFormat="0" applyProtection="0">
      <alignment horizontal="left" vertical="center" indent="1"/>
    </xf>
    <xf numFmtId="4" fontId="14" fillId="19" borderId="4" applyNumberFormat="0" applyProtection="0">
      <alignment horizontal="right" vertical="center"/>
    </xf>
    <xf numFmtId="4" fontId="14" fillId="30" borderId="0" applyNumberFormat="0" applyProtection="0">
      <alignment horizontal="left" vertical="center" indent="1"/>
    </xf>
    <xf numFmtId="4" fontId="14" fillId="19" borderId="0" applyNumberFormat="0" applyProtection="0">
      <alignment horizontal="left" vertical="center" indent="1"/>
    </xf>
    <xf numFmtId="0" fontId="1" fillId="31" borderId="4" applyNumberFormat="0" applyProtection="0">
      <alignment horizontal="left" vertical="center" indent="1"/>
    </xf>
    <xf numFmtId="0" fontId="1" fillId="31" borderId="4" applyNumberFormat="0" applyProtection="0">
      <alignment horizontal="left" vertical="top" indent="1"/>
    </xf>
    <xf numFmtId="0" fontId="1" fillId="19" borderId="4" applyNumberFormat="0" applyProtection="0">
      <alignment horizontal="left" vertical="center" indent="1"/>
    </xf>
    <xf numFmtId="0" fontId="1" fillId="19" borderId="4" applyNumberFormat="0" applyProtection="0">
      <alignment horizontal="left" vertical="top" indent="1"/>
    </xf>
    <xf numFmtId="0" fontId="1" fillId="32" borderId="4" applyNumberFormat="0" applyProtection="0">
      <alignment horizontal="left" vertical="center" indent="1"/>
    </xf>
    <xf numFmtId="0" fontId="1" fillId="32" borderId="4" applyNumberFormat="0" applyProtection="0">
      <alignment horizontal="left" vertical="top" indent="1"/>
    </xf>
    <xf numFmtId="0" fontId="1" fillId="30" borderId="4" applyNumberFormat="0" applyProtection="0">
      <alignment horizontal="left" vertical="center" indent="1"/>
    </xf>
    <xf numFmtId="0" fontId="1" fillId="30" borderId="4" applyNumberFormat="0" applyProtection="0">
      <alignment horizontal="left" vertical="top" indent="1"/>
    </xf>
    <xf numFmtId="0" fontId="1" fillId="33" borderId="3" applyNumberFormat="0">
      <protection locked="0"/>
    </xf>
    <xf numFmtId="0" fontId="16" fillId="31" borderId="6" applyBorder="0"/>
    <xf numFmtId="4" fontId="14" fillId="34" borderId="4" applyNumberFormat="0" applyProtection="0">
      <alignment vertical="center"/>
    </xf>
    <xf numFmtId="4" fontId="17" fillId="34" borderId="4" applyNumberFormat="0" applyProtection="0">
      <alignment vertical="center"/>
    </xf>
    <xf numFmtId="4" fontId="14" fillId="34" borderId="4" applyNumberFormat="0" applyProtection="0">
      <alignment horizontal="left" vertical="center" indent="1"/>
    </xf>
    <xf numFmtId="0" fontId="14" fillId="34" borderId="4" applyNumberFormat="0" applyProtection="0">
      <alignment horizontal="left" vertical="top" indent="1"/>
    </xf>
    <xf numFmtId="4" fontId="14" fillId="30" borderId="4" applyNumberFormat="0" applyProtection="0">
      <alignment horizontal="right" vertical="center"/>
    </xf>
    <xf numFmtId="4" fontId="17" fillId="30" borderId="4" applyNumberFormat="0" applyProtection="0">
      <alignment horizontal="right" vertical="center"/>
    </xf>
    <xf numFmtId="4" fontId="14" fillId="19" borderId="4" applyNumberFormat="0" applyProtection="0">
      <alignment horizontal="left" vertical="center" indent="1"/>
    </xf>
    <xf numFmtId="0" fontId="14" fillId="19" borderId="4" applyNumberFormat="0" applyProtection="0">
      <alignment horizontal="left" vertical="top" indent="1"/>
    </xf>
    <xf numFmtId="4" fontId="18" fillId="35" borderId="0" applyNumberFormat="0" applyProtection="0">
      <alignment horizontal="left" vertical="center" indent="1"/>
    </xf>
    <xf numFmtId="0" fontId="10" fillId="36" borderId="3"/>
    <xf numFmtId="4" fontId="19" fillId="30" borderId="4" applyNumberFormat="0" applyProtection="0">
      <alignment horizontal="right" vertical="center"/>
    </xf>
    <xf numFmtId="0" fontId="20" fillId="0" borderId="7" applyNumberFormat="0" applyFont="0" applyFill="0" applyAlignment="0" applyProtection="0"/>
    <xf numFmtId="177" fontId="21" fillId="0" borderId="8" applyNumberFormat="0" applyProtection="0">
      <alignment horizontal="right" vertical="center"/>
    </xf>
    <xf numFmtId="177" fontId="22" fillId="0" borderId="9" applyNumberFormat="0" applyProtection="0">
      <alignment horizontal="right" vertical="center"/>
    </xf>
    <xf numFmtId="0" fontId="22" fillId="37" borderId="7" applyNumberFormat="0" applyAlignment="0" applyProtection="0">
      <alignment horizontal="left" vertical="center" indent="1"/>
    </xf>
    <xf numFmtId="0" fontId="23" fillId="38" borderId="9" applyNumberFormat="0" applyAlignment="0" applyProtection="0">
      <alignment horizontal="left" vertical="center" indent="1"/>
    </xf>
    <xf numFmtId="0" fontId="23" fillId="38" borderId="9" applyNumberFormat="0" applyAlignment="0" applyProtection="0">
      <alignment horizontal="left" vertical="center" indent="1"/>
    </xf>
    <xf numFmtId="0" fontId="24" fillId="0" borderId="10" applyNumberFormat="0" applyFill="0" applyBorder="0" applyAlignment="0" applyProtection="0"/>
    <xf numFmtId="0" fontId="25" fillId="0" borderId="10" applyBorder="0" applyAlignment="0" applyProtection="0"/>
    <xf numFmtId="177" fontId="26" fillId="39" borderId="11" applyNumberFormat="0" applyBorder="0" applyAlignment="0" applyProtection="0">
      <alignment horizontal="right" vertical="center" indent="1"/>
    </xf>
    <xf numFmtId="177" fontId="27" fillId="40" borderId="11" applyNumberFormat="0" applyBorder="0" applyAlignment="0" applyProtection="0">
      <alignment horizontal="right" vertical="center" indent="1"/>
    </xf>
    <xf numFmtId="177" fontId="27" fillId="41" borderId="11" applyNumberFormat="0" applyBorder="0" applyAlignment="0" applyProtection="0">
      <alignment horizontal="right" vertical="center" indent="1"/>
    </xf>
    <xf numFmtId="177" fontId="28" fillId="42" borderId="11" applyNumberFormat="0" applyBorder="0" applyAlignment="0" applyProtection="0">
      <alignment horizontal="right" vertical="center" indent="1"/>
    </xf>
    <xf numFmtId="177" fontId="28" fillId="43" borderId="11" applyNumberFormat="0" applyBorder="0" applyAlignment="0" applyProtection="0">
      <alignment horizontal="right" vertical="center" indent="1"/>
    </xf>
    <xf numFmtId="177" fontId="28" fillId="44" borderId="11" applyNumberFormat="0" applyBorder="0" applyAlignment="0" applyProtection="0">
      <alignment horizontal="right" vertical="center" indent="1"/>
    </xf>
    <xf numFmtId="177" fontId="29" fillId="45" borderId="11" applyNumberFormat="0" applyBorder="0" applyAlignment="0" applyProtection="0">
      <alignment horizontal="right" vertical="center" indent="1"/>
    </xf>
    <xf numFmtId="177" fontId="29" fillId="46" borderId="11" applyNumberFormat="0" applyBorder="0" applyAlignment="0" applyProtection="0">
      <alignment horizontal="right" vertical="center" indent="1"/>
    </xf>
    <xf numFmtId="177" fontId="29" fillId="47" borderId="11" applyNumberFormat="0" applyBorder="0" applyAlignment="0" applyProtection="0">
      <alignment horizontal="right" vertical="center" indent="1"/>
    </xf>
    <xf numFmtId="0" fontId="23" fillId="48" borderId="7" applyNumberFormat="0" applyAlignment="0" applyProtection="0">
      <alignment horizontal="left" vertical="center" indent="1"/>
    </xf>
    <xf numFmtId="0" fontId="23" fillId="49" borderId="7" applyNumberFormat="0" applyAlignment="0" applyProtection="0">
      <alignment horizontal="left" vertical="center" indent="1"/>
    </xf>
    <xf numFmtId="0" fontId="23" fillId="50" borderId="7" applyNumberFormat="0" applyAlignment="0" applyProtection="0">
      <alignment horizontal="left" vertical="center" indent="1"/>
    </xf>
    <xf numFmtId="0" fontId="23" fillId="51" borderId="7" applyNumberFormat="0" applyAlignment="0" applyProtection="0">
      <alignment horizontal="left" vertical="center" indent="1"/>
    </xf>
    <xf numFmtId="0" fontId="23" fillId="52" borderId="9" applyNumberFormat="0" applyAlignment="0" applyProtection="0">
      <alignment horizontal="left" vertical="center" indent="1"/>
    </xf>
    <xf numFmtId="177" fontId="21" fillId="51" borderId="8" applyNumberFormat="0" applyBorder="0" applyProtection="0">
      <alignment horizontal="right" vertical="center"/>
    </xf>
    <xf numFmtId="177" fontId="22" fillId="51" borderId="9" applyNumberFormat="0" applyBorder="0" applyProtection="0">
      <alignment horizontal="right" vertical="center"/>
    </xf>
    <xf numFmtId="177" fontId="21" fillId="53" borderId="7" applyNumberFormat="0" applyAlignment="0" applyProtection="0">
      <alignment horizontal="left" vertical="center" indent="1"/>
    </xf>
    <xf numFmtId="0" fontId="22" fillId="37" borderId="9" applyNumberFormat="0" applyAlignment="0" applyProtection="0">
      <alignment horizontal="left" vertical="center" indent="1"/>
    </xf>
    <xf numFmtId="0" fontId="23" fillId="52" borderId="9" applyNumberFormat="0" applyAlignment="0" applyProtection="0">
      <alignment horizontal="left" vertical="center" indent="1"/>
    </xf>
    <xf numFmtId="177" fontId="22" fillId="52" borderId="9" applyNumberFormat="0" applyProtection="0">
      <alignment horizontal="right" vertical="center"/>
    </xf>
    <xf numFmtId="0" fontId="30" fillId="0" borderId="0" applyNumberFormat="0" applyFill="0" applyBorder="0" applyAlignment="0" applyProtection="0"/>
  </cellStyleXfs>
  <cellXfs count="76">
    <xf numFmtId="0" fontId="0" fillId="0" borderId="0" xfId="0"/>
    <xf numFmtId="0" fontId="2" fillId="0" borderId="0" xfId="0" applyFont="1" applyProtection="1"/>
    <xf numFmtId="0" fontId="2" fillId="0" borderId="0" xfId="0" applyFont="1" applyFill="1" applyProtection="1"/>
    <xf numFmtId="0" fontId="3" fillId="0" borderId="0" xfId="0" applyFont="1" applyProtection="1"/>
    <xf numFmtId="0" fontId="3" fillId="0" borderId="0" xfId="0" applyFont="1" applyFill="1" applyProtection="1"/>
    <xf numFmtId="0" fontId="4" fillId="0" borderId="0" xfId="0" applyFont="1" applyProtection="1"/>
    <xf numFmtId="0" fontId="4" fillId="0" borderId="0" xfId="0" applyFont="1" applyFill="1" applyProtection="1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Protection="1"/>
    <xf numFmtId="0" fontId="1" fillId="0" borderId="1" xfId="0" applyFont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5" fillId="0" borderId="0" xfId="0" applyFont="1" applyProtection="1"/>
    <xf numFmtId="44" fontId="4" fillId="0" borderId="0" xfId="2" applyNumberFormat="1" applyFont="1" applyAlignment="1" applyProtection="1">
      <alignment horizontal="right"/>
    </xf>
    <xf numFmtId="165" fontId="4" fillId="0" borderId="0" xfId="2" applyNumberFormat="1" applyFont="1" applyProtection="1"/>
    <xf numFmtId="166" fontId="4" fillId="0" borderId="0" xfId="0" applyNumberFormat="1" applyFont="1" applyProtection="1"/>
    <xf numFmtId="165" fontId="4" fillId="0" borderId="0" xfId="0" applyNumberFormat="1" applyFont="1" applyProtection="1"/>
    <xf numFmtId="167" fontId="4" fillId="0" borderId="0" xfId="4" applyNumberFormat="1" applyFont="1" applyFill="1" applyAlignment="1" applyProtection="1">
      <alignment horizontal="right"/>
    </xf>
    <xf numFmtId="168" fontId="4" fillId="0" borderId="0" xfId="2" applyNumberFormat="1" applyFont="1" applyFill="1" applyAlignment="1" applyProtection="1">
      <alignment horizontal="right"/>
    </xf>
    <xf numFmtId="169" fontId="4" fillId="0" borderId="0" xfId="0" applyNumberFormat="1" applyFont="1" applyFill="1" applyProtection="1"/>
    <xf numFmtId="171" fontId="4" fillId="0" borderId="0" xfId="1" applyNumberFormat="1" applyFont="1" applyAlignment="1" applyProtection="1">
      <alignment horizontal="right"/>
    </xf>
    <xf numFmtId="169" fontId="4" fillId="0" borderId="0" xfId="2" applyNumberFormat="1" applyFont="1" applyFill="1" applyAlignment="1" applyProtection="1">
      <alignment horizontal="right"/>
    </xf>
    <xf numFmtId="171" fontId="4" fillId="0" borderId="1" xfId="1" applyNumberFormat="1" applyFont="1" applyBorder="1" applyAlignment="1" applyProtection="1">
      <alignment horizontal="right"/>
    </xf>
    <xf numFmtId="167" fontId="4" fillId="0" borderId="1" xfId="4" applyNumberFormat="1" applyFont="1" applyFill="1" applyBorder="1" applyAlignment="1" applyProtection="1">
      <alignment horizontal="right"/>
    </xf>
    <xf numFmtId="169" fontId="4" fillId="0" borderId="1" xfId="2" applyNumberFormat="1" applyFont="1" applyFill="1" applyBorder="1" applyAlignment="1" applyProtection="1">
      <alignment horizontal="right"/>
    </xf>
    <xf numFmtId="172" fontId="4" fillId="0" borderId="0" xfId="3" applyNumberFormat="1" applyFont="1" applyFill="1" applyProtection="1"/>
    <xf numFmtId="166" fontId="4" fillId="0" borderId="0" xfId="1" applyNumberFormat="1" applyFont="1" applyBorder="1" applyAlignment="1" applyProtection="1">
      <alignment horizontal="right"/>
    </xf>
    <xf numFmtId="166" fontId="4" fillId="0" borderId="0" xfId="4" applyNumberFormat="1" applyFont="1" applyFill="1" applyBorder="1" applyAlignment="1" applyProtection="1">
      <alignment horizontal="right"/>
    </xf>
    <xf numFmtId="39" fontId="4" fillId="0" borderId="0" xfId="1" applyNumberFormat="1" applyFont="1" applyBorder="1" applyAlignment="1" applyProtection="1">
      <alignment horizontal="right"/>
    </xf>
    <xf numFmtId="173" fontId="4" fillId="0" borderId="0" xfId="2" applyNumberFormat="1" applyFont="1" applyFill="1" applyBorder="1" applyAlignment="1" applyProtection="1">
      <alignment horizontal="right"/>
    </xf>
    <xf numFmtId="166" fontId="4" fillId="0" borderId="0" xfId="2" applyNumberFormat="1" applyFont="1" applyFill="1" applyBorder="1" applyAlignment="1" applyProtection="1">
      <alignment horizontal="right"/>
    </xf>
    <xf numFmtId="166" fontId="4" fillId="0" borderId="0" xfId="0" applyNumberFormat="1" applyFont="1" applyBorder="1" applyProtection="1"/>
    <xf numFmtId="0" fontId="4" fillId="0" borderId="0" xfId="0" applyFont="1" applyBorder="1" applyProtection="1"/>
    <xf numFmtId="174" fontId="4" fillId="0" borderId="0" xfId="0" applyNumberFormat="1" applyFont="1" applyFill="1" applyProtection="1"/>
    <xf numFmtId="166" fontId="4" fillId="0" borderId="0" xfId="1" applyNumberFormat="1" applyFont="1" applyAlignment="1" applyProtection="1">
      <alignment horizontal="right"/>
    </xf>
    <xf numFmtId="172" fontId="4" fillId="0" borderId="0" xfId="3" applyNumberFormat="1" applyFont="1" applyFill="1" applyBorder="1" applyProtection="1"/>
    <xf numFmtId="44" fontId="4" fillId="0" borderId="2" xfId="2" applyNumberFormat="1" applyFont="1" applyBorder="1" applyAlignment="1" applyProtection="1">
      <alignment horizontal="right"/>
    </xf>
    <xf numFmtId="165" fontId="4" fillId="0" borderId="0" xfId="2" applyNumberFormat="1" applyFont="1" applyBorder="1" applyProtection="1"/>
    <xf numFmtId="167" fontId="4" fillId="0" borderId="2" xfId="4" applyNumberFormat="1" applyFont="1" applyFill="1" applyBorder="1" applyAlignment="1" applyProtection="1">
      <alignment horizontal="right"/>
    </xf>
    <xf numFmtId="44" fontId="4" fillId="0" borderId="0" xfId="0" applyNumberFormat="1" applyFont="1" applyProtection="1"/>
    <xf numFmtId="44" fontId="4" fillId="0" borderId="0" xfId="1" applyNumberFormat="1" applyFont="1" applyAlignment="1" applyProtection="1">
      <alignment horizontal="right"/>
    </xf>
    <xf numFmtId="44" fontId="4" fillId="0" borderId="0" xfId="0" applyNumberFormat="1" applyFont="1" applyFill="1" applyProtection="1"/>
    <xf numFmtId="43" fontId="4" fillId="0" borderId="0" xfId="1" applyNumberFormat="1" applyFont="1" applyAlignment="1" applyProtection="1">
      <alignment horizontal="right"/>
    </xf>
    <xf numFmtId="41" fontId="4" fillId="0" borderId="0" xfId="2" applyNumberFormat="1" applyFont="1" applyAlignment="1" applyProtection="1">
      <alignment horizontal="right"/>
    </xf>
    <xf numFmtId="166" fontId="4" fillId="0" borderId="0" xfId="1" applyNumberFormat="1" applyFont="1" applyAlignment="1" applyProtection="1"/>
    <xf numFmtId="166" fontId="4" fillId="0" borderId="0" xfId="1" applyNumberFormat="1" applyFont="1" applyProtection="1"/>
    <xf numFmtId="166" fontId="4" fillId="0" borderId="1" xfId="1" applyNumberFormat="1" applyFont="1" applyBorder="1" applyAlignment="1" applyProtection="1"/>
    <xf numFmtId="166" fontId="4" fillId="0" borderId="2" xfId="1" applyNumberFormat="1" applyFont="1" applyBorder="1" applyAlignment="1" applyProtection="1"/>
    <xf numFmtId="178" fontId="4" fillId="0" borderId="0" xfId="1" applyNumberFormat="1" applyFont="1" applyProtection="1"/>
    <xf numFmtId="166" fontId="4" fillId="0" borderId="0" xfId="1" applyNumberFormat="1" applyFont="1" applyBorder="1" applyAlignment="1" applyProtection="1"/>
    <xf numFmtId="170" fontId="4" fillId="0" borderId="0" xfId="1" applyFont="1" applyAlignment="1" applyProtection="1"/>
    <xf numFmtId="39" fontId="4" fillId="0" borderId="0" xfId="1" applyNumberFormat="1" applyFont="1" applyAlignment="1" applyProtection="1">
      <alignment horizontal="right"/>
    </xf>
    <xf numFmtId="43" fontId="4" fillId="0" borderId="0" xfId="0" applyNumberFormat="1" applyFont="1" applyProtection="1"/>
    <xf numFmtId="43" fontId="4" fillId="0" borderId="0" xfId="0" applyNumberFormat="1" applyFont="1" applyFill="1" applyProtection="1"/>
    <xf numFmtId="165" fontId="4" fillId="0" borderId="0" xfId="1" applyNumberFormat="1" applyFont="1" applyAlignment="1" applyProtection="1">
      <alignment horizontal="right"/>
    </xf>
    <xf numFmtId="165" fontId="4" fillId="0" borderId="0" xfId="0" applyNumberFormat="1" applyFont="1" applyFill="1" applyProtection="1"/>
    <xf numFmtId="165" fontId="4" fillId="0" borderId="0" xfId="0" applyNumberFormat="1" applyFont="1" applyBorder="1" applyProtection="1"/>
    <xf numFmtId="44" fontId="4" fillId="0" borderId="2" xfId="1" applyNumberFormat="1" applyFont="1" applyBorder="1" applyAlignment="1" applyProtection="1">
      <alignment horizontal="right"/>
    </xf>
    <xf numFmtId="44" fontId="4" fillId="0" borderId="0" xfId="0" applyNumberFormat="1" applyFont="1" applyBorder="1" applyProtection="1"/>
    <xf numFmtId="44" fontId="4" fillId="0" borderId="2" xfId="4" applyNumberFormat="1" applyFont="1" applyFill="1" applyBorder="1" applyAlignment="1" applyProtection="1">
      <alignment horizontal="right"/>
    </xf>
    <xf numFmtId="43" fontId="4" fillId="0" borderId="1" xfId="1" applyNumberFormat="1" applyFont="1" applyBorder="1" applyAlignment="1" applyProtection="1">
      <alignment horizontal="right"/>
    </xf>
    <xf numFmtId="43" fontId="4" fillId="0" borderId="0" xfId="2" applyNumberFormat="1" applyFont="1" applyFill="1" applyBorder="1" applyAlignment="1" applyProtection="1">
      <alignment horizontal="right"/>
    </xf>
    <xf numFmtId="43" fontId="4" fillId="0" borderId="1" xfId="4" applyNumberFormat="1" applyFont="1" applyFill="1" applyBorder="1" applyAlignment="1" applyProtection="1">
      <alignment horizontal="right"/>
    </xf>
    <xf numFmtId="43" fontId="4" fillId="0" borderId="0" xfId="1" applyNumberFormat="1" applyFont="1" applyBorder="1" applyAlignment="1" applyProtection="1">
      <alignment horizontal="right"/>
    </xf>
    <xf numFmtId="43" fontId="4" fillId="0" borderId="0" xfId="4" applyNumberFormat="1" applyFont="1" applyFill="1" applyBorder="1" applyAlignment="1" applyProtection="1">
      <alignment horizontal="right"/>
    </xf>
    <xf numFmtId="43" fontId="4" fillId="0" borderId="0" xfId="0" applyNumberFormat="1" applyFont="1" applyBorder="1" applyProtection="1"/>
    <xf numFmtId="43" fontId="4" fillId="0" borderId="0" xfId="4" applyNumberFormat="1" applyFont="1" applyFill="1" applyAlignment="1" applyProtection="1">
      <alignment horizontal="right"/>
    </xf>
    <xf numFmtId="43" fontId="4" fillId="0" borderId="0" xfId="3" applyNumberFormat="1" applyFont="1" applyFill="1" applyProtection="1"/>
    <xf numFmtId="44" fontId="4" fillId="0" borderId="0" xfId="4" applyNumberFormat="1" applyFont="1" applyFill="1" applyAlignment="1" applyProtection="1">
      <alignment horizontal="right"/>
    </xf>
    <xf numFmtId="0" fontId="1" fillId="0" borderId="1" xfId="0" applyFont="1" applyFill="1" applyBorder="1" applyAlignment="1" applyProtection="1">
      <alignment horizontal="center"/>
    </xf>
    <xf numFmtId="39" fontId="1" fillId="0" borderId="0" xfId="4" applyNumberFormat="1" applyFont="1" applyFill="1" applyAlignment="1" applyProtection="1">
      <alignment wrapText="1"/>
    </xf>
    <xf numFmtId="0" fontId="0" fillId="0" borderId="0" xfId="0" applyAlignment="1">
      <alignment wrapText="1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</cellXfs>
  <cellStyles count="101">
    <cellStyle name="Accent1 - 20%" xfId="5"/>
    <cellStyle name="Accent1 - 40%" xfId="6"/>
    <cellStyle name="Accent1 - 60%" xfId="7"/>
    <cellStyle name="Accent2 - 20%" xfId="8"/>
    <cellStyle name="Accent2 - 40%" xfId="9"/>
    <cellStyle name="Accent2 - 60%" xfId="10"/>
    <cellStyle name="Accent3 - 20%" xfId="11"/>
    <cellStyle name="Accent3 - 40%" xfId="12"/>
    <cellStyle name="Accent3 - 60%" xfId="13"/>
    <cellStyle name="Accent4 - 20%" xfId="14"/>
    <cellStyle name="Accent4 - 40%" xfId="15"/>
    <cellStyle name="Accent4 - 60%" xfId="16"/>
    <cellStyle name="Accent5 - 20%" xfId="17"/>
    <cellStyle name="Accent5 - 40%" xfId="18"/>
    <cellStyle name="Accent5 - 60%" xfId="19"/>
    <cellStyle name="Accent6 - 20%" xfId="20"/>
    <cellStyle name="Accent6 - 40%" xfId="21"/>
    <cellStyle name="Accent6 - 60%" xfId="22"/>
    <cellStyle name="Comma" xfId="1" builtinId="3"/>
    <cellStyle name="Currency" xfId="2" builtinId="4"/>
    <cellStyle name="Emphasis 1" xfId="23"/>
    <cellStyle name="Emphasis 2" xfId="24"/>
    <cellStyle name="Emphasis 3" xfId="25"/>
    <cellStyle name="Entered" xfId="26"/>
    <cellStyle name="Grey" xfId="27"/>
    <cellStyle name="Input [yellow]" xfId="28"/>
    <cellStyle name="Normal" xfId="0" builtinId="0"/>
    <cellStyle name="Normal - Style1" xfId="29"/>
    <cellStyle name="Normal_Monthly" xfId="4"/>
    <cellStyle name="Percent" xfId="3" builtinId="5"/>
    <cellStyle name="Percent [2]" xfId="30"/>
    <cellStyle name="SAPBEXaggData" xfId="31"/>
    <cellStyle name="SAPBEXaggDataEmph" xfId="32"/>
    <cellStyle name="SAPBEXaggItem" xfId="33"/>
    <cellStyle name="SAPBEXaggItemX" xfId="34"/>
    <cellStyle name="SAPBEXchaText" xfId="35"/>
    <cellStyle name="SAPBEXexcBad7" xfId="36"/>
    <cellStyle name="SAPBEXexcBad8" xfId="37"/>
    <cellStyle name="SAPBEXexcBad9" xfId="38"/>
    <cellStyle name="SAPBEXexcCritical4" xfId="39"/>
    <cellStyle name="SAPBEXexcCritical5" xfId="40"/>
    <cellStyle name="SAPBEXexcCritical6" xfId="41"/>
    <cellStyle name="SAPBEXexcGood1" xfId="42"/>
    <cellStyle name="SAPBEXexcGood2" xfId="43"/>
    <cellStyle name="SAPBEXexcGood3" xfId="44"/>
    <cellStyle name="SAPBEXfilterDrill" xfId="45"/>
    <cellStyle name="SAPBEXfilterItem" xfId="46"/>
    <cellStyle name="SAPBEXfilterText" xfId="47"/>
    <cellStyle name="SAPBEXformats" xfId="48"/>
    <cellStyle name="SAPBEXheaderItem" xfId="49"/>
    <cellStyle name="SAPBEXheaderText" xfId="50"/>
    <cellStyle name="SAPBEXHLevel0" xfId="51"/>
    <cellStyle name="SAPBEXHLevel0X" xfId="52"/>
    <cellStyle name="SAPBEXHLevel1" xfId="53"/>
    <cellStyle name="SAPBEXHLevel1X" xfId="54"/>
    <cellStyle name="SAPBEXHLevel2" xfId="55"/>
    <cellStyle name="SAPBEXHLevel2X" xfId="56"/>
    <cellStyle name="SAPBEXHLevel3" xfId="57"/>
    <cellStyle name="SAPBEXHLevel3X" xfId="58"/>
    <cellStyle name="SAPBEXinputData" xfId="59"/>
    <cellStyle name="SAPBEXItemHeader" xfId="60"/>
    <cellStyle name="SAPBEXresData" xfId="61"/>
    <cellStyle name="SAPBEXresDataEmph" xfId="62"/>
    <cellStyle name="SAPBEXresItem" xfId="63"/>
    <cellStyle name="SAPBEXresItemX" xfId="64"/>
    <cellStyle name="SAPBEXstdData" xfId="65"/>
    <cellStyle name="SAPBEXstdDataEmph" xfId="66"/>
    <cellStyle name="SAPBEXstdItem" xfId="67"/>
    <cellStyle name="SAPBEXstdItemX" xfId="68"/>
    <cellStyle name="SAPBEXtitle" xfId="69"/>
    <cellStyle name="SAPBEXunassignedItem" xfId="70"/>
    <cellStyle name="SAPBEXundefined" xfId="71"/>
    <cellStyle name="SAPBorder" xfId="72"/>
    <cellStyle name="SAPDataCell" xfId="73"/>
    <cellStyle name="SAPDataTotalCell" xfId="74"/>
    <cellStyle name="SAPDimensionCell" xfId="75"/>
    <cellStyle name="SAPEditableDataCell" xfId="76"/>
    <cellStyle name="SAPEditableDataTotalCell" xfId="77"/>
    <cellStyle name="SAPEmphasized" xfId="78"/>
    <cellStyle name="SAPEmphasizedTotal" xfId="79"/>
    <cellStyle name="SAPExceptionLevel1" xfId="80"/>
    <cellStyle name="SAPExceptionLevel2" xfId="81"/>
    <cellStyle name="SAPExceptionLevel3" xfId="82"/>
    <cellStyle name="SAPExceptionLevel4" xfId="83"/>
    <cellStyle name="SAPExceptionLevel5" xfId="84"/>
    <cellStyle name="SAPExceptionLevel6" xfId="85"/>
    <cellStyle name="SAPExceptionLevel7" xfId="86"/>
    <cellStyle name="SAPExceptionLevel8" xfId="87"/>
    <cellStyle name="SAPExceptionLevel9" xfId="88"/>
    <cellStyle name="SAPHierarchyCell0" xfId="89"/>
    <cellStyle name="SAPHierarchyCell1" xfId="90"/>
    <cellStyle name="SAPHierarchyCell2" xfId="91"/>
    <cellStyle name="SAPHierarchyCell3" xfId="92"/>
    <cellStyle name="SAPHierarchyCell4" xfId="93"/>
    <cellStyle name="SAPLockedDataCell" xfId="94"/>
    <cellStyle name="SAPLockedDataTotalCell" xfId="95"/>
    <cellStyle name="SAPMemberCell" xfId="96"/>
    <cellStyle name="SAPMemberTotalCell" xfId="97"/>
    <cellStyle name="SAPReadonlyDataCell" xfId="98"/>
    <cellStyle name="SAPReadonlyDataTotalCell" xfId="99"/>
    <cellStyle name="Sheet Title" xfId="1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Reports\SalesOfElectricity\2009%20SOE\04-2009\02-2009%20SOE%20preli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07%20JE143\12-2007\12-07%20Elec_Unb%20(93.3%25%205%20months)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4"/>
  <sheetViews>
    <sheetView zoomScaleNormal="100" zoomScaleSheetLayoutView="100" workbookViewId="0">
      <pane xSplit="4" ySplit="8" topLeftCell="E39" activePane="bottomRight" state="frozen"/>
      <selection activeCell="M42" sqref="M42"/>
      <selection pane="topRight" activeCell="M42" sqref="M42"/>
      <selection pane="bottomLeft" activeCell="M42" sqref="M42"/>
      <selection pane="bottomRight" activeCell="M74" sqref="M74"/>
    </sheetView>
  </sheetViews>
  <sheetFormatPr defaultColWidth="9.109375" defaultRowHeight="11.4" x14ac:dyDescent="0.2"/>
  <cols>
    <col min="1" max="2" width="1.6640625" style="5" customWidth="1"/>
    <col min="3" max="3" width="9.109375" style="5"/>
    <col min="4" max="4" width="23.88671875" style="5" customWidth="1"/>
    <col min="5" max="5" width="16.6640625" style="5" customWidth="1"/>
    <col min="6" max="6" width="0.88671875" style="5" customWidth="1"/>
    <col min="7" max="7" width="16.6640625" style="5" customWidth="1"/>
    <col min="8" max="8" width="0.88671875" style="5" customWidth="1"/>
    <col min="9" max="9" width="16.6640625" style="5" customWidth="1"/>
    <col min="10" max="10" width="0.88671875" style="5" customWidth="1"/>
    <col min="11" max="11" width="7.6640625" style="6" customWidth="1"/>
    <col min="12" max="12" width="0.88671875" style="5" customWidth="1"/>
    <col min="13" max="13" width="16.6640625" style="5" customWidth="1"/>
    <col min="14" max="14" width="0.88671875" style="5" customWidth="1"/>
    <col min="15" max="15" width="16.6640625" style="5" customWidth="1"/>
    <col min="16" max="16" width="0.88671875" style="5" customWidth="1"/>
    <col min="17" max="17" width="7.6640625" style="6" customWidth="1"/>
    <col min="18" max="18" width="0.88671875" style="5" customWidth="1"/>
    <col min="19" max="19" width="7.6640625" style="6" customWidth="1"/>
    <col min="20" max="20" width="0.88671875" style="6" customWidth="1"/>
    <col min="21" max="21" width="7.6640625" style="6" customWidth="1"/>
    <col min="22" max="22" width="0.88671875" style="6" customWidth="1"/>
    <col min="23" max="23" width="7.6640625" style="6" customWidth="1"/>
    <col min="24" max="16384" width="9.109375" style="5"/>
  </cols>
  <sheetData>
    <row r="1" spans="1:23" s="1" customFormat="1" ht="13.8" x14ac:dyDescent="0.25">
      <c r="E1" s="73" t="s">
        <v>0</v>
      </c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S1" s="2"/>
      <c r="T1" s="2"/>
      <c r="U1" s="2"/>
      <c r="V1" s="2"/>
      <c r="W1" s="2"/>
    </row>
    <row r="2" spans="1:23" s="1" customFormat="1" ht="13.8" x14ac:dyDescent="0.25">
      <c r="E2" s="73" t="s">
        <v>1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S2" s="2"/>
      <c r="T2" s="2"/>
      <c r="U2" s="2"/>
      <c r="V2" s="2"/>
      <c r="W2" s="2"/>
    </row>
    <row r="3" spans="1:23" s="1" customFormat="1" ht="13.8" x14ac:dyDescent="0.25">
      <c r="E3" s="73" t="s">
        <v>45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S3" s="2"/>
      <c r="T3" s="2"/>
      <c r="U3" s="2"/>
      <c r="V3" s="2"/>
      <c r="W3" s="2"/>
    </row>
    <row r="4" spans="1:23" s="3" customFormat="1" ht="13.2" x14ac:dyDescent="0.25">
      <c r="E4" s="74" t="s">
        <v>2</v>
      </c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S4" s="4"/>
      <c r="T4" s="4"/>
      <c r="U4" s="4"/>
      <c r="V4" s="4"/>
      <c r="W4" s="4"/>
    </row>
    <row r="5" spans="1:23" x14ac:dyDescent="0.2">
      <c r="A5" s="5" t="s">
        <v>3</v>
      </c>
    </row>
    <row r="6" spans="1:23" s="7" customFormat="1" ht="13.2" x14ac:dyDescent="0.25">
      <c r="A6" s="7" t="s">
        <v>3</v>
      </c>
      <c r="I6" s="75" t="s">
        <v>4</v>
      </c>
      <c r="J6" s="75"/>
      <c r="K6" s="75"/>
      <c r="O6" s="75" t="s">
        <v>5</v>
      </c>
      <c r="P6" s="75"/>
      <c r="Q6" s="75"/>
      <c r="S6" s="70" t="s">
        <v>6</v>
      </c>
      <c r="T6" s="70"/>
      <c r="U6" s="70"/>
      <c r="V6" s="70"/>
      <c r="W6" s="70"/>
    </row>
    <row r="7" spans="1:23" s="7" customFormat="1" ht="13.2" x14ac:dyDescent="0.25">
      <c r="E7" s="8" t="s">
        <v>7</v>
      </c>
      <c r="G7" s="8"/>
      <c r="I7" s="8"/>
      <c r="K7" s="9"/>
      <c r="M7" s="8" t="s">
        <v>7</v>
      </c>
      <c r="O7" s="8"/>
      <c r="Q7" s="9"/>
      <c r="S7" s="9"/>
      <c r="T7" s="10"/>
      <c r="U7" s="9"/>
      <c r="V7" s="10"/>
      <c r="W7" s="9"/>
    </row>
    <row r="8" spans="1:23" s="7" customFormat="1" ht="13.2" x14ac:dyDescent="0.25">
      <c r="A8" s="3" t="s">
        <v>8</v>
      </c>
      <c r="E8" s="11">
        <v>2017</v>
      </c>
      <c r="G8" s="11" t="s">
        <v>9</v>
      </c>
      <c r="I8" s="11" t="s">
        <v>10</v>
      </c>
      <c r="K8" s="12" t="s">
        <v>11</v>
      </c>
      <c r="M8" s="11">
        <f>E8-1</f>
        <v>2016</v>
      </c>
      <c r="O8" s="11" t="s">
        <v>10</v>
      </c>
      <c r="Q8" s="12" t="s">
        <v>11</v>
      </c>
      <c r="S8" s="12">
        <f>E8</f>
        <v>2017</v>
      </c>
      <c r="T8" s="10"/>
      <c r="U8" s="12" t="s">
        <v>9</v>
      </c>
      <c r="V8" s="10"/>
      <c r="W8" s="12">
        <f>M8</f>
        <v>2016</v>
      </c>
    </row>
    <row r="9" spans="1:23" ht="12" x14ac:dyDescent="0.25">
      <c r="B9" s="13" t="s">
        <v>12</v>
      </c>
    </row>
    <row r="10" spans="1:23" x14ac:dyDescent="0.2">
      <c r="C10" s="5" t="s">
        <v>13</v>
      </c>
      <c r="E10" s="14">
        <v>55944191.75</v>
      </c>
      <c r="F10" s="15"/>
      <c r="G10" s="14">
        <v>53584000</v>
      </c>
      <c r="H10" s="16"/>
      <c r="I10" s="14">
        <f>E10-G10</f>
        <v>2360191.75</v>
      </c>
      <c r="J10" s="17"/>
      <c r="K10" s="18">
        <f>IF(G10=0,"n/a",IF(AND(I10/G10&lt;1,I10/G10&gt;-1),I10/G10,"n/a"))</f>
        <v>4.4046576403404002E-2</v>
      </c>
      <c r="M10" s="14">
        <v>37675538.079999998</v>
      </c>
      <c r="N10" s="16"/>
      <c r="O10" s="14">
        <f>E10-M10</f>
        <v>18268653.670000002</v>
      </c>
      <c r="Q10" s="18">
        <f>IF(M10=0,"n/a",IF(AND(O10/M10&lt;1,O10/M10&gt;-1),O10/M10,"n/a"))</f>
        <v>0.48489430014797558</v>
      </c>
      <c r="S10" s="19">
        <f>IF(E48=0,"n/a",E10/E48)</f>
        <v>1.1134463198967841</v>
      </c>
      <c r="T10" s="20"/>
      <c r="U10" s="19">
        <f>IF(G48=0,"n/a",G10/G48)</f>
        <v>1.0746244710506789</v>
      </c>
      <c r="V10" s="20"/>
      <c r="W10" s="19">
        <f>IF(M48=0,"n/a",M10/M48)</f>
        <v>1.1660570629071605</v>
      </c>
    </row>
    <row r="11" spans="1:23" x14ac:dyDescent="0.2">
      <c r="C11" s="5" t="s">
        <v>14</v>
      </c>
      <c r="E11" s="21">
        <v>20546848.25</v>
      </c>
      <c r="F11" s="16"/>
      <c r="G11" s="21">
        <v>20222000</v>
      </c>
      <c r="H11" s="16"/>
      <c r="I11" s="21">
        <f>E11-G11</f>
        <v>324848.25</v>
      </c>
      <c r="K11" s="18">
        <f>IF(G11=0,"n/a",IF(AND(I11/G11&lt;1,I11/G11&gt;-1),I11/G11,"n/a"))</f>
        <v>1.6064100979131638E-2</v>
      </c>
      <c r="M11" s="21">
        <v>15511240.189999999</v>
      </c>
      <c r="N11" s="16"/>
      <c r="O11" s="21">
        <f>E11-M11</f>
        <v>5035608.0600000005</v>
      </c>
      <c r="Q11" s="18">
        <f>IF(M11=0,"n/a",IF(AND(O11/M11&lt;1,O11/M11&gt;-1),O11/M11,"n/a"))</f>
        <v>0.32464251718869169</v>
      </c>
      <c r="S11" s="22">
        <f>IF(E49=0,"n/a",E11/E49)</f>
        <v>0.90389964066347528</v>
      </c>
      <c r="T11" s="20"/>
      <c r="U11" s="22">
        <f>IF(G49=0,"n/a",G11/G49)</f>
        <v>0.88456322995494507</v>
      </c>
      <c r="V11" s="20"/>
      <c r="W11" s="22">
        <f>IF(M49=0,"n/a",M11/M49)</f>
        <v>0.9234052910762246</v>
      </c>
    </row>
    <row r="12" spans="1:23" x14ac:dyDescent="0.2">
      <c r="C12" s="5" t="s">
        <v>15</v>
      </c>
      <c r="E12" s="23">
        <v>1779490.34</v>
      </c>
      <c r="F12" s="16"/>
      <c r="G12" s="23">
        <v>1762000</v>
      </c>
      <c r="H12" s="16"/>
      <c r="I12" s="23">
        <f>E12-G12</f>
        <v>17490.340000000084</v>
      </c>
      <c r="K12" s="24">
        <f>IF(G12=0,"n/a",IF(AND(I12/G12&lt;1,I12/G12&gt;-1),I12/G12,"n/a"))</f>
        <v>9.9264131668558939E-3</v>
      </c>
      <c r="M12" s="23">
        <v>1307047.22</v>
      </c>
      <c r="N12" s="16"/>
      <c r="O12" s="23">
        <f>E12-M12</f>
        <v>472443.12000000011</v>
      </c>
      <c r="Q12" s="24">
        <f>IF(M12=0,"n/a",IF(AND(O12/M12&lt;1,O12/M12&gt;-1),O12/M12,"n/a"))</f>
        <v>0.36145834119137649</v>
      </c>
      <c r="S12" s="25">
        <f>IF(E50=0,"n/a",E12/E50)</f>
        <v>0.77762861968531982</v>
      </c>
      <c r="T12" s="20"/>
      <c r="U12" s="25">
        <f>IF(G50=0,"n/a",G12/G50)</f>
        <v>0.78555506018724919</v>
      </c>
      <c r="V12" s="20"/>
      <c r="W12" s="25">
        <f>IF(M50=0,"n/a",M12/M50)</f>
        <v>0.76401464376692962</v>
      </c>
    </row>
    <row r="13" spans="1:23" ht="6.9" customHeight="1" x14ac:dyDescent="0.2">
      <c r="E13" s="21"/>
      <c r="F13" s="16"/>
      <c r="G13" s="21"/>
      <c r="H13" s="16"/>
      <c r="I13" s="21"/>
      <c r="K13" s="26"/>
      <c r="M13" s="21"/>
      <c r="N13" s="16"/>
      <c r="O13" s="21"/>
      <c r="Q13" s="26"/>
      <c r="S13" s="20"/>
      <c r="T13" s="20"/>
      <c r="U13" s="20"/>
      <c r="V13" s="20"/>
      <c r="W13" s="20"/>
    </row>
    <row r="14" spans="1:23" x14ac:dyDescent="0.2">
      <c r="C14" s="5" t="s">
        <v>16</v>
      </c>
      <c r="E14" s="21">
        <f>SUM(E10:E12)</f>
        <v>78270530.340000004</v>
      </c>
      <c r="F14" s="16"/>
      <c r="G14" s="21">
        <f>SUM(G10:G12)</f>
        <v>75568000</v>
      </c>
      <c r="H14" s="16"/>
      <c r="I14" s="21">
        <f>E14-G14</f>
        <v>2702530.3400000036</v>
      </c>
      <c r="K14" s="18">
        <f>IF(G14=0,"n/a",IF(AND(I14/G14&lt;1,I14/G14&gt;-1),I14/G14,"n/a"))</f>
        <v>3.5762893552826643E-2</v>
      </c>
      <c r="M14" s="21">
        <f>SUM(M10:M12)</f>
        <v>54493825.489999995</v>
      </c>
      <c r="N14" s="16"/>
      <c r="O14" s="21">
        <f>E14-M14</f>
        <v>23776704.850000009</v>
      </c>
      <c r="Q14" s="18">
        <f>IF(M14=0,"n/a",IF(AND(O14/M14&lt;1,O14/M14&gt;-1),O14/M14,"n/a"))</f>
        <v>0.4363192460100494</v>
      </c>
      <c r="S14" s="22">
        <f>IF(E52=0,"n/a",E14/E52)</f>
        <v>1.03994828355088</v>
      </c>
      <c r="T14" s="20"/>
      <c r="U14" s="22">
        <f>IF(G52=0,"n/a",G14/G52)</f>
        <v>1.0080168607520643</v>
      </c>
      <c r="V14" s="20"/>
      <c r="W14" s="22">
        <f>IF(M52=0,"n/a",M14/M52)</f>
        <v>1.0723156046230184</v>
      </c>
    </row>
    <row r="15" spans="1:23" ht="6.9" customHeight="1" x14ac:dyDescent="0.2">
      <c r="E15" s="21"/>
      <c r="F15" s="16"/>
      <c r="G15" s="21"/>
      <c r="H15" s="16"/>
      <c r="I15" s="21"/>
      <c r="K15" s="26"/>
      <c r="M15" s="21"/>
      <c r="N15" s="16"/>
      <c r="O15" s="21"/>
      <c r="Q15" s="26"/>
      <c r="S15" s="20"/>
      <c r="T15" s="20"/>
      <c r="U15" s="20"/>
      <c r="V15" s="20"/>
      <c r="W15" s="20"/>
    </row>
    <row r="16" spans="1:23" ht="12" x14ac:dyDescent="0.25">
      <c r="B16" s="13" t="s">
        <v>17</v>
      </c>
      <c r="E16" s="21"/>
      <c r="F16" s="16"/>
      <c r="G16" s="21"/>
      <c r="H16" s="16"/>
      <c r="I16" s="21"/>
      <c r="K16" s="26"/>
      <c r="M16" s="21"/>
      <c r="N16" s="16"/>
      <c r="O16" s="21"/>
      <c r="Q16" s="26"/>
      <c r="S16" s="20"/>
      <c r="T16" s="20"/>
      <c r="U16" s="20"/>
      <c r="V16" s="20"/>
      <c r="W16" s="20"/>
    </row>
    <row r="17" spans="2:23" x14ac:dyDescent="0.2">
      <c r="C17" s="5" t="s">
        <v>18</v>
      </c>
      <c r="E17" s="21">
        <v>2574862.81</v>
      </c>
      <c r="F17" s="16"/>
      <c r="G17" s="21">
        <v>1967000</v>
      </c>
      <c r="H17" s="16"/>
      <c r="I17" s="21">
        <f>E17-G17</f>
        <v>607862.81000000006</v>
      </c>
      <c r="K17" s="18">
        <f>IF(G17=0,"n/a",IF(AND(I17/G17&lt;1,I17/G17&gt;-1),I17/G17,"n/a"))</f>
        <v>0.30903040671072701</v>
      </c>
      <c r="M17" s="21">
        <v>1253622.3</v>
      </c>
      <c r="N17" s="16"/>
      <c r="O17" s="21">
        <f>E17-M17</f>
        <v>1321240.51</v>
      </c>
      <c r="Q17" s="18" t="str">
        <f>IF(M17=0,"n/a",IF(AND(O17/M17&lt;1,O17/M17&gt;-1),O17/M17,"n/a"))</f>
        <v>n/a</v>
      </c>
      <c r="S17" s="22">
        <f>IF(E55=0,"n/a",E17/E55)</f>
        <v>0.49126846552370868</v>
      </c>
      <c r="T17" s="20"/>
      <c r="U17" s="22">
        <f>IF(G55=0,"n/a",G17/G55)</f>
        <v>0.49285893259834629</v>
      </c>
      <c r="V17" s="20"/>
      <c r="W17" s="22">
        <f>IF(M55=0,"n/a",M17/M55)</f>
        <v>0.54372176479160594</v>
      </c>
    </row>
    <row r="18" spans="2:23" x14ac:dyDescent="0.2">
      <c r="C18" s="5" t="s">
        <v>19</v>
      </c>
      <c r="E18" s="23">
        <v>98295.94</v>
      </c>
      <c r="F18" s="27"/>
      <c r="G18" s="23">
        <v>110000</v>
      </c>
      <c r="H18" s="28"/>
      <c r="I18" s="23">
        <f>E18-G18</f>
        <v>-11704.059999999998</v>
      </c>
      <c r="J18" s="29"/>
      <c r="K18" s="24">
        <f>IF(G18=0,"n/a",IF(AND(I18/G18&lt;1,I18/G18&gt;-1),I18/G18,"n/a"))</f>
        <v>-0.10640054545454543</v>
      </c>
      <c r="L18" s="30"/>
      <c r="M18" s="23">
        <v>92029.15</v>
      </c>
      <c r="N18" s="31"/>
      <c r="O18" s="23">
        <f>E18-M18</f>
        <v>6266.7900000000081</v>
      </c>
      <c r="Q18" s="24">
        <f>IF(M18=0,"n/a",IF(AND(O18/M18&lt;1,O18/M18&gt;-1),O18/M18,"n/a"))</f>
        <v>6.8095706632083516E-2</v>
      </c>
      <c r="S18" s="25">
        <f>IF(E56=0,"n/a",E18/E56)</f>
        <v>0.51085117661732915</v>
      </c>
      <c r="T18" s="20"/>
      <c r="U18" s="25">
        <f>IF(G56=0,"n/a",G18/G56)</f>
        <v>0.51643192488262912</v>
      </c>
      <c r="V18" s="20"/>
      <c r="W18" s="25">
        <f>IF(M56=0,"n/a",M18/M56)</f>
        <v>0.52978308800248686</v>
      </c>
    </row>
    <row r="19" spans="2:23" ht="6.9" customHeight="1" x14ac:dyDescent="0.2">
      <c r="E19" s="21"/>
      <c r="F19" s="32"/>
      <c r="G19" s="21"/>
      <c r="H19" s="32"/>
      <c r="I19" s="21"/>
      <c r="J19" s="33"/>
      <c r="K19" s="26"/>
      <c r="L19" s="33"/>
      <c r="M19" s="21"/>
      <c r="N19" s="32"/>
      <c r="O19" s="21"/>
      <c r="Q19" s="26"/>
      <c r="S19" s="20"/>
      <c r="T19" s="20"/>
      <c r="U19" s="20"/>
      <c r="V19" s="20"/>
      <c r="W19" s="20"/>
    </row>
    <row r="20" spans="2:23" x14ac:dyDescent="0.2">
      <c r="C20" s="5" t="s">
        <v>20</v>
      </c>
      <c r="E20" s="23">
        <f>SUM(E17:E18)</f>
        <v>2673158.75</v>
      </c>
      <c r="F20" s="27"/>
      <c r="G20" s="23">
        <f>SUM(G17:G18)</f>
        <v>2077000</v>
      </c>
      <c r="H20" s="28"/>
      <c r="I20" s="23">
        <f>E20-G20</f>
        <v>596158.75</v>
      </c>
      <c r="J20" s="29"/>
      <c r="K20" s="24">
        <f>IF(G20=0,"n/a",IF(AND(I20/G20&lt;1,I20/G20&gt;-1),I20/G20,"n/a"))</f>
        <v>0.28702876745305728</v>
      </c>
      <c r="L20" s="30"/>
      <c r="M20" s="23">
        <f>SUM(M17:M18)</f>
        <v>1345651.45</v>
      </c>
      <c r="N20" s="31"/>
      <c r="O20" s="23">
        <f>E20-M20</f>
        <v>1327507.3</v>
      </c>
      <c r="Q20" s="24">
        <f>IF(M20=0,"n/a",IF(AND(O20/M20&lt;1,O20/M20&gt;-1),O20/M20,"n/a"))</f>
        <v>0.98651645639738295</v>
      </c>
      <c r="S20" s="25">
        <f>IF(E58=0,"n/a",E20/E58)</f>
        <v>0.49196192444517239</v>
      </c>
      <c r="T20" s="20"/>
      <c r="U20" s="25">
        <f>IF(G58=0,"n/a",G20/G58)</f>
        <v>0.4940532825880114</v>
      </c>
      <c r="V20" s="20"/>
      <c r="W20" s="25">
        <f>IF(M58=0,"n/a",M20/M58)</f>
        <v>0.54274517483059015</v>
      </c>
    </row>
    <row r="21" spans="2:23" ht="6.9" customHeight="1" x14ac:dyDescent="0.2">
      <c r="E21" s="21"/>
      <c r="F21" s="32"/>
      <c r="G21" s="21"/>
      <c r="H21" s="32"/>
      <c r="I21" s="21"/>
      <c r="J21" s="33"/>
      <c r="K21" s="26"/>
      <c r="L21" s="33"/>
      <c r="M21" s="21"/>
      <c r="N21" s="32"/>
      <c r="O21" s="21"/>
      <c r="Q21" s="26"/>
      <c r="S21" s="20"/>
      <c r="T21" s="20"/>
      <c r="U21" s="20"/>
      <c r="V21" s="20"/>
      <c r="W21" s="20"/>
    </row>
    <row r="22" spans="2:23" x14ac:dyDescent="0.2">
      <c r="C22" s="5" t="s">
        <v>21</v>
      </c>
      <c r="E22" s="21">
        <f>E14+E20</f>
        <v>80943689.090000004</v>
      </c>
      <c r="F22" s="32"/>
      <c r="G22" s="21">
        <f>G14+G20</f>
        <v>77645000</v>
      </c>
      <c r="H22" s="32"/>
      <c r="I22" s="21">
        <f>E22-G22</f>
        <v>3298689.0900000036</v>
      </c>
      <c r="J22" s="33"/>
      <c r="K22" s="18">
        <f>IF(G22=0,"n/a",IF(AND(I22/G22&lt;1,I22/G22&gt;-1),I22/G22,"n/a"))</f>
        <v>4.2484243544336449E-2</v>
      </c>
      <c r="L22" s="33"/>
      <c r="M22" s="21">
        <f>M14+M20</f>
        <v>55839476.939999998</v>
      </c>
      <c r="N22" s="32"/>
      <c r="O22" s="21">
        <f>E22-M22</f>
        <v>25104212.150000006</v>
      </c>
      <c r="Q22" s="18">
        <f>IF(M22=0,"n/a",IF(AND(O22/M22&lt;1,O22/M22&gt;-1),O22/M22,"n/a"))</f>
        <v>0.44957821107412416</v>
      </c>
      <c r="S22" s="22">
        <f>IF(E60=0,"n/a",E22/E60)</f>
        <v>1.0030502924389093</v>
      </c>
      <c r="T22" s="20"/>
      <c r="U22" s="22">
        <f>IF(G60=0,"n/a",G22/G60)</f>
        <v>0.9807252655644112</v>
      </c>
      <c r="V22" s="20"/>
      <c r="W22" s="22">
        <f>IF(M60=0,"n/a",M22/M60)</f>
        <v>1.047680863138013</v>
      </c>
    </row>
    <row r="23" spans="2:23" ht="6.9" customHeight="1" x14ac:dyDescent="0.2">
      <c r="E23" s="21"/>
      <c r="F23" s="32"/>
      <c r="G23" s="21"/>
      <c r="H23" s="32"/>
      <c r="I23" s="21"/>
      <c r="J23" s="33"/>
      <c r="K23" s="26"/>
      <c r="L23" s="33"/>
      <c r="M23" s="21"/>
      <c r="N23" s="32"/>
      <c r="O23" s="21"/>
      <c r="Q23" s="26"/>
      <c r="S23" s="20"/>
      <c r="T23" s="20"/>
      <c r="U23" s="20"/>
      <c r="V23" s="20"/>
      <c r="W23" s="20"/>
    </row>
    <row r="24" spans="2:23" ht="12" x14ac:dyDescent="0.25">
      <c r="B24" s="13" t="s">
        <v>22</v>
      </c>
      <c r="E24" s="21"/>
      <c r="F24" s="32"/>
      <c r="G24" s="21"/>
      <c r="H24" s="32"/>
      <c r="I24" s="21"/>
      <c r="J24" s="33"/>
      <c r="K24" s="26"/>
      <c r="L24" s="33"/>
      <c r="M24" s="21"/>
      <c r="N24" s="32"/>
      <c r="O24" s="21"/>
      <c r="Q24" s="26"/>
      <c r="S24" s="20"/>
      <c r="T24" s="20"/>
      <c r="U24" s="20"/>
      <c r="V24" s="20"/>
      <c r="W24" s="20"/>
    </row>
    <row r="25" spans="2:23" x14ac:dyDescent="0.2">
      <c r="C25" s="5" t="s">
        <v>23</v>
      </c>
      <c r="E25" s="21">
        <v>570432.68000000005</v>
      </c>
      <c r="F25" s="32"/>
      <c r="G25" s="21">
        <v>453000</v>
      </c>
      <c r="H25" s="32"/>
      <c r="I25" s="21">
        <f>E25-G25</f>
        <v>117432.68000000005</v>
      </c>
      <c r="J25" s="33"/>
      <c r="K25" s="18">
        <f>IF(G25=0,"n/a",IF(AND(I25/G25&lt;1,I25/G25&gt;-1),I25/G25,"n/a"))</f>
        <v>0.25923328918322308</v>
      </c>
      <c r="L25" s="33"/>
      <c r="M25" s="21">
        <v>550843.25</v>
      </c>
      <c r="N25" s="32"/>
      <c r="O25" s="21">
        <f>E25-M25</f>
        <v>19589.430000000051</v>
      </c>
      <c r="Q25" s="18">
        <f>IF(M25=0,"n/a",IF(AND(O25/M25&lt;1,O25/M25&gt;-1),O25/M25,"n/a"))</f>
        <v>3.5562621489870397E-2</v>
      </c>
      <c r="S25" s="22">
        <f>IF(E63=0,"n/a",E25/E63)</f>
        <v>0.13701517625161502</v>
      </c>
      <c r="T25" s="20"/>
      <c r="U25" s="22">
        <f>IF(G63=0,"n/a",G25/G63)</f>
        <v>9.3866556154164935E-2</v>
      </c>
      <c r="V25" s="20"/>
      <c r="W25" s="22">
        <f>IF(M63=0,"n/a",M25/M63)</f>
        <v>0.12294126377624126</v>
      </c>
    </row>
    <row r="26" spans="2:23" x14ac:dyDescent="0.2">
      <c r="C26" s="5" t="s">
        <v>24</v>
      </c>
      <c r="E26" s="23">
        <v>1177394.3700000001</v>
      </c>
      <c r="F26" s="27"/>
      <c r="G26" s="23">
        <v>1051000</v>
      </c>
      <c r="H26" s="28"/>
      <c r="I26" s="23">
        <f>E26-G26</f>
        <v>126394.37000000011</v>
      </c>
      <c r="J26" s="29"/>
      <c r="K26" s="24">
        <f>IF(G26=0,"n/a",IF(AND(I26/G26&lt;1,I26/G26&gt;-1),I26/G26,"n/a"))</f>
        <v>0.12026105613701248</v>
      </c>
      <c r="L26" s="30"/>
      <c r="M26" s="23">
        <v>1200314.51</v>
      </c>
      <c r="N26" s="31"/>
      <c r="O26" s="23">
        <f>E26-M26</f>
        <v>-22920.139999999898</v>
      </c>
      <c r="Q26" s="24">
        <f>IF(M26=0,"n/a",IF(AND(O26/M26&lt;1,O26/M26&gt;-1),O26/M26,"n/a"))</f>
        <v>-1.9095111996938117E-2</v>
      </c>
      <c r="S26" s="25">
        <f>IF(E64=0,"n/a",E26/E64)</f>
        <v>7.6575118833784123E-2</v>
      </c>
      <c r="T26" s="20"/>
      <c r="U26" s="25">
        <f>IF(G64=0,"n/a",G26/G64)</f>
        <v>6.8963254593175857E-2</v>
      </c>
      <c r="V26" s="20"/>
      <c r="W26" s="25">
        <f>IF(M64=0,"n/a",M26/M64)</f>
        <v>8.0194240355327739E-2</v>
      </c>
    </row>
    <row r="27" spans="2:23" ht="6.9" customHeight="1" x14ac:dyDescent="0.2">
      <c r="E27" s="21"/>
      <c r="F27" s="32"/>
      <c r="G27" s="21"/>
      <c r="H27" s="32"/>
      <c r="I27" s="21"/>
      <c r="J27" s="33"/>
      <c r="K27" s="26"/>
      <c r="L27" s="33"/>
      <c r="M27" s="21"/>
      <c r="N27" s="32"/>
      <c r="O27" s="21"/>
      <c r="Q27" s="26"/>
      <c r="S27" s="20"/>
      <c r="T27" s="20"/>
      <c r="U27" s="20"/>
      <c r="V27" s="20"/>
      <c r="W27" s="20"/>
    </row>
    <row r="28" spans="2:23" x14ac:dyDescent="0.2">
      <c r="C28" s="5" t="s">
        <v>25</v>
      </c>
      <c r="E28" s="23">
        <f>SUM(E25:E26)</f>
        <v>1747827.0500000003</v>
      </c>
      <c r="F28" s="27"/>
      <c r="G28" s="23">
        <f>SUM(G25:G26)</f>
        <v>1504000</v>
      </c>
      <c r="H28" s="28"/>
      <c r="I28" s="23">
        <f>E28-G28</f>
        <v>243827.05000000028</v>
      </c>
      <c r="J28" s="29"/>
      <c r="K28" s="24">
        <f>IF(G28=0,"n/a",IF(AND(I28/G28&lt;1,I28/G28&gt;-1),I28/G28,"n/a"))</f>
        <v>0.16211904920212786</v>
      </c>
      <c r="L28" s="30"/>
      <c r="M28" s="23">
        <f>SUM(M25:M26)</f>
        <v>1751157.76</v>
      </c>
      <c r="N28" s="31"/>
      <c r="O28" s="23">
        <f>E28-M28</f>
        <v>-3330.7099999997299</v>
      </c>
      <c r="Q28" s="24">
        <f>IF(M28=0,"n/a",IF(AND(O28/M28&lt;1,O28/M28&gt;-1),O28/M28,"n/a"))</f>
        <v>-1.9020045344171218E-3</v>
      </c>
      <c r="S28" s="25">
        <f>IF(E66=0,"n/a",E28/E66)</f>
        <v>8.9453437616609982E-2</v>
      </c>
      <c r="T28" s="20"/>
      <c r="U28" s="25">
        <f>IF(G66=0,"n/a",G28/G66)</f>
        <v>7.4952656234426387E-2</v>
      </c>
      <c r="V28" s="20"/>
      <c r="W28" s="25">
        <f>IF(M66=0,"n/a",M28/M66)</f>
        <v>9.0042475034874822E-2</v>
      </c>
    </row>
    <row r="29" spans="2:23" ht="6.9" customHeight="1" x14ac:dyDescent="0.2">
      <c r="E29" s="21"/>
      <c r="F29" s="32"/>
      <c r="G29" s="21"/>
      <c r="H29" s="32"/>
      <c r="I29" s="21"/>
      <c r="J29" s="33"/>
      <c r="K29" s="26"/>
      <c r="L29" s="33"/>
      <c r="M29" s="21"/>
      <c r="N29" s="32"/>
      <c r="O29" s="21"/>
      <c r="Q29" s="26"/>
      <c r="S29" s="20"/>
      <c r="T29" s="20"/>
      <c r="U29" s="20"/>
      <c r="V29" s="20"/>
      <c r="W29" s="20"/>
    </row>
    <row r="30" spans="2:23" x14ac:dyDescent="0.2">
      <c r="C30" s="5" t="s">
        <v>26</v>
      </c>
      <c r="E30" s="21">
        <f>E22+E28</f>
        <v>82691516.140000001</v>
      </c>
      <c r="F30" s="32"/>
      <c r="G30" s="21">
        <f>G22+G28</f>
        <v>79149000</v>
      </c>
      <c r="H30" s="32"/>
      <c r="I30" s="21">
        <f>E30-G30</f>
        <v>3542516.1400000006</v>
      </c>
      <c r="J30" s="33"/>
      <c r="K30" s="18">
        <f>IF(G30=0,"n/a",IF(AND(I30/G30&lt;1,I30/G30&gt;-1),I30/G30,"n/a"))</f>
        <v>4.4757560297666435E-2</v>
      </c>
      <c r="L30" s="33"/>
      <c r="M30" s="21">
        <f>M22+M28</f>
        <v>57590634.699999996</v>
      </c>
      <c r="N30" s="32"/>
      <c r="O30" s="21">
        <f>E30-M30</f>
        <v>25100881.440000005</v>
      </c>
      <c r="Q30" s="18">
        <f>IF(M30=0,"n/a",IF(AND(O30/M30&lt;1,O30/M30&gt;-1),O30/M30,"n/a"))</f>
        <v>0.4358500574052539</v>
      </c>
      <c r="S30" s="19">
        <f>IF(E68=0,"n/a",E30/E68)</f>
        <v>0.82496414594376732</v>
      </c>
      <c r="T30" s="20"/>
      <c r="U30" s="19">
        <f>IF(G68=0,"n/a",G30/G68)</f>
        <v>0.79757550107318842</v>
      </c>
      <c r="V30" s="20"/>
      <c r="W30" s="19">
        <f>IF(M68=0,"n/a",M30/M68)</f>
        <v>0.79166406447260873</v>
      </c>
    </row>
    <row r="31" spans="2:23" ht="6.9" customHeight="1" x14ac:dyDescent="0.2">
      <c r="E31" s="21"/>
      <c r="F31" s="32"/>
      <c r="G31" s="21"/>
      <c r="H31" s="32"/>
      <c r="I31" s="21"/>
      <c r="J31" s="33"/>
      <c r="K31" s="26"/>
      <c r="L31" s="33"/>
      <c r="M31" s="21"/>
      <c r="N31" s="32"/>
      <c r="O31" s="21"/>
      <c r="Q31" s="26"/>
      <c r="S31" s="34"/>
      <c r="T31" s="34"/>
      <c r="U31" s="34"/>
      <c r="V31" s="34"/>
      <c r="W31" s="34"/>
    </row>
    <row r="32" spans="2:23" x14ac:dyDescent="0.2">
      <c r="B32" s="5" t="s">
        <v>27</v>
      </c>
      <c r="E32" s="21">
        <v>-1077239.81</v>
      </c>
      <c r="F32" s="32"/>
      <c r="G32" s="21">
        <v>4478000</v>
      </c>
      <c r="H32" s="32"/>
      <c r="I32" s="21">
        <f>E32-G32</f>
        <v>-5555239.8100000005</v>
      </c>
      <c r="J32" s="33"/>
      <c r="K32" s="18" t="str">
        <f>IF(G32=0,"n/a",IF(AND(I32/G32&lt;1,I32/G32&gt;-1),I32/G32,"n/a"))</f>
        <v>n/a</v>
      </c>
      <c r="L32" s="33"/>
      <c r="M32" s="21">
        <v>8703510.4800000004</v>
      </c>
      <c r="N32" s="32"/>
      <c r="O32" s="21">
        <f>E32-M32</f>
        <v>-9780750.290000001</v>
      </c>
      <c r="Q32" s="18" t="str">
        <f>IF(M32=0,"n/a",IF(AND(O32/M32&lt;1,O32/M32&gt;-1),O32/M32,"n/a"))</f>
        <v>n/a</v>
      </c>
      <c r="S32" s="34"/>
      <c r="T32" s="34"/>
      <c r="U32" s="34"/>
      <c r="V32" s="34"/>
      <c r="W32" s="34"/>
    </row>
    <row r="33" spans="1:23" x14ac:dyDescent="0.2">
      <c r="B33" s="5" t="s">
        <v>28</v>
      </c>
      <c r="E33" s="23">
        <v>981467.48</v>
      </c>
      <c r="F33" s="27"/>
      <c r="G33" s="23">
        <v>677000</v>
      </c>
      <c r="H33" s="28"/>
      <c r="I33" s="23">
        <f>E33-G33</f>
        <v>304467.48</v>
      </c>
      <c r="J33" s="29"/>
      <c r="K33" s="24">
        <f>IF(G33=0,"n/a",IF(AND(I33/G33&lt;1,I33/G33&gt;-1),I33/G33,"n/a"))</f>
        <v>0.44973039881831606</v>
      </c>
      <c r="L33" s="30"/>
      <c r="M33" s="23">
        <v>1011373.47</v>
      </c>
      <c r="N33" s="31"/>
      <c r="O33" s="23">
        <f>E33-M33</f>
        <v>-29905.989999999991</v>
      </c>
      <c r="Q33" s="24">
        <f>IF(M33=0,"n/a",IF(AND(O33/M33&lt;1,O33/M33&gt;-1),O33/M33,"n/a"))</f>
        <v>-2.9569680130130359E-2</v>
      </c>
    </row>
    <row r="34" spans="1:23" ht="6.9" customHeight="1" x14ac:dyDescent="0.2">
      <c r="E34" s="35"/>
      <c r="F34" s="32"/>
      <c r="G34" s="35"/>
      <c r="H34" s="32"/>
      <c r="I34" s="21"/>
      <c r="J34" s="33"/>
      <c r="K34" s="36"/>
      <c r="L34" s="33"/>
      <c r="M34" s="35"/>
      <c r="N34" s="32"/>
      <c r="O34" s="35"/>
      <c r="Q34" s="36"/>
      <c r="S34" s="34"/>
      <c r="T34" s="34"/>
      <c r="U34" s="34"/>
      <c r="V34" s="34"/>
      <c r="W34" s="34"/>
    </row>
    <row r="35" spans="1:23" ht="12" thickBot="1" x14ac:dyDescent="0.25">
      <c r="C35" s="5" t="s">
        <v>29</v>
      </c>
      <c r="E35" s="37">
        <f>SUM(E30:E33)</f>
        <v>82595743.810000002</v>
      </c>
      <c r="F35" s="38"/>
      <c r="G35" s="37">
        <f>SUM(G30:G33)</f>
        <v>84304000</v>
      </c>
      <c r="H35" s="32"/>
      <c r="I35" s="37">
        <f>E35-G35</f>
        <v>-1708256.1899999976</v>
      </c>
      <c r="J35" s="33"/>
      <c r="K35" s="39">
        <f>IF(G35=0,"n/a",IF(AND(I35/G35&lt;1,I35/G35&gt;-1),I35/G35,"n/a"))</f>
        <v>-2.0263050270449771E-2</v>
      </c>
      <c r="L35" s="33"/>
      <c r="M35" s="37">
        <f>SUM(M30:M33)</f>
        <v>67305518.649999991</v>
      </c>
      <c r="N35" s="32"/>
      <c r="O35" s="37">
        <f>E35-M35</f>
        <v>15290225.160000011</v>
      </c>
      <c r="Q35" s="39">
        <f>IF(M35=0,"n/a",IF(AND(O35/M35&lt;1,O35/M35&gt;-1),O35/M35,"n/a"))</f>
        <v>0.22717639603242271</v>
      </c>
    </row>
    <row r="36" spans="1:23" ht="12" thickTop="1" x14ac:dyDescent="0.2">
      <c r="E36" s="35"/>
      <c r="F36" s="32"/>
      <c r="G36" s="35"/>
      <c r="H36" s="16"/>
      <c r="I36" s="35"/>
      <c r="M36" s="35"/>
      <c r="N36" s="16"/>
      <c r="O36" s="35"/>
    </row>
    <row r="37" spans="1:23" x14ac:dyDescent="0.2">
      <c r="C37" s="5" t="s">
        <v>30</v>
      </c>
      <c r="E37" s="14">
        <v>4280012.25</v>
      </c>
      <c r="F37" s="14"/>
      <c r="G37" s="14">
        <v>3295812</v>
      </c>
      <c r="H37" s="40"/>
      <c r="I37" s="41"/>
      <c r="J37" s="40"/>
      <c r="K37" s="42"/>
      <c r="L37" s="40"/>
      <c r="M37" s="14">
        <v>3417994.41</v>
      </c>
      <c r="N37" s="16"/>
      <c r="O37" s="35"/>
    </row>
    <row r="38" spans="1:23" x14ac:dyDescent="0.2">
      <c r="C38" s="5" t="s">
        <v>31</v>
      </c>
      <c r="E38" s="21">
        <v>1445056.58</v>
      </c>
      <c r="F38" s="35"/>
      <c r="G38" s="21">
        <v>792272</v>
      </c>
      <c r="H38" s="16"/>
      <c r="I38" s="35"/>
      <c r="M38" s="21">
        <v>797992.68</v>
      </c>
      <c r="N38" s="16"/>
      <c r="O38" s="35"/>
    </row>
    <row r="39" spans="1:23" x14ac:dyDescent="0.2">
      <c r="C39" s="5" t="s">
        <v>32</v>
      </c>
      <c r="E39" s="21">
        <v>570612.67000000004</v>
      </c>
      <c r="F39" s="16"/>
      <c r="G39" s="21">
        <v>0</v>
      </c>
      <c r="H39" s="16"/>
      <c r="I39" s="35"/>
      <c r="M39" s="21">
        <v>399800.06</v>
      </c>
      <c r="N39" s="16"/>
      <c r="O39" s="35"/>
    </row>
    <row r="40" spans="1:23" x14ac:dyDescent="0.2">
      <c r="C40" s="5" t="s">
        <v>33</v>
      </c>
      <c r="E40" s="21">
        <v>-320028.61</v>
      </c>
      <c r="F40" s="16"/>
      <c r="G40" s="21">
        <v>-271275</v>
      </c>
      <c r="H40" s="16"/>
      <c r="I40" s="35"/>
      <c r="M40" s="21">
        <v>-185067.62</v>
      </c>
      <c r="N40" s="16"/>
      <c r="O40" s="35"/>
    </row>
    <row r="41" spans="1:23" x14ac:dyDescent="0.2">
      <c r="C41" s="5" t="s">
        <v>34</v>
      </c>
      <c r="E41" s="21">
        <v>2182830.61</v>
      </c>
      <c r="F41" s="16"/>
      <c r="G41" s="21">
        <v>-431297</v>
      </c>
      <c r="H41" s="16"/>
      <c r="I41" s="35"/>
      <c r="K41" s="43"/>
      <c r="M41" s="21">
        <v>1295177.8799999999</v>
      </c>
      <c r="N41" s="16"/>
      <c r="O41" s="35"/>
    </row>
    <row r="42" spans="1:23" x14ac:dyDescent="0.2">
      <c r="C42" s="5" t="s">
        <v>35</v>
      </c>
      <c r="E42" s="21">
        <v>-122389.47</v>
      </c>
      <c r="F42" s="16"/>
      <c r="G42" s="44">
        <v>0</v>
      </c>
      <c r="H42" s="16"/>
      <c r="I42" s="35"/>
      <c r="K42" s="43"/>
      <c r="M42" s="21">
        <v>-77689.899999999994</v>
      </c>
      <c r="N42" s="16"/>
      <c r="O42" s="35"/>
    </row>
    <row r="43" spans="1:23" x14ac:dyDescent="0.2">
      <c r="C43" s="5" t="s">
        <v>36</v>
      </c>
      <c r="E43" s="21">
        <v>4902906.63</v>
      </c>
      <c r="F43" s="16"/>
      <c r="G43" s="44">
        <v>0</v>
      </c>
      <c r="H43" s="16"/>
      <c r="I43" s="35"/>
      <c r="K43" s="43"/>
      <c r="M43" s="21">
        <v>1929072.77</v>
      </c>
      <c r="N43" s="16"/>
      <c r="O43" s="35"/>
    </row>
    <row r="44" spans="1:23" x14ac:dyDescent="0.2">
      <c r="C44" s="5" t="s">
        <v>37</v>
      </c>
      <c r="E44" s="21">
        <v>1106307.82</v>
      </c>
      <c r="F44" s="16"/>
      <c r="G44" s="21">
        <v>0</v>
      </c>
      <c r="H44" s="16"/>
      <c r="I44" s="35"/>
      <c r="K44" s="43"/>
      <c r="M44" s="21">
        <v>434954.55</v>
      </c>
      <c r="N44" s="16"/>
      <c r="O44" s="35"/>
    </row>
    <row r="45" spans="1:23" x14ac:dyDescent="0.2">
      <c r="E45" s="45"/>
      <c r="F45" s="16"/>
      <c r="G45" s="16"/>
      <c r="H45" s="16"/>
      <c r="I45" s="16"/>
      <c r="M45" s="16"/>
      <c r="N45" s="16"/>
      <c r="O45" s="16"/>
    </row>
    <row r="46" spans="1:23" ht="13.2" x14ac:dyDescent="0.25">
      <c r="A46" s="3" t="s">
        <v>38</v>
      </c>
      <c r="E46" s="45"/>
      <c r="F46" s="16"/>
      <c r="G46" s="16"/>
      <c r="H46" s="16"/>
      <c r="I46" s="16"/>
      <c r="M46" s="16"/>
      <c r="N46" s="16"/>
      <c r="O46" s="16"/>
    </row>
    <row r="47" spans="1:23" ht="12" x14ac:dyDescent="0.25">
      <c r="B47" s="13" t="s">
        <v>39</v>
      </c>
      <c r="E47" s="45"/>
      <c r="F47" s="16"/>
      <c r="G47" s="16"/>
      <c r="H47" s="16"/>
      <c r="I47" s="16"/>
      <c r="M47" s="16"/>
      <c r="N47" s="16"/>
      <c r="O47" s="16"/>
    </row>
    <row r="48" spans="1:23" x14ac:dyDescent="0.2">
      <c r="C48" s="5" t="s">
        <v>13</v>
      </c>
      <c r="E48" s="45">
        <v>50244175</v>
      </c>
      <c r="F48" s="16"/>
      <c r="G48" s="45">
        <v>49863000</v>
      </c>
      <c r="H48" s="46"/>
      <c r="I48" s="45">
        <f>E48-G48</f>
        <v>381175</v>
      </c>
      <c r="K48" s="18">
        <f>IF(G48=0,"n/a",IF(AND(I48/G48&lt;1,I48/G48&gt;-1),I48/G48,"n/a"))</f>
        <v>7.6444457814411485E-3</v>
      </c>
      <c r="M48" s="45">
        <v>32310201</v>
      </c>
      <c r="N48" s="46"/>
      <c r="O48" s="45">
        <f>E48-M48</f>
        <v>17933974</v>
      </c>
      <c r="Q48" s="18">
        <f>IF(M48=0,"n/a",IF(AND(O48/M48&lt;1,O48/M48&gt;-1),O48/M48,"n/a"))</f>
        <v>0.55505609513230825</v>
      </c>
    </row>
    <row r="49" spans="2:23" x14ac:dyDescent="0.2">
      <c r="C49" s="5" t="s">
        <v>14</v>
      </c>
      <c r="E49" s="45">
        <v>22731338</v>
      </c>
      <c r="F49" s="16"/>
      <c r="G49" s="45">
        <v>22861000</v>
      </c>
      <c r="H49" s="46"/>
      <c r="I49" s="45">
        <f>E49-G49</f>
        <v>-129662</v>
      </c>
      <c r="K49" s="18">
        <f>IF(G49=0,"n/a",IF(AND(I49/G49&lt;1,I49/G49&gt;-1),I49/G49,"n/a"))</f>
        <v>-5.6717553912777217E-3</v>
      </c>
      <c r="M49" s="45">
        <v>16797868</v>
      </c>
      <c r="N49" s="46"/>
      <c r="O49" s="45">
        <f>E49-M49</f>
        <v>5933470</v>
      </c>
      <c r="Q49" s="18">
        <f>IF(M49=0,"n/a",IF(AND(O49/M49&lt;1,O49/M49&gt;-1),O49/M49,"n/a"))</f>
        <v>0.35322756435519082</v>
      </c>
    </row>
    <row r="50" spans="2:23" x14ac:dyDescent="0.2">
      <c r="C50" s="5" t="s">
        <v>15</v>
      </c>
      <c r="E50" s="47">
        <v>2288355</v>
      </c>
      <c r="F50" s="16"/>
      <c r="G50" s="47">
        <v>2243000</v>
      </c>
      <c r="H50" s="46"/>
      <c r="I50" s="47">
        <f>E50-G50</f>
        <v>45355</v>
      </c>
      <c r="K50" s="24">
        <f>IF(G50=0,"n/a",IF(AND(I50/G50&lt;1,I50/G50&gt;-1),I50/G50,"n/a"))</f>
        <v>2.0220686580472581E-2</v>
      </c>
      <c r="M50" s="47">
        <v>1710762</v>
      </c>
      <c r="N50" s="46"/>
      <c r="O50" s="47">
        <f>E50-M50</f>
        <v>577593</v>
      </c>
      <c r="Q50" s="24">
        <f>IF(M50=0,"n/a",IF(AND(O50/M50&lt;1,O50/M50&gt;-1),O50/M50,"n/a"))</f>
        <v>0.3376232345586353</v>
      </c>
    </row>
    <row r="51" spans="2:23" ht="6.9" customHeight="1" x14ac:dyDescent="0.2">
      <c r="E51" s="45"/>
      <c r="F51" s="16"/>
      <c r="G51" s="45"/>
      <c r="H51" s="16"/>
      <c r="I51" s="45"/>
      <c r="K51" s="26"/>
      <c r="M51" s="45"/>
      <c r="N51" s="16"/>
      <c r="O51" s="45"/>
      <c r="Q51" s="26"/>
      <c r="S51" s="34"/>
      <c r="T51" s="34"/>
      <c r="U51" s="34"/>
      <c r="V51" s="34"/>
      <c r="W51" s="34"/>
    </row>
    <row r="52" spans="2:23" x14ac:dyDescent="0.2">
      <c r="C52" s="5" t="s">
        <v>16</v>
      </c>
      <c r="E52" s="45">
        <f>SUM(E48:E50)</f>
        <v>75263868</v>
      </c>
      <c r="F52" s="16"/>
      <c r="G52" s="45">
        <f>SUM(G48:G50)</f>
        <v>74967000</v>
      </c>
      <c r="H52" s="46"/>
      <c r="I52" s="45">
        <f>E52-G52</f>
        <v>296868</v>
      </c>
      <c r="K52" s="18">
        <f>IF(G52=0,"n/a",IF(AND(I52/G52&lt;1,I52/G52&gt;-1),I52/G52,"n/a"))</f>
        <v>3.9599823922525914E-3</v>
      </c>
      <c r="M52" s="45">
        <f>SUM(M48:M50)</f>
        <v>50818831</v>
      </c>
      <c r="N52" s="46"/>
      <c r="O52" s="45">
        <f>E52-M52</f>
        <v>24445037</v>
      </c>
      <c r="Q52" s="18">
        <f>IF(M52=0,"n/a",IF(AND(O52/M52&lt;1,O52/M52&gt;-1),O52/M52,"n/a"))</f>
        <v>0.48102320574827861</v>
      </c>
    </row>
    <row r="53" spans="2:23" ht="6.9" customHeight="1" x14ac:dyDescent="0.2">
      <c r="E53" s="45"/>
      <c r="F53" s="16"/>
      <c r="G53" s="45"/>
      <c r="H53" s="16"/>
      <c r="I53" s="45"/>
      <c r="K53" s="26"/>
      <c r="M53" s="45"/>
      <c r="N53" s="16"/>
      <c r="O53" s="45"/>
      <c r="Q53" s="26"/>
      <c r="S53" s="34"/>
      <c r="T53" s="34"/>
      <c r="U53" s="34"/>
      <c r="V53" s="34"/>
      <c r="W53" s="34"/>
    </row>
    <row r="54" spans="2:23" ht="12" x14ac:dyDescent="0.25">
      <c r="B54" s="13" t="s">
        <v>40</v>
      </c>
      <c r="E54" s="45"/>
      <c r="F54" s="16"/>
      <c r="G54" s="45"/>
      <c r="H54" s="46"/>
      <c r="I54" s="45"/>
      <c r="K54" s="26"/>
      <c r="M54" s="45"/>
      <c r="N54" s="46"/>
      <c r="O54" s="45"/>
      <c r="Q54" s="26"/>
    </row>
    <row r="55" spans="2:23" x14ac:dyDescent="0.2">
      <c r="C55" s="5" t="s">
        <v>18</v>
      </c>
      <c r="E55" s="45">
        <v>5241254</v>
      </c>
      <c r="F55" s="16"/>
      <c r="G55" s="45">
        <v>3991000</v>
      </c>
      <c r="H55" s="46"/>
      <c r="I55" s="45">
        <f>E55-G55</f>
        <v>1250254</v>
      </c>
      <c r="K55" s="18">
        <f>IF(G55=0,"n/a",IF(AND(I55/G55&lt;1,I55/G55&gt;-1),I55/G55,"n/a"))</f>
        <v>0.31326835379604107</v>
      </c>
      <c r="M55" s="45">
        <v>2305632</v>
      </c>
      <c r="N55" s="46"/>
      <c r="O55" s="45">
        <f t="shared" ref="O55:O60" si="0">E55-M55</f>
        <v>2935622</v>
      </c>
      <c r="Q55" s="18" t="str">
        <f>IF(M55=0,"n/a",IF(AND(O55/M55&lt;1,O55/M55&gt;-1),O55/M55,"n/a"))</f>
        <v>n/a</v>
      </c>
    </row>
    <row r="56" spans="2:23" x14ac:dyDescent="0.2">
      <c r="C56" s="5" t="s">
        <v>19</v>
      </c>
      <c r="E56" s="47">
        <v>192416</v>
      </c>
      <c r="F56" s="16"/>
      <c r="G56" s="47">
        <v>213000</v>
      </c>
      <c r="H56" s="46"/>
      <c r="I56" s="47">
        <f>E56-G56</f>
        <v>-20584</v>
      </c>
      <c r="K56" s="24">
        <f>IF(G56=0,"n/a",IF(AND(I56/G56&lt;1,I56/G56&gt;-1),I56/G56,"n/a"))</f>
        <v>-9.6638497652582159E-2</v>
      </c>
      <c r="M56" s="47">
        <v>173711</v>
      </c>
      <c r="N56" s="46"/>
      <c r="O56" s="47">
        <f t="shared" si="0"/>
        <v>18705</v>
      </c>
      <c r="Q56" s="24">
        <f>IF(M56=0,"n/a",IF(AND(O56/M56&lt;1,O56/M56&gt;-1),O56/M56,"n/a"))</f>
        <v>0.10767884589922343</v>
      </c>
    </row>
    <row r="57" spans="2:23" ht="6.9" customHeight="1" x14ac:dyDescent="0.2">
      <c r="E57" s="45"/>
      <c r="F57" s="16"/>
      <c r="G57" s="45"/>
      <c r="H57" s="16"/>
      <c r="I57" s="45"/>
      <c r="K57" s="26"/>
      <c r="M57" s="45"/>
      <c r="N57" s="16"/>
      <c r="O57" s="45"/>
      <c r="Q57" s="26"/>
      <c r="S57" s="34"/>
      <c r="T57" s="34"/>
      <c r="U57" s="34"/>
      <c r="V57" s="34"/>
      <c r="W57" s="34"/>
    </row>
    <row r="58" spans="2:23" x14ac:dyDescent="0.2">
      <c r="C58" s="5" t="s">
        <v>20</v>
      </c>
      <c r="E58" s="47">
        <f>SUM(E55:E56)</f>
        <v>5433670</v>
      </c>
      <c r="F58" s="16"/>
      <c r="G58" s="47">
        <f>SUM(G55:G56)</f>
        <v>4204000</v>
      </c>
      <c r="H58" s="46"/>
      <c r="I58" s="47">
        <f>E58-G58</f>
        <v>1229670</v>
      </c>
      <c r="K58" s="24">
        <f>IF(G58=0,"n/a",IF(AND(I58/G58&lt;1,I58/G58&gt;-1),I58/G58,"n/a"))</f>
        <v>0.29249999999999998</v>
      </c>
      <c r="M58" s="47">
        <f>SUM(M55:M56)</f>
        <v>2479343</v>
      </c>
      <c r="N58" s="46"/>
      <c r="O58" s="47">
        <f t="shared" si="0"/>
        <v>2954327</v>
      </c>
      <c r="Q58" s="24" t="str">
        <f>IF(M58=0,"n/a",IF(AND(O58/M58&lt;1,O58/M58&gt;-1),O58/M58,"n/a"))</f>
        <v>n/a</v>
      </c>
    </row>
    <row r="59" spans="2:23" ht="6.9" customHeight="1" x14ac:dyDescent="0.2">
      <c r="E59" s="45"/>
      <c r="F59" s="16"/>
      <c r="G59" s="45"/>
      <c r="H59" s="16"/>
      <c r="I59" s="45"/>
      <c r="K59" s="26"/>
      <c r="M59" s="45"/>
      <c r="N59" s="16"/>
      <c r="O59" s="45"/>
      <c r="Q59" s="26"/>
      <c r="S59" s="34"/>
      <c r="T59" s="34"/>
      <c r="U59" s="34"/>
      <c r="V59" s="34"/>
      <c r="W59" s="34"/>
    </row>
    <row r="60" spans="2:23" x14ac:dyDescent="0.2">
      <c r="C60" s="5" t="s">
        <v>41</v>
      </c>
      <c r="E60" s="45">
        <f>E52+E58</f>
        <v>80697538</v>
      </c>
      <c r="F60" s="16"/>
      <c r="G60" s="45">
        <f>G52+G58</f>
        <v>79171000</v>
      </c>
      <c r="H60" s="46"/>
      <c r="I60" s="45">
        <f>E60-G60</f>
        <v>1526538</v>
      </c>
      <c r="K60" s="18">
        <f>IF(G60=0,"n/a",IF(AND(I60/G60&lt;1,I60/G60&gt;-1),I60/G60,"n/a"))</f>
        <v>1.9281529853102778E-2</v>
      </c>
      <c r="M60" s="45">
        <f>M52+M58</f>
        <v>53298174</v>
      </c>
      <c r="N60" s="46"/>
      <c r="O60" s="45">
        <f t="shared" si="0"/>
        <v>27399364</v>
      </c>
      <c r="Q60" s="18">
        <f>IF(M60=0,"n/a",IF(AND(O60/M60&lt;1,O60/M60&gt;-1),O60/M60,"n/a"))</f>
        <v>0.51407697381902806</v>
      </c>
    </row>
    <row r="61" spans="2:23" ht="6.9" customHeight="1" x14ac:dyDescent="0.2">
      <c r="E61" s="45"/>
      <c r="F61" s="16"/>
      <c r="G61" s="45"/>
      <c r="H61" s="16"/>
      <c r="I61" s="45"/>
      <c r="K61" s="26"/>
      <c r="M61" s="45"/>
      <c r="N61" s="16"/>
      <c r="O61" s="45"/>
      <c r="Q61" s="26"/>
      <c r="S61" s="34"/>
      <c r="T61" s="34"/>
      <c r="U61" s="34"/>
      <c r="V61" s="34"/>
      <c r="W61" s="34"/>
    </row>
    <row r="62" spans="2:23" ht="12" x14ac:dyDescent="0.25">
      <c r="B62" s="13" t="s">
        <v>42</v>
      </c>
      <c r="E62" s="45"/>
      <c r="F62" s="16"/>
      <c r="G62" s="45"/>
      <c r="H62" s="46"/>
      <c r="I62" s="45"/>
      <c r="K62" s="26"/>
      <c r="M62" s="45"/>
      <c r="N62" s="46"/>
      <c r="O62" s="45"/>
      <c r="Q62" s="26"/>
    </row>
    <row r="63" spans="2:23" x14ac:dyDescent="0.2">
      <c r="C63" s="5" t="s">
        <v>23</v>
      </c>
      <c r="E63" s="45">
        <v>4163281</v>
      </c>
      <c r="F63" s="16"/>
      <c r="G63" s="45">
        <v>4826000</v>
      </c>
      <c r="H63" s="46"/>
      <c r="I63" s="45">
        <f>E63-G63</f>
        <v>-662719</v>
      </c>
      <c r="K63" s="18">
        <f>IF(G63=0,"n/a",IF(AND(I63/G63&lt;1,I63/G63&gt;-1),I63/G63,"n/a"))</f>
        <v>-0.13732262743472856</v>
      </c>
      <c r="M63" s="45">
        <v>4480540</v>
      </c>
      <c r="N63" s="46"/>
      <c r="O63" s="45">
        <f t="shared" ref="O63:O68" si="1">E63-M63</f>
        <v>-317259</v>
      </c>
      <c r="Q63" s="18">
        <f>IF(M63=0,"n/a",IF(AND(O63/M63&lt;1,O63/M63&gt;-1),O63/M63,"n/a"))</f>
        <v>-7.0808206153722547E-2</v>
      </c>
    </row>
    <row r="64" spans="2:23" x14ac:dyDescent="0.2">
      <c r="C64" s="5" t="s">
        <v>24</v>
      </c>
      <c r="E64" s="47">
        <v>15375678</v>
      </c>
      <c r="F64" s="16"/>
      <c r="G64" s="47">
        <v>15240000</v>
      </c>
      <c r="H64" s="46"/>
      <c r="I64" s="47">
        <f>E64-G64</f>
        <v>135678</v>
      </c>
      <c r="K64" s="24">
        <f>IF(G64=0,"n/a",IF(AND(I64/G64&lt;1,I64/G64&gt;-1),I64/G64,"n/a"))</f>
        <v>8.9027559055118114E-3</v>
      </c>
      <c r="M64" s="47">
        <v>14967590</v>
      </c>
      <c r="N64" s="46"/>
      <c r="O64" s="47">
        <f t="shared" si="1"/>
        <v>408088</v>
      </c>
      <c r="Q64" s="24">
        <f>IF(M64=0,"n/a",IF(AND(O64/M64&lt;1,O64/M64&gt;-1),O64/M64,"n/a"))</f>
        <v>2.7264776760988242E-2</v>
      </c>
    </row>
    <row r="65" spans="1:23" ht="6.9" customHeight="1" x14ac:dyDescent="0.2">
      <c r="E65" s="45"/>
      <c r="F65" s="16"/>
      <c r="G65" s="45"/>
      <c r="H65" s="16"/>
      <c r="I65" s="45"/>
      <c r="K65" s="26"/>
      <c r="M65" s="45"/>
      <c r="N65" s="16"/>
      <c r="O65" s="45"/>
      <c r="Q65" s="26"/>
      <c r="S65" s="34"/>
      <c r="T65" s="34"/>
      <c r="U65" s="34"/>
      <c r="V65" s="34"/>
      <c r="W65" s="34"/>
    </row>
    <row r="66" spans="1:23" x14ac:dyDescent="0.2">
      <c r="C66" s="5" t="s">
        <v>25</v>
      </c>
      <c r="E66" s="47">
        <f>SUM(E63:E64)</f>
        <v>19538959</v>
      </c>
      <c r="F66" s="16"/>
      <c r="G66" s="47">
        <f>SUM(G63:G64)</f>
        <v>20066000</v>
      </c>
      <c r="H66" s="46"/>
      <c r="I66" s="47">
        <f>E66-G66</f>
        <v>-527041</v>
      </c>
      <c r="K66" s="24">
        <f>IF(G66=0,"n/a",IF(AND(I66/G66&lt;1,I66/G66&gt;-1),I66/G66,"n/a"))</f>
        <v>-2.6265374264925746E-2</v>
      </c>
      <c r="M66" s="47">
        <f>SUM(M63:M64)</f>
        <v>19448130</v>
      </c>
      <c r="N66" s="46"/>
      <c r="O66" s="47">
        <f t="shared" si="1"/>
        <v>90829</v>
      </c>
      <c r="Q66" s="24">
        <f>IF(M66=0,"n/a",IF(AND(O66/M66&lt;1,O66/M66&gt;-1),O66/M66,"n/a"))</f>
        <v>4.670320488396571E-3</v>
      </c>
    </row>
    <row r="67" spans="1:23" ht="6.9" customHeight="1" x14ac:dyDescent="0.2">
      <c r="E67" s="45"/>
      <c r="F67" s="16"/>
      <c r="G67" s="45"/>
      <c r="H67" s="16"/>
      <c r="I67" s="45"/>
      <c r="K67" s="26"/>
      <c r="M67" s="45"/>
      <c r="N67" s="16"/>
      <c r="O67" s="45"/>
      <c r="Q67" s="26"/>
      <c r="S67" s="34"/>
      <c r="T67" s="34"/>
      <c r="U67" s="34"/>
      <c r="V67" s="34"/>
      <c r="W67" s="34"/>
    </row>
    <row r="68" spans="1:23" ht="12" thickBot="1" x14ac:dyDescent="0.25">
      <c r="C68" s="5" t="s">
        <v>43</v>
      </c>
      <c r="E68" s="48">
        <f>E60+E66</f>
        <v>100236497</v>
      </c>
      <c r="F68" s="16"/>
      <c r="G68" s="48">
        <f>G60+G66</f>
        <v>99237000</v>
      </c>
      <c r="H68" s="46"/>
      <c r="I68" s="48">
        <f>E68-G68</f>
        <v>999497</v>
      </c>
      <c r="K68" s="39">
        <f>IF(G68=0,"n/a",IF(AND(I68/G68&lt;1,I68/G68&gt;-1),I68/G68,"n/a"))</f>
        <v>1.0071817971119643E-2</v>
      </c>
      <c r="M68" s="48">
        <f>M60+M66</f>
        <v>72746304</v>
      </c>
      <c r="N68" s="46"/>
      <c r="O68" s="48">
        <f t="shared" si="1"/>
        <v>27490193</v>
      </c>
      <c r="Q68" s="39">
        <f>IF(M68=0,"n/a",IF(AND(O68/M68&lt;1,O68/M68&gt;-1),O68/M68,"n/a"))</f>
        <v>0.37789126716320875</v>
      </c>
    </row>
    <row r="69" spans="1:23" ht="12" thickTop="1" x14ac:dyDescent="0.2"/>
    <row r="70" spans="1:23" ht="13.2" x14ac:dyDescent="0.25">
      <c r="A70" s="5" t="s">
        <v>3</v>
      </c>
      <c r="C70" s="71" t="s">
        <v>44</v>
      </c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</row>
    <row r="71" spans="1:23" x14ac:dyDescent="0.2">
      <c r="A71" s="5" t="s">
        <v>3</v>
      </c>
    </row>
    <row r="72" spans="1:23" x14ac:dyDescent="0.2">
      <c r="A72" s="5" t="s">
        <v>3</v>
      </c>
    </row>
    <row r="73" spans="1:23" x14ac:dyDescent="0.2">
      <c r="A73" s="5" t="s">
        <v>3</v>
      </c>
    </row>
    <row r="74" spans="1:23" x14ac:dyDescent="0.2">
      <c r="A74" s="5" t="s">
        <v>3</v>
      </c>
    </row>
    <row r="75" spans="1:23" x14ac:dyDescent="0.2">
      <c r="A75" s="5" t="s">
        <v>3</v>
      </c>
    </row>
    <row r="76" spans="1:23" x14ac:dyDescent="0.2">
      <c r="A76" s="5" t="s">
        <v>3</v>
      </c>
    </row>
    <row r="77" spans="1:23" x14ac:dyDescent="0.2">
      <c r="A77" s="5" t="s">
        <v>3</v>
      </c>
    </row>
    <row r="78" spans="1:23" x14ac:dyDescent="0.2">
      <c r="A78" s="5" t="s">
        <v>3</v>
      </c>
    </row>
    <row r="79" spans="1:23" x14ac:dyDescent="0.2">
      <c r="A79" s="5" t="s">
        <v>3</v>
      </c>
    </row>
    <row r="80" spans="1:23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</sheetData>
  <mergeCells count="8">
    <mergeCell ref="S6:W6"/>
    <mergeCell ref="C70:T70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80" orientation="landscape" r:id="rId1"/>
  <headerFooter alignWithMargins="0">
    <oddFooter>&amp;C6a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4"/>
  <sheetViews>
    <sheetView zoomScaleNormal="100" zoomScaleSheetLayoutView="100" workbookViewId="0">
      <pane xSplit="4" ySplit="8" topLeftCell="E29" activePane="bottomRight" state="frozen"/>
      <selection activeCell="M42" sqref="M42"/>
      <selection pane="topRight" activeCell="M42" sqref="M42"/>
      <selection pane="bottomLeft" activeCell="M42" sqref="M42"/>
      <selection pane="bottomRight" activeCell="A55" sqref="A55"/>
    </sheetView>
  </sheetViews>
  <sheetFormatPr defaultColWidth="9.109375" defaultRowHeight="11.4" x14ac:dyDescent="0.2"/>
  <cols>
    <col min="1" max="2" width="1.6640625" style="5" customWidth="1"/>
    <col min="3" max="3" width="9.109375" style="5"/>
    <col min="4" max="4" width="23.88671875" style="5" customWidth="1"/>
    <col min="5" max="5" width="16.6640625" style="5" customWidth="1"/>
    <col min="6" max="6" width="0.88671875" style="5" customWidth="1"/>
    <col min="7" max="7" width="16.6640625" style="5" customWidth="1"/>
    <col min="8" max="8" width="0.88671875" style="5" customWidth="1"/>
    <col min="9" max="9" width="16.6640625" style="5" customWidth="1"/>
    <col min="10" max="10" width="0.88671875" style="5" customWidth="1"/>
    <col min="11" max="11" width="7.6640625" style="6" customWidth="1"/>
    <col min="12" max="12" width="0.88671875" style="5" customWidth="1"/>
    <col min="13" max="13" width="16.6640625" style="5" customWidth="1"/>
    <col min="14" max="14" width="0.88671875" style="5" customWidth="1"/>
    <col min="15" max="15" width="16.6640625" style="5" customWidth="1"/>
    <col min="16" max="16" width="0.88671875" style="5" customWidth="1"/>
    <col min="17" max="17" width="7.6640625" style="6" customWidth="1"/>
    <col min="18" max="18" width="0.88671875" style="5" customWidth="1"/>
    <col min="19" max="19" width="7.6640625" style="6" customWidth="1"/>
    <col min="20" max="20" width="0.88671875" style="6" customWidth="1"/>
    <col min="21" max="21" width="7.6640625" style="6" customWidth="1"/>
    <col min="22" max="22" width="0.88671875" style="6" customWidth="1"/>
    <col min="23" max="23" width="7.6640625" style="6" customWidth="1"/>
    <col min="24" max="16384" width="9.109375" style="5"/>
  </cols>
  <sheetData>
    <row r="1" spans="1:23" s="1" customFormat="1" ht="13.8" x14ac:dyDescent="0.25">
      <c r="E1" s="73" t="s">
        <v>0</v>
      </c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S1" s="2"/>
      <c r="T1" s="2"/>
      <c r="U1" s="2"/>
      <c r="V1" s="2"/>
      <c r="W1" s="2"/>
    </row>
    <row r="2" spans="1:23" s="1" customFormat="1" ht="13.8" x14ac:dyDescent="0.25">
      <c r="E2" s="73" t="s">
        <v>1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S2" s="2"/>
      <c r="T2" s="2"/>
      <c r="U2" s="2"/>
      <c r="V2" s="2"/>
      <c r="W2" s="2"/>
    </row>
    <row r="3" spans="1:23" s="1" customFormat="1" ht="13.8" x14ac:dyDescent="0.25">
      <c r="E3" s="73" t="s">
        <v>46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S3" s="2"/>
      <c r="T3" s="2"/>
      <c r="U3" s="2"/>
      <c r="V3" s="2"/>
      <c r="W3" s="2"/>
    </row>
    <row r="4" spans="1:23" s="3" customFormat="1" ht="13.2" x14ac:dyDescent="0.25">
      <c r="E4" s="74" t="s">
        <v>2</v>
      </c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S4" s="4"/>
      <c r="T4" s="4"/>
      <c r="U4" s="4"/>
      <c r="V4" s="4"/>
      <c r="W4" s="4"/>
    </row>
    <row r="5" spans="1:23" x14ac:dyDescent="0.2">
      <c r="A5" s="5" t="s">
        <v>3</v>
      </c>
    </row>
    <row r="6" spans="1:23" s="7" customFormat="1" ht="13.2" x14ac:dyDescent="0.25">
      <c r="A6" s="7" t="s">
        <v>3</v>
      </c>
      <c r="I6" s="75" t="s">
        <v>4</v>
      </c>
      <c r="J6" s="75"/>
      <c r="K6" s="75"/>
      <c r="O6" s="75" t="s">
        <v>5</v>
      </c>
      <c r="P6" s="75"/>
      <c r="Q6" s="75"/>
      <c r="S6" s="70" t="s">
        <v>6</v>
      </c>
      <c r="T6" s="70"/>
      <c r="U6" s="70"/>
      <c r="V6" s="70"/>
      <c r="W6" s="70"/>
    </row>
    <row r="7" spans="1:23" s="7" customFormat="1" ht="13.2" x14ac:dyDescent="0.25">
      <c r="E7" s="8" t="s">
        <v>7</v>
      </c>
      <c r="G7" s="8"/>
      <c r="I7" s="8"/>
      <c r="K7" s="9"/>
      <c r="M7" s="8" t="s">
        <v>7</v>
      </c>
      <c r="O7" s="8"/>
      <c r="Q7" s="9"/>
      <c r="S7" s="9"/>
      <c r="T7" s="10"/>
      <c r="U7" s="9"/>
      <c r="V7" s="10"/>
      <c r="W7" s="9"/>
    </row>
    <row r="8" spans="1:23" s="7" customFormat="1" ht="13.2" x14ac:dyDescent="0.25">
      <c r="A8" s="3" t="s">
        <v>8</v>
      </c>
      <c r="E8" s="11">
        <v>2017</v>
      </c>
      <c r="G8" s="11" t="s">
        <v>9</v>
      </c>
      <c r="I8" s="11" t="s">
        <v>10</v>
      </c>
      <c r="K8" s="12" t="s">
        <v>11</v>
      </c>
      <c r="M8" s="11">
        <f>E8-1</f>
        <v>2016</v>
      </c>
      <c r="O8" s="11" t="s">
        <v>10</v>
      </c>
      <c r="Q8" s="12" t="s">
        <v>11</v>
      </c>
      <c r="S8" s="12">
        <f>E8</f>
        <v>2017</v>
      </c>
      <c r="T8" s="10"/>
      <c r="U8" s="12" t="s">
        <v>9</v>
      </c>
      <c r="V8" s="10"/>
      <c r="W8" s="12">
        <f>M8</f>
        <v>2016</v>
      </c>
    </row>
    <row r="9" spans="1:23" ht="12" x14ac:dyDescent="0.25">
      <c r="B9" s="13" t="s">
        <v>12</v>
      </c>
    </row>
    <row r="10" spans="1:23" x14ac:dyDescent="0.2">
      <c r="C10" s="5" t="s">
        <v>13</v>
      </c>
      <c r="E10" s="14">
        <v>38419607.960000001</v>
      </c>
      <c r="F10" s="15"/>
      <c r="G10" s="14">
        <v>39895000</v>
      </c>
      <c r="H10" s="16"/>
      <c r="I10" s="14">
        <f>E10-G10</f>
        <v>-1475392.0399999991</v>
      </c>
      <c r="J10" s="17"/>
      <c r="K10" s="18">
        <f>IF(G10=0,"n/a",IF(AND(I10/G10&lt;1,I10/G10&gt;-1),I10/G10,"n/a"))</f>
        <v>-3.6981878430881042E-2</v>
      </c>
      <c r="M10" s="14">
        <v>30287404.829999998</v>
      </c>
      <c r="N10" s="16"/>
      <c r="O10" s="14">
        <f>E10-M10</f>
        <v>8132203.1300000027</v>
      </c>
      <c r="Q10" s="18">
        <f>IF(M10=0,"n/a",IF(AND(O10/M10&lt;1,O10/M10&gt;-1),O10/M10,"n/a"))</f>
        <v>0.26850115338851904</v>
      </c>
      <c r="S10" s="19">
        <f>IF(E48=0,"n/a",E10/E48)</f>
        <v>1.2565889156606331</v>
      </c>
      <c r="T10" s="20"/>
      <c r="U10" s="19">
        <f>IF(G48=0,"n/a",G10/G48)</f>
        <v>1.3524645738694148</v>
      </c>
      <c r="V10" s="20"/>
      <c r="W10" s="19">
        <f>IF(M48=0,"n/a",M10/M48)</f>
        <v>1.2921932480381426</v>
      </c>
    </row>
    <row r="11" spans="1:23" x14ac:dyDescent="0.2">
      <c r="C11" s="5" t="s">
        <v>14</v>
      </c>
      <c r="E11" s="21">
        <v>16404345.6</v>
      </c>
      <c r="F11" s="16"/>
      <c r="G11" s="21">
        <v>15437000</v>
      </c>
      <c r="H11" s="16"/>
      <c r="I11" s="21">
        <f>E11-G11</f>
        <v>967345.59999999963</v>
      </c>
      <c r="K11" s="18">
        <f>IF(G11=0,"n/a",IF(AND(I11/G11&lt;1,I11/G11&gt;-1),I11/G11,"n/a"))</f>
        <v>6.2664092764138091E-2</v>
      </c>
      <c r="M11" s="21">
        <v>12311965.720000001</v>
      </c>
      <c r="N11" s="16"/>
      <c r="O11" s="21">
        <f>E11-M11</f>
        <v>4092379.879999999</v>
      </c>
      <c r="Q11" s="18">
        <f>IF(M11=0,"n/a",IF(AND(O11/M11&lt;1,O11/M11&gt;-1),O11/M11,"n/a"))</f>
        <v>0.33239045438147946</v>
      </c>
      <c r="S11" s="22">
        <f>IF(E49=0,"n/a",E11/E49)</f>
        <v>0.94733516490179837</v>
      </c>
      <c r="T11" s="20"/>
      <c r="U11" s="22">
        <f>IF(G49=0,"n/a",G11/G49)</f>
        <v>0.95905815109343939</v>
      </c>
      <c r="V11" s="20"/>
      <c r="W11" s="22">
        <f>IF(M49=0,"n/a",M11/M49)</f>
        <v>0.98524967970493649</v>
      </c>
    </row>
    <row r="12" spans="1:23" x14ac:dyDescent="0.2">
      <c r="C12" s="5" t="s">
        <v>15</v>
      </c>
      <c r="E12" s="23">
        <v>1287397.4099999999</v>
      </c>
      <c r="F12" s="16"/>
      <c r="G12" s="23">
        <v>1375000</v>
      </c>
      <c r="H12" s="16"/>
      <c r="I12" s="23">
        <f>E12-G12</f>
        <v>-87602.590000000084</v>
      </c>
      <c r="K12" s="24">
        <f>IF(G12=0,"n/a",IF(AND(I12/G12&lt;1,I12/G12&gt;-1),I12/G12,"n/a"))</f>
        <v>-6.3710974545454602E-2</v>
      </c>
      <c r="M12" s="23">
        <v>1151047.32</v>
      </c>
      <c r="N12" s="16"/>
      <c r="O12" s="23">
        <f>E12-M12</f>
        <v>136350.08999999985</v>
      </c>
      <c r="Q12" s="24">
        <f>IF(M12=0,"n/a",IF(AND(O12/M12&lt;1,O12/M12&gt;-1),O12/M12,"n/a"))</f>
        <v>0.11845741493929185</v>
      </c>
      <c r="S12" s="25">
        <f>IF(E50=0,"n/a",E12/E50)</f>
        <v>0.78223341639339472</v>
      </c>
      <c r="T12" s="20"/>
      <c r="U12" s="25">
        <f>IF(G50=0,"n/a",G12/G50)</f>
        <v>0.81312832643406263</v>
      </c>
      <c r="V12" s="20"/>
      <c r="W12" s="25">
        <f>IF(M50=0,"n/a",M12/M50)</f>
        <v>0.77434482424575124</v>
      </c>
    </row>
    <row r="13" spans="1:23" ht="6.9" customHeight="1" x14ac:dyDescent="0.2">
      <c r="E13" s="21"/>
      <c r="F13" s="16"/>
      <c r="G13" s="21"/>
      <c r="H13" s="16"/>
      <c r="I13" s="21"/>
      <c r="K13" s="26"/>
      <c r="M13" s="21"/>
      <c r="N13" s="16"/>
      <c r="O13" s="21"/>
      <c r="Q13" s="26"/>
      <c r="S13" s="20"/>
      <c r="T13" s="20"/>
      <c r="U13" s="20"/>
      <c r="V13" s="20"/>
      <c r="W13" s="20"/>
    </row>
    <row r="14" spans="1:23" x14ac:dyDescent="0.2">
      <c r="C14" s="5" t="s">
        <v>16</v>
      </c>
      <c r="E14" s="21">
        <f>SUM(E10:E12)</f>
        <v>56111350.969999999</v>
      </c>
      <c r="F14" s="16"/>
      <c r="G14" s="21">
        <f>SUM(G10:G12)</f>
        <v>56707000</v>
      </c>
      <c r="H14" s="16"/>
      <c r="I14" s="21">
        <f>E14-G14</f>
        <v>-595649.03000000119</v>
      </c>
      <c r="K14" s="18">
        <f>IF(G14=0,"n/a",IF(AND(I14/G14&lt;1,I14/G14&gt;-1),I14/G14,"n/a"))</f>
        <v>-1.050397711040967E-2</v>
      </c>
      <c r="M14" s="21">
        <f>SUM(M10:M12)</f>
        <v>43750417.869999997</v>
      </c>
      <c r="N14" s="16"/>
      <c r="O14" s="21">
        <f>E14-M14</f>
        <v>12360933.100000001</v>
      </c>
      <c r="Q14" s="18">
        <f>IF(M14=0,"n/a",IF(AND(O14/M14&lt;1,O14/M14&gt;-1),O14/M14,"n/a"))</f>
        <v>0.28253291515361706</v>
      </c>
      <c r="S14" s="22">
        <f>IF(E52=0,"n/a",E14/E52)</f>
        <v>1.1327244983797544</v>
      </c>
      <c r="T14" s="20"/>
      <c r="U14" s="22">
        <f>IF(G52=0,"n/a",G14/G52)</f>
        <v>1.199259807549963</v>
      </c>
      <c r="V14" s="20"/>
      <c r="W14" s="22">
        <f>IF(M52=0,"n/a",M14/M52)</f>
        <v>1.1691243350384926</v>
      </c>
    </row>
    <row r="15" spans="1:23" ht="6.9" customHeight="1" x14ac:dyDescent="0.2">
      <c r="E15" s="21"/>
      <c r="F15" s="16"/>
      <c r="G15" s="21"/>
      <c r="H15" s="16"/>
      <c r="I15" s="21"/>
      <c r="K15" s="26"/>
      <c r="M15" s="21"/>
      <c r="N15" s="16"/>
      <c r="O15" s="21"/>
      <c r="Q15" s="26"/>
      <c r="S15" s="20"/>
      <c r="T15" s="20"/>
      <c r="U15" s="20"/>
      <c r="V15" s="20"/>
      <c r="W15" s="20"/>
    </row>
    <row r="16" spans="1:23" ht="12" x14ac:dyDescent="0.25">
      <c r="B16" s="13" t="s">
        <v>17</v>
      </c>
      <c r="E16" s="21"/>
      <c r="F16" s="16"/>
      <c r="G16" s="21"/>
      <c r="H16" s="16"/>
      <c r="I16" s="21"/>
      <c r="K16" s="26"/>
      <c r="M16" s="21"/>
      <c r="N16" s="16"/>
      <c r="O16" s="21"/>
      <c r="Q16" s="26"/>
      <c r="S16" s="20"/>
      <c r="T16" s="20"/>
      <c r="U16" s="20"/>
      <c r="V16" s="20"/>
      <c r="W16" s="20"/>
    </row>
    <row r="17" spans="2:23" x14ac:dyDescent="0.2">
      <c r="C17" s="5" t="s">
        <v>18</v>
      </c>
      <c r="E17" s="21">
        <v>2111948.9</v>
      </c>
      <c r="F17" s="16"/>
      <c r="G17" s="21">
        <v>1620000</v>
      </c>
      <c r="H17" s="16"/>
      <c r="I17" s="21">
        <f>E17-G17</f>
        <v>491948.89999999991</v>
      </c>
      <c r="K17" s="18">
        <f>IF(G17=0,"n/a",IF(AND(I17/G17&lt;1,I17/G17&gt;-1),I17/G17,"n/a"))</f>
        <v>0.30367216049382711</v>
      </c>
      <c r="M17" s="21">
        <v>1772567.03</v>
      </c>
      <c r="N17" s="16"/>
      <c r="O17" s="21">
        <f>E17-M17</f>
        <v>339381.86999999988</v>
      </c>
      <c r="Q17" s="18">
        <f>IF(M17=0,"n/a",IF(AND(O17/M17&lt;1,O17/M17&gt;-1),O17/M17,"n/a"))</f>
        <v>0.19146349010000477</v>
      </c>
      <c r="S17" s="22">
        <f>IF(E55=0,"n/a",E17/E55)</f>
        <v>0.50666766307320565</v>
      </c>
      <c r="T17" s="20"/>
      <c r="U17" s="22">
        <f>IF(G55=0,"n/a",G17/G55)</f>
        <v>0.49784880147510757</v>
      </c>
      <c r="V17" s="20"/>
      <c r="W17" s="22">
        <f>IF(M55=0,"n/a",M17/M55)</f>
        <v>0.50810283153781788</v>
      </c>
    </row>
    <row r="18" spans="2:23" x14ac:dyDescent="0.2">
      <c r="C18" s="5" t="s">
        <v>19</v>
      </c>
      <c r="E18" s="23">
        <v>5583.73</v>
      </c>
      <c r="F18" s="27"/>
      <c r="G18" s="23">
        <v>102000</v>
      </c>
      <c r="H18" s="28"/>
      <c r="I18" s="23">
        <f>E18-G18</f>
        <v>-96416.27</v>
      </c>
      <c r="J18" s="29"/>
      <c r="K18" s="24">
        <f>IF(G18=0,"n/a",IF(AND(I18/G18&lt;1,I18/G18&gt;-1),I18/G18,"n/a"))</f>
        <v>-0.9452575490196079</v>
      </c>
      <c r="L18" s="30"/>
      <c r="M18" s="23">
        <v>139072.25</v>
      </c>
      <c r="N18" s="31"/>
      <c r="O18" s="23">
        <f>E18-M18</f>
        <v>-133488.51999999999</v>
      </c>
      <c r="Q18" s="24">
        <f>IF(M18=0,"n/a",IF(AND(O18/M18&lt;1,O18/M18&gt;-1),O18/M18,"n/a"))</f>
        <v>-0.95985014983219141</v>
      </c>
      <c r="S18" s="25">
        <f>IF(E56=0,"n/a",E18/E56)</f>
        <v>-0.59847052518756694</v>
      </c>
      <c r="T18" s="20"/>
      <c r="U18" s="25">
        <f>IF(G56=0,"n/a",G18/G56)</f>
        <v>0.5368421052631579</v>
      </c>
      <c r="V18" s="20"/>
      <c r="W18" s="25">
        <f>IF(M56=0,"n/a",M18/M56)</f>
        <v>0.50185391008130142</v>
      </c>
    </row>
    <row r="19" spans="2:23" ht="6.9" customHeight="1" x14ac:dyDescent="0.2">
      <c r="E19" s="21"/>
      <c r="F19" s="32"/>
      <c r="G19" s="21"/>
      <c r="H19" s="32"/>
      <c r="I19" s="21"/>
      <c r="J19" s="33"/>
      <c r="K19" s="26"/>
      <c r="L19" s="33"/>
      <c r="M19" s="21"/>
      <c r="N19" s="32"/>
      <c r="O19" s="21"/>
      <c r="Q19" s="26"/>
      <c r="S19" s="20"/>
      <c r="T19" s="20"/>
      <c r="U19" s="20"/>
      <c r="V19" s="20"/>
      <c r="W19" s="20"/>
    </row>
    <row r="20" spans="2:23" x14ac:dyDescent="0.2">
      <c r="C20" s="5" t="s">
        <v>20</v>
      </c>
      <c r="E20" s="23">
        <f>SUM(E17:E18)</f>
        <v>2117532.63</v>
      </c>
      <c r="F20" s="27"/>
      <c r="G20" s="23">
        <f>SUM(G17:G18)</f>
        <v>1722000</v>
      </c>
      <c r="H20" s="28"/>
      <c r="I20" s="23">
        <f>E20-G20</f>
        <v>395532.62999999989</v>
      </c>
      <c r="J20" s="29"/>
      <c r="K20" s="24">
        <f>IF(G20=0,"n/a",IF(AND(I20/G20&lt;1,I20/G20&gt;-1),I20/G20,"n/a"))</f>
        <v>0.22969374564459924</v>
      </c>
      <c r="L20" s="30"/>
      <c r="M20" s="23">
        <f>SUM(M17:M18)</f>
        <v>1911639.28</v>
      </c>
      <c r="N20" s="31"/>
      <c r="O20" s="23">
        <f>E20-M20</f>
        <v>205893.34999999986</v>
      </c>
      <c r="Q20" s="24">
        <f>IF(M20=0,"n/a",IF(AND(O20/M20&lt;1,O20/M20&gt;-1),O20/M20,"n/a"))</f>
        <v>0.10770512625164297</v>
      </c>
      <c r="S20" s="25">
        <f>IF(E58=0,"n/a",E20/E58)</f>
        <v>0.5091468609385662</v>
      </c>
      <c r="T20" s="20"/>
      <c r="U20" s="25">
        <f>IF(G58=0,"n/a",G20/G58)</f>
        <v>0.5</v>
      </c>
      <c r="V20" s="20"/>
      <c r="W20" s="25">
        <f>IF(M58=0,"n/a",M20/M58)</f>
        <v>0.507642976793789</v>
      </c>
    </row>
    <row r="21" spans="2:23" ht="6.9" customHeight="1" x14ac:dyDescent="0.2">
      <c r="E21" s="21"/>
      <c r="F21" s="32"/>
      <c r="G21" s="21"/>
      <c r="H21" s="32"/>
      <c r="I21" s="21"/>
      <c r="J21" s="33"/>
      <c r="K21" s="26"/>
      <c r="L21" s="33"/>
      <c r="M21" s="21"/>
      <c r="N21" s="32"/>
      <c r="O21" s="21"/>
      <c r="Q21" s="26"/>
      <c r="S21" s="20"/>
      <c r="T21" s="20"/>
      <c r="U21" s="20"/>
      <c r="V21" s="20"/>
      <c r="W21" s="20"/>
    </row>
    <row r="22" spans="2:23" x14ac:dyDescent="0.2">
      <c r="C22" s="5" t="s">
        <v>21</v>
      </c>
      <c r="E22" s="21">
        <f>E14+E20</f>
        <v>58228883.600000001</v>
      </c>
      <c r="F22" s="32"/>
      <c r="G22" s="21">
        <f>G14+G20</f>
        <v>58429000</v>
      </c>
      <c r="H22" s="32"/>
      <c r="I22" s="21">
        <f>E22-G22</f>
        <v>-200116.39999999851</v>
      </c>
      <c r="J22" s="33"/>
      <c r="K22" s="18">
        <f>IF(G22=0,"n/a",IF(AND(I22/G22&lt;1,I22/G22&gt;-1),I22/G22,"n/a"))</f>
        <v>-3.4249499392424738E-3</v>
      </c>
      <c r="L22" s="33"/>
      <c r="M22" s="21">
        <f>M14+M20</f>
        <v>45662057.149999999</v>
      </c>
      <c r="N22" s="32"/>
      <c r="O22" s="21">
        <f>E22-M22</f>
        <v>12566826.450000003</v>
      </c>
      <c r="Q22" s="18">
        <f>IF(M22=0,"n/a",IF(AND(O22/M22&lt;1,O22/M22&gt;-1),O22/M22,"n/a"))</f>
        <v>0.27521376027185851</v>
      </c>
      <c r="S22" s="22">
        <f>IF(E60=0,"n/a",E22/E60)</f>
        <v>1.0844254248052201</v>
      </c>
      <c r="T22" s="20"/>
      <c r="U22" s="22">
        <f>IF(G60=0,"n/a",G22/G60)</f>
        <v>1.1517869463226162</v>
      </c>
      <c r="V22" s="20"/>
      <c r="W22" s="22">
        <f>IF(M60=0,"n/a",M22/M60)</f>
        <v>1.1086456345232916</v>
      </c>
    </row>
    <row r="23" spans="2:23" ht="6.9" customHeight="1" x14ac:dyDescent="0.2">
      <c r="E23" s="21"/>
      <c r="F23" s="32"/>
      <c r="G23" s="21"/>
      <c r="H23" s="32"/>
      <c r="I23" s="21"/>
      <c r="J23" s="33"/>
      <c r="K23" s="26"/>
      <c r="L23" s="33"/>
      <c r="M23" s="21"/>
      <c r="N23" s="32"/>
      <c r="O23" s="21"/>
      <c r="Q23" s="26"/>
      <c r="S23" s="20"/>
      <c r="T23" s="20"/>
      <c r="U23" s="20"/>
      <c r="V23" s="20"/>
      <c r="W23" s="20"/>
    </row>
    <row r="24" spans="2:23" ht="12" x14ac:dyDescent="0.25">
      <c r="B24" s="13" t="s">
        <v>22</v>
      </c>
      <c r="E24" s="21"/>
      <c r="F24" s="32"/>
      <c r="G24" s="21"/>
      <c r="H24" s="32"/>
      <c r="I24" s="21"/>
      <c r="J24" s="33"/>
      <c r="K24" s="26"/>
      <c r="L24" s="33"/>
      <c r="M24" s="21"/>
      <c r="N24" s="32"/>
      <c r="O24" s="21"/>
      <c r="Q24" s="26"/>
      <c r="S24" s="20"/>
      <c r="T24" s="20"/>
      <c r="U24" s="20"/>
      <c r="V24" s="20"/>
      <c r="W24" s="20"/>
    </row>
    <row r="25" spans="2:23" x14ac:dyDescent="0.2">
      <c r="C25" s="5" t="s">
        <v>23</v>
      </c>
      <c r="E25" s="21">
        <v>620473.19999999995</v>
      </c>
      <c r="F25" s="32"/>
      <c r="G25" s="21">
        <v>464000</v>
      </c>
      <c r="H25" s="32"/>
      <c r="I25" s="21">
        <f>E25-G25</f>
        <v>156473.19999999995</v>
      </c>
      <c r="J25" s="33"/>
      <c r="K25" s="18">
        <f>IF(G25=0,"n/a",IF(AND(I25/G25&lt;1,I25/G25&gt;-1),I25/G25,"n/a"))</f>
        <v>0.33722672413793092</v>
      </c>
      <c r="L25" s="33"/>
      <c r="M25" s="21">
        <v>505879.03</v>
      </c>
      <c r="N25" s="32"/>
      <c r="O25" s="21">
        <f>E25-M25</f>
        <v>114594.16999999993</v>
      </c>
      <c r="Q25" s="18">
        <f>IF(M25=0,"n/a",IF(AND(O25/M25&lt;1,O25/M25&gt;-1),O25/M25,"n/a"))</f>
        <v>0.22652484725449071</v>
      </c>
      <c r="S25" s="22">
        <f>IF(E63=0,"n/a",E25/E63)</f>
        <v>0.14280257732385845</v>
      </c>
      <c r="T25" s="20"/>
      <c r="U25" s="22">
        <f>IF(G63=0,"n/a",G25/G63)</f>
        <v>0.1032487761459724</v>
      </c>
      <c r="V25" s="20"/>
      <c r="W25" s="22">
        <f>IF(M63=0,"n/a",M25/M63)</f>
        <v>0.13108007305963523</v>
      </c>
    </row>
    <row r="26" spans="2:23" x14ac:dyDescent="0.2">
      <c r="C26" s="5" t="s">
        <v>24</v>
      </c>
      <c r="E26" s="23">
        <v>1331020.97</v>
      </c>
      <c r="F26" s="27"/>
      <c r="G26" s="23">
        <v>1035000</v>
      </c>
      <c r="H26" s="28"/>
      <c r="I26" s="23">
        <f>E26-G26</f>
        <v>296020.96999999997</v>
      </c>
      <c r="J26" s="29"/>
      <c r="K26" s="24">
        <f>IF(G26=0,"n/a",IF(AND(I26/G26&lt;1,I26/G26&gt;-1),I26/G26,"n/a"))</f>
        <v>0.28601059903381637</v>
      </c>
      <c r="L26" s="30"/>
      <c r="M26" s="23">
        <v>1146808.3500000001</v>
      </c>
      <c r="N26" s="31"/>
      <c r="O26" s="23">
        <f>E26-M26</f>
        <v>184212.61999999988</v>
      </c>
      <c r="Q26" s="24">
        <f>IF(M26=0,"n/a",IF(AND(O26/M26&lt;1,O26/M26&gt;-1),O26/M26,"n/a"))</f>
        <v>0.16063069300114519</v>
      </c>
      <c r="S26" s="25">
        <f>IF(E64=0,"n/a",E26/E64)</f>
        <v>8.7519729930598797E-2</v>
      </c>
      <c r="T26" s="20"/>
      <c r="U26" s="25">
        <f>IF(G64=0,"n/a",G26/G64)</f>
        <v>6.9664131385878708E-2</v>
      </c>
      <c r="V26" s="20"/>
      <c r="W26" s="25">
        <f>IF(M64=0,"n/a",M26/M64)</f>
        <v>7.5700018746641784E-2</v>
      </c>
    </row>
    <row r="27" spans="2:23" ht="6.9" customHeight="1" x14ac:dyDescent="0.2">
      <c r="E27" s="21"/>
      <c r="F27" s="32"/>
      <c r="G27" s="21"/>
      <c r="H27" s="32"/>
      <c r="I27" s="21"/>
      <c r="J27" s="33"/>
      <c r="K27" s="26"/>
      <c r="L27" s="33"/>
      <c r="M27" s="21"/>
      <c r="N27" s="32"/>
      <c r="O27" s="21"/>
      <c r="Q27" s="26"/>
      <c r="S27" s="20"/>
      <c r="T27" s="20"/>
      <c r="U27" s="20"/>
      <c r="V27" s="20"/>
      <c r="W27" s="20"/>
    </row>
    <row r="28" spans="2:23" x14ac:dyDescent="0.2">
      <c r="C28" s="5" t="s">
        <v>25</v>
      </c>
      <c r="E28" s="23">
        <f>SUM(E25:E26)</f>
        <v>1951494.17</v>
      </c>
      <c r="F28" s="27"/>
      <c r="G28" s="23">
        <f>SUM(G25:G26)</f>
        <v>1499000</v>
      </c>
      <c r="H28" s="28"/>
      <c r="I28" s="23">
        <f>E28-G28</f>
        <v>452494.16999999993</v>
      </c>
      <c r="J28" s="29"/>
      <c r="K28" s="24">
        <f>IF(G28=0,"n/a",IF(AND(I28/G28&lt;1,I28/G28&gt;-1),I28/G28,"n/a"))</f>
        <v>0.3018640226817878</v>
      </c>
      <c r="L28" s="30"/>
      <c r="M28" s="23">
        <f>SUM(M25:M26)</f>
        <v>1652687.3800000001</v>
      </c>
      <c r="N28" s="31"/>
      <c r="O28" s="23">
        <f>E28-M28</f>
        <v>298806.7899999998</v>
      </c>
      <c r="Q28" s="24">
        <f>IF(M28=0,"n/a",IF(AND(O28/M28&lt;1,O28/M28&gt;-1),O28/M28,"n/a"))</f>
        <v>0.18080055164455833</v>
      </c>
      <c r="S28" s="25">
        <f>IF(E66=0,"n/a",E28/E66)</f>
        <v>9.9804281250787913E-2</v>
      </c>
      <c r="T28" s="20"/>
      <c r="U28" s="25">
        <f>IF(G66=0,"n/a",G28/G66)</f>
        <v>7.7463696966565035E-2</v>
      </c>
      <c r="V28" s="20"/>
      <c r="W28" s="25">
        <f>IF(M66=0,"n/a",M28/M66)</f>
        <v>8.6943767254276771E-2</v>
      </c>
    </row>
    <row r="29" spans="2:23" ht="6.9" customHeight="1" x14ac:dyDescent="0.2">
      <c r="E29" s="21"/>
      <c r="F29" s="32"/>
      <c r="G29" s="21"/>
      <c r="H29" s="32"/>
      <c r="I29" s="21"/>
      <c r="J29" s="33"/>
      <c r="K29" s="26"/>
      <c r="L29" s="33"/>
      <c r="M29" s="21"/>
      <c r="N29" s="32"/>
      <c r="O29" s="21"/>
      <c r="Q29" s="26"/>
      <c r="S29" s="20"/>
      <c r="T29" s="20"/>
      <c r="U29" s="20"/>
      <c r="V29" s="20"/>
      <c r="W29" s="20"/>
    </row>
    <row r="30" spans="2:23" x14ac:dyDescent="0.2">
      <c r="C30" s="5" t="s">
        <v>26</v>
      </c>
      <c r="E30" s="21">
        <f>E22+E28</f>
        <v>60180377.770000003</v>
      </c>
      <c r="F30" s="32"/>
      <c r="G30" s="21">
        <f>G22+G28</f>
        <v>59928000</v>
      </c>
      <c r="H30" s="32"/>
      <c r="I30" s="21">
        <f>E30-G30</f>
        <v>252377.77000000328</v>
      </c>
      <c r="J30" s="33"/>
      <c r="K30" s="18">
        <f>IF(G30=0,"n/a",IF(AND(I30/G30&lt;1,I30/G30&gt;-1),I30/G30,"n/a"))</f>
        <v>4.2113497864104139E-3</v>
      </c>
      <c r="L30" s="33"/>
      <c r="M30" s="21">
        <f>M22+M28</f>
        <v>47314744.530000001</v>
      </c>
      <c r="N30" s="32"/>
      <c r="O30" s="21">
        <f>E30-M30</f>
        <v>12865633.240000002</v>
      </c>
      <c r="Q30" s="18">
        <f>IF(M30=0,"n/a",IF(AND(O30/M30&lt;1,O30/M30&gt;-1),O30/M30,"n/a"))</f>
        <v>0.27191594011128017</v>
      </c>
      <c r="S30" s="19">
        <f>IF(E68=0,"n/a",E30/E68)</f>
        <v>0.82158835828345089</v>
      </c>
      <c r="T30" s="20"/>
      <c r="U30" s="19">
        <f>IF(G68=0,"n/a",G30/G68)</f>
        <v>0.85513698630136992</v>
      </c>
      <c r="V30" s="20"/>
      <c r="W30" s="19">
        <f>IF(M68=0,"n/a",M30/M68)</f>
        <v>0.78601227381861793</v>
      </c>
    </row>
    <row r="31" spans="2:23" ht="6.9" customHeight="1" x14ac:dyDescent="0.2">
      <c r="E31" s="21"/>
      <c r="F31" s="32"/>
      <c r="G31" s="21"/>
      <c r="H31" s="32"/>
      <c r="I31" s="21"/>
      <c r="J31" s="33"/>
      <c r="K31" s="26"/>
      <c r="L31" s="33"/>
      <c r="M31" s="21"/>
      <c r="N31" s="32"/>
      <c r="O31" s="21"/>
      <c r="Q31" s="26"/>
      <c r="S31" s="34"/>
      <c r="T31" s="34"/>
      <c r="U31" s="34"/>
      <c r="V31" s="34"/>
      <c r="W31" s="34"/>
    </row>
    <row r="32" spans="2:23" x14ac:dyDescent="0.2">
      <c r="B32" s="5" t="s">
        <v>27</v>
      </c>
      <c r="E32" s="21">
        <v>-1479344.73</v>
      </c>
      <c r="F32" s="32"/>
      <c r="G32" s="21">
        <v>359000</v>
      </c>
      <c r="H32" s="32"/>
      <c r="I32" s="21">
        <f>E32-G32</f>
        <v>-1838344.73</v>
      </c>
      <c r="J32" s="33"/>
      <c r="K32" s="18" t="str">
        <f>IF(G32=0,"n/a",IF(AND(I32/G32&lt;1,I32/G32&gt;-1),I32/G32,"n/a"))</f>
        <v>n/a</v>
      </c>
      <c r="L32" s="33"/>
      <c r="M32" s="21">
        <v>4217078.5999999996</v>
      </c>
      <c r="N32" s="32"/>
      <c r="O32" s="21">
        <f>E32-M32</f>
        <v>-5696423.3300000001</v>
      </c>
      <c r="Q32" s="18" t="str">
        <f>IF(M32=0,"n/a",IF(AND(O32/M32&lt;1,O32/M32&gt;-1),O32/M32,"n/a"))</f>
        <v>n/a</v>
      </c>
      <c r="S32" s="34"/>
      <c r="T32" s="34"/>
      <c r="U32" s="34"/>
      <c r="V32" s="34"/>
      <c r="W32" s="34"/>
    </row>
    <row r="33" spans="1:23" x14ac:dyDescent="0.2">
      <c r="B33" s="5" t="s">
        <v>28</v>
      </c>
      <c r="E33" s="23">
        <v>1115259.3600000001</v>
      </c>
      <c r="F33" s="27"/>
      <c r="G33" s="23">
        <v>816000</v>
      </c>
      <c r="H33" s="28"/>
      <c r="I33" s="23">
        <f>E33-G33</f>
        <v>299259.3600000001</v>
      </c>
      <c r="J33" s="29"/>
      <c r="K33" s="24">
        <f>IF(G33=0,"n/a",IF(AND(I33/G33&lt;1,I33/G33&gt;-1),I33/G33,"n/a"))</f>
        <v>0.36673941176470598</v>
      </c>
      <c r="L33" s="30"/>
      <c r="M33" s="23">
        <v>901686</v>
      </c>
      <c r="N33" s="31"/>
      <c r="O33" s="23">
        <f>E33-M33</f>
        <v>213573.3600000001</v>
      </c>
      <c r="Q33" s="24">
        <f>IF(M33=0,"n/a",IF(AND(O33/M33&lt;1,O33/M33&gt;-1),O33/M33,"n/a"))</f>
        <v>0.23686001557083075</v>
      </c>
    </row>
    <row r="34" spans="1:23" ht="6.9" customHeight="1" x14ac:dyDescent="0.2">
      <c r="E34" s="35"/>
      <c r="F34" s="32"/>
      <c r="G34" s="35"/>
      <c r="H34" s="32"/>
      <c r="I34" s="21"/>
      <c r="J34" s="33"/>
      <c r="K34" s="36"/>
      <c r="L34" s="33"/>
      <c r="M34" s="35"/>
      <c r="N34" s="32"/>
      <c r="O34" s="35"/>
      <c r="Q34" s="36"/>
      <c r="S34" s="34"/>
      <c r="T34" s="34"/>
      <c r="U34" s="34"/>
      <c r="V34" s="34"/>
      <c r="W34" s="34"/>
    </row>
    <row r="35" spans="1:23" ht="12" thickBot="1" x14ac:dyDescent="0.25">
      <c r="C35" s="5" t="s">
        <v>29</v>
      </c>
      <c r="E35" s="37">
        <f>SUM(E30:E33)</f>
        <v>59816292.400000006</v>
      </c>
      <c r="F35" s="38"/>
      <c r="G35" s="37">
        <f>SUM(G30:G33)</f>
        <v>61103000</v>
      </c>
      <c r="H35" s="32"/>
      <c r="I35" s="37">
        <f>E35-G35</f>
        <v>-1286707.599999994</v>
      </c>
      <c r="J35" s="33"/>
      <c r="K35" s="39">
        <f>IF(G35=0,"n/a",IF(AND(I35/G35&lt;1,I35/G35&gt;-1),I35/G35,"n/a"))</f>
        <v>-2.1058010244996057E-2</v>
      </c>
      <c r="L35" s="33"/>
      <c r="M35" s="37">
        <f>SUM(M30:M33)</f>
        <v>52433509.130000003</v>
      </c>
      <c r="N35" s="32"/>
      <c r="O35" s="37">
        <f>E35-M35</f>
        <v>7382783.2700000033</v>
      </c>
      <c r="Q35" s="39">
        <f>IF(M35=0,"n/a",IF(AND(O35/M35&lt;1,O35/M35&gt;-1),O35/M35,"n/a"))</f>
        <v>0.14080276892579596</v>
      </c>
    </row>
    <row r="36" spans="1:23" ht="12" thickTop="1" x14ac:dyDescent="0.2">
      <c r="E36" s="35"/>
      <c r="F36" s="32"/>
      <c r="G36" s="35"/>
      <c r="H36" s="16"/>
      <c r="I36" s="35"/>
      <c r="M36" s="35"/>
      <c r="N36" s="16"/>
      <c r="O36" s="35"/>
    </row>
    <row r="37" spans="1:23" x14ac:dyDescent="0.2">
      <c r="C37" s="5" t="s">
        <v>30</v>
      </c>
      <c r="E37" s="14">
        <v>3383713.5</v>
      </c>
      <c r="F37" s="14"/>
      <c r="G37" s="14">
        <v>2304721</v>
      </c>
      <c r="H37" s="40"/>
      <c r="I37" s="41"/>
      <c r="J37" s="40"/>
      <c r="K37" s="42"/>
      <c r="L37" s="40"/>
      <c r="M37" s="14">
        <v>2343337.7599999998</v>
      </c>
      <c r="N37" s="16"/>
      <c r="O37" s="35"/>
    </row>
    <row r="38" spans="1:23" x14ac:dyDescent="0.2">
      <c r="C38" s="5" t="s">
        <v>31</v>
      </c>
      <c r="E38" s="21">
        <v>911796.15</v>
      </c>
      <c r="F38" s="35"/>
      <c r="G38" s="21">
        <v>441007</v>
      </c>
      <c r="H38" s="16"/>
      <c r="I38" s="35"/>
      <c r="M38" s="21">
        <v>730798.5</v>
      </c>
      <c r="N38" s="16"/>
      <c r="O38" s="35"/>
    </row>
    <row r="39" spans="1:23" x14ac:dyDescent="0.2">
      <c r="C39" s="5" t="s">
        <v>32</v>
      </c>
      <c r="E39" s="21">
        <v>377380.42</v>
      </c>
      <c r="F39" s="16"/>
      <c r="G39" s="21">
        <v>0</v>
      </c>
      <c r="H39" s="16"/>
      <c r="I39" s="35"/>
      <c r="M39" s="21">
        <v>288844.53999999998</v>
      </c>
      <c r="N39" s="16"/>
      <c r="O39" s="35"/>
    </row>
    <row r="40" spans="1:23" x14ac:dyDescent="0.2">
      <c r="C40" s="5" t="s">
        <v>33</v>
      </c>
      <c r="E40" s="21">
        <v>-32561.78</v>
      </c>
      <c r="F40" s="16"/>
      <c r="G40" s="21">
        <v>-172697</v>
      </c>
      <c r="H40" s="16"/>
      <c r="I40" s="35"/>
      <c r="M40" s="21">
        <v>-138166.01</v>
      </c>
      <c r="N40" s="16"/>
      <c r="O40" s="35"/>
    </row>
    <row r="41" spans="1:23" x14ac:dyDescent="0.2">
      <c r="C41" s="5" t="s">
        <v>34</v>
      </c>
      <c r="E41" s="21">
        <v>1394447.11</v>
      </c>
      <c r="F41" s="16"/>
      <c r="G41" s="21">
        <v>107400</v>
      </c>
      <c r="H41" s="16"/>
      <c r="I41" s="35"/>
      <c r="K41" s="43"/>
      <c r="M41" s="21">
        <v>1114635.17</v>
      </c>
      <c r="N41" s="16"/>
      <c r="O41" s="35"/>
    </row>
    <row r="42" spans="1:23" x14ac:dyDescent="0.2">
      <c r="C42" s="5" t="s">
        <v>35</v>
      </c>
      <c r="E42" s="21">
        <v>-78077.64</v>
      </c>
      <c r="F42" s="16"/>
      <c r="G42" s="44">
        <v>0</v>
      </c>
      <c r="H42" s="16"/>
      <c r="I42" s="35"/>
      <c r="K42" s="43"/>
      <c r="M42" s="21">
        <v>-67108.59</v>
      </c>
      <c r="N42" s="16"/>
      <c r="O42" s="35"/>
    </row>
    <row r="43" spans="1:23" x14ac:dyDescent="0.2">
      <c r="C43" s="5" t="s">
        <v>36</v>
      </c>
      <c r="E43" s="21">
        <v>4365643.68</v>
      </c>
      <c r="F43" s="16"/>
      <c r="G43" s="44">
        <v>0</v>
      </c>
      <c r="H43" s="16"/>
      <c r="I43" s="35"/>
      <c r="K43" s="43"/>
      <c r="M43" s="21">
        <v>2462913.86</v>
      </c>
      <c r="N43" s="16"/>
      <c r="O43" s="35"/>
    </row>
    <row r="44" spans="1:23" x14ac:dyDescent="0.2">
      <c r="C44" s="5" t="s">
        <v>37</v>
      </c>
      <c r="E44" s="21">
        <v>742521.81</v>
      </c>
      <c r="F44" s="16"/>
      <c r="G44" s="21">
        <v>0</v>
      </c>
      <c r="H44" s="16"/>
      <c r="I44" s="35"/>
      <c r="K44" s="43"/>
      <c r="M44" s="21">
        <v>328608.55</v>
      </c>
      <c r="N44" s="16"/>
      <c r="O44" s="35"/>
    </row>
    <row r="45" spans="1:23" x14ac:dyDescent="0.2">
      <c r="E45" s="45"/>
      <c r="F45" s="16"/>
      <c r="G45" s="16"/>
      <c r="H45" s="16"/>
      <c r="I45" s="16"/>
      <c r="M45" s="16"/>
      <c r="N45" s="16"/>
      <c r="O45" s="16"/>
    </row>
    <row r="46" spans="1:23" ht="13.2" x14ac:dyDescent="0.25">
      <c r="A46" s="3" t="s">
        <v>38</v>
      </c>
      <c r="E46" s="45"/>
      <c r="F46" s="16"/>
      <c r="G46" s="16"/>
      <c r="H46" s="16"/>
      <c r="I46" s="16"/>
      <c r="M46" s="16"/>
      <c r="N46" s="16"/>
      <c r="O46" s="16"/>
    </row>
    <row r="47" spans="1:23" ht="12" x14ac:dyDescent="0.25">
      <c r="B47" s="13" t="s">
        <v>39</v>
      </c>
      <c r="E47" s="45"/>
      <c r="F47" s="16"/>
      <c r="G47" s="16"/>
      <c r="H47" s="16"/>
      <c r="I47" s="16"/>
      <c r="M47" s="16"/>
      <c r="N47" s="16"/>
      <c r="O47" s="16"/>
    </row>
    <row r="48" spans="1:23" x14ac:dyDescent="0.2">
      <c r="C48" s="5" t="s">
        <v>13</v>
      </c>
      <c r="E48" s="45">
        <v>30574524</v>
      </c>
      <c r="F48" s="16"/>
      <c r="G48" s="45">
        <v>29498000</v>
      </c>
      <c r="H48" s="46"/>
      <c r="I48" s="45">
        <f>E48-G48</f>
        <v>1076524</v>
      </c>
      <c r="K48" s="18">
        <f>IF(G48=0,"n/a",IF(AND(I48/G48&lt;1,I48/G48&gt;-1),I48/G48,"n/a"))</f>
        <v>3.6494813207675093E-2</v>
      </c>
      <c r="M48" s="45">
        <v>23438758</v>
      </c>
      <c r="N48" s="46"/>
      <c r="O48" s="45">
        <f>E48-M48</f>
        <v>7135766</v>
      </c>
      <c r="Q48" s="18">
        <f>IF(M48=0,"n/a",IF(AND(O48/M48&lt;1,O48/M48&gt;-1),O48/M48,"n/a"))</f>
        <v>0.30444300845633543</v>
      </c>
    </row>
    <row r="49" spans="2:23" x14ac:dyDescent="0.2">
      <c r="C49" s="5" t="s">
        <v>14</v>
      </c>
      <c r="E49" s="45">
        <v>17316306</v>
      </c>
      <c r="F49" s="16"/>
      <c r="G49" s="45">
        <v>16096000</v>
      </c>
      <c r="H49" s="46"/>
      <c r="I49" s="45">
        <f>E49-G49</f>
        <v>1220306</v>
      </c>
      <c r="K49" s="18">
        <f>IF(G49=0,"n/a",IF(AND(I49/G49&lt;1,I49/G49&gt;-1),I49/G49,"n/a"))</f>
        <v>7.5814239562624258E-2</v>
      </c>
      <c r="M49" s="45">
        <v>12496290</v>
      </c>
      <c r="N49" s="46"/>
      <c r="O49" s="45">
        <f>E49-M49</f>
        <v>4820016</v>
      </c>
      <c r="Q49" s="18">
        <f>IF(M49=0,"n/a",IF(AND(O49/M49&lt;1,O49/M49&gt;-1),O49/M49,"n/a"))</f>
        <v>0.3857157604376979</v>
      </c>
    </row>
    <row r="50" spans="2:23" x14ac:dyDescent="0.2">
      <c r="C50" s="5" t="s">
        <v>15</v>
      </c>
      <c r="E50" s="47">
        <v>1645797</v>
      </c>
      <c r="F50" s="16"/>
      <c r="G50" s="47">
        <v>1691000</v>
      </c>
      <c r="H50" s="46"/>
      <c r="I50" s="47">
        <f>E50-G50</f>
        <v>-45203</v>
      </c>
      <c r="K50" s="24">
        <f>IF(G50=0,"n/a",IF(AND(I50/G50&lt;1,I50/G50&gt;-1),I50/G50,"n/a"))</f>
        <v>-2.6731519810762862E-2</v>
      </c>
      <c r="M50" s="47">
        <v>1486479</v>
      </c>
      <c r="N50" s="46"/>
      <c r="O50" s="47">
        <f>E50-M50</f>
        <v>159318</v>
      </c>
      <c r="Q50" s="24">
        <f>IF(M50=0,"n/a",IF(AND(O50/M50&lt;1,O50/M50&gt;-1),O50/M50,"n/a"))</f>
        <v>0.10717810342426634</v>
      </c>
    </row>
    <row r="51" spans="2:23" ht="6.9" customHeight="1" x14ac:dyDescent="0.2">
      <c r="E51" s="45"/>
      <c r="F51" s="16"/>
      <c r="G51" s="45"/>
      <c r="H51" s="16"/>
      <c r="I51" s="45"/>
      <c r="K51" s="26"/>
      <c r="M51" s="45"/>
      <c r="N51" s="16"/>
      <c r="O51" s="45"/>
      <c r="Q51" s="26"/>
      <c r="S51" s="34"/>
      <c r="T51" s="34"/>
      <c r="U51" s="34"/>
      <c r="V51" s="34"/>
      <c r="W51" s="34"/>
    </row>
    <row r="52" spans="2:23" x14ac:dyDescent="0.2">
      <c r="C52" s="5" t="s">
        <v>16</v>
      </c>
      <c r="E52" s="45">
        <f>SUM(E48:E50)</f>
        <v>49536627</v>
      </c>
      <c r="F52" s="16"/>
      <c r="G52" s="45">
        <f>SUM(G48:G50)</f>
        <v>47285000</v>
      </c>
      <c r="H52" s="46"/>
      <c r="I52" s="45">
        <f>E52-G52</f>
        <v>2251627</v>
      </c>
      <c r="K52" s="18">
        <f>IF(G52=0,"n/a",IF(AND(I52/G52&lt;1,I52/G52&gt;-1),I52/G52,"n/a"))</f>
        <v>4.761820873427091E-2</v>
      </c>
      <c r="M52" s="45">
        <f>SUM(M48:M50)</f>
        <v>37421527</v>
      </c>
      <c r="N52" s="46"/>
      <c r="O52" s="45">
        <f>E52-M52</f>
        <v>12115100</v>
      </c>
      <c r="Q52" s="18">
        <f>IF(M52=0,"n/a",IF(AND(O52/M52&lt;1,O52/M52&gt;-1),O52/M52,"n/a"))</f>
        <v>0.32374681022503438</v>
      </c>
    </row>
    <row r="53" spans="2:23" ht="6.9" customHeight="1" x14ac:dyDescent="0.2">
      <c r="E53" s="45"/>
      <c r="F53" s="16"/>
      <c r="G53" s="45"/>
      <c r="H53" s="16"/>
      <c r="I53" s="45"/>
      <c r="K53" s="26"/>
      <c r="M53" s="45"/>
      <c r="N53" s="16"/>
      <c r="O53" s="45"/>
      <c r="Q53" s="26"/>
      <c r="S53" s="34"/>
      <c r="T53" s="34"/>
      <c r="U53" s="34"/>
      <c r="V53" s="34"/>
      <c r="W53" s="34"/>
    </row>
    <row r="54" spans="2:23" ht="12" x14ac:dyDescent="0.25">
      <c r="B54" s="13" t="s">
        <v>40</v>
      </c>
      <c r="E54" s="45"/>
      <c r="F54" s="16"/>
      <c r="G54" s="45"/>
      <c r="H54" s="46"/>
      <c r="I54" s="45"/>
      <c r="K54" s="26"/>
      <c r="M54" s="45"/>
      <c r="N54" s="46"/>
      <c r="O54" s="45"/>
      <c r="Q54" s="26"/>
    </row>
    <row r="55" spans="2:23" x14ac:dyDescent="0.2">
      <c r="C55" s="5" t="s">
        <v>18</v>
      </c>
      <c r="E55" s="45">
        <v>4168312</v>
      </c>
      <c r="F55" s="16"/>
      <c r="G55" s="45">
        <v>3254000</v>
      </c>
      <c r="H55" s="46"/>
      <c r="I55" s="45">
        <f>E55-G55</f>
        <v>914312</v>
      </c>
      <c r="K55" s="18">
        <f>IF(G55=0,"n/a",IF(AND(I55/G55&lt;1,I55/G55&gt;-1),I55/G55,"n/a"))</f>
        <v>0.28098094652735095</v>
      </c>
      <c r="M55" s="45">
        <v>3488599</v>
      </c>
      <c r="N55" s="46"/>
      <c r="O55" s="45">
        <f>E55-M55</f>
        <v>679713</v>
      </c>
      <c r="Q55" s="18">
        <f>IF(M55=0,"n/a",IF(AND(O55/M55&lt;1,O55/M55&gt;-1),O55/M55,"n/a"))</f>
        <v>0.19483838641242515</v>
      </c>
    </row>
    <row r="56" spans="2:23" x14ac:dyDescent="0.2">
      <c r="C56" s="5" t="s">
        <v>19</v>
      </c>
      <c r="E56" s="47">
        <v>-9330</v>
      </c>
      <c r="F56" s="16"/>
      <c r="G56" s="47">
        <v>190000</v>
      </c>
      <c r="H56" s="46"/>
      <c r="I56" s="47">
        <f>E56-G56</f>
        <v>-199330</v>
      </c>
      <c r="K56" s="24" t="str">
        <f>IF(G56=0,"n/a",IF(AND(I56/G56&lt;1,I56/G56&gt;-1),I56/G56,"n/a"))</f>
        <v>n/a</v>
      </c>
      <c r="M56" s="47">
        <v>277117</v>
      </c>
      <c r="N56" s="46"/>
      <c r="O56" s="47">
        <f>E56-M56</f>
        <v>-286447</v>
      </c>
      <c r="Q56" s="24" t="str">
        <f>IF(M56=0,"n/a",IF(AND(O56/M56&lt;1,O56/M56&gt;-1),O56/M56,"n/a"))</f>
        <v>n/a</v>
      </c>
    </row>
    <row r="57" spans="2:23" ht="6.9" customHeight="1" x14ac:dyDescent="0.2">
      <c r="E57" s="45"/>
      <c r="F57" s="16"/>
      <c r="G57" s="45"/>
      <c r="H57" s="16"/>
      <c r="I57" s="45"/>
      <c r="K57" s="26"/>
      <c r="M57" s="45"/>
      <c r="N57" s="16"/>
      <c r="O57" s="45"/>
      <c r="Q57" s="26"/>
      <c r="S57" s="34"/>
      <c r="T57" s="34"/>
      <c r="U57" s="34"/>
      <c r="V57" s="34"/>
      <c r="W57" s="34"/>
    </row>
    <row r="58" spans="2:23" x14ac:dyDescent="0.2">
      <c r="C58" s="5" t="s">
        <v>20</v>
      </c>
      <c r="E58" s="47">
        <f>SUM(E55:E56)</f>
        <v>4158982</v>
      </c>
      <c r="F58" s="16"/>
      <c r="G58" s="47">
        <f>SUM(G55:G56)</f>
        <v>3444000</v>
      </c>
      <c r="H58" s="46"/>
      <c r="I58" s="47">
        <f>E58-G58</f>
        <v>714982</v>
      </c>
      <c r="K58" s="24">
        <f>IF(G58=0,"n/a",IF(AND(I58/G58&lt;1,I58/G58&gt;-1),I58/G58,"n/a"))</f>
        <v>0.20760220673635307</v>
      </c>
      <c r="M58" s="47">
        <f>SUM(M55:M56)</f>
        <v>3765716</v>
      </c>
      <c r="N58" s="46"/>
      <c r="O58" s="47">
        <f>E58-M58</f>
        <v>393266</v>
      </c>
      <c r="Q58" s="24">
        <f>IF(M58=0,"n/a",IF(AND(O58/M58&lt;1,O58/M58&gt;-1),O58/M58,"n/a"))</f>
        <v>0.10443326050079188</v>
      </c>
    </row>
    <row r="59" spans="2:23" ht="6.9" customHeight="1" x14ac:dyDescent="0.2">
      <c r="E59" s="45"/>
      <c r="F59" s="16"/>
      <c r="G59" s="45"/>
      <c r="H59" s="16"/>
      <c r="I59" s="45"/>
      <c r="K59" s="26"/>
      <c r="M59" s="45"/>
      <c r="N59" s="16"/>
      <c r="O59" s="45"/>
      <c r="Q59" s="26"/>
      <c r="S59" s="34"/>
      <c r="T59" s="34"/>
      <c r="U59" s="34"/>
      <c r="V59" s="34"/>
      <c r="W59" s="34"/>
    </row>
    <row r="60" spans="2:23" x14ac:dyDescent="0.2">
      <c r="C60" s="5" t="s">
        <v>41</v>
      </c>
      <c r="E60" s="45">
        <f>E52+E58</f>
        <v>53695609</v>
      </c>
      <c r="F60" s="16"/>
      <c r="G60" s="45">
        <f>G52+G58</f>
        <v>50729000</v>
      </c>
      <c r="H60" s="46"/>
      <c r="I60" s="45">
        <f>E60-G60</f>
        <v>2966609</v>
      </c>
      <c r="K60" s="18">
        <f>IF(G60=0,"n/a",IF(AND(I60/G60&lt;1,I60/G60&gt;-1),I60/G60,"n/a"))</f>
        <v>5.8479548187427309E-2</v>
      </c>
      <c r="M60" s="45">
        <f>M52+M58</f>
        <v>41187243</v>
      </c>
      <c r="N60" s="46"/>
      <c r="O60" s="45">
        <f>E60-M60</f>
        <v>12508366</v>
      </c>
      <c r="Q60" s="18">
        <f>IF(M60=0,"n/a",IF(AND(O60/M60&lt;1,O60/M60&gt;-1),O60/M60,"n/a"))</f>
        <v>0.30369515143317555</v>
      </c>
    </row>
    <row r="61" spans="2:23" ht="6.9" customHeight="1" x14ac:dyDescent="0.2">
      <c r="E61" s="45"/>
      <c r="F61" s="16"/>
      <c r="G61" s="45"/>
      <c r="H61" s="16"/>
      <c r="I61" s="45"/>
      <c r="K61" s="26"/>
      <c r="M61" s="45"/>
      <c r="N61" s="16"/>
      <c r="O61" s="45"/>
      <c r="Q61" s="26"/>
      <c r="S61" s="34"/>
      <c r="T61" s="34"/>
      <c r="U61" s="34"/>
      <c r="V61" s="34"/>
      <c r="W61" s="34"/>
    </row>
    <row r="62" spans="2:23" ht="12" x14ac:dyDescent="0.25">
      <c r="B62" s="13" t="s">
        <v>42</v>
      </c>
      <c r="E62" s="45"/>
      <c r="F62" s="16"/>
      <c r="G62" s="45"/>
      <c r="H62" s="46"/>
      <c r="I62" s="45"/>
      <c r="K62" s="26"/>
      <c r="M62" s="45"/>
      <c r="N62" s="46"/>
      <c r="O62" s="45"/>
      <c r="Q62" s="26"/>
    </row>
    <row r="63" spans="2:23" x14ac:dyDescent="0.2">
      <c r="C63" s="5" t="s">
        <v>23</v>
      </c>
      <c r="E63" s="45">
        <v>4344972</v>
      </c>
      <c r="F63" s="16"/>
      <c r="G63" s="45">
        <v>4494000</v>
      </c>
      <c r="H63" s="46"/>
      <c r="I63" s="45">
        <f>E63-G63</f>
        <v>-149028</v>
      </c>
      <c r="K63" s="18">
        <f>IF(G63=0,"n/a",IF(AND(I63/G63&lt;1,I63/G63&gt;-1),I63/G63,"n/a"))</f>
        <v>-3.316154873164219E-2</v>
      </c>
      <c r="M63" s="45">
        <v>3859313</v>
      </c>
      <c r="N63" s="46"/>
      <c r="O63" s="45">
        <f>E63-M63</f>
        <v>485659</v>
      </c>
      <c r="Q63" s="18">
        <f>IF(M63=0,"n/a",IF(AND(O63/M63&lt;1,O63/M63&gt;-1),O63/M63,"n/a"))</f>
        <v>0.12584079083505276</v>
      </c>
    </row>
    <row r="64" spans="2:23" x14ac:dyDescent="0.2">
      <c r="C64" s="5" t="s">
        <v>24</v>
      </c>
      <c r="E64" s="47">
        <v>15208239</v>
      </c>
      <c r="F64" s="16"/>
      <c r="G64" s="47">
        <v>14857000</v>
      </c>
      <c r="H64" s="46"/>
      <c r="I64" s="47">
        <f>E64-G64</f>
        <v>351239</v>
      </c>
      <c r="K64" s="24">
        <f>IF(G64=0,"n/a",IF(AND(I64/G64&lt;1,I64/G64&gt;-1),I64/G64,"n/a"))</f>
        <v>2.3641313858787105E-2</v>
      </c>
      <c r="M64" s="47">
        <v>15149380</v>
      </c>
      <c r="N64" s="46"/>
      <c r="O64" s="47">
        <f>E64-M64</f>
        <v>58859</v>
      </c>
      <c r="Q64" s="24">
        <f>IF(M64=0,"n/a",IF(AND(O64/M64&lt;1,O64/M64&gt;-1),O64/M64,"n/a"))</f>
        <v>3.8852415082333402E-3</v>
      </c>
    </row>
    <row r="65" spans="1:23" ht="6.9" customHeight="1" x14ac:dyDescent="0.2">
      <c r="E65" s="45"/>
      <c r="F65" s="16"/>
      <c r="G65" s="45"/>
      <c r="H65" s="16"/>
      <c r="I65" s="45"/>
      <c r="K65" s="26"/>
      <c r="M65" s="45"/>
      <c r="N65" s="16"/>
      <c r="O65" s="45"/>
      <c r="Q65" s="26"/>
      <c r="S65" s="34"/>
      <c r="T65" s="34"/>
      <c r="U65" s="34"/>
      <c r="V65" s="34"/>
      <c r="W65" s="34"/>
    </row>
    <row r="66" spans="1:23" x14ac:dyDescent="0.2">
      <c r="C66" s="5" t="s">
        <v>25</v>
      </c>
      <c r="E66" s="47">
        <f>SUM(E63:E64)</f>
        <v>19553211</v>
      </c>
      <c r="F66" s="16"/>
      <c r="G66" s="47">
        <f>SUM(G63:G64)</f>
        <v>19351000</v>
      </c>
      <c r="H66" s="46"/>
      <c r="I66" s="47">
        <f>E66-G66</f>
        <v>202211</v>
      </c>
      <c r="K66" s="24">
        <f>IF(G66=0,"n/a",IF(AND(I66/G66&lt;1,I66/G66&gt;-1),I66/G66,"n/a"))</f>
        <v>1.0449640845434344E-2</v>
      </c>
      <c r="M66" s="47">
        <f>SUM(M63:M64)</f>
        <v>19008693</v>
      </c>
      <c r="N66" s="46"/>
      <c r="O66" s="47">
        <f>E66-M66</f>
        <v>544518</v>
      </c>
      <c r="Q66" s="24">
        <f>IF(M66=0,"n/a",IF(AND(O66/M66&lt;1,O66/M66&gt;-1),O66/M66,"n/a"))</f>
        <v>2.8645735927241289E-2</v>
      </c>
    </row>
    <row r="67" spans="1:23" ht="6.9" customHeight="1" x14ac:dyDescent="0.2">
      <c r="E67" s="45"/>
      <c r="F67" s="16"/>
      <c r="G67" s="45"/>
      <c r="H67" s="16"/>
      <c r="I67" s="45"/>
      <c r="K67" s="26"/>
      <c r="M67" s="45"/>
      <c r="N67" s="16"/>
      <c r="O67" s="45"/>
      <c r="Q67" s="26"/>
      <c r="S67" s="34"/>
      <c r="T67" s="34"/>
      <c r="U67" s="34"/>
      <c r="V67" s="34"/>
      <c r="W67" s="34"/>
    </row>
    <row r="68" spans="1:23" ht="12" thickBot="1" x14ac:dyDescent="0.25">
      <c r="C68" s="5" t="s">
        <v>43</v>
      </c>
      <c r="E68" s="48">
        <f>E60+E66</f>
        <v>73248820</v>
      </c>
      <c r="F68" s="16"/>
      <c r="G68" s="48">
        <f>G60+G66</f>
        <v>70080000</v>
      </c>
      <c r="H68" s="46"/>
      <c r="I68" s="48">
        <f>E68-G68</f>
        <v>3168820</v>
      </c>
      <c r="K68" s="39">
        <f>IF(G68=0,"n/a",IF(AND(I68/G68&lt;1,I68/G68&gt;-1),I68/G68,"n/a"))</f>
        <v>4.5217180365296802E-2</v>
      </c>
      <c r="M68" s="48">
        <f>M60+M66</f>
        <v>60195936</v>
      </c>
      <c r="N68" s="46"/>
      <c r="O68" s="48">
        <f>E68-M68</f>
        <v>13052884</v>
      </c>
      <c r="Q68" s="39">
        <f>IF(M68=0,"n/a",IF(AND(O68/M68&lt;1,O68/M68&gt;-1),O68/M68,"n/a"))</f>
        <v>0.21683995411251683</v>
      </c>
    </row>
    <row r="69" spans="1:23" ht="12" thickTop="1" x14ac:dyDescent="0.2"/>
    <row r="70" spans="1:23" ht="13.2" x14ac:dyDescent="0.25">
      <c r="A70" s="5" t="s">
        <v>3</v>
      </c>
      <c r="C70" s="71" t="s">
        <v>44</v>
      </c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</row>
    <row r="71" spans="1:23" x14ac:dyDescent="0.2">
      <c r="A71" s="5" t="s">
        <v>3</v>
      </c>
    </row>
    <row r="72" spans="1:23" x14ac:dyDescent="0.2">
      <c r="A72" s="5" t="s">
        <v>3</v>
      </c>
    </row>
    <row r="73" spans="1:23" x14ac:dyDescent="0.2">
      <c r="A73" s="5" t="s">
        <v>3</v>
      </c>
    </row>
    <row r="74" spans="1:23" x14ac:dyDescent="0.2">
      <c r="A74" s="5" t="s">
        <v>3</v>
      </c>
    </row>
    <row r="75" spans="1:23" x14ac:dyDescent="0.2">
      <c r="A75" s="5" t="s">
        <v>3</v>
      </c>
    </row>
    <row r="76" spans="1:23" x14ac:dyDescent="0.2">
      <c r="A76" s="5" t="s">
        <v>3</v>
      </c>
    </row>
    <row r="77" spans="1:23" x14ac:dyDescent="0.2">
      <c r="A77" s="5" t="s">
        <v>3</v>
      </c>
    </row>
    <row r="78" spans="1:23" x14ac:dyDescent="0.2">
      <c r="A78" s="5" t="s">
        <v>3</v>
      </c>
    </row>
    <row r="79" spans="1:23" x14ac:dyDescent="0.2">
      <c r="A79" s="5" t="s">
        <v>3</v>
      </c>
    </row>
    <row r="80" spans="1:23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</sheetData>
  <mergeCells count="8">
    <mergeCell ref="S6:W6"/>
    <mergeCell ref="C70:T70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80" orientation="landscape" r:id="rId1"/>
  <headerFooter alignWithMargins="0">
    <oddFooter>&amp;C6a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4"/>
  <sheetViews>
    <sheetView zoomScaleNormal="100" zoomScaleSheetLayoutView="100" workbookViewId="0">
      <pane xSplit="4" ySplit="8" topLeftCell="E42" activePane="bottomRight" state="frozen"/>
      <selection activeCell="M42" sqref="M42"/>
      <selection pane="topRight" activeCell="M42" sqref="M42"/>
      <selection pane="bottomLeft" activeCell="M42" sqref="M42"/>
      <selection pane="bottomRight" activeCell="I78" sqref="I78"/>
    </sheetView>
  </sheetViews>
  <sheetFormatPr defaultColWidth="9.109375" defaultRowHeight="11.4" x14ac:dyDescent="0.2"/>
  <cols>
    <col min="1" max="2" width="1.6640625" style="5" customWidth="1"/>
    <col min="3" max="3" width="9.109375" style="5"/>
    <col min="4" max="4" width="23.88671875" style="5" customWidth="1"/>
    <col min="5" max="5" width="16.6640625" style="5" customWidth="1"/>
    <col min="6" max="6" width="0.88671875" style="5" customWidth="1"/>
    <col min="7" max="7" width="16.6640625" style="5" customWidth="1"/>
    <col min="8" max="8" width="0.88671875" style="5" customWidth="1"/>
    <col min="9" max="9" width="16.6640625" style="5" customWidth="1"/>
    <col min="10" max="10" width="0.88671875" style="5" customWidth="1"/>
    <col min="11" max="11" width="7.6640625" style="6" customWidth="1"/>
    <col min="12" max="12" width="0.88671875" style="5" customWidth="1"/>
    <col min="13" max="13" width="16.6640625" style="5" customWidth="1"/>
    <col min="14" max="14" width="0.88671875" style="5" customWidth="1"/>
    <col min="15" max="15" width="16.6640625" style="5" customWidth="1"/>
    <col min="16" max="16" width="0.88671875" style="5" customWidth="1"/>
    <col min="17" max="17" width="7.6640625" style="6" customWidth="1"/>
    <col min="18" max="18" width="0.88671875" style="5" customWidth="1"/>
    <col min="19" max="19" width="7.6640625" style="6" customWidth="1"/>
    <col min="20" max="20" width="0.88671875" style="6" customWidth="1"/>
    <col min="21" max="21" width="7.6640625" style="6" customWidth="1"/>
    <col min="22" max="22" width="0.88671875" style="6" customWidth="1"/>
    <col min="23" max="23" width="7.6640625" style="6" customWidth="1"/>
    <col min="24" max="16384" width="9.109375" style="5"/>
  </cols>
  <sheetData>
    <row r="1" spans="1:23" s="1" customFormat="1" ht="13.8" x14ac:dyDescent="0.25">
      <c r="E1" s="73" t="s">
        <v>0</v>
      </c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S1" s="2"/>
      <c r="T1" s="2"/>
      <c r="U1" s="2"/>
      <c r="V1" s="2"/>
      <c r="W1" s="2"/>
    </row>
    <row r="2" spans="1:23" s="1" customFormat="1" ht="13.8" x14ac:dyDescent="0.25">
      <c r="E2" s="73" t="s">
        <v>1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S2" s="2"/>
      <c r="T2" s="2"/>
      <c r="U2" s="2"/>
      <c r="V2" s="2"/>
      <c r="W2" s="2"/>
    </row>
    <row r="3" spans="1:23" s="1" customFormat="1" ht="13.8" x14ac:dyDescent="0.25">
      <c r="E3" s="73" t="s">
        <v>47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S3" s="2"/>
      <c r="T3" s="2"/>
      <c r="U3" s="2"/>
      <c r="V3" s="2"/>
      <c r="W3" s="2"/>
    </row>
    <row r="4" spans="1:23" s="3" customFormat="1" ht="13.2" x14ac:dyDescent="0.25">
      <c r="E4" s="74" t="s">
        <v>2</v>
      </c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S4" s="4"/>
      <c r="T4" s="4"/>
      <c r="U4" s="4"/>
      <c r="V4" s="4"/>
      <c r="W4" s="4"/>
    </row>
    <row r="5" spans="1:23" x14ac:dyDescent="0.2">
      <c r="A5" s="5" t="s">
        <v>3</v>
      </c>
    </row>
    <row r="6" spans="1:23" s="7" customFormat="1" ht="13.2" x14ac:dyDescent="0.25">
      <c r="A6" s="7" t="s">
        <v>3</v>
      </c>
      <c r="I6" s="75" t="s">
        <v>4</v>
      </c>
      <c r="J6" s="75"/>
      <c r="K6" s="75"/>
      <c r="O6" s="75" t="s">
        <v>5</v>
      </c>
      <c r="P6" s="75"/>
      <c r="Q6" s="75"/>
      <c r="S6" s="70" t="s">
        <v>6</v>
      </c>
      <c r="T6" s="70"/>
      <c r="U6" s="70"/>
      <c r="V6" s="70"/>
      <c r="W6" s="70"/>
    </row>
    <row r="7" spans="1:23" s="7" customFormat="1" ht="13.2" x14ac:dyDescent="0.25">
      <c r="E7" s="8" t="s">
        <v>7</v>
      </c>
      <c r="G7" s="8"/>
      <c r="I7" s="8"/>
      <c r="K7" s="9"/>
      <c r="M7" s="8" t="s">
        <v>7</v>
      </c>
      <c r="O7" s="8"/>
      <c r="Q7" s="9"/>
      <c r="S7" s="9"/>
      <c r="T7" s="10"/>
      <c r="U7" s="9"/>
      <c r="V7" s="10"/>
      <c r="W7" s="9"/>
    </row>
    <row r="8" spans="1:23" s="7" customFormat="1" ht="13.2" x14ac:dyDescent="0.25">
      <c r="A8" s="3" t="s">
        <v>8</v>
      </c>
      <c r="E8" s="11">
        <v>2017</v>
      </c>
      <c r="G8" s="11" t="s">
        <v>9</v>
      </c>
      <c r="I8" s="11" t="s">
        <v>10</v>
      </c>
      <c r="K8" s="12" t="s">
        <v>11</v>
      </c>
      <c r="M8" s="11">
        <f>E8-1</f>
        <v>2016</v>
      </c>
      <c r="O8" s="11" t="s">
        <v>10</v>
      </c>
      <c r="Q8" s="12" t="s">
        <v>11</v>
      </c>
      <c r="S8" s="12">
        <f>E8</f>
        <v>2017</v>
      </c>
      <c r="T8" s="10"/>
      <c r="U8" s="12" t="s">
        <v>9</v>
      </c>
      <c r="V8" s="10"/>
      <c r="W8" s="12">
        <f>M8</f>
        <v>2016</v>
      </c>
    </row>
    <row r="9" spans="1:23" ht="12" x14ac:dyDescent="0.25">
      <c r="B9" s="13" t="s">
        <v>12</v>
      </c>
    </row>
    <row r="10" spans="1:23" x14ac:dyDescent="0.2">
      <c r="C10" s="5" t="s">
        <v>13</v>
      </c>
      <c r="E10" s="14">
        <v>25688606.399999999</v>
      </c>
      <c r="F10" s="15"/>
      <c r="G10" s="14">
        <v>29335000</v>
      </c>
      <c r="H10" s="16"/>
      <c r="I10" s="14">
        <f>E10-G10</f>
        <v>-3646393.6000000015</v>
      </c>
      <c r="J10" s="17"/>
      <c r="K10" s="18">
        <f>IF(G10=0,"n/a",IF(AND(I10/G10&lt;1,I10/G10&gt;-1),I10/G10,"n/a"))</f>
        <v>-0.1243018101244248</v>
      </c>
      <c r="M10" s="14">
        <v>24135769.899999999</v>
      </c>
      <c r="N10" s="16"/>
      <c r="O10" s="14">
        <f>E10-M10</f>
        <v>1552836.5</v>
      </c>
      <c r="Q10" s="18">
        <f>IF(M10=0,"n/a",IF(AND(O10/M10&lt;1,O10/M10&gt;-1),O10/M10,"n/a"))</f>
        <v>6.4337558173356638E-2</v>
      </c>
      <c r="S10" s="19">
        <f>IF(E48=0,"n/a",E10/E48)</f>
        <v>1.4507621601953082</v>
      </c>
      <c r="T10" s="20"/>
      <c r="U10" s="19">
        <f>IF(G48=0,"n/a",G10/G48)</f>
        <v>1.5035879036391595</v>
      </c>
      <c r="V10" s="20"/>
      <c r="W10" s="19">
        <f>IF(M48=0,"n/a",M10/M48)</f>
        <v>1.4403223629245936</v>
      </c>
    </row>
    <row r="11" spans="1:23" x14ac:dyDescent="0.2">
      <c r="C11" s="5" t="s">
        <v>14</v>
      </c>
      <c r="E11" s="21">
        <v>12257724.98</v>
      </c>
      <c r="F11" s="16"/>
      <c r="G11" s="21">
        <v>12218000</v>
      </c>
      <c r="H11" s="16"/>
      <c r="I11" s="21">
        <f>E11-G11</f>
        <v>39724.980000000447</v>
      </c>
      <c r="K11" s="18">
        <f>IF(G11=0,"n/a",IF(AND(I11/G11&lt;1,I11/G11&gt;-1),I11/G11,"n/a"))</f>
        <v>3.2513488295957153E-3</v>
      </c>
      <c r="M11" s="21">
        <v>12159132.539999999</v>
      </c>
      <c r="N11" s="16"/>
      <c r="O11" s="21">
        <f>E11-M11</f>
        <v>98592.440000001341</v>
      </c>
      <c r="Q11" s="18">
        <f>IF(M11=0,"n/a",IF(AND(O11/M11&lt;1,O11/M11&gt;-1),O11/M11,"n/a"))</f>
        <v>8.1085093591718796E-3</v>
      </c>
      <c r="S11" s="22">
        <f>IF(E49=0,"n/a",E11/E49)</f>
        <v>1.0141066391224116</v>
      </c>
      <c r="T11" s="20"/>
      <c r="U11" s="22">
        <f>IF(G49=0,"n/a",G11/G49)</f>
        <v>1.0039441248972885</v>
      </c>
      <c r="V11" s="20"/>
      <c r="W11" s="22">
        <f>IF(M49=0,"n/a",M11/M49)</f>
        <v>1.0054610967535098</v>
      </c>
    </row>
    <row r="12" spans="1:23" x14ac:dyDescent="0.2">
      <c r="C12" s="5" t="s">
        <v>15</v>
      </c>
      <c r="E12" s="23">
        <v>1029055.43</v>
      </c>
      <c r="F12" s="16"/>
      <c r="G12" s="23">
        <v>1135000</v>
      </c>
      <c r="H12" s="16"/>
      <c r="I12" s="23">
        <f>E12-G12</f>
        <v>-105944.56999999995</v>
      </c>
      <c r="K12" s="24">
        <f>IF(G12=0,"n/a",IF(AND(I12/G12&lt;1,I12/G12&gt;-1),I12/G12,"n/a"))</f>
        <v>-9.334323348017616E-2</v>
      </c>
      <c r="M12" s="23">
        <v>919904.09</v>
      </c>
      <c r="N12" s="16"/>
      <c r="O12" s="23">
        <f>E12-M12</f>
        <v>109151.34000000008</v>
      </c>
      <c r="Q12" s="24">
        <f>IF(M12=0,"n/a",IF(AND(O12/M12&lt;1,O12/M12&gt;-1),O12/M12,"n/a"))</f>
        <v>0.11865513066693734</v>
      </c>
      <c r="S12" s="25">
        <f>IF(E50=0,"n/a",E12/E50)</f>
        <v>0.78736687024372631</v>
      </c>
      <c r="T12" s="20"/>
      <c r="U12" s="25">
        <f>IF(G50=0,"n/a",G12/G50)</f>
        <v>0.79985905567300919</v>
      </c>
      <c r="V12" s="20"/>
      <c r="W12" s="25">
        <f>IF(M50=0,"n/a",M12/M50)</f>
        <v>0.76894098264185506</v>
      </c>
    </row>
    <row r="13" spans="1:23" ht="6.9" customHeight="1" x14ac:dyDescent="0.2">
      <c r="E13" s="21"/>
      <c r="F13" s="16"/>
      <c r="G13" s="21"/>
      <c r="H13" s="16"/>
      <c r="I13" s="21"/>
      <c r="K13" s="26"/>
      <c r="M13" s="21"/>
      <c r="N13" s="16"/>
      <c r="O13" s="21"/>
      <c r="Q13" s="26"/>
      <c r="S13" s="20"/>
      <c r="T13" s="20"/>
      <c r="U13" s="20"/>
      <c r="V13" s="20"/>
      <c r="W13" s="20"/>
    </row>
    <row r="14" spans="1:23" x14ac:dyDescent="0.2">
      <c r="C14" s="5" t="s">
        <v>16</v>
      </c>
      <c r="E14" s="21">
        <f>SUM(E10:E12)</f>
        <v>38975386.809999995</v>
      </c>
      <c r="F14" s="16"/>
      <c r="G14" s="21">
        <f>SUM(G10:G12)</f>
        <v>42688000</v>
      </c>
      <c r="H14" s="16"/>
      <c r="I14" s="21">
        <f>E14-G14</f>
        <v>-3712613.1900000051</v>
      </c>
      <c r="K14" s="18">
        <f>IF(G14=0,"n/a",IF(AND(I14/G14&lt;1,I14/G14&gt;-1),I14/G14,"n/a"))</f>
        <v>-8.6970886197526354E-2</v>
      </c>
      <c r="M14" s="21">
        <f>SUM(M10:M12)</f>
        <v>37214806.530000001</v>
      </c>
      <c r="N14" s="16"/>
      <c r="O14" s="21">
        <f>E14-M14</f>
        <v>1760580.2799999937</v>
      </c>
      <c r="Q14" s="18">
        <f>IF(M14=0,"n/a",IF(AND(O14/M14&lt;1,O14/M14&gt;-1),O14/M14,"n/a"))</f>
        <v>4.7308596877448116E-2</v>
      </c>
      <c r="S14" s="22">
        <f>IF(E52=0,"n/a",E14/E52)</f>
        <v>1.2531816933691124</v>
      </c>
      <c r="T14" s="20"/>
      <c r="U14" s="22">
        <f>IF(G52=0,"n/a",G14/G52)</f>
        <v>1.2897066376627693</v>
      </c>
      <c r="V14" s="20"/>
      <c r="W14" s="22">
        <f>IF(M52=0,"n/a",M14/M52)</f>
        <v>1.2385689387261136</v>
      </c>
    </row>
    <row r="15" spans="1:23" ht="6.9" customHeight="1" x14ac:dyDescent="0.2">
      <c r="E15" s="21"/>
      <c r="F15" s="16"/>
      <c r="G15" s="21"/>
      <c r="H15" s="16"/>
      <c r="I15" s="21"/>
      <c r="K15" s="26"/>
      <c r="M15" s="21"/>
      <c r="N15" s="16"/>
      <c r="O15" s="21"/>
      <c r="Q15" s="26"/>
      <c r="S15" s="20"/>
      <c r="T15" s="20"/>
      <c r="U15" s="20"/>
      <c r="V15" s="20"/>
      <c r="W15" s="20"/>
    </row>
    <row r="16" spans="1:23" ht="12" x14ac:dyDescent="0.25">
      <c r="B16" s="13" t="s">
        <v>17</v>
      </c>
      <c r="E16" s="21"/>
      <c r="F16" s="16"/>
      <c r="G16" s="21"/>
      <c r="H16" s="16"/>
      <c r="I16" s="21"/>
      <c r="K16" s="26"/>
      <c r="M16" s="21"/>
      <c r="N16" s="16"/>
      <c r="O16" s="21"/>
      <c r="Q16" s="26"/>
      <c r="S16" s="20"/>
      <c r="T16" s="20"/>
      <c r="U16" s="20"/>
      <c r="V16" s="20"/>
      <c r="W16" s="20"/>
    </row>
    <row r="17" spans="2:23" x14ac:dyDescent="0.2">
      <c r="C17" s="5" t="s">
        <v>18</v>
      </c>
      <c r="E17" s="21">
        <v>1473774.9</v>
      </c>
      <c r="F17" s="16"/>
      <c r="G17" s="21">
        <v>1325000</v>
      </c>
      <c r="H17" s="16"/>
      <c r="I17" s="21">
        <f>E17-G17</f>
        <v>148774.89999999991</v>
      </c>
      <c r="K17" s="18">
        <f>IF(G17=0,"n/a",IF(AND(I17/G17&lt;1,I17/G17&gt;-1),I17/G17,"n/a"))</f>
        <v>0.11228294339622634</v>
      </c>
      <c r="M17" s="21">
        <v>1116339.72</v>
      </c>
      <c r="N17" s="16"/>
      <c r="O17" s="21">
        <f>E17-M17</f>
        <v>357435.17999999993</v>
      </c>
      <c r="Q17" s="18">
        <f>IF(M17=0,"n/a",IF(AND(O17/M17&lt;1,O17/M17&gt;-1),O17/M17,"n/a"))</f>
        <v>0.32018495230107907</v>
      </c>
      <c r="S17" s="22">
        <f>IF(E55=0,"n/a",E17/E55)</f>
        <v>0.51126938367712249</v>
      </c>
      <c r="T17" s="20"/>
      <c r="U17" s="22">
        <f>IF(G55=0,"n/a",G17/G55)</f>
        <v>0.51656920077972712</v>
      </c>
      <c r="V17" s="20"/>
      <c r="W17" s="22">
        <f>IF(M55=0,"n/a",M17/M55)</f>
        <v>0.47802348624858904</v>
      </c>
    </row>
    <row r="18" spans="2:23" x14ac:dyDescent="0.2">
      <c r="C18" s="5" t="s">
        <v>19</v>
      </c>
      <c r="E18" s="23">
        <v>81115.75</v>
      </c>
      <c r="F18" s="27"/>
      <c r="G18" s="23">
        <v>90000</v>
      </c>
      <c r="H18" s="28"/>
      <c r="I18" s="23">
        <f>E18-G18</f>
        <v>-8884.25</v>
      </c>
      <c r="J18" s="29"/>
      <c r="K18" s="24">
        <f>IF(G18=0,"n/a",IF(AND(I18/G18&lt;1,I18/G18&gt;-1),I18/G18,"n/a"))</f>
        <v>-9.8713888888888893E-2</v>
      </c>
      <c r="L18" s="30"/>
      <c r="M18" s="23">
        <v>18562.060000000001</v>
      </c>
      <c r="N18" s="31"/>
      <c r="O18" s="23">
        <f>E18-M18</f>
        <v>62553.69</v>
      </c>
      <c r="Q18" s="24" t="str">
        <f>IF(M18=0,"n/a",IF(AND(O18/M18&lt;1,O18/M18&gt;-1),O18/M18,"n/a"))</f>
        <v>n/a</v>
      </c>
      <c r="S18" s="25">
        <f>IF(E56=0,"n/a",E18/E56)</f>
        <v>0.53463054381998776</v>
      </c>
      <c r="T18" s="20"/>
      <c r="U18" s="25">
        <f>IF(G56=0,"n/a",G18/G56)</f>
        <v>0.52325581395348841</v>
      </c>
      <c r="V18" s="20"/>
      <c r="W18" s="25">
        <f>IF(M56=0,"n/a",M18/M56)</f>
        <v>8.6860364997660273</v>
      </c>
    </row>
    <row r="19" spans="2:23" ht="6.9" customHeight="1" x14ac:dyDescent="0.2">
      <c r="E19" s="21"/>
      <c r="F19" s="32"/>
      <c r="G19" s="21"/>
      <c r="H19" s="32"/>
      <c r="I19" s="21"/>
      <c r="J19" s="33"/>
      <c r="K19" s="26"/>
      <c r="L19" s="33"/>
      <c r="M19" s="21"/>
      <c r="N19" s="32"/>
      <c r="O19" s="21"/>
      <c r="Q19" s="26"/>
      <c r="S19" s="20"/>
      <c r="T19" s="20"/>
      <c r="U19" s="20"/>
      <c r="V19" s="20"/>
      <c r="W19" s="20"/>
    </row>
    <row r="20" spans="2:23" x14ac:dyDescent="0.2">
      <c r="C20" s="5" t="s">
        <v>20</v>
      </c>
      <c r="E20" s="23">
        <f>SUM(E17:E18)</f>
        <v>1554890.65</v>
      </c>
      <c r="F20" s="27"/>
      <c r="G20" s="23">
        <f>SUM(G17:G18)</f>
        <v>1415000</v>
      </c>
      <c r="H20" s="28"/>
      <c r="I20" s="23">
        <f>E20-G20</f>
        <v>139890.64999999991</v>
      </c>
      <c r="J20" s="29"/>
      <c r="K20" s="24">
        <f>IF(G20=0,"n/a",IF(AND(I20/G20&lt;1,I20/G20&gt;-1),I20/G20,"n/a"))</f>
        <v>9.8862650176678377E-2</v>
      </c>
      <c r="L20" s="30"/>
      <c r="M20" s="23">
        <f>SUM(M17:M18)</f>
        <v>1134901.78</v>
      </c>
      <c r="N20" s="31"/>
      <c r="O20" s="23">
        <f>E20-M20</f>
        <v>419988.86999999988</v>
      </c>
      <c r="Q20" s="24">
        <f>IF(M20=0,"n/a",IF(AND(O20/M20&lt;1,O20/M20&gt;-1),O20/M20,"n/a"))</f>
        <v>0.37006627128560843</v>
      </c>
      <c r="S20" s="25">
        <f>IF(E58=0,"n/a",E20/E58)</f>
        <v>0.51243750212157446</v>
      </c>
      <c r="T20" s="20"/>
      <c r="U20" s="25">
        <f>IF(G58=0,"n/a",G20/G58)</f>
        <v>0.51698940445743513</v>
      </c>
      <c r="V20" s="20"/>
      <c r="W20" s="25">
        <f>IF(M58=0,"n/a",M20/M58)</f>
        <v>0.48552757885586112</v>
      </c>
    </row>
    <row r="21" spans="2:23" ht="6.9" customHeight="1" x14ac:dyDescent="0.2">
      <c r="E21" s="21"/>
      <c r="F21" s="32"/>
      <c r="G21" s="21"/>
      <c r="H21" s="32"/>
      <c r="I21" s="21"/>
      <c r="J21" s="33"/>
      <c r="K21" s="26"/>
      <c r="L21" s="33"/>
      <c r="M21" s="21"/>
      <c r="N21" s="32"/>
      <c r="O21" s="21"/>
      <c r="Q21" s="26"/>
      <c r="S21" s="20"/>
      <c r="T21" s="20"/>
      <c r="U21" s="20"/>
      <c r="V21" s="20"/>
      <c r="W21" s="20"/>
    </row>
    <row r="22" spans="2:23" x14ac:dyDescent="0.2">
      <c r="C22" s="5" t="s">
        <v>21</v>
      </c>
      <c r="E22" s="21">
        <f>E14+E20</f>
        <v>40530277.459999993</v>
      </c>
      <c r="F22" s="32"/>
      <c r="G22" s="21">
        <f>G14+G20</f>
        <v>44103000</v>
      </c>
      <c r="H22" s="32"/>
      <c r="I22" s="21">
        <f>E22-G22</f>
        <v>-3572722.5400000066</v>
      </c>
      <c r="J22" s="33"/>
      <c r="K22" s="18">
        <f>IF(G22=0,"n/a",IF(AND(I22/G22&lt;1,I22/G22&gt;-1),I22/G22,"n/a"))</f>
        <v>-8.1008605763780384E-2</v>
      </c>
      <c r="L22" s="33"/>
      <c r="M22" s="21">
        <f>M14+M20</f>
        <v>38349708.310000002</v>
      </c>
      <c r="N22" s="32"/>
      <c r="O22" s="21">
        <f>E22-M22</f>
        <v>2180569.1499999911</v>
      </c>
      <c r="Q22" s="18">
        <f>IF(M22=0,"n/a",IF(AND(O22/M22&lt;1,O22/M22&gt;-1),O22/M22,"n/a"))</f>
        <v>5.6860123481862042E-2</v>
      </c>
      <c r="S22" s="22">
        <f>IF(E60=0,"n/a",E22/E60)</f>
        <v>1.1873368784456297</v>
      </c>
      <c r="T22" s="20"/>
      <c r="U22" s="22">
        <f>IF(G60=0,"n/a",G22/G60)</f>
        <v>1.2306898091304832</v>
      </c>
      <c r="V22" s="20"/>
      <c r="W22" s="22">
        <f>IF(M60=0,"n/a",M22/M60)</f>
        <v>1.1842149191340263</v>
      </c>
    </row>
    <row r="23" spans="2:23" ht="6.9" customHeight="1" x14ac:dyDescent="0.2">
      <c r="E23" s="21"/>
      <c r="F23" s="32"/>
      <c r="G23" s="21"/>
      <c r="H23" s="32"/>
      <c r="I23" s="21"/>
      <c r="J23" s="33"/>
      <c r="K23" s="26"/>
      <c r="L23" s="33"/>
      <c r="M23" s="21"/>
      <c r="N23" s="32"/>
      <c r="O23" s="21"/>
      <c r="Q23" s="26"/>
      <c r="S23" s="20"/>
      <c r="T23" s="20"/>
      <c r="U23" s="20"/>
      <c r="V23" s="20"/>
      <c r="W23" s="20"/>
    </row>
    <row r="24" spans="2:23" ht="12" x14ac:dyDescent="0.25">
      <c r="B24" s="13" t="s">
        <v>22</v>
      </c>
      <c r="E24" s="21"/>
      <c r="F24" s="32"/>
      <c r="G24" s="21"/>
      <c r="H24" s="32"/>
      <c r="I24" s="21"/>
      <c r="J24" s="33"/>
      <c r="K24" s="26"/>
      <c r="L24" s="33"/>
      <c r="M24" s="21"/>
      <c r="N24" s="32"/>
      <c r="O24" s="21"/>
      <c r="Q24" s="26"/>
      <c r="S24" s="20"/>
      <c r="T24" s="20"/>
      <c r="U24" s="20"/>
      <c r="V24" s="20"/>
      <c r="W24" s="20"/>
    </row>
    <row r="25" spans="2:23" x14ac:dyDescent="0.2">
      <c r="C25" s="5" t="s">
        <v>23</v>
      </c>
      <c r="E25" s="21">
        <v>528290.87</v>
      </c>
      <c r="F25" s="32"/>
      <c r="G25" s="21">
        <v>438000</v>
      </c>
      <c r="H25" s="32"/>
      <c r="I25" s="21">
        <f>E25-G25</f>
        <v>90290.87</v>
      </c>
      <c r="J25" s="33"/>
      <c r="K25" s="18">
        <f>IF(G25=0,"n/a",IF(AND(I25/G25&lt;1,I25/G25&gt;-1),I25/G25,"n/a"))</f>
        <v>0.20614353881278538</v>
      </c>
      <c r="L25" s="33"/>
      <c r="M25" s="21">
        <v>508845.05</v>
      </c>
      <c r="N25" s="32"/>
      <c r="O25" s="21">
        <f>E25-M25</f>
        <v>19445.820000000007</v>
      </c>
      <c r="Q25" s="18">
        <f>IF(M25=0,"n/a",IF(AND(O25/M25&lt;1,O25/M25&gt;-1),O25/M25,"n/a"))</f>
        <v>3.8215602175947293E-2</v>
      </c>
      <c r="S25" s="22">
        <f>IF(E63=0,"n/a",E25/E63)</f>
        <v>0.14191807078349908</v>
      </c>
      <c r="T25" s="20"/>
      <c r="U25" s="22">
        <f>IF(G63=0,"n/a",G25/G63)</f>
        <v>0.10620756547041707</v>
      </c>
      <c r="V25" s="20"/>
      <c r="W25" s="22">
        <f>IF(M63=0,"n/a",M25/M63)</f>
        <v>0.13671834886369652</v>
      </c>
    </row>
    <row r="26" spans="2:23" x14ac:dyDescent="0.2">
      <c r="C26" s="5" t="s">
        <v>24</v>
      </c>
      <c r="E26" s="23">
        <v>1156962.6399999999</v>
      </c>
      <c r="F26" s="27"/>
      <c r="G26" s="23">
        <v>1067000</v>
      </c>
      <c r="H26" s="28"/>
      <c r="I26" s="23">
        <f>E26-G26</f>
        <v>89962.639999999898</v>
      </c>
      <c r="J26" s="29"/>
      <c r="K26" s="24">
        <f>IF(G26=0,"n/a",IF(AND(I26/G26&lt;1,I26/G26&gt;-1),I26/G26,"n/a"))</f>
        <v>8.4313626991565041E-2</v>
      </c>
      <c r="L26" s="30"/>
      <c r="M26" s="23">
        <v>1105369</v>
      </c>
      <c r="N26" s="31"/>
      <c r="O26" s="23">
        <f>E26-M26</f>
        <v>51593.639999999898</v>
      </c>
      <c r="Q26" s="24">
        <f>IF(M26=0,"n/a",IF(AND(O26/M26&lt;1,O26/M26&gt;-1),O26/M26,"n/a"))</f>
        <v>4.6675490266146327E-2</v>
      </c>
      <c r="S26" s="25">
        <f>IF(E64=0,"n/a",E26/E64)</f>
        <v>8.604292185615077E-2</v>
      </c>
      <c r="T26" s="20"/>
      <c r="U26" s="25">
        <f>IF(G64=0,"n/a",G26/G64)</f>
        <v>7.7431059506531202E-2</v>
      </c>
      <c r="V26" s="20"/>
      <c r="W26" s="25">
        <f>IF(M64=0,"n/a",M26/M64)</f>
        <v>7.9039969933364734E-2</v>
      </c>
    </row>
    <row r="27" spans="2:23" ht="6.9" customHeight="1" x14ac:dyDescent="0.2">
      <c r="E27" s="21"/>
      <c r="F27" s="32"/>
      <c r="G27" s="21"/>
      <c r="H27" s="32"/>
      <c r="I27" s="21"/>
      <c r="J27" s="33"/>
      <c r="K27" s="26"/>
      <c r="L27" s="33"/>
      <c r="M27" s="21"/>
      <c r="N27" s="32"/>
      <c r="O27" s="21"/>
      <c r="Q27" s="26"/>
      <c r="S27" s="20"/>
      <c r="T27" s="20"/>
      <c r="U27" s="20"/>
      <c r="V27" s="20"/>
      <c r="W27" s="20"/>
    </row>
    <row r="28" spans="2:23" x14ac:dyDescent="0.2">
      <c r="C28" s="5" t="s">
        <v>25</v>
      </c>
      <c r="E28" s="23">
        <f>SUM(E25:E26)</f>
        <v>1685253.5099999998</v>
      </c>
      <c r="F28" s="27"/>
      <c r="G28" s="23">
        <f>SUM(G25:G26)</f>
        <v>1505000</v>
      </c>
      <c r="H28" s="28"/>
      <c r="I28" s="23">
        <f>E28-G28</f>
        <v>180253.50999999978</v>
      </c>
      <c r="J28" s="29"/>
      <c r="K28" s="24">
        <f>IF(G28=0,"n/a",IF(AND(I28/G28&lt;1,I28/G28&gt;-1),I28/G28,"n/a"))</f>
        <v>0.11976977408637859</v>
      </c>
      <c r="L28" s="30"/>
      <c r="M28" s="23">
        <f>SUM(M25:M26)</f>
        <v>1614214.05</v>
      </c>
      <c r="N28" s="31"/>
      <c r="O28" s="23">
        <f>E28-M28</f>
        <v>71039.45999999973</v>
      </c>
      <c r="Q28" s="24">
        <f>IF(M28=0,"n/a",IF(AND(O28/M28&lt;1,O28/M28&gt;-1),O28/M28,"n/a"))</f>
        <v>4.4008698846351717E-2</v>
      </c>
      <c r="S28" s="25">
        <f>IF(E66=0,"n/a",E28/E66)</f>
        <v>9.8157628970934496E-2</v>
      </c>
      <c r="T28" s="20"/>
      <c r="U28" s="25">
        <f>IF(G66=0,"n/a",G28/G66)</f>
        <v>8.4059428060768548E-2</v>
      </c>
      <c r="V28" s="20"/>
      <c r="W28" s="25">
        <f>IF(M66=0,"n/a",M28/M66)</f>
        <v>9.1163582707782201E-2</v>
      </c>
    </row>
    <row r="29" spans="2:23" ht="6.9" customHeight="1" x14ac:dyDescent="0.2">
      <c r="E29" s="21"/>
      <c r="F29" s="32"/>
      <c r="G29" s="21"/>
      <c r="H29" s="32"/>
      <c r="I29" s="21"/>
      <c r="J29" s="33"/>
      <c r="K29" s="26"/>
      <c r="L29" s="33"/>
      <c r="M29" s="21"/>
      <c r="N29" s="32"/>
      <c r="O29" s="21"/>
      <c r="Q29" s="26"/>
      <c r="S29" s="20"/>
      <c r="T29" s="20"/>
      <c r="U29" s="20"/>
      <c r="V29" s="20"/>
      <c r="W29" s="20"/>
    </row>
    <row r="30" spans="2:23" x14ac:dyDescent="0.2">
      <c r="C30" s="5" t="s">
        <v>26</v>
      </c>
      <c r="E30" s="21">
        <f>E22+E28</f>
        <v>42215530.969999991</v>
      </c>
      <c r="F30" s="32"/>
      <c r="G30" s="21">
        <f>G22+G28</f>
        <v>45608000</v>
      </c>
      <c r="H30" s="32"/>
      <c r="I30" s="21">
        <f>E30-G30</f>
        <v>-3392469.0300000086</v>
      </c>
      <c r="J30" s="33"/>
      <c r="K30" s="18">
        <f>IF(G30=0,"n/a",IF(AND(I30/G30&lt;1,I30/G30&gt;-1),I30/G30,"n/a"))</f>
        <v>-7.4383200973513613E-2</v>
      </c>
      <c r="L30" s="33"/>
      <c r="M30" s="21">
        <f>M22+M28</f>
        <v>39963922.359999999</v>
      </c>
      <c r="N30" s="32"/>
      <c r="O30" s="21">
        <f>E30-M30</f>
        <v>2251608.609999992</v>
      </c>
      <c r="Q30" s="18">
        <f>IF(M30=0,"n/a",IF(AND(O30/M30&lt;1,O30/M30&gt;-1),O30/M30,"n/a"))</f>
        <v>5.6341031536324707E-2</v>
      </c>
      <c r="S30" s="19">
        <f>IF(E68=0,"n/a",E30/E68)</f>
        <v>0.82284589431474131</v>
      </c>
      <c r="T30" s="20"/>
      <c r="U30" s="19">
        <f>IF(G68=0,"n/a",G30/G68)</f>
        <v>0.8486788239672497</v>
      </c>
      <c r="V30" s="20"/>
      <c r="W30" s="19">
        <f>IF(M68=0,"n/a",M30/M68)</f>
        <v>0.79782856929758683</v>
      </c>
    </row>
    <row r="31" spans="2:23" ht="6.9" customHeight="1" x14ac:dyDescent="0.2">
      <c r="E31" s="21"/>
      <c r="F31" s="32"/>
      <c r="G31" s="21"/>
      <c r="H31" s="32"/>
      <c r="I31" s="21"/>
      <c r="J31" s="33"/>
      <c r="K31" s="26"/>
      <c r="L31" s="33"/>
      <c r="M31" s="21"/>
      <c r="N31" s="32"/>
      <c r="O31" s="21"/>
      <c r="Q31" s="26"/>
      <c r="S31" s="34"/>
      <c r="T31" s="34"/>
      <c r="U31" s="34"/>
      <c r="V31" s="34"/>
      <c r="W31" s="34"/>
    </row>
    <row r="32" spans="2:23" x14ac:dyDescent="0.2">
      <c r="B32" s="5" t="s">
        <v>27</v>
      </c>
      <c r="E32" s="21">
        <v>-5579660.1100000003</v>
      </c>
      <c r="F32" s="32"/>
      <c r="G32" s="21">
        <v>67000</v>
      </c>
      <c r="H32" s="32"/>
      <c r="I32" s="21">
        <f>E32-G32</f>
        <v>-5646660.1100000003</v>
      </c>
      <c r="J32" s="33"/>
      <c r="K32" s="18" t="str">
        <f>IF(G32=0,"n/a",IF(AND(I32/G32&lt;1,I32/G32&gt;-1),I32/G32,"n/a"))</f>
        <v>n/a</v>
      </c>
      <c r="L32" s="33"/>
      <c r="M32" s="21">
        <v>2761391.34</v>
      </c>
      <c r="N32" s="32"/>
      <c r="O32" s="21">
        <f>E32-M32</f>
        <v>-8341051.4500000002</v>
      </c>
      <c r="Q32" s="18" t="str">
        <f>IF(M32=0,"n/a",IF(AND(O32/M32&lt;1,O32/M32&gt;-1),O32/M32,"n/a"))</f>
        <v>n/a</v>
      </c>
      <c r="S32" s="34"/>
      <c r="T32" s="34"/>
      <c r="U32" s="34"/>
      <c r="V32" s="34"/>
      <c r="W32" s="34"/>
    </row>
    <row r="33" spans="1:23" x14ac:dyDescent="0.2">
      <c r="B33" s="5" t="s">
        <v>28</v>
      </c>
      <c r="E33" s="23">
        <v>1056704.31</v>
      </c>
      <c r="F33" s="27"/>
      <c r="G33" s="23">
        <v>903000</v>
      </c>
      <c r="H33" s="28"/>
      <c r="I33" s="23">
        <f>E33-G33</f>
        <v>153704.31000000006</v>
      </c>
      <c r="J33" s="29"/>
      <c r="K33" s="24">
        <f>IF(G33=0,"n/a",IF(AND(I33/G33&lt;1,I33/G33&gt;-1),I33/G33,"n/a"))</f>
        <v>0.17021518272425257</v>
      </c>
      <c r="L33" s="30"/>
      <c r="M33" s="23">
        <v>978332.3</v>
      </c>
      <c r="N33" s="31"/>
      <c r="O33" s="23">
        <f>E33-M33</f>
        <v>78372.010000000009</v>
      </c>
      <c r="Q33" s="24">
        <f>IF(M33=0,"n/a",IF(AND(O33/M33&lt;1,O33/M33&gt;-1),O33/M33,"n/a"))</f>
        <v>8.0107760931536251E-2</v>
      </c>
    </row>
    <row r="34" spans="1:23" ht="6.9" customHeight="1" x14ac:dyDescent="0.2">
      <c r="E34" s="35"/>
      <c r="F34" s="32"/>
      <c r="G34" s="35"/>
      <c r="H34" s="32"/>
      <c r="I34" s="21"/>
      <c r="J34" s="33"/>
      <c r="K34" s="36"/>
      <c r="L34" s="33"/>
      <c r="M34" s="35"/>
      <c r="N34" s="32"/>
      <c r="O34" s="35"/>
      <c r="Q34" s="36"/>
      <c r="S34" s="34"/>
      <c r="T34" s="34"/>
      <c r="U34" s="34"/>
      <c r="V34" s="34"/>
      <c r="W34" s="34"/>
    </row>
    <row r="35" spans="1:23" ht="12" thickBot="1" x14ac:dyDescent="0.25">
      <c r="C35" s="5" t="s">
        <v>29</v>
      </c>
      <c r="E35" s="37">
        <f>SUM(E30:E33)</f>
        <v>37692575.169999994</v>
      </c>
      <c r="F35" s="38"/>
      <c r="G35" s="37">
        <f>SUM(G30:G33)</f>
        <v>46578000</v>
      </c>
      <c r="H35" s="32"/>
      <c r="I35" s="37">
        <f>E35-G35</f>
        <v>-8885424.8300000057</v>
      </c>
      <c r="J35" s="33"/>
      <c r="K35" s="39">
        <f>IF(G35=0,"n/a",IF(AND(I35/G35&lt;1,I35/G35&gt;-1),I35/G35,"n/a"))</f>
        <v>-0.19076441302760971</v>
      </c>
      <c r="L35" s="33"/>
      <c r="M35" s="37">
        <f>SUM(M30:M33)</f>
        <v>43703646</v>
      </c>
      <c r="N35" s="32"/>
      <c r="O35" s="37">
        <f>E35-M35</f>
        <v>-6011070.8300000057</v>
      </c>
      <c r="Q35" s="39">
        <f>IF(M35=0,"n/a",IF(AND(O35/M35&lt;1,O35/M35&gt;-1),O35/M35,"n/a"))</f>
        <v>-0.13754163279649495</v>
      </c>
    </row>
    <row r="36" spans="1:23" ht="12" thickTop="1" x14ac:dyDescent="0.2">
      <c r="E36" s="35"/>
      <c r="F36" s="32"/>
      <c r="G36" s="35"/>
      <c r="H36" s="16"/>
      <c r="I36" s="35"/>
      <c r="M36" s="35"/>
      <c r="N36" s="16"/>
      <c r="O36" s="35"/>
    </row>
    <row r="37" spans="1:23" x14ac:dyDescent="0.2">
      <c r="C37" s="5" t="s">
        <v>30</v>
      </c>
      <c r="E37" s="14">
        <v>2279580.64</v>
      </c>
      <c r="F37" s="14"/>
      <c r="G37" s="14">
        <v>1780401</v>
      </c>
      <c r="H37" s="40"/>
      <c r="I37" s="41"/>
      <c r="J37" s="40"/>
      <c r="K37" s="42"/>
      <c r="L37" s="40"/>
      <c r="M37" s="14">
        <v>2129097.54</v>
      </c>
      <c r="N37" s="16"/>
      <c r="O37" s="35"/>
    </row>
    <row r="38" spans="1:23" x14ac:dyDescent="0.2">
      <c r="C38" s="5" t="s">
        <v>31</v>
      </c>
      <c r="E38" s="21">
        <v>575214.71</v>
      </c>
      <c r="F38" s="35"/>
      <c r="G38" s="21">
        <v>306117</v>
      </c>
      <c r="H38" s="16"/>
      <c r="I38" s="35"/>
      <c r="M38" s="21">
        <v>578542.03</v>
      </c>
      <c r="N38" s="16"/>
      <c r="O38" s="35"/>
    </row>
    <row r="39" spans="1:23" x14ac:dyDescent="0.2">
      <c r="C39" s="5" t="s">
        <v>32</v>
      </c>
      <c r="E39" s="21">
        <v>239619.58</v>
      </c>
      <c r="F39" s="16"/>
      <c r="G39" s="21">
        <v>0</v>
      </c>
      <c r="H39" s="16"/>
      <c r="I39" s="35"/>
      <c r="M39" s="21">
        <v>229206.52</v>
      </c>
      <c r="N39" s="16"/>
      <c r="O39" s="35"/>
    </row>
    <row r="40" spans="1:23" x14ac:dyDescent="0.2">
      <c r="C40" s="5" t="s">
        <v>33</v>
      </c>
      <c r="E40" s="21">
        <v>-113431.97</v>
      </c>
      <c r="F40" s="16"/>
      <c r="G40" s="21">
        <v>-121833</v>
      </c>
      <c r="H40" s="16"/>
      <c r="I40" s="35"/>
      <c r="M40" s="21">
        <v>-110646.39999999999</v>
      </c>
      <c r="N40" s="16"/>
      <c r="O40" s="35"/>
    </row>
    <row r="41" spans="1:23" x14ac:dyDescent="0.2">
      <c r="C41" s="5" t="s">
        <v>34</v>
      </c>
      <c r="E41" s="21">
        <v>896971.34</v>
      </c>
      <c r="F41" s="16"/>
      <c r="G41" s="21">
        <v>440467</v>
      </c>
      <c r="H41" s="16"/>
      <c r="I41" s="35"/>
      <c r="K41" s="43"/>
      <c r="M41" s="21">
        <v>902127.67</v>
      </c>
      <c r="N41" s="16"/>
      <c r="O41" s="35"/>
    </row>
    <row r="42" spans="1:23" x14ac:dyDescent="0.2">
      <c r="C42" s="5" t="s">
        <v>35</v>
      </c>
      <c r="E42" s="21">
        <v>-53823.71</v>
      </c>
      <c r="F42" s="16"/>
      <c r="G42" s="44">
        <v>0</v>
      </c>
      <c r="H42" s="16"/>
      <c r="I42" s="35"/>
      <c r="K42" s="43"/>
      <c r="M42" s="21">
        <v>-52638.36</v>
      </c>
      <c r="N42" s="16"/>
      <c r="O42" s="35"/>
    </row>
    <row r="43" spans="1:23" x14ac:dyDescent="0.2">
      <c r="C43" s="5" t="s">
        <v>36</v>
      </c>
      <c r="E43" s="21">
        <v>2766415.99</v>
      </c>
      <c r="F43" s="16"/>
      <c r="G43" s="44">
        <v>0</v>
      </c>
      <c r="H43" s="16"/>
      <c r="I43" s="35"/>
      <c r="K43" s="43"/>
      <c r="M43" s="21">
        <v>1928780.95</v>
      </c>
      <c r="N43" s="16"/>
      <c r="O43" s="35"/>
    </row>
    <row r="44" spans="1:23" x14ac:dyDescent="0.2">
      <c r="C44" s="5" t="s">
        <v>37</v>
      </c>
      <c r="E44" s="21">
        <v>480039.18</v>
      </c>
      <c r="F44" s="16"/>
      <c r="G44" s="21">
        <v>0</v>
      </c>
      <c r="H44" s="16"/>
      <c r="I44" s="35"/>
      <c r="K44" s="43"/>
      <c r="M44" s="21">
        <v>267082.84999999998</v>
      </c>
      <c r="N44" s="16"/>
      <c r="O44" s="35"/>
    </row>
    <row r="45" spans="1:23" x14ac:dyDescent="0.2">
      <c r="E45" s="45"/>
      <c r="F45" s="16"/>
      <c r="G45" s="16"/>
      <c r="H45" s="16"/>
      <c r="I45" s="16"/>
      <c r="M45" s="16"/>
      <c r="N45" s="16"/>
      <c r="O45" s="16"/>
    </row>
    <row r="46" spans="1:23" ht="13.2" x14ac:dyDescent="0.25">
      <c r="A46" s="3" t="s">
        <v>38</v>
      </c>
      <c r="E46" s="45"/>
      <c r="F46" s="16"/>
      <c r="G46" s="16"/>
      <c r="H46" s="16"/>
      <c r="I46" s="16"/>
      <c r="M46" s="16"/>
      <c r="N46" s="16"/>
      <c r="O46" s="16"/>
    </row>
    <row r="47" spans="1:23" ht="12" x14ac:dyDescent="0.25">
      <c r="B47" s="13" t="s">
        <v>39</v>
      </c>
      <c r="E47" s="45"/>
      <c r="F47" s="16"/>
      <c r="G47" s="16"/>
      <c r="H47" s="16"/>
      <c r="I47" s="16"/>
      <c r="M47" s="16"/>
      <c r="N47" s="16"/>
      <c r="O47" s="16"/>
    </row>
    <row r="48" spans="1:23" x14ac:dyDescent="0.2">
      <c r="C48" s="5" t="s">
        <v>13</v>
      </c>
      <c r="E48" s="45">
        <v>17706973</v>
      </c>
      <c r="F48" s="16"/>
      <c r="G48" s="45">
        <v>19510000</v>
      </c>
      <c r="H48" s="46"/>
      <c r="I48" s="45">
        <f>E48-G48</f>
        <v>-1803027</v>
      </c>
      <c r="K48" s="18">
        <f>IF(G48=0,"n/a",IF(AND(I48/G48&lt;1,I48/G48&gt;-1),I48/G48,"n/a"))</f>
        <v>-9.2415530497180931E-2</v>
      </c>
      <c r="M48" s="45">
        <v>16757200</v>
      </c>
      <c r="N48" s="46"/>
      <c r="O48" s="45">
        <f>E48-M48</f>
        <v>949773</v>
      </c>
      <c r="Q48" s="18">
        <f>IF(M48=0,"n/a",IF(AND(O48/M48&lt;1,O48/M48&gt;-1),O48/M48,"n/a"))</f>
        <v>5.6678502375098465E-2</v>
      </c>
    </row>
    <row r="49" spans="2:23" x14ac:dyDescent="0.2">
      <c r="C49" s="5" t="s">
        <v>14</v>
      </c>
      <c r="E49" s="45">
        <v>12087215</v>
      </c>
      <c r="F49" s="16"/>
      <c r="G49" s="45">
        <v>12170000</v>
      </c>
      <c r="H49" s="46"/>
      <c r="I49" s="45">
        <f>E49-G49</f>
        <v>-82785</v>
      </c>
      <c r="K49" s="18">
        <f>IF(G49=0,"n/a",IF(AND(I49/G49&lt;1,I49/G49&gt;-1),I49/G49,"n/a"))</f>
        <v>-6.8023829087921119E-3</v>
      </c>
      <c r="M49" s="45">
        <v>12093091</v>
      </c>
      <c r="N49" s="46"/>
      <c r="O49" s="45">
        <f>E49-M49</f>
        <v>-5876</v>
      </c>
      <c r="Q49" s="18">
        <f>IF(M49=0,"n/a",IF(AND(O49/M49&lt;1,O49/M49&gt;-1),O49/M49,"n/a"))</f>
        <v>-4.8589727804082512E-4</v>
      </c>
    </row>
    <row r="50" spans="2:23" x14ac:dyDescent="0.2">
      <c r="C50" s="5" t="s">
        <v>15</v>
      </c>
      <c r="E50" s="47">
        <v>1306958</v>
      </c>
      <c r="F50" s="16"/>
      <c r="G50" s="47">
        <v>1419000</v>
      </c>
      <c r="H50" s="46"/>
      <c r="I50" s="47">
        <f>E50-G50</f>
        <v>-112042</v>
      </c>
      <c r="K50" s="24">
        <f>IF(G50=0,"n/a",IF(AND(I50/G50&lt;1,I50/G50&gt;-1),I50/G50,"n/a"))</f>
        <v>-7.8958421423537706E-2</v>
      </c>
      <c r="M50" s="47">
        <v>1196326</v>
      </c>
      <c r="N50" s="46"/>
      <c r="O50" s="47">
        <f>E50-M50</f>
        <v>110632</v>
      </c>
      <c r="Q50" s="24">
        <f>IF(M50=0,"n/a",IF(AND(O50/M50&lt;1,O50/M50&gt;-1),O50/M50,"n/a"))</f>
        <v>9.2476465445037556E-2</v>
      </c>
    </row>
    <row r="51" spans="2:23" ht="6.9" customHeight="1" x14ac:dyDescent="0.2">
      <c r="E51" s="45"/>
      <c r="F51" s="16"/>
      <c r="G51" s="45"/>
      <c r="H51" s="16"/>
      <c r="I51" s="45"/>
      <c r="K51" s="26"/>
      <c r="M51" s="45"/>
      <c r="N51" s="16"/>
      <c r="O51" s="45"/>
      <c r="Q51" s="26"/>
      <c r="S51" s="34"/>
      <c r="T51" s="34"/>
      <c r="U51" s="34"/>
      <c r="V51" s="34"/>
      <c r="W51" s="34"/>
    </row>
    <row r="52" spans="2:23" x14ac:dyDescent="0.2">
      <c r="C52" s="5" t="s">
        <v>16</v>
      </c>
      <c r="E52" s="45">
        <f>SUM(E48:E50)</f>
        <v>31101146</v>
      </c>
      <c r="F52" s="16"/>
      <c r="G52" s="45">
        <f>SUM(G48:G50)</f>
        <v>33099000</v>
      </c>
      <c r="H52" s="46"/>
      <c r="I52" s="45">
        <f>E52-G52</f>
        <v>-1997854</v>
      </c>
      <c r="K52" s="18">
        <f>IF(G52=0,"n/a",IF(AND(I52/G52&lt;1,I52/G52&gt;-1),I52/G52,"n/a"))</f>
        <v>-6.0359950451675276E-2</v>
      </c>
      <c r="M52" s="45">
        <f>SUM(M48:M50)</f>
        <v>30046617</v>
      </c>
      <c r="N52" s="46"/>
      <c r="O52" s="45">
        <f>E52-M52</f>
        <v>1054529</v>
      </c>
      <c r="Q52" s="18">
        <f>IF(M52=0,"n/a",IF(AND(O52/M52&lt;1,O52/M52&gt;-1),O52/M52,"n/a"))</f>
        <v>3.5096430323586843E-2</v>
      </c>
    </row>
    <row r="53" spans="2:23" ht="6.9" customHeight="1" x14ac:dyDescent="0.2">
      <c r="E53" s="45"/>
      <c r="F53" s="16"/>
      <c r="G53" s="45"/>
      <c r="H53" s="16"/>
      <c r="I53" s="45"/>
      <c r="K53" s="26"/>
      <c r="M53" s="45"/>
      <c r="N53" s="16"/>
      <c r="O53" s="45"/>
      <c r="Q53" s="26"/>
      <c r="S53" s="34"/>
      <c r="T53" s="34"/>
      <c r="U53" s="34"/>
      <c r="V53" s="34"/>
      <c r="W53" s="34"/>
    </row>
    <row r="54" spans="2:23" ht="12" x14ac:dyDescent="0.25">
      <c r="B54" s="13" t="s">
        <v>40</v>
      </c>
      <c r="E54" s="45"/>
      <c r="F54" s="16"/>
      <c r="G54" s="45"/>
      <c r="H54" s="46"/>
      <c r="I54" s="45"/>
      <c r="K54" s="26"/>
      <c r="M54" s="45"/>
      <c r="N54" s="46"/>
      <c r="O54" s="45"/>
      <c r="Q54" s="26"/>
    </row>
    <row r="55" spans="2:23" x14ac:dyDescent="0.2">
      <c r="C55" s="5" t="s">
        <v>18</v>
      </c>
      <c r="E55" s="45">
        <v>2882580</v>
      </c>
      <c r="F55" s="16"/>
      <c r="G55" s="45">
        <v>2565000</v>
      </c>
      <c r="H55" s="46"/>
      <c r="I55" s="45">
        <f>E55-G55</f>
        <v>317580</v>
      </c>
      <c r="K55" s="18">
        <f>IF(G55=0,"n/a",IF(AND(I55/G55&lt;1,I55/G55&gt;-1),I55/G55,"n/a"))</f>
        <v>0.12381286549707603</v>
      </c>
      <c r="M55" s="45">
        <v>2335324</v>
      </c>
      <c r="N55" s="46"/>
      <c r="O55" s="45">
        <f t="shared" ref="O55:O60" si="0">E55-M55</f>
        <v>547256</v>
      </c>
      <c r="Q55" s="18">
        <f>IF(M55=0,"n/a",IF(AND(O55/M55&lt;1,O55/M55&gt;-1),O55/M55,"n/a"))</f>
        <v>0.23433836161491939</v>
      </c>
    </row>
    <row r="56" spans="2:23" x14ac:dyDescent="0.2">
      <c r="C56" s="5" t="s">
        <v>19</v>
      </c>
      <c r="E56" s="47">
        <v>151723</v>
      </c>
      <c r="F56" s="16"/>
      <c r="G56" s="47">
        <v>172000</v>
      </c>
      <c r="H56" s="46"/>
      <c r="I56" s="47">
        <f>E56-G56</f>
        <v>-20277</v>
      </c>
      <c r="K56" s="24">
        <f>IF(G56=0,"n/a",IF(AND(I56/G56&lt;1,I56/G56&gt;-1),I56/G56,"n/a"))</f>
        <v>-0.11788953488372093</v>
      </c>
      <c r="M56" s="47">
        <v>2137</v>
      </c>
      <c r="N56" s="46"/>
      <c r="O56" s="47">
        <f t="shared" si="0"/>
        <v>149586</v>
      </c>
      <c r="Q56" s="24" t="str">
        <f>IF(M56=0,"n/a",IF(AND(O56/M56&lt;1,O56/M56&gt;-1),O56/M56,"n/a"))</f>
        <v>n/a</v>
      </c>
    </row>
    <row r="57" spans="2:23" ht="6.9" customHeight="1" x14ac:dyDescent="0.2">
      <c r="E57" s="45"/>
      <c r="F57" s="16"/>
      <c r="G57" s="45"/>
      <c r="H57" s="16"/>
      <c r="I57" s="45"/>
      <c r="K57" s="26"/>
      <c r="M57" s="45"/>
      <c r="N57" s="16"/>
      <c r="O57" s="45"/>
      <c r="Q57" s="26"/>
      <c r="S57" s="34"/>
      <c r="T57" s="34"/>
      <c r="U57" s="34"/>
      <c r="V57" s="34"/>
      <c r="W57" s="34"/>
    </row>
    <row r="58" spans="2:23" x14ac:dyDescent="0.2">
      <c r="C58" s="5" t="s">
        <v>20</v>
      </c>
      <c r="E58" s="47">
        <f>SUM(E55:E56)</f>
        <v>3034303</v>
      </c>
      <c r="F58" s="16"/>
      <c r="G58" s="47">
        <f>SUM(G55:G56)</f>
        <v>2737000</v>
      </c>
      <c r="H58" s="46"/>
      <c r="I58" s="47">
        <f>E58-G58</f>
        <v>297303</v>
      </c>
      <c r="K58" s="24">
        <f>IF(G58=0,"n/a",IF(AND(I58/G58&lt;1,I58/G58&gt;-1),I58/G58,"n/a"))</f>
        <v>0.10862367555717939</v>
      </c>
      <c r="M58" s="47">
        <f>SUM(M55:M56)</f>
        <v>2337461</v>
      </c>
      <c r="N58" s="46"/>
      <c r="O58" s="47">
        <f t="shared" si="0"/>
        <v>696842</v>
      </c>
      <c r="Q58" s="24">
        <f>IF(M58=0,"n/a",IF(AND(O58/M58&lt;1,O58/M58&gt;-1),O58/M58,"n/a"))</f>
        <v>0.29811919856630764</v>
      </c>
    </row>
    <row r="59" spans="2:23" ht="6.9" customHeight="1" x14ac:dyDescent="0.2">
      <c r="E59" s="45"/>
      <c r="F59" s="16"/>
      <c r="G59" s="45"/>
      <c r="H59" s="16"/>
      <c r="I59" s="45"/>
      <c r="K59" s="26"/>
      <c r="M59" s="45"/>
      <c r="N59" s="16"/>
      <c r="O59" s="45"/>
      <c r="Q59" s="26"/>
      <c r="S59" s="34"/>
      <c r="T59" s="34"/>
      <c r="U59" s="34"/>
      <c r="V59" s="34"/>
      <c r="W59" s="34"/>
    </row>
    <row r="60" spans="2:23" x14ac:dyDescent="0.2">
      <c r="C60" s="5" t="s">
        <v>41</v>
      </c>
      <c r="E60" s="45">
        <f>E52+E58</f>
        <v>34135449</v>
      </c>
      <c r="F60" s="16"/>
      <c r="G60" s="45">
        <f>G52+G58</f>
        <v>35836000</v>
      </c>
      <c r="H60" s="46"/>
      <c r="I60" s="45">
        <f>E60-G60</f>
        <v>-1700551</v>
      </c>
      <c r="K60" s="18">
        <f>IF(G60=0,"n/a",IF(AND(I60/G60&lt;1,I60/G60&gt;-1),I60/G60,"n/a"))</f>
        <v>-4.7453705770733344E-2</v>
      </c>
      <c r="M60" s="45">
        <f>M52+M58</f>
        <v>32384078</v>
      </c>
      <c r="N60" s="46"/>
      <c r="O60" s="45">
        <f t="shared" si="0"/>
        <v>1751371</v>
      </c>
      <c r="Q60" s="18">
        <f>IF(M60=0,"n/a",IF(AND(O60/M60&lt;1,O60/M60&gt;-1),O60/M60,"n/a"))</f>
        <v>5.4081237082000605E-2</v>
      </c>
    </row>
    <row r="61" spans="2:23" ht="6.9" customHeight="1" x14ac:dyDescent="0.2">
      <c r="E61" s="45"/>
      <c r="F61" s="16"/>
      <c r="G61" s="45"/>
      <c r="H61" s="16"/>
      <c r="I61" s="45"/>
      <c r="K61" s="26"/>
      <c r="M61" s="45"/>
      <c r="N61" s="16"/>
      <c r="O61" s="45"/>
      <c r="Q61" s="26"/>
      <c r="S61" s="34"/>
      <c r="T61" s="34"/>
      <c r="U61" s="34"/>
      <c r="V61" s="34"/>
      <c r="W61" s="34"/>
    </row>
    <row r="62" spans="2:23" ht="12" x14ac:dyDescent="0.25">
      <c r="B62" s="13" t="s">
        <v>42</v>
      </c>
      <c r="E62" s="45"/>
      <c r="F62" s="16"/>
      <c r="G62" s="45"/>
      <c r="H62" s="46"/>
      <c r="I62" s="45"/>
      <c r="K62" s="26"/>
      <c r="M62" s="45"/>
      <c r="N62" s="46"/>
      <c r="O62" s="45"/>
      <c r="Q62" s="26"/>
    </row>
    <row r="63" spans="2:23" x14ac:dyDescent="0.2">
      <c r="C63" s="5" t="s">
        <v>23</v>
      </c>
      <c r="E63" s="45">
        <v>3722506</v>
      </c>
      <c r="F63" s="16"/>
      <c r="G63" s="45">
        <v>4124000</v>
      </c>
      <c r="H63" s="46"/>
      <c r="I63" s="45">
        <f>E63-G63</f>
        <v>-401494</v>
      </c>
      <c r="K63" s="18">
        <f>IF(G63=0,"n/a",IF(AND(I63/G63&lt;1,I63/G63&gt;-1),I63/G63,"n/a"))</f>
        <v>-9.7355480116391849E-2</v>
      </c>
      <c r="M63" s="45">
        <v>3721849</v>
      </c>
      <c r="N63" s="46"/>
      <c r="O63" s="45">
        <f t="shared" ref="O63:O68" si="1">E63-M63</f>
        <v>657</v>
      </c>
      <c r="Q63" s="18">
        <f>IF(M63=0,"n/a",IF(AND(O63/M63&lt;1,O63/M63&gt;-1),O63/M63,"n/a"))</f>
        <v>1.7652516262750046E-4</v>
      </c>
    </row>
    <row r="64" spans="2:23" x14ac:dyDescent="0.2">
      <c r="C64" s="5" t="s">
        <v>24</v>
      </c>
      <c r="E64" s="47">
        <v>13446343</v>
      </c>
      <c r="F64" s="16"/>
      <c r="G64" s="47">
        <v>13780000</v>
      </c>
      <c r="H64" s="46"/>
      <c r="I64" s="47">
        <f>E64-G64</f>
        <v>-333657</v>
      </c>
      <c r="K64" s="24">
        <f>IF(G64=0,"n/a",IF(AND(I64/G64&lt;1,I64/G64&gt;-1),I64/G64,"n/a"))</f>
        <v>-2.4213134978229318E-2</v>
      </c>
      <c r="M64" s="47">
        <v>13984937</v>
      </c>
      <c r="N64" s="46"/>
      <c r="O64" s="47">
        <f t="shared" si="1"/>
        <v>-538594</v>
      </c>
      <c r="Q64" s="24">
        <f>IF(M64=0,"n/a",IF(AND(O64/M64&lt;1,O64/M64&gt;-1),O64/M64,"n/a"))</f>
        <v>-3.8512436630926544E-2</v>
      </c>
    </row>
    <row r="65" spans="1:23" ht="6.9" customHeight="1" x14ac:dyDescent="0.2">
      <c r="E65" s="45"/>
      <c r="F65" s="16"/>
      <c r="G65" s="45"/>
      <c r="H65" s="16"/>
      <c r="I65" s="45"/>
      <c r="K65" s="26"/>
      <c r="M65" s="45"/>
      <c r="N65" s="16"/>
      <c r="O65" s="45"/>
      <c r="Q65" s="26"/>
      <c r="S65" s="34"/>
      <c r="T65" s="34"/>
      <c r="U65" s="34"/>
      <c r="V65" s="34"/>
      <c r="W65" s="34"/>
    </row>
    <row r="66" spans="1:23" x14ac:dyDescent="0.2">
      <c r="C66" s="5" t="s">
        <v>25</v>
      </c>
      <c r="E66" s="47">
        <f>SUM(E63:E64)</f>
        <v>17168849</v>
      </c>
      <c r="F66" s="16"/>
      <c r="G66" s="47">
        <f>SUM(G63:G64)</f>
        <v>17904000</v>
      </c>
      <c r="H66" s="46"/>
      <c r="I66" s="47">
        <f>E66-G66</f>
        <v>-735151</v>
      </c>
      <c r="K66" s="24">
        <f>IF(G66=0,"n/a",IF(AND(I66/G66&lt;1,I66/G66&gt;-1),I66/G66,"n/a"))</f>
        <v>-4.1060712689901697E-2</v>
      </c>
      <c r="M66" s="47">
        <f>SUM(M63:M64)</f>
        <v>17706786</v>
      </c>
      <c r="N66" s="46"/>
      <c r="O66" s="47">
        <f t="shared" si="1"/>
        <v>-537937</v>
      </c>
      <c r="Q66" s="24">
        <f>IF(M66=0,"n/a",IF(AND(O66/M66&lt;1,O66/M66&gt;-1),O66/M66,"n/a"))</f>
        <v>-3.0380273416079011E-2</v>
      </c>
    </row>
    <row r="67" spans="1:23" ht="6.9" customHeight="1" x14ac:dyDescent="0.2">
      <c r="E67" s="45"/>
      <c r="F67" s="16"/>
      <c r="G67" s="45"/>
      <c r="H67" s="16"/>
      <c r="I67" s="45"/>
      <c r="K67" s="26"/>
      <c r="M67" s="45"/>
      <c r="N67" s="16"/>
      <c r="O67" s="45"/>
      <c r="Q67" s="26"/>
      <c r="S67" s="34"/>
      <c r="T67" s="34"/>
      <c r="U67" s="34"/>
      <c r="V67" s="34"/>
      <c r="W67" s="34"/>
    </row>
    <row r="68" spans="1:23" ht="12" thickBot="1" x14ac:dyDescent="0.25">
      <c r="C68" s="5" t="s">
        <v>43</v>
      </c>
      <c r="E68" s="48">
        <f>E60+E66</f>
        <v>51304298</v>
      </c>
      <c r="F68" s="16"/>
      <c r="G68" s="48">
        <f>G60+G66</f>
        <v>53740000</v>
      </c>
      <c r="H68" s="46"/>
      <c r="I68" s="48">
        <f>E68-G68</f>
        <v>-2435702</v>
      </c>
      <c r="K68" s="39">
        <f>IF(G68=0,"n/a",IF(AND(I68/G68&lt;1,I68/G68&gt;-1),I68/G68,"n/a"))</f>
        <v>-4.5323818384815778E-2</v>
      </c>
      <c r="M68" s="48">
        <f>M60+M66</f>
        <v>50090864</v>
      </c>
      <c r="N68" s="46"/>
      <c r="O68" s="48">
        <f t="shared" si="1"/>
        <v>1213434</v>
      </c>
      <c r="Q68" s="39">
        <f>IF(M68=0,"n/a",IF(AND(O68/M68&lt;1,O68/M68&gt;-1),O68/M68,"n/a"))</f>
        <v>2.4224657015299238E-2</v>
      </c>
    </row>
    <row r="69" spans="1:23" ht="12" thickTop="1" x14ac:dyDescent="0.2"/>
    <row r="70" spans="1:23" ht="13.2" x14ac:dyDescent="0.25">
      <c r="A70" s="5" t="s">
        <v>3</v>
      </c>
      <c r="C70" s="71" t="s">
        <v>44</v>
      </c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</row>
    <row r="71" spans="1:23" x14ac:dyDescent="0.2">
      <c r="A71" s="5" t="s">
        <v>3</v>
      </c>
    </row>
    <row r="72" spans="1:23" x14ac:dyDescent="0.2">
      <c r="A72" s="5" t="s">
        <v>3</v>
      </c>
    </row>
    <row r="73" spans="1:23" x14ac:dyDescent="0.2">
      <c r="A73" s="5" t="s">
        <v>3</v>
      </c>
    </row>
    <row r="74" spans="1:23" x14ac:dyDescent="0.2">
      <c r="A74" s="5" t="s">
        <v>3</v>
      </c>
    </row>
    <row r="75" spans="1:23" x14ac:dyDescent="0.2">
      <c r="A75" s="5" t="s">
        <v>3</v>
      </c>
    </row>
    <row r="76" spans="1:23" x14ac:dyDescent="0.2">
      <c r="A76" s="5" t="s">
        <v>3</v>
      </c>
    </row>
    <row r="77" spans="1:23" x14ac:dyDescent="0.2">
      <c r="A77" s="5" t="s">
        <v>3</v>
      </c>
    </row>
    <row r="78" spans="1:23" x14ac:dyDescent="0.2">
      <c r="A78" s="5" t="s">
        <v>3</v>
      </c>
    </row>
    <row r="79" spans="1:23" x14ac:dyDescent="0.2">
      <c r="A79" s="5" t="s">
        <v>3</v>
      </c>
    </row>
    <row r="80" spans="1:23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</sheetData>
  <mergeCells count="8">
    <mergeCell ref="S6:W6"/>
    <mergeCell ref="C70:T70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80" orientation="landscape" r:id="rId1"/>
  <headerFooter alignWithMargins="0">
    <oddFooter>&amp;C6a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4"/>
  <sheetViews>
    <sheetView tabSelected="1" zoomScaleNormal="100" zoomScaleSheetLayoutView="100" workbookViewId="0">
      <pane xSplit="4" ySplit="8" topLeftCell="E9" activePane="bottomRight" state="frozen"/>
      <selection activeCell="C41" sqref="C41:C44"/>
      <selection pane="topRight" activeCell="C41" sqref="C41:C44"/>
      <selection pane="bottomLeft" activeCell="C41" sqref="C41:C44"/>
      <selection pane="bottomRight" activeCell="W25" sqref="W25"/>
    </sheetView>
  </sheetViews>
  <sheetFormatPr defaultColWidth="9.109375" defaultRowHeight="11.4" x14ac:dyDescent="0.2"/>
  <cols>
    <col min="1" max="2" width="1.6640625" style="5" customWidth="1"/>
    <col min="3" max="3" width="9.109375" style="5"/>
    <col min="4" max="4" width="23.88671875" style="5" customWidth="1"/>
    <col min="5" max="5" width="16.6640625" style="5" customWidth="1"/>
    <col min="6" max="6" width="0.88671875" style="5" customWidth="1"/>
    <col min="7" max="7" width="16.6640625" style="5" hidden="1" customWidth="1"/>
    <col min="8" max="8" width="0.88671875" style="5" hidden="1" customWidth="1"/>
    <col min="9" max="9" width="16.6640625" style="5" hidden="1" customWidth="1"/>
    <col min="10" max="10" width="0.88671875" style="5" hidden="1" customWidth="1"/>
    <col min="11" max="11" width="7.6640625" style="6" hidden="1" customWidth="1"/>
    <col min="12" max="12" width="0.88671875" style="5" hidden="1" customWidth="1"/>
    <col min="13" max="13" width="16.6640625" style="5" customWidth="1"/>
    <col min="14" max="14" width="0.88671875" style="5" customWidth="1"/>
    <col min="15" max="15" width="16.6640625" style="5" customWidth="1"/>
    <col min="16" max="16" width="0.88671875" style="5" customWidth="1"/>
    <col min="17" max="17" width="7.6640625" style="6" customWidth="1"/>
    <col min="18" max="18" width="0.88671875" style="5" customWidth="1"/>
    <col min="19" max="19" width="10.6640625" style="6" customWidth="1"/>
    <col min="20" max="20" width="0.88671875" style="6" customWidth="1"/>
    <col min="21" max="21" width="7.6640625" style="6" hidden="1" customWidth="1"/>
    <col min="22" max="22" width="0.88671875" style="6" hidden="1" customWidth="1"/>
    <col min="23" max="23" width="10.6640625" style="6" customWidth="1"/>
    <col min="24" max="16384" width="9.109375" style="5"/>
  </cols>
  <sheetData>
    <row r="1" spans="1:23" s="1" customFormat="1" ht="13.8" x14ac:dyDescent="0.25">
      <c r="E1" s="73" t="s">
        <v>0</v>
      </c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S1" s="2"/>
      <c r="T1" s="2"/>
      <c r="U1" s="2"/>
      <c r="V1" s="2"/>
      <c r="W1" s="2"/>
    </row>
    <row r="2" spans="1:23" s="1" customFormat="1" ht="13.8" x14ac:dyDescent="0.25">
      <c r="E2" s="73" t="s">
        <v>1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S2" s="2"/>
      <c r="T2" s="2"/>
      <c r="U2" s="2"/>
      <c r="V2" s="2"/>
      <c r="W2" s="2"/>
    </row>
    <row r="3" spans="1:23" s="1" customFormat="1" ht="13.8" x14ac:dyDescent="0.25">
      <c r="E3" s="73" t="s">
        <v>48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S3" s="2"/>
      <c r="T3" s="2"/>
      <c r="U3" s="2"/>
      <c r="V3" s="2"/>
      <c r="W3" s="2"/>
    </row>
    <row r="4" spans="1:23" s="3" customFormat="1" ht="13.2" x14ac:dyDescent="0.25">
      <c r="E4" s="74" t="s">
        <v>2</v>
      </c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S4" s="4"/>
      <c r="T4" s="4"/>
      <c r="U4" s="4"/>
      <c r="V4" s="4"/>
      <c r="W4" s="4"/>
    </row>
    <row r="5" spans="1:23" x14ac:dyDescent="0.2">
      <c r="A5" s="5" t="s">
        <v>3</v>
      </c>
    </row>
    <row r="6" spans="1:23" s="7" customFormat="1" ht="13.2" x14ac:dyDescent="0.25">
      <c r="A6" s="7" t="s">
        <v>3</v>
      </c>
      <c r="I6" s="75" t="s">
        <v>4</v>
      </c>
      <c r="J6" s="75"/>
      <c r="K6" s="75"/>
      <c r="O6" s="75" t="s">
        <v>5</v>
      </c>
      <c r="P6" s="75"/>
      <c r="Q6" s="75"/>
      <c r="S6" s="70" t="s">
        <v>6</v>
      </c>
      <c r="T6" s="70"/>
      <c r="U6" s="70"/>
      <c r="V6" s="70"/>
      <c r="W6" s="70"/>
    </row>
    <row r="7" spans="1:23" s="7" customFormat="1" ht="13.2" x14ac:dyDescent="0.25">
      <c r="E7" s="8" t="s">
        <v>7</v>
      </c>
      <c r="G7" s="8"/>
      <c r="I7" s="8"/>
      <c r="K7" s="9"/>
      <c r="M7" s="8" t="s">
        <v>7</v>
      </c>
      <c r="O7" s="8"/>
      <c r="Q7" s="9"/>
      <c r="S7" s="9"/>
      <c r="T7" s="10"/>
      <c r="U7" s="9"/>
      <c r="V7" s="10"/>
      <c r="W7" s="9"/>
    </row>
    <row r="8" spans="1:23" s="7" customFormat="1" ht="13.2" x14ac:dyDescent="0.25">
      <c r="A8" s="3" t="s">
        <v>8</v>
      </c>
      <c r="E8" s="11">
        <v>2017</v>
      </c>
      <c r="G8" s="11" t="s">
        <v>9</v>
      </c>
      <c r="I8" s="11" t="s">
        <v>10</v>
      </c>
      <c r="K8" s="12" t="s">
        <v>11</v>
      </c>
      <c r="M8" s="11">
        <v>2016</v>
      </c>
      <c r="O8" s="11" t="s">
        <v>10</v>
      </c>
      <c r="Q8" s="12" t="s">
        <v>11</v>
      </c>
      <c r="S8" s="11">
        <v>2017</v>
      </c>
      <c r="T8" s="10"/>
      <c r="U8" s="12" t="s">
        <v>9</v>
      </c>
      <c r="V8" s="10"/>
      <c r="W8" s="11">
        <v>2016</v>
      </c>
    </row>
    <row r="9" spans="1:23" ht="12" x14ac:dyDescent="0.25">
      <c r="B9" s="13" t="s">
        <v>12</v>
      </c>
    </row>
    <row r="10" spans="1:23" x14ac:dyDescent="0.2">
      <c r="C10" s="5" t="s">
        <v>13</v>
      </c>
      <c r="E10" s="41">
        <v>671057756.62</v>
      </c>
      <c r="F10" s="40"/>
      <c r="G10" s="41">
        <v>749641000</v>
      </c>
      <c r="H10" s="40"/>
      <c r="I10" s="41">
        <f>E10-G10</f>
        <v>-78583243.379999995</v>
      </c>
      <c r="J10" s="40"/>
      <c r="K10" s="69">
        <f>IF(G10=0,"n/a",IF(AND(I10/G10&lt;1,I10/G10&gt;-1),I10/G10,"n/a"))</f>
        <v>-0.10482783543055942</v>
      </c>
      <c r="L10" s="40"/>
      <c r="M10" s="41">
        <v>579149139.38999999</v>
      </c>
      <c r="N10" s="40"/>
      <c r="O10" s="41">
        <f>E10-M10</f>
        <v>91908617.230000019</v>
      </c>
      <c r="Q10" s="18">
        <f>IF(M10=0,"n/a",IF(AND(O10/M10&lt;1,O10/M10&gt;-1),O10/M10,"n/a"))</f>
        <v>0.15869594026644768</v>
      </c>
      <c r="S10" s="19">
        <f>IF(E48=0,"n/a",E10/E48)</f>
        <v>1.1084248464026758</v>
      </c>
      <c r="T10" s="20"/>
      <c r="U10" s="19" t="str">
        <f>IF(G48=0,"n/a",G10/G48)</f>
        <v>n/a</v>
      </c>
      <c r="V10" s="20"/>
      <c r="W10" s="19">
        <f>IF(M48=0,"n/a",M10/M48)</f>
        <v>1.1195382263788025</v>
      </c>
    </row>
    <row r="11" spans="1:23" x14ac:dyDescent="0.2">
      <c r="C11" s="5" t="s">
        <v>14</v>
      </c>
      <c r="E11" s="43">
        <v>244158784.88</v>
      </c>
      <c r="F11" s="53"/>
      <c r="G11" s="43">
        <v>265305000</v>
      </c>
      <c r="H11" s="53"/>
      <c r="I11" s="43">
        <f>E11-G11</f>
        <v>-21146215.120000005</v>
      </c>
      <c r="J11" s="53"/>
      <c r="K11" s="67">
        <f>IF(G11=0,"n/a",IF(AND(I11/G11&lt;1,I11/G11&gt;-1),I11/G11,"n/a"))</f>
        <v>-7.9705301897815745E-2</v>
      </c>
      <c r="L11" s="53"/>
      <c r="M11" s="43">
        <v>222524882.71000001</v>
      </c>
      <c r="N11" s="53"/>
      <c r="O11" s="43">
        <f>E11-M11</f>
        <v>21633902.169999987</v>
      </c>
      <c r="Q11" s="18">
        <f>IF(M11=0,"n/a",IF(AND(O11/M11&lt;1,O11/M11&gt;-1),O11/M11,"n/a"))</f>
        <v>9.7220148625777866E-2</v>
      </c>
      <c r="S11" s="22">
        <f>IF(E49=0,"n/a",E11/E49)</f>
        <v>0.90865402507619963</v>
      </c>
      <c r="T11" s="20"/>
      <c r="U11" s="22" t="str">
        <f>IF(G49=0,"n/a",G11/G49)</f>
        <v>n/a</v>
      </c>
      <c r="V11" s="20"/>
      <c r="W11" s="22">
        <f>IF(M49=0,"n/a",M11/M49)</f>
        <v>0.93741491498119323</v>
      </c>
    </row>
    <row r="12" spans="1:23" x14ac:dyDescent="0.2">
      <c r="C12" s="5" t="s">
        <v>15</v>
      </c>
      <c r="E12" s="61">
        <v>19667227.739999998</v>
      </c>
      <c r="F12" s="53"/>
      <c r="G12" s="61">
        <v>23146000</v>
      </c>
      <c r="H12" s="53"/>
      <c r="I12" s="61">
        <f>E12-G12</f>
        <v>-3478772.2600000016</v>
      </c>
      <c r="J12" s="53"/>
      <c r="K12" s="63">
        <f>IF(G12=0,"n/a",IF(AND(I12/G12&lt;1,I12/G12&gt;-1),I12/G12,"n/a"))</f>
        <v>-0.15029690918517247</v>
      </c>
      <c r="L12" s="53"/>
      <c r="M12" s="61">
        <v>19306836.920000002</v>
      </c>
      <c r="N12" s="53"/>
      <c r="O12" s="61">
        <f>E12-M12</f>
        <v>360390.81999999657</v>
      </c>
      <c r="Q12" s="24">
        <f>IF(M12=0,"n/a",IF(AND(O12/M12&lt;1,O12/M12&gt;-1),O12/M12,"n/a"))</f>
        <v>1.8666486980405725E-2</v>
      </c>
      <c r="S12" s="25">
        <f>IF(E50=0,"n/a",E12/E50)</f>
        <v>0.79335257306346874</v>
      </c>
      <c r="T12" s="20"/>
      <c r="U12" s="25" t="str">
        <f>IF(G50=0,"n/a",G12/G50)</f>
        <v>n/a</v>
      </c>
      <c r="V12" s="20"/>
      <c r="W12" s="25">
        <f>IF(M50=0,"n/a",M12/M50)</f>
        <v>0.81142935747381639</v>
      </c>
    </row>
    <row r="13" spans="1:23" ht="6.9" customHeight="1" x14ac:dyDescent="0.2">
      <c r="E13" s="43"/>
      <c r="F13" s="53"/>
      <c r="G13" s="43"/>
      <c r="H13" s="53"/>
      <c r="I13" s="43"/>
      <c r="J13" s="53"/>
      <c r="K13" s="68"/>
      <c r="L13" s="53"/>
      <c r="M13" s="43"/>
      <c r="N13" s="53"/>
      <c r="O13" s="43"/>
      <c r="Q13" s="26"/>
      <c r="S13" s="20"/>
      <c r="T13" s="20"/>
      <c r="U13" s="20"/>
      <c r="V13" s="20"/>
      <c r="W13" s="20"/>
    </row>
    <row r="14" spans="1:23" x14ac:dyDescent="0.2">
      <c r="C14" s="5" t="s">
        <v>16</v>
      </c>
      <c r="E14" s="43">
        <f>SUM(E10:E12)</f>
        <v>934883769.24000001</v>
      </c>
      <c r="F14" s="53"/>
      <c r="G14" s="43">
        <f>SUM(G10:G12)</f>
        <v>1038092000</v>
      </c>
      <c r="H14" s="53"/>
      <c r="I14" s="43">
        <f>E14-G14</f>
        <v>-103208230.75999999</v>
      </c>
      <c r="J14" s="53"/>
      <c r="K14" s="67">
        <f>IF(G14=0,"n/a",IF(AND(I14/G14&lt;1,I14/G14&gt;-1),I14/G14,"n/a"))</f>
        <v>-9.9421082871267663E-2</v>
      </c>
      <c r="L14" s="53"/>
      <c r="M14" s="43">
        <f>SUM(M10:M12)</f>
        <v>820980859.01999998</v>
      </c>
      <c r="N14" s="53"/>
      <c r="O14" s="43">
        <f>E14-M14</f>
        <v>113902910.22000003</v>
      </c>
      <c r="Q14" s="18">
        <f>IF(M14=0,"n/a",IF(AND(O14/M14&lt;1,O14/M14&gt;-1),O14/M14,"n/a"))</f>
        <v>0.13874003147401665</v>
      </c>
      <c r="S14" s="22">
        <f>IF(E52=0,"n/a",E14/E52)</f>
        <v>1.0400199311282372</v>
      </c>
      <c r="T14" s="20"/>
      <c r="U14" s="22" t="str">
        <f>IF(G52=0,"n/a",G14/G52)</f>
        <v>n/a</v>
      </c>
      <c r="V14" s="20"/>
      <c r="W14" s="22">
        <f>IF(M52=0,"n/a",M14/M52)</f>
        <v>1.0545868607115765</v>
      </c>
    </row>
    <row r="15" spans="1:23" ht="6.9" customHeight="1" x14ac:dyDescent="0.2">
      <c r="E15" s="43"/>
      <c r="F15" s="53"/>
      <c r="G15" s="43"/>
      <c r="H15" s="53"/>
      <c r="I15" s="43"/>
      <c r="J15" s="53"/>
      <c r="K15" s="68"/>
      <c r="L15" s="53"/>
      <c r="M15" s="43"/>
      <c r="N15" s="53"/>
      <c r="O15" s="43"/>
      <c r="Q15" s="26"/>
      <c r="S15" s="20"/>
      <c r="T15" s="20"/>
      <c r="U15" s="20"/>
      <c r="V15" s="20"/>
      <c r="W15" s="20"/>
    </row>
    <row r="16" spans="1:23" ht="12" x14ac:dyDescent="0.25">
      <c r="B16" s="13" t="s">
        <v>17</v>
      </c>
      <c r="E16" s="43"/>
      <c r="F16" s="53"/>
      <c r="G16" s="43"/>
      <c r="H16" s="53"/>
      <c r="I16" s="43"/>
      <c r="J16" s="53"/>
      <c r="K16" s="68"/>
      <c r="L16" s="53"/>
      <c r="M16" s="43"/>
      <c r="N16" s="53"/>
      <c r="O16" s="43"/>
      <c r="Q16" s="26"/>
      <c r="S16" s="20"/>
      <c r="T16" s="20"/>
      <c r="U16" s="20"/>
      <c r="V16" s="20"/>
      <c r="W16" s="20"/>
    </row>
    <row r="17" spans="2:23" x14ac:dyDescent="0.2">
      <c r="C17" s="5" t="s">
        <v>18</v>
      </c>
      <c r="E17" s="43">
        <v>24362563.66</v>
      </c>
      <c r="F17" s="53"/>
      <c r="G17" s="43">
        <v>24490000</v>
      </c>
      <c r="H17" s="53"/>
      <c r="I17" s="43">
        <f>E17-G17</f>
        <v>-127436.33999999985</v>
      </c>
      <c r="J17" s="53"/>
      <c r="K17" s="67">
        <f>IF(G17=0,"n/a",IF(AND(I17/G17&lt;1,I17/G17&gt;-1),I17/G17,"n/a"))</f>
        <v>-5.2036071866067724E-3</v>
      </c>
      <c r="L17" s="53"/>
      <c r="M17" s="43">
        <v>23069608.170000002</v>
      </c>
      <c r="N17" s="53"/>
      <c r="O17" s="43">
        <f>E17-M17</f>
        <v>1292955.4899999984</v>
      </c>
      <c r="Q17" s="18">
        <f>IF(M17=0,"n/a",IF(AND(O17/M17&lt;1,O17/M17&gt;-1),O17/M17,"n/a"))</f>
        <v>5.6045836603387716E-2</v>
      </c>
      <c r="S17" s="22">
        <f>IF(E55=0,"n/a",E17/E55)</f>
        <v>0.49259884747234417</v>
      </c>
      <c r="T17" s="20"/>
      <c r="U17" s="22">
        <f>IF(G55=0,"n/a",G17/G55)</f>
        <v>2.7391407441872951E-2</v>
      </c>
      <c r="V17" s="20"/>
      <c r="W17" s="22">
        <f>IF(M55=0,"n/a",M17/M55)</f>
        <v>0.55207457498330292</v>
      </c>
    </row>
    <row r="18" spans="2:23" x14ac:dyDescent="0.2">
      <c r="C18" s="5" t="s">
        <v>19</v>
      </c>
      <c r="E18" s="61">
        <v>1451245.29</v>
      </c>
      <c r="F18" s="64"/>
      <c r="G18" s="61">
        <v>1421000</v>
      </c>
      <c r="H18" s="65"/>
      <c r="I18" s="61">
        <f>E18-G18</f>
        <v>30245.290000000037</v>
      </c>
      <c r="J18" s="64"/>
      <c r="K18" s="63">
        <f>IF(G18=0,"n/a",IF(AND(I18/G18&lt;1,I18/G18&gt;-1),I18/G18,"n/a"))</f>
        <v>2.1284510907811426E-2</v>
      </c>
      <c r="L18" s="62"/>
      <c r="M18" s="61">
        <v>1328238.52</v>
      </c>
      <c r="N18" s="62"/>
      <c r="O18" s="61">
        <f>E18-M18</f>
        <v>123006.77000000002</v>
      </c>
      <c r="Q18" s="24">
        <f>IF(M18=0,"n/a",IF(AND(O18/M18&lt;1,O18/M18&gt;-1),O18/M18,"n/a"))</f>
        <v>9.2608946471451542E-2</v>
      </c>
      <c r="S18" s="25">
        <f>IF(E56=0,"n/a",E18/E56)</f>
        <v>0.52895523666472644</v>
      </c>
      <c r="T18" s="20"/>
      <c r="U18" s="25" t="str">
        <f>IF(G56=0,"n/a",G18/G56)</f>
        <v>n/a</v>
      </c>
      <c r="V18" s="20"/>
      <c r="W18" s="25">
        <f>IF(M56=0,"n/a",M18/M56)</f>
        <v>0.56470925459434751</v>
      </c>
    </row>
    <row r="19" spans="2:23" ht="6.9" customHeight="1" x14ac:dyDescent="0.2">
      <c r="E19" s="43"/>
      <c r="F19" s="66"/>
      <c r="G19" s="43"/>
      <c r="H19" s="66"/>
      <c r="I19" s="43"/>
      <c r="J19" s="66"/>
      <c r="K19" s="68"/>
      <c r="L19" s="66"/>
      <c r="M19" s="43"/>
      <c r="N19" s="66"/>
      <c r="O19" s="43"/>
      <c r="Q19" s="26"/>
      <c r="S19" s="20"/>
      <c r="T19" s="20"/>
      <c r="U19" s="20"/>
      <c r="V19" s="20"/>
      <c r="W19" s="20"/>
    </row>
    <row r="20" spans="2:23" x14ac:dyDescent="0.2">
      <c r="C20" s="5" t="s">
        <v>20</v>
      </c>
      <c r="E20" s="61">
        <f>SUM(E17:E18)</f>
        <v>25813808.949999999</v>
      </c>
      <c r="F20" s="64"/>
      <c r="G20" s="61">
        <f>SUM(G17:G18)</f>
        <v>25911000</v>
      </c>
      <c r="H20" s="65"/>
      <c r="I20" s="61">
        <f>E20-G20</f>
        <v>-97191.050000000745</v>
      </c>
      <c r="J20" s="64"/>
      <c r="K20" s="63">
        <f>IF(G20=0,"n/a",IF(AND(I20/G20&lt;1,I20/G20&gt;-1),I20/G20,"n/a"))</f>
        <v>-3.7509571224576721E-3</v>
      </c>
      <c r="L20" s="62"/>
      <c r="M20" s="61">
        <f>SUM(M17:M18)</f>
        <v>24397846.690000001</v>
      </c>
      <c r="N20" s="62"/>
      <c r="O20" s="61">
        <f>E20-M20</f>
        <v>1415962.2599999979</v>
      </c>
      <c r="Q20" s="24">
        <f>IF(M20=0,"n/a",IF(AND(O20/M20&lt;1,O20/M20&gt;-1),O20/M20,"n/a"))</f>
        <v>5.8036361896657111E-2</v>
      </c>
      <c r="S20" s="25">
        <f>IF(E58=0,"n/a",E20/E58)</f>
        <v>0.49450969204216444</v>
      </c>
      <c r="T20" s="20"/>
      <c r="U20" s="25">
        <f>IF(G58=0,"n/a",G20/G58)</f>
        <v>2.8980757787928545E-2</v>
      </c>
      <c r="V20" s="20"/>
      <c r="W20" s="25">
        <f>IF(M58=0,"n/a",M20/M58)</f>
        <v>0.55274784761608042</v>
      </c>
    </row>
    <row r="21" spans="2:23" ht="6.9" customHeight="1" x14ac:dyDescent="0.2">
      <c r="E21" s="43"/>
      <c r="F21" s="66"/>
      <c r="G21" s="43"/>
      <c r="H21" s="66"/>
      <c r="I21" s="43"/>
      <c r="J21" s="66"/>
      <c r="K21" s="68"/>
      <c r="L21" s="66"/>
      <c r="M21" s="43"/>
      <c r="N21" s="66"/>
      <c r="O21" s="43"/>
      <c r="Q21" s="26"/>
      <c r="S21" s="20"/>
      <c r="T21" s="20"/>
      <c r="U21" s="20"/>
      <c r="V21" s="20"/>
      <c r="W21" s="20"/>
    </row>
    <row r="22" spans="2:23" x14ac:dyDescent="0.2">
      <c r="C22" s="5" t="s">
        <v>21</v>
      </c>
      <c r="E22" s="43">
        <f>E14+E20</f>
        <v>960697578.19000006</v>
      </c>
      <c r="F22" s="66"/>
      <c r="G22" s="43">
        <f>G14+G20</f>
        <v>1064003000</v>
      </c>
      <c r="H22" s="66"/>
      <c r="I22" s="43">
        <f>E22-G22</f>
        <v>-103305421.80999994</v>
      </c>
      <c r="J22" s="66"/>
      <c r="K22" s="67">
        <f>IF(G22=0,"n/a",IF(AND(I22/G22&lt;1,I22/G22&gt;-1),I22/G22,"n/a"))</f>
        <v>-9.7091288097871847E-2</v>
      </c>
      <c r="L22" s="66"/>
      <c r="M22" s="43">
        <f>M14+M20</f>
        <v>845378705.71000004</v>
      </c>
      <c r="N22" s="66"/>
      <c r="O22" s="43">
        <f>E22-M22</f>
        <v>115318872.48000002</v>
      </c>
      <c r="Q22" s="18">
        <f>IF(M22=0,"n/a",IF(AND(O22/M22&lt;1,O22/M22&gt;-1),O22/M22,"n/a"))</f>
        <v>0.13641090283099605</v>
      </c>
      <c r="S22" s="22">
        <f>IF(E60=0,"n/a",E22/E60)</f>
        <v>1.0100801024874624</v>
      </c>
      <c r="T22" s="20"/>
      <c r="U22" s="22">
        <f>IF(G60=0,"n/a",G22/G60)</f>
        <v>1.1900587869487604</v>
      </c>
      <c r="V22" s="20"/>
      <c r="W22" s="22">
        <f>IF(M60=0,"n/a",M22/M60)</f>
        <v>1.0276599224840202</v>
      </c>
    </row>
    <row r="23" spans="2:23" ht="6.9" customHeight="1" x14ac:dyDescent="0.2">
      <c r="E23" s="43"/>
      <c r="F23" s="66"/>
      <c r="G23" s="43"/>
      <c r="H23" s="66"/>
      <c r="I23" s="43"/>
      <c r="J23" s="66"/>
      <c r="K23" s="68"/>
      <c r="L23" s="66"/>
      <c r="M23" s="43"/>
      <c r="N23" s="66"/>
      <c r="O23" s="43"/>
      <c r="Q23" s="26"/>
      <c r="S23" s="20"/>
      <c r="T23" s="20"/>
      <c r="U23" s="20"/>
      <c r="V23" s="20"/>
      <c r="W23" s="20"/>
    </row>
    <row r="24" spans="2:23" ht="12" x14ac:dyDescent="0.25">
      <c r="B24" s="13" t="s">
        <v>22</v>
      </c>
      <c r="E24" s="43"/>
      <c r="F24" s="66"/>
      <c r="G24" s="43"/>
      <c r="H24" s="66"/>
      <c r="I24" s="43"/>
      <c r="J24" s="66"/>
      <c r="K24" s="68"/>
      <c r="L24" s="66"/>
      <c r="M24" s="43"/>
      <c r="N24" s="66"/>
      <c r="O24" s="43"/>
      <c r="Q24" s="26"/>
      <c r="S24" s="20"/>
      <c r="T24" s="20"/>
      <c r="U24" s="20"/>
      <c r="V24" s="20"/>
      <c r="W24" s="20"/>
    </row>
    <row r="25" spans="2:23" x14ac:dyDescent="0.2">
      <c r="C25" s="5" t="s">
        <v>23</v>
      </c>
      <c r="E25" s="43">
        <v>6895160.3200000003</v>
      </c>
      <c r="F25" s="66"/>
      <c r="G25" s="43">
        <v>6260000</v>
      </c>
      <c r="H25" s="66"/>
      <c r="I25" s="43">
        <f>E25-G25</f>
        <v>635160.3200000003</v>
      </c>
      <c r="J25" s="66"/>
      <c r="K25" s="67">
        <f>IF(G25=0,"n/a",IF(AND(I25/G25&lt;1,I25/G25&gt;-1),I25/G25,"n/a"))</f>
        <v>0.10146330990415341</v>
      </c>
      <c r="L25" s="66"/>
      <c r="M25" s="43">
        <v>6324762.0800000001</v>
      </c>
      <c r="N25" s="66"/>
      <c r="O25" s="43">
        <f>E25-M25</f>
        <v>570398.24000000022</v>
      </c>
      <c r="Q25" s="18">
        <f>IF(M25=0,"n/a",IF(AND(O25/M25&lt;1,O25/M25&gt;-1),O25/M25,"n/a"))</f>
        <v>9.0184932300251874E-2</v>
      </c>
      <c r="S25" s="22">
        <f>IF(E63=0,"n/a",E25/E63)</f>
        <v>0.13078389608363783</v>
      </c>
      <c r="T25" s="20"/>
      <c r="U25" s="22">
        <f>IF(G63=0,"n/a",G25/G63)</f>
        <v>6.6445817469305956E-3</v>
      </c>
      <c r="V25" s="20"/>
      <c r="W25" s="22">
        <f>IF(M63=0,"n/a",M25/M63)</f>
        <v>0.12156158212748036</v>
      </c>
    </row>
    <row r="26" spans="2:23" x14ac:dyDescent="0.2">
      <c r="C26" s="5" t="s">
        <v>24</v>
      </c>
      <c r="E26" s="61">
        <v>14248093.460000001</v>
      </c>
      <c r="F26" s="64"/>
      <c r="G26" s="61">
        <v>13389000</v>
      </c>
      <c r="H26" s="65"/>
      <c r="I26" s="61">
        <f>E26-G26</f>
        <v>859093.46000000089</v>
      </c>
      <c r="J26" s="64"/>
      <c r="K26" s="63">
        <f>IF(G26=0,"n/a",IF(AND(I26/G26&lt;1,I26/G26&gt;-1),I26/G26,"n/a"))</f>
        <v>6.4164124281126361E-2</v>
      </c>
      <c r="L26" s="62"/>
      <c r="M26" s="61">
        <v>13200775.189999999</v>
      </c>
      <c r="N26" s="62"/>
      <c r="O26" s="61">
        <f>E26-M26</f>
        <v>1047318.2700000014</v>
      </c>
      <c r="Q26" s="24">
        <f>IF(M26=0,"n/a",IF(AND(O26/M26&lt;1,O26/M26&gt;-1),O26/M26,"n/a"))</f>
        <v>7.9337633959055506E-2</v>
      </c>
      <c r="S26" s="25">
        <f>IF(E64=0,"n/a",E26/E64)</f>
        <v>7.9686203181684581E-2</v>
      </c>
      <c r="T26" s="20"/>
      <c r="U26" s="25" t="str">
        <f>IF(G64=0,"n/a",G26/G64)</f>
        <v>n/a</v>
      </c>
      <c r="V26" s="20"/>
      <c r="W26" s="25">
        <f>IF(M64=0,"n/a",M26/M64)</f>
        <v>7.5258557769489226E-2</v>
      </c>
    </row>
    <row r="27" spans="2:23" ht="6.9" customHeight="1" x14ac:dyDescent="0.2">
      <c r="E27" s="43"/>
      <c r="F27" s="66"/>
      <c r="G27" s="43"/>
      <c r="H27" s="66"/>
      <c r="I27" s="43"/>
      <c r="J27" s="66"/>
      <c r="K27" s="68"/>
      <c r="L27" s="66"/>
      <c r="M27" s="43"/>
      <c r="N27" s="66"/>
      <c r="O27" s="43"/>
      <c r="Q27" s="26"/>
      <c r="S27" s="20"/>
      <c r="T27" s="20"/>
      <c r="U27" s="20"/>
      <c r="V27" s="20"/>
      <c r="W27" s="20"/>
    </row>
    <row r="28" spans="2:23" x14ac:dyDescent="0.2">
      <c r="C28" s="5" t="s">
        <v>25</v>
      </c>
      <c r="E28" s="61">
        <f>SUM(E25:E26)</f>
        <v>21143253.780000001</v>
      </c>
      <c r="F28" s="64"/>
      <c r="G28" s="61">
        <f>SUM(G25:G26)</f>
        <v>19649000</v>
      </c>
      <c r="H28" s="65"/>
      <c r="I28" s="61">
        <f>E28-G28</f>
        <v>1494253.7800000012</v>
      </c>
      <c r="J28" s="64"/>
      <c r="K28" s="63">
        <f>IF(G28=0,"n/a",IF(AND(I28/G28&lt;1,I28/G28&gt;-1),I28/G28,"n/a"))</f>
        <v>7.6047319456460954E-2</v>
      </c>
      <c r="L28" s="62"/>
      <c r="M28" s="61">
        <f>SUM(M25:M26)</f>
        <v>19525537.27</v>
      </c>
      <c r="N28" s="62"/>
      <c r="O28" s="61">
        <f>E28-M28</f>
        <v>1617716.5100000016</v>
      </c>
      <c r="Q28" s="24">
        <f>IF(M28=0,"n/a",IF(AND(O28/M28&lt;1,O28/M28&gt;-1),O28/M28,"n/a"))</f>
        <v>8.2851318641333438E-2</v>
      </c>
      <c r="S28" s="25">
        <f>IF(E66=0,"n/a",E28/E66)</f>
        <v>9.1321964746870765E-2</v>
      </c>
      <c r="T28" s="20"/>
      <c r="U28" s="25">
        <f>IF(G66=0,"n/a",G28/G66)</f>
        <v>2.0856132067961546E-2</v>
      </c>
      <c r="V28" s="20"/>
      <c r="W28" s="25">
        <f>IF(M66=0,"n/a",M28/M66)</f>
        <v>8.5851096524667367E-2</v>
      </c>
    </row>
    <row r="29" spans="2:23" ht="6.9" customHeight="1" x14ac:dyDescent="0.2">
      <c r="E29" s="43"/>
      <c r="F29" s="66"/>
      <c r="G29" s="43"/>
      <c r="H29" s="66"/>
      <c r="I29" s="43"/>
      <c r="J29" s="66"/>
      <c r="K29" s="68"/>
      <c r="L29" s="66"/>
      <c r="M29" s="43"/>
      <c r="N29" s="66"/>
      <c r="O29" s="43"/>
      <c r="Q29" s="26"/>
      <c r="S29" s="20"/>
      <c r="T29" s="20"/>
      <c r="U29" s="20"/>
      <c r="V29" s="20"/>
      <c r="W29" s="20"/>
    </row>
    <row r="30" spans="2:23" x14ac:dyDescent="0.2">
      <c r="C30" s="5" t="s">
        <v>26</v>
      </c>
      <c r="E30" s="43">
        <f>E22+E28</f>
        <v>981840831.97000003</v>
      </c>
      <c r="F30" s="66"/>
      <c r="G30" s="43">
        <f>G22+G28</f>
        <v>1083652000</v>
      </c>
      <c r="H30" s="66"/>
      <c r="I30" s="43">
        <f>E30-G30</f>
        <v>-101811168.02999997</v>
      </c>
      <c r="J30" s="66"/>
      <c r="K30" s="67">
        <f>IF(G30=0,"n/a",IF(AND(I30/G30&lt;1,I30/G30&gt;-1),I30/G30,"n/a"))</f>
        <v>-9.3951903406259543E-2</v>
      </c>
      <c r="L30" s="66"/>
      <c r="M30" s="43">
        <f>M22+M28</f>
        <v>864904242.98000002</v>
      </c>
      <c r="N30" s="66"/>
      <c r="O30" s="43">
        <f>E30-M30</f>
        <v>116936588.99000001</v>
      </c>
      <c r="Q30" s="18">
        <f>IF(M30=0,"n/a",IF(AND(O30/M30&lt;1,O30/M30&gt;-1),O30/M30,"n/a"))</f>
        <v>0.13520177515501453</v>
      </c>
      <c r="S30" s="19">
        <f>IF(E68=0,"n/a",E30/E68)</f>
        <v>0.83021488020289058</v>
      </c>
      <c r="T30" s="20"/>
      <c r="U30" s="19">
        <f>IF(G68=0,"n/a",G30/G68)</f>
        <v>0.59016107748787305</v>
      </c>
      <c r="V30" s="20"/>
      <c r="W30" s="19">
        <f>IF(M68=0,"n/a",M30/M68)</f>
        <v>0.82367135149377002</v>
      </c>
    </row>
    <row r="31" spans="2:23" ht="6.9" customHeight="1" x14ac:dyDescent="0.2">
      <c r="E31" s="43"/>
      <c r="F31" s="66"/>
      <c r="G31" s="43"/>
      <c r="H31" s="66"/>
      <c r="I31" s="43"/>
      <c r="J31" s="66"/>
      <c r="K31" s="68"/>
      <c r="L31" s="66"/>
      <c r="M31" s="43"/>
      <c r="N31" s="66"/>
      <c r="O31" s="43"/>
      <c r="Q31" s="26"/>
      <c r="S31" s="34"/>
      <c r="T31" s="34"/>
      <c r="U31" s="34"/>
      <c r="V31" s="34"/>
      <c r="W31" s="34"/>
    </row>
    <row r="32" spans="2:23" x14ac:dyDescent="0.2">
      <c r="B32" s="5" t="s">
        <v>27</v>
      </c>
      <c r="E32" s="43">
        <v>-10991143.15</v>
      </c>
      <c r="F32" s="66"/>
      <c r="G32" s="43">
        <v>-10535000</v>
      </c>
      <c r="H32" s="66"/>
      <c r="I32" s="43">
        <f>E32-G32</f>
        <v>-456143.15000000037</v>
      </c>
      <c r="J32" s="66"/>
      <c r="K32" s="67">
        <f>IF(G32=0,"n/a",IF(AND(I32/G32&lt;1,I32/G32&gt;-1),I32/G32,"n/a"))</f>
        <v>4.3297878500237343E-2</v>
      </c>
      <c r="L32" s="66"/>
      <c r="M32" s="43">
        <v>21550760.93</v>
      </c>
      <c r="N32" s="66"/>
      <c r="O32" s="43">
        <f>E32-M32</f>
        <v>-32541904.079999998</v>
      </c>
      <c r="Q32" s="18" t="str">
        <f>IF(M32=0,"n/a",IF(AND(O32/M32&lt;1,O32/M32&gt;-1),O32/M32,"n/a"))</f>
        <v>n/a</v>
      </c>
      <c r="S32" s="34"/>
      <c r="T32" s="34"/>
      <c r="U32" s="34"/>
      <c r="V32" s="34"/>
      <c r="W32" s="34"/>
    </row>
    <row r="33" spans="1:23" x14ac:dyDescent="0.2">
      <c r="B33" s="5" t="s">
        <v>28</v>
      </c>
      <c r="E33" s="61">
        <v>12979091.42</v>
      </c>
      <c r="F33" s="64"/>
      <c r="G33" s="61">
        <v>6147000</v>
      </c>
      <c r="H33" s="65"/>
      <c r="I33" s="61">
        <f>E33-G33</f>
        <v>6832091.4199999999</v>
      </c>
      <c r="J33" s="64"/>
      <c r="K33" s="63" t="str">
        <f>IF(G33=0,"n/a",IF(AND(I33/G33&lt;1,I33/G33&gt;-1),I33/G33,"n/a"))</f>
        <v>n/a</v>
      </c>
      <c r="L33" s="62"/>
      <c r="M33" s="61">
        <v>14141446.119999999</v>
      </c>
      <c r="N33" s="62"/>
      <c r="O33" s="61">
        <f>E33-M33</f>
        <v>-1162354.6999999993</v>
      </c>
      <c r="Q33" s="24">
        <f>IF(M33=0,"n/a",IF(AND(O33/M33&lt;1,O33/M33&gt;-1),O33/M33,"n/a"))</f>
        <v>-8.2194896486300753E-2</v>
      </c>
    </row>
    <row r="34" spans="1:23" ht="6.9" customHeight="1" x14ac:dyDescent="0.2">
      <c r="E34" s="43"/>
      <c r="F34" s="33"/>
      <c r="G34" s="43"/>
      <c r="H34" s="33"/>
      <c r="I34" s="43"/>
      <c r="J34" s="33"/>
      <c r="K34" s="36"/>
      <c r="L34" s="33"/>
      <c r="M34" s="43"/>
      <c r="N34" s="33"/>
      <c r="O34" s="43"/>
      <c r="Q34" s="36"/>
      <c r="S34" s="34"/>
      <c r="T34" s="34"/>
      <c r="U34" s="34"/>
      <c r="V34" s="34"/>
      <c r="W34" s="34"/>
    </row>
    <row r="35" spans="1:23" ht="12" thickBot="1" x14ac:dyDescent="0.25">
      <c r="C35" s="5" t="s">
        <v>29</v>
      </c>
      <c r="E35" s="58">
        <f>SUM(E30:E33)</f>
        <v>983828780.24000001</v>
      </c>
      <c r="F35" s="59"/>
      <c r="G35" s="58">
        <f>SUM(G30:G33)</f>
        <v>1079264000</v>
      </c>
      <c r="H35" s="59"/>
      <c r="I35" s="58">
        <f>E35-G35</f>
        <v>-95435219.75999999</v>
      </c>
      <c r="J35" s="59"/>
      <c r="K35" s="60">
        <f>IF(G35=0,"n/a",IF(AND(I35/G35&lt;1,I35/G35&gt;-1),I35/G35,"n/a"))</f>
        <v>-8.8426205043436998E-2</v>
      </c>
      <c r="L35" s="59"/>
      <c r="M35" s="58">
        <f>SUM(M30:M33)</f>
        <v>900596450.02999997</v>
      </c>
      <c r="N35" s="59"/>
      <c r="O35" s="58">
        <f>E35-M35</f>
        <v>83232330.210000038</v>
      </c>
      <c r="Q35" s="39">
        <f>IF(M35=0,"n/a",IF(AND(O35/M35&lt;1,O35/M35&gt;-1),O35/M35,"n/a"))</f>
        <v>9.2419118693203225E-2</v>
      </c>
    </row>
    <row r="36" spans="1:23" ht="12" thickTop="1" x14ac:dyDescent="0.2">
      <c r="E36" s="55"/>
      <c r="F36" s="57"/>
      <c r="G36" s="55"/>
      <c r="H36" s="17"/>
      <c r="I36" s="55"/>
      <c r="J36" s="17"/>
      <c r="K36" s="56"/>
      <c r="L36" s="17"/>
      <c r="M36" s="55"/>
      <c r="N36" s="17"/>
      <c r="O36" s="55"/>
    </row>
    <row r="37" spans="1:23" x14ac:dyDescent="0.2">
      <c r="C37" s="5" t="s">
        <v>30</v>
      </c>
      <c r="E37" s="41">
        <v>46208323.939999998</v>
      </c>
      <c r="F37" s="55"/>
      <c r="G37" s="55">
        <v>43283328.053999998</v>
      </c>
      <c r="H37" s="17"/>
      <c r="I37" s="55"/>
      <c r="J37" s="17"/>
      <c r="K37" s="56"/>
      <c r="L37" s="17"/>
      <c r="M37" s="55">
        <v>40038695.579999998</v>
      </c>
      <c r="N37" s="17"/>
      <c r="O37" s="55"/>
    </row>
    <row r="38" spans="1:23" x14ac:dyDescent="0.2">
      <c r="C38" s="5" t="s">
        <v>31</v>
      </c>
      <c r="E38" s="43">
        <v>16971128.739999998</v>
      </c>
      <c r="F38" s="53"/>
      <c r="G38" s="43">
        <v>6864352.1260000002</v>
      </c>
      <c r="H38" s="53"/>
      <c r="I38" s="43"/>
      <c r="J38" s="53"/>
      <c r="K38" s="54"/>
      <c r="L38" s="53"/>
      <c r="M38" s="43">
        <v>12387937.43</v>
      </c>
      <c r="O38" s="52"/>
    </row>
    <row r="39" spans="1:23" x14ac:dyDescent="0.2">
      <c r="C39" s="5" t="s">
        <v>32</v>
      </c>
      <c r="E39" s="43">
        <v>6841865.71</v>
      </c>
      <c r="F39" s="53"/>
      <c r="G39" s="43">
        <v>2259724.4070000001</v>
      </c>
      <c r="H39" s="53"/>
      <c r="I39" s="43"/>
      <c r="J39" s="53"/>
      <c r="K39" s="54"/>
      <c r="L39" s="53"/>
      <c r="M39" s="43">
        <v>5817014.0300000003</v>
      </c>
      <c r="O39" s="52"/>
    </row>
    <row r="40" spans="1:23" x14ac:dyDescent="0.2">
      <c r="C40" s="5" t="s">
        <v>33</v>
      </c>
      <c r="E40" s="43">
        <v>-3250901.81</v>
      </c>
      <c r="F40" s="53"/>
      <c r="G40" s="43">
        <v>-3128143.5729999999</v>
      </c>
      <c r="H40" s="53"/>
      <c r="I40" s="43"/>
      <c r="J40" s="53"/>
      <c r="K40" s="54"/>
      <c r="L40" s="53"/>
      <c r="M40" s="43">
        <v>-2711610.87</v>
      </c>
      <c r="O40" s="52"/>
    </row>
    <row r="41" spans="1:23" x14ac:dyDescent="0.2">
      <c r="C41" s="5" t="s">
        <v>34</v>
      </c>
      <c r="E41" s="43">
        <v>26043013.550000001</v>
      </c>
      <c r="F41" s="53"/>
      <c r="G41" s="43"/>
      <c r="H41" s="53"/>
      <c r="I41" s="43"/>
      <c r="J41" s="53"/>
      <c r="K41" s="54"/>
      <c r="L41" s="53"/>
      <c r="M41" s="43">
        <v>19970628.469999999</v>
      </c>
      <c r="O41" s="52"/>
    </row>
    <row r="42" spans="1:23" x14ac:dyDescent="0.2">
      <c r="C42" s="5" t="s">
        <v>35</v>
      </c>
      <c r="E42" s="43">
        <v>-1554473.29</v>
      </c>
      <c r="F42" s="53"/>
      <c r="G42" s="43"/>
      <c r="H42" s="53"/>
      <c r="I42" s="43"/>
      <c r="J42" s="53"/>
      <c r="K42" s="54"/>
      <c r="L42" s="53"/>
      <c r="M42" s="43">
        <v>-1237817.51</v>
      </c>
      <c r="O42" s="52"/>
    </row>
    <row r="43" spans="1:23" x14ac:dyDescent="0.2">
      <c r="C43" s="5" t="s">
        <v>36</v>
      </c>
      <c r="E43" s="43">
        <v>60540666.310000002</v>
      </c>
      <c r="F43" s="53"/>
      <c r="G43" s="43"/>
      <c r="H43" s="53"/>
      <c r="I43" s="43"/>
      <c r="J43" s="53"/>
      <c r="K43" s="54"/>
      <c r="L43" s="53"/>
      <c r="M43" s="43">
        <v>30394529.140000001</v>
      </c>
      <c r="O43" s="52"/>
    </row>
    <row r="44" spans="1:23" x14ac:dyDescent="0.2">
      <c r="C44" s="5" t="s">
        <v>37</v>
      </c>
      <c r="E44" s="43">
        <v>12306080.550000001</v>
      </c>
      <c r="F44" s="53"/>
      <c r="G44" s="43"/>
      <c r="H44" s="53"/>
      <c r="I44" s="43"/>
      <c r="J44" s="53"/>
      <c r="K44" s="54"/>
      <c r="L44" s="53"/>
      <c r="M44" s="43">
        <v>5694591.6600000001</v>
      </c>
      <c r="O44" s="52"/>
    </row>
    <row r="45" spans="1:23" x14ac:dyDescent="0.2">
      <c r="E45" s="51"/>
    </row>
    <row r="46" spans="1:23" ht="13.2" x14ac:dyDescent="0.25">
      <c r="A46" s="3" t="s">
        <v>38</v>
      </c>
      <c r="E46" s="51"/>
    </row>
    <row r="47" spans="1:23" ht="12" x14ac:dyDescent="0.25">
      <c r="B47" s="13" t="s">
        <v>39</v>
      </c>
      <c r="E47" s="51"/>
    </row>
    <row r="48" spans="1:23" x14ac:dyDescent="0.2">
      <c r="C48" s="5" t="s">
        <v>13</v>
      </c>
      <c r="E48" s="50">
        <v>605415657</v>
      </c>
      <c r="G48" s="45">
        <v>0</v>
      </c>
      <c r="H48" s="49"/>
      <c r="I48" s="45">
        <f>E48-G48</f>
        <v>605415657</v>
      </c>
      <c r="K48" s="18" t="str">
        <f>IF(G48=0,"n/a",IF(AND(I48/G48&lt;1,I48/G48&gt;-1),I48/G48,"n/a"))</f>
        <v>n/a</v>
      </c>
      <c r="M48" s="50">
        <v>517310732</v>
      </c>
      <c r="N48" s="49"/>
      <c r="O48" s="45">
        <f>E48-M48</f>
        <v>88104925</v>
      </c>
      <c r="Q48" s="18">
        <f>IF(M48=0,"n/a",IF(AND(O48/M48&lt;1,O48/M48&gt;-1),O48/M48,"n/a"))</f>
        <v>0.17031335240112513</v>
      </c>
    </row>
    <row r="49" spans="2:23" x14ac:dyDescent="0.2">
      <c r="C49" s="5" t="s">
        <v>14</v>
      </c>
      <c r="E49" s="50">
        <v>268703795</v>
      </c>
      <c r="G49" s="45">
        <v>0</v>
      </c>
      <c r="H49" s="49"/>
      <c r="I49" s="45">
        <f>E49-G49</f>
        <v>268703795</v>
      </c>
      <c r="K49" s="18" t="str">
        <f>IF(G49=0,"n/a",IF(AND(I49/G49&lt;1,I49/G49&gt;-1),I49/G49,"n/a"))</f>
        <v>n/a</v>
      </c>
      <c r="M49" s="50">
        <v>237381419</v>
      </c>
      <c r="N49" s="49"/>
      <c r="O49" s="45">
        <f>E49-M49</f>
        <v>31322376</v>
      </c>
      <c r="Q49" s="18">
        <f>IF(M49=0,"n/a",IF(AND(O49/M49&lt;1,O49/M49&gt;-1),O49/M49,"n/a"))</f>
        <v>0.13194956931317359</v>
      </c>
    </row>
    <row r="50" spans="2:23" x14ac:dyDescent="0.2">
      <c r="C50" s="5" t="s">
        <v>15</v>
      </c>
      <c r="E50" s="47">
        <v>24790022</v>
      </c>
      <c r="G50" s="47">
        <v>0</v>
      </c>
      <c r="H50" s="49"/>
      <c r="I50" s="47">
        <f>E50-G50</f>
        <v>24790022</v>
      </c>
      <c r="K50" s="24" t="str">
        <f>IF(G50=0,"n/a",IF(AND(I50/G50&lt;1,I50/G50&gt;-1),I50/G50,"n/a"))</f>
        <v>n/a</v>
      </c>
      <c r="M50" s="47">
        <v>23793614</v>
      </c>
      <c r="N50" s="49"/>
      <c r="O50" s="47">
        <f>E50-M50</f>
        <v>996408</v>
      </c>
      <c r="Q50" s="24">
        <f>IF(M50=0,"n/a",IF(AND(O50/M50&lt;1,O50/M50&gt;-1),O50/M50,"n/a"))</f>
        <v>4.1877118793303109E-2</v>
      </c>
    </row>
    <row r="51" spans="2:23" ht="6.9" customHeight="1" x14ac:dyDescent="0.2">
      <c r="E51" s="45"/>
      <c r="G51" s="45"/>
      <c r="I51" s="45"/>
      <c r="K51" s="26"/>
      <c r="M51" s="45"/>
      <c r="O51" s="45"/>
      <c r="Q51" s="26"/>
      <c r="S51" s="34"/>
      <c r="T51" s="34"/>
      <c r="U51" s="34"/>
      <c r="V51" s="34"/>
      <c r="W51" s="34"/>
    </row>
    <row r="52" spans="2:23" x14ac:dyDescent="0.2">
      <c r="C52" s="5" t="s">
        <v>16</v>
      </c>
      <c r="E52" s="45">
        <f>SUM(E48:E50)</f>
        <v>898909474</v>
      </c>
      <c r="G52" s="45">
        <f>SUM(G48:G50)</f>
        <v>0</v>
      </c>
      <c r="H52" s="49"/>
      <c r="I52" s="45">
        <f>E52-G52</f>
        <v>898909474</v>
      </c>
      <c r="K52" s="18" t="str">
        <f>IF(G52=0,"n/a",IF(AND(I52/G52&lt;1,I52/G52&gt;-1),I52/G52,"n/a"))</f>
        <v>n/a</v>
      </c>
      <c r="M52" s="45">
        <f>SUM(M48:M50)</f>
        <v>778485765</v>
      </c>
      <c r="N52" s="49"/>
      <c r="O52" s="45">
        <f>E52-M52</f>
        <v>120423709</v>
      </c>
      <c r="Q52" s="18">
        <f>IF(M52=0,"n/a",IF(AND(O52/M52&lt;1,O52/M52&gt;-1),O52/M52,"n/a"))</f>
        <v>0.15468967374117623</v>
      </c>
    </row>
    <row r="53" spans="2:23" ht="6.9" customHeight="1" x14ac:dyDescent="0.2">
      <c r="E53" s="45"/>
      <c r="G53" s="45"/>
      <c r="I53" s="45"/>
      <c r="K53" s="26"/>
      <c r="M53" s="45"/>
      <c r="O53" s="45"/>
      <c r="Q53" s="26"/>
      <c r="S53" s="34"/>
      <c r="T53" s="34"/>
      <c r="U53" s="34"/>
      <c r="V53" s="34"/>
      <c r="W53" s="34"/>
    </row>
    <row r="54" spans="2:23" ht="12" x14ac:dyDescent="0.25">
      <c r="B54" s="13" t="s">
        <v>40</v>
      </c>
      <c r="E54" s="45"/>
      <c r="G54" s="45"/>
      <c r="H54" s="49"/>
      <c r="I54" s="45"/>
      <c r="K54" s="26"/>
      <c r="M54" s="45"/>
      <c r="N54" s="49"/>
      <c r="O54" s="45"/>
      <c r="Q54" s="26"/>
    </row>
    <row r="55" spans="2:23" x14ac:dyDescent="0.2">
      <c r="C55" s="5" t="s">
        <v>18</v>
      </c>
      <c r="E55" s="50">
        <v>49457208</v>
      </c>
      <c r="G55" s="45">
        <v>894076000</v>
      </c>
      <c r="H55" s="49"/>
      <c r="I55" s="45">
        <f>E55-G55</f>
        <v>-844618792</v>
      </c>
      <c r="K55" s="18">
        <f>IF(G55=0,"n/a",IF(AND(I55/G55&lt;1,I55/G55&gt;-1),I55/G55,"n/a"))</f>
        <v>-0.9446834407813206</v>
      </c>
      <c r="M55" s="50">
        <v>41787123</v>
      </c>
      <c r="N55" s="49"/>
      <c r="O55" s="45">
        <f>E55-M55</f>
        <v>7670085</v>
      </c>
      <c r="Q55" s="18">
        <f>IF(M55=0,"n/a",IF(AND(O55/M55&lt;1,O55/M55&gt;-1),O55/M55,"n/a"))</f>
        <v>0.18355140170812909</v>
      </c>
    </row>
    <row r="56" spans="2:23" x14ac:dyDescent="0.2">
      <c r="C56" s="5" t="s">
        <v>19</v>
      </c>
      <c r="E56" s="47">
        <v>2743607</v>
      </c>
      <c r="G56" s="47">
        <v>0</v>
      </c>
      <c r="H56" s="49"/>
      <c r="I56" s="47">
        <f>E56-G56</f>
        <v>2743607</v>
      </c>
      <c r="K56" s="24" t="str">
        <f>IF(G56=0,"n/a",IF(AND(I56/G56&lt;1,I56/G56&gt;-1),I56/G56,"n/a"))</f>
        <v>n/a</v>
      </c>
      <c r="M56" s="47">
        <v>2352075</v>
      </c>
      <c r="N56" s="49"/>
      <c r="O56" s="47">
        <f>E56-M56</f>
        <v>391532</v>
      </c>
      <c r="Q56" s="24">
        <f>IF(M56=0,"n/a",IF(AND(O56/M56&lt;1,O56/M56&gt;-1),O56/M56,"n/a"))</f>
        <v>0.16646237896325586</v>
      </c>
    </row>
    <row r="57" spans="2:23" ht="6.9" customHeight="1" x14ac:dyDescent="0.2">
      <c r="E57" s="45"/>
      <c r="G57" s="45"/>
      <c r="I57" s="45"/>
      <c r="K57" s="26"/>
      <c r="M57" s="45"/>
      <c r="O57" s="45"/>
      <c r="Q57" s="26"/>
      <c r="S57" s="34"/>
      <c r="T57" s="34"/>
      <c r="U57" s="34"/>
      <c r="V57" s="34"/>
      <c r="W57" s="34"/>
    </row>
    <row r="58" spans="2:23" x14ac:dyDescent="0.2">
      <c r="C58" s="5" t="s">
        <v>20</v>
      </c>
      <c r="E58" s="47">
        <f>SUM(E55:E56)</f>
        <v>52200815</v>
      </c>
      <c r="G58" s="47">
        <f>SUM(G55:G56)</f>
        <v>894076000</v>
      </c>
      <c r="H58" s="49"/>
      <c r="I58" s="47">
        <f>E58-G58</f>
        <v>-841875185</v>
      </c>
      <c r="K58" s="24">
        <f>IF(G58=0,"n/a",IF(AND(I58/G58&lt;1,I58/G58&gt;-1),I58/G58,"n/a"))</f>
        <v>-0.94161479001785087</v>
      </c>
      <c r="M58" s="47">
        <f>SUM(M55:M56)</f>
        <v>44139198</v>
      </c>
      <c r="N58" s="49"/>
      <c r="O58" s="47">
        <f>E58-M58</f>
        <v>8061617</v>
      </c>
      <c r="Q58" s="24">
        <f>IF(M58=0,"n/a",IF(AND(O58/M58&lt;1,O58/M58&gt;-1),O58/M58,"n/a"))</f>
        <v>0.18264076751009387</v>
      </c>
    </row>
    <row r="59" spans="2:23" ht="6.9" customHeight="1" x14ac:dyDescent="0.2">
      <c r="E59" s="45"/>
      <c r="G59" s="45"/>
      <c r="I59" s="45"/>
      <c r="K59" s="26"/>
      <c r="M59" s="45"/>
      <c r="O59" s="45"/>
      <c r="Q59" s="26"/>
      <c r="S59" s="34"/>
      <c r="T59" s="34"/>
      <c r="U59" s="34"/>
      <c r="V59" s="34"/>
      <c r="W59" s="34"/>
    </row>
    <row r="60" spans="2:23" x14ac:dyDescent="0.2">
      <c r="C60" s="5" t="s">
        <v>41</v>
      </c>
      <c r="E60" s="45">
        <f>E52+E58</f>
        <v>951110289</v>
      </c>
      <c r="G60" s="45">
        <f>G52+G58</f>
        <v>894076000</v>
      </c>
      <c r="H60" s="49"/>
      <c r="I60" s="45">
        <f>E60-G60</f>
        <v>57034289</v>
      </c>
      <c r="K60" s="18">
        <f>IF(G60=0,"n/a",IF(AND(I60/G60&lt;1,I60/G60&gt;-1),I60/G60,"n/a"))</f>
        <v>6.3791320872051152E-2</v>
      </c>
      <c r="M60" s="45">
        <f>M52+M58</f>
        <v>822624963</v>
      </c>
      <c r="N60" s="49"/>
      <c r="O60" s="45">
        <f>E60-M60</f>
        <v>128485326</v>
      </c>
      <c r="Q60" s="18">
        <f>IF(M60=0,"n/a",IF(AND(O60/M60&lt;1,O60/M60&gt;-1),O60/M60,"n/a"))</f>
        <v>0.15618943234038474</v>
      </c>
    </row>
    <row r="61" spans="2:23" ht="6.9" customHeight="1" x14ac:dyDescent="0.2">
      <c r="E61" s="45"/>
      <c r="G61" s="45"/>
      <c r="I61" s="45"/>
      <c r="K61" s="26"/>
      <c r="M61" s="45"/>
      <c r="O61" s="45"/>
      <c r="Q61" s="26"/>
      <c r="S61" s="34"/>
      <c r="T61" s="34"/>
      <c r="U61" s="34"/>
      <c r="V61" s="34"/>
      <c r="W61" s="34"/>
    </row>
    <row r="62" spans="2:23" ht="12" x14ac:dyDescent="0.25">
      <c r="B62" s="13" t="s">
        <v>42</v>
      </c>
      <c r="E62" s="45"/>
      <c r="G62" s="45"/>
      <c r="H62" s="49"/>
      <c r="I62" s="45"/>
      <c r="K62" s="26"/>
      <c r="M62" s="45"/>
      <c r="N62" s="49"/>
      <c r="O62" s="45"/>
      <c r="Q62" s="26"/>
    </row>
    <row r="63" spans="2:23" x14ac:dyDescent="0.2">
      <c r="C63" s="5" t="s">
        <v>23</v>
      </c>
      <c r="E63" s="50">
        <v>52721784</v>
      </c>
      <c r="G63" s="45">
        <v>942121000</v>
      </c>
      <c r="H63" s="49"/>
      <c r="I63" s="45">
        <f>E63-G63</f>
        <v>-889399216</v>
      </c>
      <c r="K63" s="18">
        <f>IF(G63=0,"n/a",IF(AND(I63/G63&lt;1,I63/G63&gt;-1),I63/G63,"n/a"))</f>
        <v>-0.94403926459552434</v>
      </c>
      <c r="M63" s="50">
        <v>52029284</v>
      </c>
      <c r="N63" s="49"/>
      <c r="O63" s="45">
        <f>E63-M63</f>
        <v>692500</v>
      </c>
      <c r="Q63" s="18">
        <f>IF(M63=0,"n/a",IF(AND(O63/M63&lt;1,O63/M63&gt;-1),O63/M63,"n/a"))</f>
        <v>1.3309812220364209E-2</v>
      </c>
    </row>
    <row r="64" spans="2:23" x14ac:dyDescent="0.2">
      <c r="C64" s="5" t="s">
        <v>24</v>
      </c>
      <c r="E64" s="47">
        <v>178802514</v>
      </c>
      <c r="G64" s="47">
        <v>0</v>
      </c>
      <c r="H64" s="49"/>
      <c r="I64" s="47">
        <f>E64-G64</f>
        <v>178802514</v>
      </c>
      <c r="K64" s="24" t="str">
        <f>IF(G64=0,"n/a",IF(AND(I64/G64&lt;1,I64/G64&gt;-1),I64/G64,"n/a"))</f>
        <v>n/a</v>
      </c>
      <c r="M64" s="47">
        <v>175405636</v>
      </c>
      <c r="N64" s="49"/>
      <c r="O64" s="47">
        <f>E64-M64</f>
        <v>3396878</v>
      </c>
      <c r="Q64" s="24">
        <f>IF(M64=0,"n/a",IF(AND(O64/M64&lt;1,O64/M64&gt;-1),O64/M64,"n/a"))</f>
        <v>1.9365842953871792E-2</v>
      </c>
    </row>
    <row r="65" spans="1:23" ht="6.9" customHeight="1" x14ac:dyDescent="0.2">
      <c r="E65" s="45"/>
      <c r="G65" s="45"/>
      <c r="I65" s="45"/>
      <c r="K65" s="26"/>
      <c r="M65" s="45"/>
      <c r="O65" s="45"/>
      <c r="Q65" s="26"/>
      <c r="S65" s="34"/>
      <c r="T65" s="34"/>
      <c r="U65" s="34"/>
      <c r="V65" s="34"/>
      <c r="W65" s="34"/>
    </row>
    <row r="66" spans="1:23" x14ac:dyDescent="0.2">
      <c r="C66" s="5" t="s">
        <v>25</v>
      </c>
      <c r="E66" s="47">
        <f>SUM(E63:E64)</f>
        <v>231524298</v>
      </c>
      <c r="G66" s="47">
        <f>SUM(G63:G64)</f>
        <v>942121000</v>
      </c>
      <c r="H66" s="49"/>
      <c r="I66" s="47">
        <f>E66-G66</f>
        <v>-710596702</v>
      </c>
      <c r="K66" s="24">
        <f>IF(G66=0,"n/a",IF(AND(I66/G66&lt;1,I66/G66&gt;-1),I66/G66,"n/a"))</f>
        <v>-0.75425205679525242</v>
      </c>
      <c r="M66" s="47">
        <f>SUM(M63:M64)</f>
        <v>227434920</v>
      </c>
      <c r="N66" s="49"/>
      <c r="O66" s="47">
        <f>E66-M66</f>
        <v>4089378</v>
      </c>
      <c r="Q66" s="24">
        <f>IF(M66=0,"n/a",IF(AND(O66/M66&lt;1,O66/M66&gt;-1),O66/M66,"n/a"))</f>
        <v>1.7980431501020161E-2</v>
      </c>
    </row>
    <row r="67" spans="1:23" ht="6.9" customHeight="1" x14ac:dyDescent="0.2">
      <c r="E67" s="45"/>
      <c r="G67" s="45"/>
      <c r="I67" s="45"/>
      <c r="K67" s="26"/>
      <c r="M67" s="45"/>
      <c r="O67" s="45"/>
      <c r="Q67" s="26"/>
      <c r="S67" s="34"/>
      <c r="T67" s="34"/>
      <c r="U67" s="34"/>
      <c r="V67" s="34"/>
      <c r="W67" s="34"/>
    </row>
    <row r="68" spans="1:23" ht="12" thickBot="1" x14ac:dyDescent="0.25">
      <c r="C68" s="5" t="s">
        <v>43</v>
      </c>
      <c r="E68" s="48">
        <f>E60+E66</f>
        <v>1182634587</v>
      </c>
      <c r="G68" s="48">
        <f>G60+G66</f>
        <v>1836197000</v>
      </c>
      <c r="H68" s="49"/>
      <c r="I68" s="48">
        <f>E68-G68</f>
        <v>-653562413</v>
      </c>
      <c r="K68" s="39">
        <f>IF(G68=0,"n/a",IF(AND(I68/G68&lt;1,I68/G68&gt;-1),I68/G68,"n/a"))</f>
        <v>-0.35593262215328747</v>
      </c>
      <c r="M68" s="48">
        <f>M60+M66</f>
        <v>1050059883</v>
      </c>
      <c r="N68" s="49"/>
      <c r="O68" s="48">
        <f>E68-M68</f>
        <v>132574704</v>
      </c>
      <c r="Q68" s="39">
        <f>IF(M68=0,"n/a",IF(AND(O68/M68&lt;1,O68/M68&gt;-1),O68/M68,"n/a"))</f>
        <v>0.12625442238707066</v>
      </c>
    </row>
    <row r="69" spans="1:23" ht="12" thickTop="1" x14ac:dyDescent="0.2"/>
    <row r="70" spans="1:23" ht="13.2" x14ac:dyDescent="0.25">
      <c r="A70" s="5" t="s">
        <v>3</v>
      </c>
      <c r="C70" s="71" t="s">
        <v>44</v>
      </c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</row>
    <row r="71" spans="1:23" x14ac:dyDescent="0.2">
      <c r="A71" s="5" t="s">
        <v>3</v>
      </c>
    </row>
    <row r="72" spans="1:23" x14ac:dyDescent="0.2">
      <c r="A72" s="5" t="s">
        <v>3</v>
      </c>
    </row>
    <row r="73" spans="1:23" x14ac:dyDescent="0.2">
      <c r="A73" s="5" t="s">
        <v>3</v>
      </c>
    </row>
    <row r="74" spans="1:23" x14ac:dyDescent="0.2">
      <c r="A74" s="5" t="s">
        <v>3</v>
      </c>
    </row>
    <row r="75" spans="1:23" x14ac:dyDescent="0.2">
      <c r="A75" s="5" t="s">
        <v>3</v>
      </c>
    </row>
    <row r="76" spans="1:23" x14ac:dyDescent="0.2">
      <c r="A76" s="5" t="s">
        <v>3</v>
      </c>
    </row>
    <row r="77" spans="1:23" x14ac:dyDescent="0.2">
      <c r="A77" s="5" t="s">
        <v>3</v>
      </c>
    </row>
    <row r="78" spans="1:23" x14ac:dyDescent="0.2">
      <c r="A78" s="5" t="s">
        <v>3</v>
      </c>
    </row>
    <row r="79" spans="1:23" x14ac:dyDescent="0.2">
      <c r="A79" s="5" t="s">
        <v>3</v>
      </c>
    </row>
    <row r="80" spans="1:23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</sheetData>
  <mergeCells count="8">
    <mergeCell ref="S6:W6"/>
    <mergeCell ref="C70:T70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80" orientation="landscape" r:id="rId1"/>
  <headerFooter alignWithMargins="0">
    <oddFooter>&amp;C6c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C42B38D35111E4E9E932ACB8F229C3D" ma:contentTypeVersion="104" ma:contentTypeDescription="" ma:contentTypeScope="" ma:versionID="e1fc4134112c2922b888bd2b888715c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2017-08-10T07:00:00+00:00</OpenedDate>
    <Date1 xmlns="dc463f71-b30c-4ab2-9473-d307f9d35888">2017-08-10T07:00:00+00:00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170887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A47D62F0-8469-4395-A7F8-FFA54B62CEB5}"/>
</file>

<file path=customXml/itemProps2.xml><?xml version="1.0" encoding="utf-8"?>
<ds:datastoreItem xmlns:ds="http://schemas.openxmlformats.org/officeDocument/2006/customXml" ds:itemID="{E5547A95-0387-4039-AFE2-931864C5E9D5}"/>
</file>

<file path=customXml/itemProps3.xml><?xml version="1.0" encoding="utf-8"?>
<ds:datastoreItem xmlns:ds="http://schemas.openxmlformats.org/officeDocument/2006/customXml" ds:itemID="{ADE3271E-BEE8-4AA0-BA0C-F2CF4EBE0C4E}"/>
</file>

<file path=customXml/itemProps4.xml><?xml version="1.0" encoding="utf-8"?>
<ds:datastoreItem xmlns:ds="http://schemas.openxmlformats.org/officeDocument/2006/customXml" ds:itemID="{60B5984D-CB17-4728-8052-AE9C28967F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04-2017 SOG</vt:lpstr>
      <vt:lpstr>05-2017 SOG </vt:lpstr>
      <vt:lpstr>06-2017 SOG</vt:lpstr>
      <vt:lpstr>12ME 06-2017 SOG</vt:lpstr>
      <vt:lpstr>'04-2017 SOG'!Print_Area</vt:lpstr>
      <vt:lpstr>'05-2017 SOG '!Print_Area</vt:lpstr>
      <vt:lpstr>'06-2017 SOG'!Print_Area</vt:lpstr>
      <vt:lpstr>'12ME 06-2017 SOG'!Print_Area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Puget Sound Energy</cp:lastModifiedBy>
  <cp:lastPrinted>2017-08-10T18:20:46Z</cp:lastPrinted>
  <dcterms:created xsi:type="dcterms:W3CDTF">2017-08-09T17:52:48Z</dcterms:created>
  <dcterms:modified xsi:type="dcterms:W3CDTF">2017-08-10T18:29:05Z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0x0101006E56B4D1795A2E4DB2F0B01679ED314A00DC42B38D35111E4E9E932ACB8F229C3D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