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_WA\_Advice Filings\Advice 17-xx Schedule 191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C103" i="1"/>
  <c r="B103" i="1"/>
  <c r="E89" i="1"/>
  <c r="C89" i="1"/>
  <c r="B89" i="1"/>
  <c r="E75" i="1"/>
  <c r="C75" i="1"/>
  <c r="B75" i="1"/>
  <c r="E61" i="1"/>
  <c r="C61" i="1"/>
  <c r="B61" i="1"/>
  <c r="E47" i="1"/>
  <c r="C47" i="1"/>
  <c r="B47" i="1"/>
  <c r="E33" i="1"/>
  <c r="C33" i="1"/>
  <c r="B33" i="1"/>
  <c r="E19" i="1"/>
  <c r="C19" i="1"/>
  <c r="B19" i="1"/>
  <c r="D7" i="1"/>
  <c r="F7" i="1" s="1"/>
  <c r="F5" i="1"/>
  <c r="D8" i="1" l="1"/>
  <c r="F8" i="1" s="1"/>
  <c r="E106" i="1"/>
  <c r="D9" i="1" l="1"/>
  <c r="F9" i="1" s="1"/>
  <c r="D10" i="1" l="1"/>
  <c r="F10" i="1" s="1"/>
  <c r="D11" i="1" l="1"/>
  <c r="F11" i="1" s="1"/>
  <c r="D12" i="1" l="1"/>
  <c r="F12" i="1" s="1"/>
  <c r="D13" i="1"/>
  <c r="F13" i="1" l="1"/>
  <c r="D14" i="1"/>
  <c r="F14" i="1" l="1"/>
  <c r="D15" i="1"/>
  <c r="F15" i="1" l="1"/>
  <c r="D16" i="1"/>
  <c r="F16" i="1" l="1"/>
  <c r="D17" i="1"/>
  <c r="F17" i="1" l="1"/>
  <c r="D18" i="1"/>
  <c r="F18" i="1" l="1"/>
  <c r="F19" i="1" s="1"/>
  <c r="D21" i="1"/>
  <c r="D19" i="1"/>
  <c r="D22" i="1" l="1"/>
  <c r="F21" i="1"/>
  <c r="D23" i="1" l="1"/>
  <c r="F22" i="1"/>
  <c r="D24" i="1" l="1"/>
  <c r="F23" i="1"/>
  <c r="D25" i="1" l="1"/>
  <c r="F24" i="1"/>
  <c r="D26" i="1" l="1"/>
  <c r="F25" i="1"/>
  <c r="D27" i="1" l="1"/>
  <c r="F26" i="1"/>
  <c r="D28" i="1" l="1"/>
  <c r="F27" i="1"/>
  <c r="D29" i="1" l="1"/>
  <c r="F28" i="1"/>
  <c r="D30" i="1" l="1"/>
  <c r="F29" i="1"/>
  <c r="D31" i="1" l="1"/>
  <c r="F30" i="1"/>
  <c r="D32" i="1" l="1"/>
  <c r="F31" i="1"/>
  <c r="D33" i="1" l="1"/>
  <c r="F32" i="1"/>
  <c r="F33" i="1" s="1"/>
  <c r="D35" i="1"/>
  <c r="F35" i="1" l="1"/>
  <c r="D36" i="1"/>
  <c r="F36" i="1" l="1"/>
  <c r="D37" i="1"/>
  <c r="F37" i="1" l="1"/>
  <c r="D38" i="1"/>
  <c r="F38" i="1" l="1"/>
  <c r="D39" i="1"/>
  <c r="F39" i="1" l="1"/>
  <c r="D40" i="1"/>
  <c r="F40" i="1" l="1"/>
  <c r="D41" i="1"/>
  <c r="F41" i="1" l="1"/>
  <c r="D42" i="1"/>
  <c r="F42" i="1" l="1"/>
  <c r="D43" i="1"/>
  <c r="F43" i="1" l="1"/>
  <c r="D44" i="1"/>
  <c r="D45" i="1" l="1"/>
  <c r="F44" i="1"/>
  <c r="F45" i="1" l="1"/>
  <c r="D46" i="1"/>
  <c r="D49" i="1" l="1"/>
  <c r="F46" i="1"/>
  <c r="F47" i="1" s="1"/>
  <c r="D47" i="1"/>
  <c r="D50" i="1" l="1"/>
  <c r="F49" i="1"/>
  <c r="D51" i="1" l="1"/>
  <c r="F50" i="1"/>
  <c r="D52" i="1" l="1"/>
  <c r="F51" i="1"/>
  <c r="D53" i="1" l="1"/>
  <c r="F52" i="1"/>
  <c r="D54" i="1" l="1"/>
  <c r="F53" i="1"/>
  <c r="D55" i="1" l="1"/>
  <c r="F54" i="1"/>
  <c r="D56" i="1" l="1"/>
  <c r="F55" i="1"/>
  <c r="D57" i="1" l="1"/>
  <c r="F56" i="1"/>
  <c r="D58" i="1" l="1"/>
  <c r="F57" i="1"/>
  <c r="D59" i="1" l="1"/>
  <c r="F58" i="1"/>
  <c r="D60" i="1" l="1"/>
  <c r="F59" i="1"/>
  <c r="F60" i="1" l="1"/>
  <c r="F61" i="1" s="1"/>
  <c r="D61" i="1"/>
  <c r="D63" i="1"/>
  <c r="D64" i="1" l="1"/>
  <c r="F63" i="1"/>
  <c r="F64" i="1" l="1"/>
  <c r="D65" i="1"/>
  <c r="D66" i="1" l="1"/>
  <c r="F65" i="1"/>
  <c r="F66" i="1" l="1"/>
  <c r="D67" i="1"/>
  <c r="D68" i="1" l="1"/>
  <c r="F67" i="1"/>
  <c r="F68" i="1" l="1"/>
  <c r="D69" i="1"/>
  <c r="D70" i="1" l="1"/>
  <c r="F69" i="1"/>
  <c r="F70" i="1" l="1"/>
  <c r="D71" i="1"/>
  <c r="D72" i="1" l="1"/>
  <c r="F71" i="1"/>
  <c r="F72" i="1" l="1"/>
  <c r="D73" i="1"/>
  <c r="D74" i="1" l="1"/>
  <c r="F73" i="1"/>
  <c r="F74" i="1" l="1"/>
  <c r="F75" i="1" s="1"/>
  <c r="D75" i="1"/>
  <c r="D77" i="1"/>
  <c r="D78" i="1" l="1"/>
  <c r="F77" i="1"/>
  <c r="D79" i="1" l="1"/>
  <c r="F78" i="1"/>
  <c r="D80" i="1" l="1"/>
  <c r="F79" i="1"/>
  <c r="D81" i="1" l="1"/>
  <c r="F80" i="1"/>
  <c r="D82" i="1" l="1"/>
  <c r="F81" i="1"/>
  <c r="D83" i="1" l="1"/>
  <c r="F82" i="1"/>
  <c r="D84" i="1" l="1"/>
  <c r="F83" i="1"/>
  <c r="D85" i="1" l="1"/>
  <c r="F84" i="1"/>
  <c r="D86" i="1" l="1"/>
  <c r="F85" i="1"/>
  <c r="D87" i="1" l="1"/>
  <c r="F86" i="1"/>
  <c r="D88" i="1" l="1"/>
  <c r="F87" i="1"/>
  <c r="D91" i="1" l="1"/>
  <c r="F88" i="1"/>
  <c r="F91" i="1" l="1"/>
  <c r="D92" i="1"/>
  <c r="F92" i="1" l="1"/>
  <c r="D93" i="1"/>
  <c r="F93" i="1" l="1"/>
  <c r="D94" i="1"/>
  <c r="F94" i="1" l="1"/>
  <c r="D95" i="1"/>
  <c r="F95" i="1" l="1"/>
  <c r="D96" i="1"/>
  <c r="F96" i="1" l="1"/>
  <c r="D97" i="1"/>
  <c r="F97" i="1" l="1"/>
</calcChain>
</file>

<file path=xl/sharedStrings.xml><?xml version="1.0" encoding="utf-8"?>
<sst xmlns="http://schemas.openxmlformats.org/spreadsheetml/2006/main" count="102" uniqueCount="30">
  <si>
    <t>Washington System Benefit Charge Deferred Account Analysis</t>
  </si>
  <si>
    <t>Monthly Conservation Costs</t>
  </si>
  <si>
    <t>SBC Recovery</t>
  </si>
  <si>
    <t xml:space="preserve">Cash Basis Accumulative  Balance  </t>
  </si>
  <si>
    <t>Accrued Costs</t>
  </si>
  <si>
    <t xml:space="preserve">Accrual Basis Accumulative  Balance  </t>
  </si>
  <si>
    <t>2011 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</si>
  <si>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</si>
  <si>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</si>
  <si>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</si>
  <si>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</si>
  <si>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</si>
  <si>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</si>
  <si>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</si>
  <si>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</si>
  <si>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</si>
  <si>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</si>
  <si>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</si>
  <si>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</si>
  <si>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2012 Totals</t>
  </si>
  <si>
    <t>2013 Totals</t>
  </si>
  <si>
    <t>2014 Totals</t>
  </si>
  <si>
    <t>2015 Totals</t>
  </si>
  <si>
    <t>2016 Totals</t>
  </si>
  <si>
    <t>Actual</t>
  </si>
  <si>
    <t>Forecast</t>
  </si>
  <si>
    <t>2017 Totals</t>
  </si>
  <si>
    <t>Forecast for SBC adjustment</t>
  </si>
  <si>
    <t>2018 Totals</t>
  </si>
  <si>
    <t>Total Accrual in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</si>
</sst>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4" fontId="4" fillId="0" borderId="0" xfId="3" applyNumberFormat="1" applyFont="1" applyFill="1" applyAlignment="1">
      <alignment horizontal="center"/>
    </xf>
    <xf numFmtId="0" fontId="4" fillId="0" borderId="0" xfId="3" applyFont="1" applyFill="1" applyBorder="1" applyAlignment="1">
      <alignment horizontal="center"/>
    </xf>
    <xf numFmtId="4" fontId="6" fillId="0" borderId="0" xfId="3" applyNumberFormat="1" applyFont="1" applyFill="1" applyBorder="1" applyAlignment="1">
      <alignment horizontal="center" wrapText="1"/>
    </xf>
    <xf numFmtId="165" fontId="6" fillId="0" borderId="0" xfId="3" applyNumberFormat="1" applyFont="1" applyFill="1" applyBorder="1" applyAlignment="1">
      <alignment horizontal="center" wrapText="1"/>
    </xf>
    <xf numFmtId="4" fontId="6" fillId="0" borderId="0" xfId="3" quotePrefix="1" applyNumberFormat="1" applyFont="1" applyFill="1" applyBorder="1" applyAlignment="1">
      <alignment horizontal="center" wrapText="1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0" borderId="1" xfId="1" applyNumberFormat="1" applyFont="1" applyBorder="1"/>
    <xf numFmtId="164" fontId="1" fillId="0" borderId="0" xfId="1" applyNumberFormat="1" applyFont="1" applyFill="1"/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1" fillId="0" borderId="0" xfId="1" applyNumberFormat="1" applyFont="1" applyFill="1" applyBorder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0" fillId="0" borderId="0" xfId="0" applyFill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0" fontId="2" fillId="0" borderId="0" xfId="0" applyFont="1"/>
    <xf numFmtId="166" fontId="2" fillId="0" borderId="0" xfId="2" applyNumberFormat="1" applyFont="1"/>
    <xf numFmtId="166" fontId="0" fillId="0" borderId="0" xfId="2" applyNumberFormat="1" applyFont="1"/>
    <xf numFmtId="0" fontId="2" fillId="0" borderId="0" xfId="0" applyFont="1" applyAlignment="1">
      <alignment wrapText="1"/>
    </xf>
    <xf numFmtId="166" fontId="2" fillId="0" borderId="0" xfId="2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166" fontId="0" fillId="0" borderId="0" xfId="2" applyNumberFormat="1" applyFont="1" applyAlignment="1">
      <alignment wrapText="1"/>
    </xf>
    <xf numFmtId="166" fontId="0" fillId="0" borderId="0" xfId="0" applyNumberFormat="1"/>
    <xf numFmtId="166" fontId="2" fillId="0" borderId="0" xfId="0" applyNumberFormat="1" applyFont="1"/>
    <xf numFmtId="164" fontId="0" fillId="0" borderId="2" xfId="1" applyNumberFormat="1" applyFont="1" applyBorder="1"/>
    <xf numFmtId="0" fontId="7" fillId="0" borderId="2" xfId="0" applyFont="1" applyBorder="1"/>
    <xf numFmtId="164" fontId="0" fillId="2" borderId="0" xfId="1" applyNumberFormat="1" applyFont="1" applyFill="1"/>
    <xf numFmtId="166" fontId="0" fillId="0" borderId="0" xfId="2" applyNumberFormat="1" applyFont="1" applyFill="1"/>
    <xf numFmtId="164" fontId="2" fillId="0" borderId="0" xfId="1" applyNumberFormat="1" applyFont="1" applyFill="1"/>
    <xf numFmtId="0" fontId="0" fillId="0" borderId="0" xfId="0" applyAlignment="1">
      <alignment horizontal="right"/>
    </xf>
    <xf numFmtId="164" fontId="0" fillId="0" borderId="0" xfId="0" applyNumberFormat="1"/>
    <xf numFmtId="0" fontId="4" fillId="0" borderId="0" xfId="3" applyFont="1" applyFill="1" applyAlignment="1">
      <alignment horizontal="center"/>
    </xf>
    <xf numFmtId="164" fontId="5" fillId="0" borderId="0" xfId="1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4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workbookViewId="0">
      <selection activeCell="H19" sqref="H19"/>
    </sheetView>
  </sheetViews>
  <sheetFormatPr defaultColWidth="9.140625" defaultRowHeight="15" x14ac:dyDescent="0.25"/>
  <cols>
    <col min="1" max="1" width="17.7109375" style="16" bestFit="1" customWidth="1"/>
    <col min="2" max="3" width="13.140625" customWidth="1"/>
    <col min="4" max="4" width="14.42578125" customWidth="1"/>
    <col min="5" max="5" width="11.140625" customWidth="1"/>
    <col min="6" max="6" width="16.7109375" customWidth="1"/>
    <col min="7" max="7" width="2.42578125" customWidth="1"/>
    <col min="11" max="20" width="9.140625" customWidth="1"/>
  </cols>
  <sheetData>
    <row r="1" spans="1:6" x14ac:dyDescent="0.25">
      <c r="A1" s="36"/>
      <c r="B1" s="36"/>
      <c r="C1" s="36"/>
      <c r="D1" s="36"/>
      <c r="E1" s="36"/>
      <c r="F1" s="36"/>
    </row>
    <row r="2" spans="1:6" ht="15.75" x14ac:dyDescent="0.25">
      <c r="A2" s="37" t="s">
        <v>0</v>
      </c>
      <c r="B2" s="37"/>
      <c r="C2" s="37"/>
      <c r="D2" s="37"/>
      <c r="E2" s="37"/>
      <c r="F2" s="37"/>
    </row>
    <row r="3" spans="1:6" x14ac:dyDescent="0.25">
      <c r="A3" s="1"/>
      <c r="B3" s="1"/>
      <c r="C3" s="1"/>
      <c r="D3" s="1"/>
      <c r="E3" s="1"/>
      <c r="F3" s="1"/>
    </row>
    <row r="4" spans="1:6" ht="45" x14ac:dyDescent="0.25">
      <c r="A4" s="2"/>
      <c r="B4" s="3" t="s">
        <v>1</v>
      </c>
      <c r="C4" s="4" t="s">
        <v>2</v>
      </c>
      <c r="D4" s="5" t="s">
        <v>3</v>
      </c>
      <c r="E4" s="3" t="s">
        <v>4</v>
      </c>
      <c r="F4" s="5" t="s">
        <v>5</v>
      </c>
    </row>
    <row r="5" spans="1:6" x14ac:dyDescent="0.25">
      <c r="A5" s="6" t="s">
        <v>6</v>
      </c>
      <c r="B5" s="7">
        <v>9195525</v>
      </c>
      <c r="C5" s="7">
        <v>-8819537</v>
      </c>
      <c r="D5" s="7">
        <v>765948.69</v>
      </c>
      <c r="E5" s="7">
        <v>530995.68999999994</v>
      </c>
      <c r="F5" s="7">
        <f>+D5+E5</f>
        <v>1296944.3799999999</v>
      </c>
    </row>
    <row r="6" spans="1:6" x14ac:dyDescent="0.25">
      <c r="A6" s="7"/>
      <c r="B6" s="7"/>
      <c r="C6" s="7"/>
      <c r="D6" s="7"/>
      <c r="E6" s="7"/>
      <c r="F6" s="7"/>
    </row>
    <row r="7" spans="1:6" x14ac:dyDescent="0.25">
      <c r="A7" s="7" t="s">
        <v>7</v>
      </c>
      <c r="B7" s="7">
        <v>269147.33</v>
      </c>
      <c r="C7" s="7">
        <v>-921780</v>
      </c>
      <c r="D7" s="7">
        <f>+D5+B7+C7</f>
        <v>113316.02000000002</v>
      </c>
      <c r="E7" s="7">
        <v>201803.21</v>
      </c>
      <c r="F7" s="7">
        <f>D7+SUM(E5:E7)</f>
        <v>846114.91999999993</v>
      </c>
    </row>
    <row r="8" spans="1:6" x14ac:dyDescent="0.25">
      <c r="A8" s="7" t="s">
        <v>8</v>
      </c>
      <c r="B8" s="7">
        <v>966516.06</v>
      </c>
      <c r="C8" s="7">
        <v>-804573</v>
      </c>
      <c r="D8" s="7">
        <f>+D7+B8+C8</f>
        <v>275259.08000000007</v>
      </c>
      <c r="E8" s="7">
        <v>-210794.01</v>
      </c>
      <c r="F8" s="7">
        <f>+D8+SUM(E5:E8)</f>
        <v>797263.97</v>
      </c>
    </row>
    <row r="9" spans="1:6" x14ac:dyDescent="0.25">
      <c r="A9" s="7" t="s">
        <v>9</v>
      </c>
      <c r="B9" s="7">
        <v>1193462.8599999999</v>
      </c>
      <c r="C9" s="7">
        <v>-722893</v>
      </c>
      <c r="D9" s="7">
        <f t="shared" ref="D9:D18" si="0">+D8+B9+C9</f>
        <v>745828.94</v>
      </c>
      <c r="E9" s="7">
        <v>80080.960000000006</v>
      </c>
      <c r="F9" s="7">
        <f>D9+SUM(E5:E9)</f>
        <v>1347914.7899999998</v>
      </c>
    </row>
    <row r="10" spans="1:6" x14ac:dyDescent="0.25">
      <c r="A10" s="7" t="s">
        <v>10</v>
      </c>
      <c r="B10" s="7">
        <v>535597.30999999994</v>
      </c>
      <c r="C10" s="7">
        <v>-652708</v>
      </c>
      <c r="D10" s="7">
        <f t="shared" si="0"/>
        <v>628718.25</v>
      </c>
      <c r="E10" s="7">
        <v>114267.53</v>
      </c>
      <c r="F10" s="7">
        <f>D10+SUM(E5:E10)</f>
        <v>1345071.63</v>
      </c>
    </row>
    <row r="11" spans="1:6" x14ac:dyDescent="0.25">
      <c r="A11" s="7" t="s">
        <v>11</v>
      </c>
      <c r="B11" s="7">
        <v>747333.69</v>
      </c>
      <c r="C11" s="7">
        <v>-592718</v>
      </c>
      <c r="D11" s="7">
        <f t="shared" si="0"/>
        <v>783333.94</v>
      </c>
      <c r="E11" s="7">
        <v>55877.89</v>
      </c>
      <c r="F11" s="7">
        <f>D11+SUM(E5:E11)</f>
        <v>1555565.21</v>
      </c>
    </row>
    <row r="12" spans="1:6" x14ac:dyDescent="0.25">
      <c r="A12" s="7" t="s">
        <v>12</v>
      </c>
      <c r="B12" s="7">
        <v>887017.45</v>
      </c>
      <c r="C12" s="7">
        <v>-634001</v>
      </c>
      <c r="D12" s="7">
        <f t="shared" si="0"/>
        <v>1036350.3899999999</v>
      </c>
      <c r="E12" s="7">
        <v>106170.48</v>
      </c>
      <c r="F12" s="7">
        <f>D12+SUM(E5:E12)</f>
        <v>1914752.1399999997</v>
      </c>
    </row>
    <row r="13" spans="1:6" x14ac:dyDescent="0.25">
      <c r="A13" s="7" t="s">
        <v>13</v>
      </c>
      <c r="B13" s="7">
        <v>540615.94999999995</v>
      </c>
      <c r="C13" s="7">
        <v>-719434</v>
      </c>
      <c r="D13" s="7">
        <f t="shared" si="0"/>
        <v>857532.33999999985</v>
      </c>
      <c r="E13" s="7">
        <v>109323.27</v>
      </c>
      <c r="F13" s="7">
        <f>D13+SUM(E5:E13)</f>
        <v>1845257.3599999999</v>
      </c>
    </row>
    <row r="14" spans="1:6" x14ac:dyDescent="0.25">
      <c r="A14" s="7" t="s">
        <v>14</v>
      </c>
      <c r="B14" s="7">
        <v>857294.94</v>
      </c>
      <c r="C14" s="7">
        <v>-1013611</v>
      </c>
      <c r="D14" s="7">
        <f t="shared" si="0"/>
        <v>701216.2799999998</v>
      </c>
      <c r="E14" s="7">
        <v>-39809.629999999997</v>
      </c>
      <c r="F14" s="7">
        <f>D14+SUM(E5:E14)</f>
        <v>1649131.6699999997</v>
      </c>
    </row>
    <row r="15" spans="1:6" x14ac:dyDescent="0.25">
      <c r="A15" s="7" t="s">
        <v>15</v>
      </c>
      <c r="B15" s="7">
        <v>676951.78</v>
      </c>
      <c r="C15" s="7">
        <v>-950412</v>
      </c>
      <c r="D15" s="7">
        <f t="shared" si="0"/>
        <v>427756.05999999982</v>
      </c>
      <c r="E15" s="7">
        <v>-94132.25</v>
      </c>
      <c r="F15" s="7">
        <f>D15+SUM(E5:E15)</f>
        <v>1281539.1999999997</v>
      </c>
    </row>
    <row r="16" spans="1:6" x14ac:dyDescent="0.25">
      <c r="A16" s="7" t="s">
        <v>16</v>
      </c>
      <c r="B16" s="7">
        <v>1251103.98</v>
      </c>
      <c r="C16" s="7">
        <v>-897683</v>
      </c>
      <c r="D16" s="7">
        <f t="shared" si="0"/>
        <v>781177.0399999998</v>
      </c>
      <c r="E16" s="7">
        <v>-381622.28</v>
      </c>
      <c r="F16" s="7">
        <f>D16+SUM(E5:E16)</f>
        <v>1253337.8999999997</v>
      </c>
    </row>
    <row r="17" spans="1:6" x14ac:dyDescent="0.25">
      <c r="A17" s="7" t="s">
        <v>17</v>
      </c>
      <c r="B17" s="7">
        <v>581198.62</v>
      </c>
      <c r="C17" s="7">
        <v>-928125</v>
      </c>
      <c r="D17" s="7">
        <f t="shared" si="0"/>
        <v>434250.65999999968</v>
      </c>
      <c r="E17" s="7">
        <v>45363.17</v>
      </c>
      <c r="F17" s="7">
        <f>D17+SUM(E5:E17)</f>
        <v>951774.68999999948</v>
      </c>
    </row>
    <row r="18" spans="1:6" x14ac:dyDescent="0.25">
      <c r="A18" s="7" t="s">
        <v>18</v>
      </c>
      <c r="B18" s="7">
        <v>1480119.36</v>
      </c>
      <c r="C18" s="7">
        <v>-1080074</v>
      </c>
      <c r="D18" s="7">
        <f t="shared" si="0"/>
        <v>834296.01999999979</v>
      </c>
      <c r="E18" s="7">
        <v>106487.26</v>
      </c>
      <c r="F18" s="7">
        <f>D18+SUM(E5:E18)</f>
        <v>1458307.3099999996</v>
      </c>
    </row>
    <row r="19" spans="1:6" ht="15.75" thickBot="1" x14ac:dyDescent="0.3">
      <c r="A19" s="6" t="s">
        <v>19</v>
      </c>
      <c r="B19" s="8">
        <f>SUM(B7:B18)</f>
        <v>9986359.3299999982</v>
      </c>
      <c r="C19" s="8">
        <f>SUM(C7:C18)</f>
        <v>-9918012</v>
      </c>
      <c r="D19" s="8">
        <f>+D18</f>
        <v>834296.01999999979</v>
      </c>
      <c r="E19" s="8">
        <f>SUM(E7:E18)</f>
        <v>93015.599999999977</v>
      </c>
      <c r="F19" s="8">
        <f>+F18</f>
        <v>1458307.3099999996</v>
      </c>
    </row>
    <row r="20" spans="1:6" ht="15.75" thickTop="1" x14ac:dyDescent="0.25">
      <c r="A20" s="7"/>
      <c r="B20" s="7"/>
      <c r="C20" s="7"/>
      <c r="D20" s="7"/>
      <c r="E20" s="7"/>
      <c r="F20" s="7"/>
    </row>
    <row r="21" spans="1:6" x14ac:dyDescent="0.25">
      <c r="A21" s="7" t="s">
        <v>7</v>
      </c>
      <c r="B21" s="7">
        <v>894625.89</v>
      </c>
      <c r="C21" s="7">
        <v>-931431</v>
      </c>
      <c r="D21" s="7">
        <f>+D18+B21+C21</f>
        <v>797490.90999999968</v>
      </c>
      <c r="E21" s="7">
        <v>112426.58</v>
      </c>
      <c r="F21" s="7">
        <f>D21+$E$5+$E$19+E21</f>
        <v>1533928.7799999998</v>
      </c>
    </row>
    <row r="22" spans="1:6" x14ac:dyDescent="0.25">
      <c r="A22" s="7" t="s">
        <v>8</v>
      </c>
      <c r="B22" s="7">
        <v>785020.2</v>
      </c>
      <c r="C22" s="7">
        <v>-1336182</v>
      </c>
      <c r="D22" s="7">
        <f>+D21+B22+C22</f>
        <v>246329.10999999964</v>
      </c>
      <c r="E22" s="7">
        <v>-126243.76</v>
      </c>
      <c r="F22" s="7">
        <f>D22+$E$5+$E$19+SUM(E21:E22)</f>
        <v>856523.21999999951</v>
      </c>
    </row>
    <row r="23" spans="1:6" x14ac:dyDescent="0.25">
      <c r="A23" s="7" t="s">
        <v>9</v>
      </c>
      <c r="B23" s="7">
        <v>869657.4</v>
      </c>
      <c r="C23" s="7">
        <v>-929471</v>
      </c>
      <c r="D23" s="7">
        <f>+D22+B23+C23</f>
        <v>186515.50999999978</v>
      </c>
      <c r="E23" s="7">
        <v>-78322.81</v>
      </c>
      <c r="F23" s="9">
        <f>D23+$E$5+$E$19+SUM(E21:E23)</f>
        <v>718386.80999999971</v>
      </c>
    </row>
    <row r="24" spans="1:6" x14ac:dyDescent="0.25">
      <c r="A24" s="7" t="s">
        <v>10</v>
      </c>
      <c r="B24" s="7">
        <v>787336.59</v>
      </c>
      <c r="C24" s="10">
        <v>-835051</v>
      </c>
      <c r="D24" s="7">
        <f t="shared" ref="D24:D32" si="1">+D23+B24+C24</f>
        <v>138801.09999999974</v>
      </c>
      <c r="E24" s="7">
        <v>27963.63</v>
      </c>
      <c r="F24" s="7">
        <f>D24+$E$5+$E$19+SUM(E21:E24)</f>
        <v>698636.02999999968</v>
      </c>
    </row>
    <row r="25" spans="1:6" x14ac:dyDescent="0.25">
      <c r="A25" s="7" t="s">
        <v>11</v>
      </c>
      <c r="B25" s="7">
        <v>662110.71999999997</v>
      </c>
      <c r="C25" s="10">
        <v>-826203</v>
      </c>
      <c r="D25" s="7">
        <f t="shared" si="1"/>
        <v>-25291.180000000284</v>
      </c>
      <c r="E25" s="7">
        <v>-92083.88</v>
      </c>
      <c r="F25" s="7">
        <f>D25+$E$5+$E$19+SUM(E21:E25)</f>
        <v>442459.86999999965</v>
      </c>
    </row>
    <row r="26" spans="1:6" x14ac:dyDescent="0.25">
      <c r="A26" s="7" t="s">
        <v>12</v>
      </c>
      <c r="B26" s="7">
        <v>961497.3</v>
      </c>
      <c r="C26" s="10">
        <v>-832399</v>
      </c>
      <c r="D26" s="7">
        <f t="shared" si="1"/>
        <v>103807.11999999976</v>
      </c>
      <c r="E26" s="7">
        <v>44355.17</v>
      </c>
      <c r="F26" s="7">
        <f>D26+$E$5+$E$19+SUM(E21:E26)</f>
        <v>615913.33999999973</v>
      </c>
    </row>
    <row r="27" spans="1:6" x14ac:dyDescent="0.25">
      <c r="A27" s="7" t="s">
        <v>13</v>
      </c>
      <c r="B27" s="7">
        <v>845997.08</v>
      </c>
      <c r="C27" s="10">
        <v>-906595</v>
      </c>
      <c r="D27" s="7">
        <f t="shared" si="1"/>
        <v>43209.199999999721</v>
      </c>
      <c r="E27" s="7">
        <v>75953.97</v>
      </c>
      <c r="F27" s="7">
        <f>D27+$E$5+$E$19+SUM(E21:E27)</f>
        <v>631269.38999999966</v>
      </c>
    </row>
    <row r="28" spans="1:6" x14ac:dyDescent="0.25">
      <c r="A28" s="7" t="s">
        <v>14</v>
      </c>
      <c r="B28" s="7">
        <v>569103.41</v>
      </c>
      <c r="C28" s="10">
        <v>-947290</v>
      </c>
      <c r="D28" s="7">
        <f t="shared" si="1"/>
        <v>-334977.39000000025</v>
      </c>
      <c r="E28" s="7">
        <v>-13328.16</v>
      </c>
      <c r="F28" s="7">
        <f>D28+$E$5+$E$19+SUM(E21:E28)</f>
        <v>239754.63999999966</v>
      </c>
    </row>
    <row r="29" spans="1:6" x14ac:dyDescent="0.25">
      <c r="A29" s="7" t="s">
        <v>15</v>
      </c>
      <c r="B29" s="7">
        <v>819430.47</v>
      </c>
      <c r="C29" s="10">
        <v>-891047</v>
      </c>
      <c r="D29" s="7">
        <f t="shared" si="1"/>
        <v>-406593.92000000027</v>
      </c>
      <c r="E29" s="7">
        <v>-20051.900000000001</v>
      </c>
      <c r="F29" s="7">
        <f>D29+$E$5+$E$19+SUM(E21:E29)</f>
        <v>148086.20999999964</v>
      </c>
    </row>
    <row r="30" spans="1:6" x14ac:dyDescent="0.25">
      <c r="A30" s="7" t="s">
        <v>16</v>
      </c>
      <c r="B30" s="7">
        <v>628893.67000000004</v>
      </c>
      <c r="C30" s="10">
        <v>-791683</v>
      </c>
      <c r="D30" s="7">
        <f t="shared" si="1"/>
        <v>-569383.25000000023</v>
      </c>
      <c r="E30" s="7">
        <v>-11915.47</v>
      </c>
      <c r="F30" s="7">
        <f>D30+$E$5+$E$19+SUM(E21:E30)</f>
        <v>-26618.590000000317</v>
      </c>
    </row>
    <row r="31" spans="1:6" x14ac:dyDescent="0.25">
      <c r="A31" s="7" t="s">
        <v>17</v>
      </c>
      <c r="B31" s="7">
        <v>501740</v>
      </c>
      <c r="C31" s="10">
        <v>-822609</v>
      </c>
      <c r="D31" s="7">
        <f t="shared" si="1"/>
        <v>-890252.25000000023</v>
      </c>
      <c r="E31" s="7">
        <v>26093.57</v>
      </c>
      <c r="F31" s="7">
        <f>D31+$E$5+$E$19+SUM(E21:E31)</f>
        <v>-321394.02000000031</v>
      </c>
    </row>
    <row r="32" spans="1:6" x14ac:dyDescent="0.25">
      <c r="A32" s="7" t="s">
        <v>18</v>
      </c>
      <c r="B32" s="7">
        <v>1193072.29</v>
      </c>
      <c r="C32" s="10">
        <v>-1090288</v>
      </c>
      <c r="D32" s="7">
        <f t="shared" si="1"/>
        <v>-787467.9600000002</v>
      </c>
      <c r="E32" s="7">
        <v>-278740.07</v>
      </c>
      <c r="F32" s="7">
        <f>D32+$E$5+$E$19+SUM(E21:E32)</f>
        <v>-497349.80000000028</v>
      </c>
    </row>
    <row r="33" spans="1:8" ht="15.75" thickBot="1" x14ac:dyDescent="0.3">
      <c r="A33" s="6" t="s">
        <v>20</v>
      </c>
      <c r="B33" s="8">
        <f>SUM(B21:B32)</f>
        <v>9518485.0199999996</v>
      </c>
      <c r="C33" s="11">
        <f>SUM(C21:C32)</f>
        <v>-11140249</v>
      </c>
      <c r="D33" s="8">
        <f>+D32</f>
        <v>-787467.9600000002</v>
      </c>
      <c r="E33" s="8">
        <f>SUM(E21:E32)</f>
        <v>-333893.13</v>
      </c>
      <c r="F33" s="8">
        <f>+F32</f>
        <v>-497349.80000000028</v>
      </c>
    </row>
    <row r="34" spans="1:8" ht="15.75" thickTop="1" x14ac:dyDescent="0.25">
      <c r="A34" s="7"/>
      <c r="B34" s="7"/>
      <c r="C34" s="10"/>
      <c r="D34" s="7"/>
      <c r="E34" s="7"/>
      <c r="F34" s="7"/>
    </row>
    <row r="35" spans="1:8" x14ac:dyDescent="0.25">
      <c r="A35" s="7" t="s">
        <v>7</v>
      </c>
      <c r="B35" s="7">
        <v>546881.9</v>
      </c>
      <c r="C35" s="10">
        <v>-1199506.33</v>
      </c>
      <c r="D35" s="7">
        <f>+D32+B35+C35</f>
        <v>-1440092.3900000001</v>
      </c>
      <c r="E35" s="7">
        <v>50683.9</v>
      </c>
      <c r="F35" s="7">
        <f>D35+$E$5+$E$19+$E$33+E35</f>
        <v>-1099290.3300000003</v>
      </c>
    </row>
    <row r="36" spans="1:8" x14ac:dyDescent="0.25">
      <c r="A36" s="7" t="s">
        <v>8</v>
      </c>
      <c r="B36" s="7">
        <v>553801.29</v>
      </c>
      <c r="C36" s="10">
        <v>-852251</v>
      </c>
      <c r="D36" s="7">
        <f>+D35+B36+C36</f>
        <v>-1738542.1</v>
      </c>
      <c r="E36" s="7">
        <v>91479.360000000001</v>
      </c>
      <c r="F36" s="7">
        <f>D36+$E$5+$E$19+$E$33+SUM(E35:E36)</f>
        <v>-1306260.68</v>
      </c>
    </row>
    <row r="37" spans="1:8" x14ac:dyDescent="0.25">
      <c r="A37" s="7" t="s">
        <v>9</v>
      </c>
      <c r="B37" s="7">
        <v>918815.44</v>
      </c>
      <c r="C37" s="10">
        <v>-846267</v>
      </c>
      <c r="D37" s="7">
        <f t="shared" ref="D37:D46" si="2">+D36+B37+C37</f>
        <v>-1665993.6600000001</v>
      </c>
      <c r="E37" s="7">
        <v>6846.42</v>
      </c>
      <c r="F37" s="12">
        <f>D37+$E$5+$E$19+$E$33+SUM(E35:E37)</f>
        <v>-1226865.8200000003</v>
      </c>
      <c r="G37" s="13"/>
      <c r="H37" s="14"/>
    </row>
    <row r="38" spans="1:8" x14ac:dyDescent="0.25">
      <c r="A38" s="7" t="s">
        <v>10</v>
      </c>
      <c r="B38" s="10">
        <v>546584.64</v>
      </c>
      <c r="C38" s="10">
        <v>-721911</v>
      </c>
      <c r="D38" s="7">
        <f t="shared" si="2"/>
        <v>-1841320.02</v>
      </c>
      <c r="E38" s="7">
        <v>-52825.13</v>
      </c>
      <c r="F38" s="7">
        <f>D38+$E$5+$E$19+$E$33+SUM(E35:E38)</f>
        <v>-1455017.3099999998</v>
      </c>
      <c r="H38" s="15"/>
    </row>
    <row r="39" spans="1:8" x14ac:dyDescent="0.25">
      <c r="A39" s="7" t="s">
        <v>11</v>
      </c>
      <c r="B39" s="10">
        <v>550919.41</v>
      </c>
      <c r="C39" s="10">
        <v>-708222</v>
      </c>
      <c r="D39" s="7">
        <f t="shared" si="2"/>
        <v>-1998622.6099999999</v>
      </c>
      <c r="E39" s="7">
        <v>49037.75</v>
      </c>
      <c r="F39" s="7">
        <f>D39+$E$5+$E$19+$E$33+SUM(E35:E39)</f>
        <v>-1563282.1499999997</v>
      </c>
    </row>
    <row r="40" spans="1:8" x14ac:dyDescent="0.25">
      <c r="A40" s="7" t="s">
        <v>12</v>
      </c>
      <c r="B40" s="10">
        <v>1067562.6299999999</v>
      </c>
      <c r="C40" s="10">
        <v>-781528</v>
      </c>
      <c r="D40" s="7">
        <f t="shared" si="2"/>
        <v>-1712587.98</v>
      </c>
      <c r="E40" s="7">
        <v>-33651.269999999997</v>
      </c>
      <c r="F40" s="7">
        <f>D40+$E$5+$E$19+$E$33+SUM(E35:E40)</f>
        <v>-1310898.7899999998</v>
      </c>
    </row>
    <row r="41" spans="1:8" x14ac:dyDescent="0.25">
      <c r="A41" s="7" t="s">
        <v>13</v>
      </c>
      <c r="B41" s="10">
        <v>587135.29</v>
      </c>
      <c r="C41" s="10">
        <v>-829681</v>
      </c>
      <c r="D41" s="7">
        <f t="shared" si="2"/>
        <v>-1955133.69</v>
      </c>
      <c r="E41" s="7">
        <v>121940.72</v>
      </c>
      <c r="F41" s="7">
        <f>D41+$E$5+$E$19+$E$33+SUM(E35:E41)</f>
        <v>-1431503.7799999998</v>
      </c>
    </row>
    <row r="42" spans="1:8" x14ac:dyDescent="0.25">
      <c r="A42" s="7" t="s">
        <v>14</v>
      </c>
      <c r="B42" s="10">
        <v>716476.04</v>
      </c>
      <c r="C42" s="10">
        <v>-987637</v>
      </c>
      <c r="D42" s="7">
        <f t="shared" si="2"/>
        <v>-2226294.65</v>
      </c>
      <c r="E42" s="7">
        <v>209893.17</v>
      </c>
      <c r="F42" s="7">
        <f>D42+$E$5+$E$19+$E$33+SUM(E35:E42)</f>
        <v>-1492771.5699999998</v>
      </c>
    </row>
    <row r="43" spans="1:8" x14ac:dyDescent="0.25">
      <c r="A43" s="7" t="s">
        <v>15</v>
      </c>
      <c r="B43" s="10">
        <v>948745.33</v>
      </c>
      <c r="C43" s="10">
        <v>-869698</v>
      </c>
      <c r="D43" s="7">
        <f t="shared" si="2"/>
        <v>-2147247.3199999998</v>
      </c>
      <c r="E43" s="7">
        <v>64254.8</v>
      </c>
      <c r="F43" s="7">
        <f>D43+$E$5+$E$19+$E$33+SUM(E35:E43)</f>
        <v>-1349469.4399999997</v>
      </c>
    </row>
    <row r="44" spans="1:8" x14ac:dyDescent="0.25">
      <c r="A44" s="7" t="s">
        <v>16</v>
      </c>
      <c r="B44" s="10">
        <v>799503.88</v>
      </c>
      <c r="C44" s="10">
        <v>-785294</v>
      </c>
      <c r="D44" s="7">
        <f t="shared" si="2"/>
        <v>-2133037.44</v>
      </c>
      <c r="E44" s="7">
        <v>25574.15</v>
      </c>
      <c r="F44" s="7">
        <f>D44+$E$5+$E$19+$E$33+SUM(E35:E44)</f>
        <v>-1309685.4099999997</v>
      </c>
    </row>
    <row r="45" spans="1:8" x14ac:dyDescent="0.25">
      <c r="A45" s="7" t="s">
        <v>17</v>
      </c>
      <c r="B45" s="10">
        <v>1190242.79</v>
      </c>
      <c r="C45" s="10">
        <v>-830779</v>
      </c>
      <c r="D45" s="7">
        <f t="shared" si="2"/>
        <v>-1773573.65</v>
      </c>
      <c r="E45" s="7">
        <v>62166.37</v>
      </c>
      <c r="F45" s="7">
        <f>D45+$E$5+$E$19+$E$33+SUM(E35:E45)</f>
        <v>-888055.24999999977</v>
      </c>
    </row>
    <row r="46" spans="1:8" x14ac:dyDescent="0.25">
      <c r="A46" s="7" t="s">
        <v>18</v>
      </c>
      <c r="B46" s="10">
        <v>2558602.2599999998</v>
      </c>
      <c r="C46" s="10">
        <v>-1050575</v>
      </c>
      <c r="D46" s="7">
        <f t="shared" si="2"/>
        <v>-265546.39000000013</v>
      </c>
      <c r="E46" s="7">
        <v>457509.41</v>
      </c>
      <c r="F46" s="7">
        <f>D46+$E$5+$E$19+$E$33+SUM(E35:E46)</f>
        <v>1077481.4199999997</v>
      </c>
    </row>
    <row r="47" spans="1:8" ht="15.75" thickBot="1" x14ac:dyDescent="0.3">
      <c r="A47" s="6" t="s">
        <v>21</v>
      </c>
      <c r="B47" s="11">
        <f>SUM(B35:B46)</f>
        <v>10985270.9</v>
      </c>
      <c r="C47" s="11">
        <f>SUM(C35:C46)</f>
        <v>-10463349.33</v>
      </c>
      <c r="D47" s="8">
        <f>+D46</f>
        <v>-265546.39000000013</v>
      </c>
      <c r="E47" s="8">
        <f>SUM(E35:E46)</f>
        <v>1052909.6499999999</v>
      </c>
      <c r="F47" s="8">
        <f>+F46</f>
        <v>1077481.4199999997</v>
      </c>
    </row>
    <row r="48" spans="1:8" ht="15.75" thickTop="1" x14ac:dyDescent="0.25">
      <c r="A48" s="7"/>
      <c r="B48" s="16"/>
      <c r="C48" s="16"/>
    </row>
    <row r="49" spans="1:20" x14ac:dyDescent="0.25">
      <c r="A49" s="7" t="s">
        <v>7</v>
      </c>
      <c r="B49" s="10">
        <v>434701.94</v>
      </c>
      <c r="C49" s="10">
        <v>-1021573</v>
      </c>
      <c r="D49" s="7">
        <f>+D46+B49+C49</f>
        <v>-852417.45000000019</v>
      </c>
      <c r="E49" s="17">
        <v>-243936.34</v>
      </c>
      <c r="F49" s="7">
        <f>D49+$E$5+$E$19+$E$33+$E$47+E49</f>
        <v>246674.01999999964</v>
      </c>
    </row>
    <row r="50" spans="1:20" x14ac:dyDescent="0.25">
      <c r="A50" s="7" t="s">
        <v>8</v>
      </c>
      <c r="B50" s="10">
        <v>1047571.6</v>
      </c>
      <c r="C50" s="10">
        <v>-886776.3</v>
      </c>
      <c r="D50" s="7">
        <f>+D49+B50+C50</f>
        <v>-691622.15000000026</v>
      </c>
      <c r="E50" s="17">
        <v>-35689.800000000003</v>
      </c>
      <c r="F50" s="7">
        <f>D50+$E$5+$E$19+$E$33+$E$47+SUM(E49:E50)</f>
        <v>371779.51999999955</v>
      </c>
    </row>
    <row r="51" spans="1:20" x14ac:dyDescent="0.25">
      <c r="A51" s="7" t="s">
        <v>9</v>
      </c>
      <c r="B51" s="10">
        <v>1343084.27</v>
      </c>
      <c r="C51" s="10">
        <v>-765986.1</v>
      </c>
      <c r="D51" s="7">
        <f t="shared" ref="D51:D60" si="3">+D50+B51+C51</f>
        <v>-114523.98000000021</v>
      </c>
      <c r="E51" s="17">
        <v>-397443.98</v>
      </c>
      <c r="F51" s="18">
        <f>D51+$E$5+$E$19+$E$33+$E$47+SUM(E49:E51)</f>
        <v>551433.70999999961</v>
      </c>
    </row>
    <row r="52" spans="1:20" ht="14.25" customHeight="1" x14ac:dyDescent="0.25">
      <c r="A52" s="7" t="s">
        <v>10</v>
      </c>
      <c r="B52" s="10">
        <v>1180880.43</v>
      </c>
      <c r="C52" s="10">
        <v>-716950.42</v>
      </c>
      <c r="D52" s="7">
        <f t="shared" si="3"/>
        <v>349406.02999999968</v>
      </c>
      <c r="E52" s="17">
        <v>-275696.56</v>
      </c>
      <c r="F52" s="18">
        <f>D52+$E$5+$E$19+$E$33+$E$47+SUM(E49:E52)</f>
        <v>739667.15999999945</v>
      </c>
    </row>
    <row r="53" spans="1:20" x14ac:dyDescent="0.25">
      <c r="A53" s="7" t="s">
        <v>11</v>
      </c>
      <c r="B53" s="10">
        <v>571483.89</v>
      </c>
      <c r="C53" s="10">
        <v>-735223.15</v>
      </c>
      <c r="D53" s="7">
        <f t="shared" si="3"/>
        <v>185666.76999999967</v>
      </c>
      <c r="E53" s="17">
        <v>502427.7</v>
      </c>
      <c r="F53" s="18">
        <f>D53+$E$5+$E$19+$E$33+$E$47+SUM(E49:E53)</f>
        <v>1078355.5999999996</v>
      </c>
    </row>
    <row r="54" spans="1:20" x14ac:dyDescent="0.25">
      <c r="A54" s="7" t="s">
        <v>12</v>
      </c>
      <c r="B54" s="10">
        <v>1049210.82</v>
      </c>
      <c r="C54" s="10">
        <v>-805633.56</v>
      </c>
      <c r="D54" s="7">
        <f t="shared" si="3"/>
        <v>429244.0299999998</v>
      </c>
      <c r="E54" s="17">
        <v>-65455.12</v>
      </c>
      <c r="F54" s="10">
        <f>D54+$E$5+$E$19+$E$33+$E$47+SUM(E49:E54)</f>
        <v>1256477.74</v>
      </c>
      <c r="H54" s="19"/>
    </row>
    <row r="55" spans="1:20" x14ac:dyDescent="0.25">
      <c r="A55" s="7" t="s">
        <v>13</v>
      </c>
      <c r="B55" s="10">
        <v>987492.18</v>
      </c>
      <c r="C55" s="10">
        <v>-1013351.12</v>
      </c>
      <c r="D55" s="7">
        <f t="shared" si="3"/>
        <v>403385.08999999997</v>
      </c>
      <c r="E55" s="17">
        <v>-52827.65</v>
      </c>
      <c r="F55" s="7">
        <f>D55+$E$5+$E$19+$E$33+$E$47+SUM(E49:E55)</f>
        <v>1177791.1499999999</v>
      </c>
    </row>
    <row r="56" spans="1:20" x14ac:dyDescent="0.25">
      <c r="A56" s="7" t="s">
        <v>14</v>
      </c>
      <c r="B56" s="10">
        <v>777200.68</v>
      </c>
      <c r="C56" s="10">
        <v>-934306.55</v>
      </c>
      <c r="D56" s="7">
        <f t="shared" si="3"/>
        <v>246279.21999999997</v>
      </c>
      <c r="E56" s="17">
        <v>56954.65</v>
      </c>
      <c r="F56" s="7">
        <f>D56+$E$5+$E$19+$E$33+$E$47+SUM(E49:E56)</f>
        <v>1077639.93</v>
      </c>
    </row>
    <row r="57" spans="1:20" x14ac:dyDescent="0.25">
      <c r="A57" s="7" t="s">
        <v>15</v>
      </c>
      <c r="B57" s="10">
        <v>1127417.8400000001</v>
      </c>
      <c r="C57" s="10">
        <v>-952828.13</v>
      </c>
      <c r="D57" s="7">
        <f t="shared" si="3"/>
        <v>420868.93000000005</v>
      </c>
      <c r="E57" s="17">
        <v>-104042.09</v>
      </c>
      <c r="F57" s="7">
        <f>D57+$E$5+$E$19+$E$33+$E$47+SUM(E49:E57)</f>
        <v>1148187.5499999998</v>
      </c>
    </row>
    <row r="58" spans="1:20" x14ac:dyDescent="0.25">
      <c r="A58" s="7" t="s">
        <v>16</v>
      </c>
      <c r="B58" s="10">
        <v>850563.5</v>
      </c>
      <c r="C58" s="10">
        <v>-809876.43</v>
      </c>
      <c r="D58" s="7">
        <f t="shared" si="3"/>
        <v>461556.00000000012</v>
      </c>
      <c r="E58" s="17">
        <v>248690.64</v>
      </c>
      <c r="F58" s="7">
        <f>D58+$E$5+$E$19+$E$33+$E$47+SUM(E49:E58)</f>
        <v>1437565.2600000002</v>
      </c>
    </row>
    <row r="59" spans="1:20" x14ac:dyDescent="0.25">
      <c r="A59" s="7" t="s">
        <v>17</v>
      </c>
      <c r="B59" s="10">
        <v>867733.6</v>
      </c>
      <c r="C59" s="10">
        <v>-831156.09</v>
      </c>
      <c r="D59" s="7">
        <f t="shared" si="3"/>
        <v>498133.51000000013</v>
      </c>
      <c r="E59" s="17">
        <v>-58923.68</v>
      </c>
      <c r="F59" s="7">
        <f>D59+$E$5+$E$19+$E$33+$E$47+SUM(E49:E59)</f>
        <v>1415219.09</v>
      </c>
    </row>
    <row r="60" spans="1:20" x14ac:dyDescent="0.25">
      <c r="A60" s="7" t="s">
        <v>18</v>
      </c>
      <c r="B60" s="10">
        <v>1755149.99</v>
      </c>
      <c r="C60" s="10">
        <v>-1057447.76</v>
      </c>
      <c r="D60" s="7">
        <f t="shared" si="3"/>
        <v>1195835.74</v>
      </c>
      <c r="E60" s="17">
        <v>-192095.89</v>
      </c>
      <c r="F60" s="7">
        <f>D60+$E$5+$E$19+$E$33+$E$47+SUM(E49:E60)</f>
        <v>1920825.43</v>
      </c>
      <c r="O60" s="19"/>
    </row>
    <row r="61" spans="1:20" ht="15.75" thickBot="1" x14ac:dyDescent="0.3">
      <c r="A61" s="6" t="s">
        <v>22</v>
      </c>
      <c r="B61" s="11">
        <f>SUM(B49:B60)</f>
        <v>11992490.74</v>
      </c>
      <c r="C61" s="11">
        <f>SUM(C49:C60)</f>
        <v>-10531108.609999999</v>
      </c>
      <c r="D61" s="8">
        <f>+D60</f>
        <v>1195835.74</v>
      </c>
      <c r="E61" s="8">
        <f>SUM(E49:E60)</f>
        <v>-618038.11999999988</v>
      </c>
      <c r="F61" s="8">
        <f>+F60</f>
        <v>1920825.43</v>
      </c>
      <c r="K61" s="19"/>
      <c r="N61" s="19"/>
      <c r="O61" s="20"/>
      <c r="Q61" s="21"/>
      <c r="R61" s="19"/>
    </row>
    <row r="62" spans="1:20" ht="15.75" customHeight="1" thickTop="1" x14ac:dyDescent="0.25">
      <c r="A62" s="7"/>
      <c r="B62" s="16"/>
      <c r="C62" s="16"/>
      <c r="K62" s="22"/>
      <c r="L62" s="23"/>
      <c r="M62" s="24"/>
      <c r="N62" s="25"/>
      <c r="O62" s="23"/>
      <c r="R62" s="24"/>
      <c r="S62" s="26"/>
      <c r="T62" s="24"/>
    </row>
    <row r="63" spans="1:20" x14ac:dyDescent="0.25">
      <c r="A63" s="7" t="s">
        <v>7</v>
      </c>
      <c r="B63" s="10">
        <v>662873.81999999995</v>
      </c>
      <c r="C63" s="10">
        <v>-1123601.33</v>
      </c>
      <c r="D63" s="7">
        <f>+D60+B63+C63</f>
        <v>735108.23</v>
      </c>
      <c r="E63" s="17">
        <v>282256.57</v>
      </c>
      <c r="F63" s="7">
        <f>D63+$E$5+$E$19+$E$33+$E$47+E63+$E$61</f>
        <v>1742354.49</v>
      </c>
      <c r="L63" s="21"/>
      <c r="O63" s="21"/>
      <c r="S63" s="21"/>
      <c r="T63" s="24"/>
    </row>
    <row r="64" spans="1:20" x14ac:dyDescent="0.25">
      <c r="A64" s="7" t="s">
        <v>8</v>
      </c>
      <c r="B64" s="10">
        <v>792700.18</v>
      </c>
      <c r="C64" s="10">
        <v>-925215.21</v>
      </c>
      <c r="D64" s="7">
        <f>+D63+B64+C64</f>
        <v>602593.20000000019</v>
      </c>
      <c r="E64" s="17">
        <v>-283374.17</v>
      </c>
      <c r="F64" s="7">
        <f>D64+$E$5+$E$19+$E$33+$E$47+$E$61+SUM(E63:E64)</f>
        <v>1326465.2900000005</v>
      </c>
      <c r="L64" s="21"/>
      <c r="O64" s="21"/>
      <c r="S64" s="21"/>
      <c r="T64" s="24"/>
    </row>
    <row r="65" spans="1:20" x14ac:dyDescent="0.25">
      <c r="A65" s="7" t="s">
        <v>9</v>
      </c>
      <c r="B65" s="10">
        <v>677187.72</v>
      </c>
      <c r="C65" s="10">
        <v>-810190.54</v>
      </c>
      <c r="D65" s="7">
        <f t="shared" ref="D65:D74" si="4">+D64+B65+C65</f>
        <v>469590.38000000012</v>
      </c>
      <c r="E65" s="17">
        <v>244706.38</v>
      </c>
      <c r="F65" s="18">
        <f>D65+$E$5+$E$19+$E$33+$E$47+$E$61+SUM(E63:E65)</f>
        <v>1438168.85</v>
      </c>
      <c r="G65" s="13"/>
      <c r="L65" s="21"/>
      <c r="O65" s="21"/>
      <c r="S65" s="21"/>
      <c r="T65" s="24"/>
    </row>
    <row r="66" spans="1:20" x14ac:dyDescent="0.25">
      <c r="A66" s="7" t="s">
        <v>10</v>
      </c>
      <c r="B66" s="10">
        <v>536607.44999999995</v>
      </c>
      <c r="C66" s="10">
        <v>-734411.94</v>
      </c>
      <c r="D66" s="7">
        <f t="shared" si="4"/>
        <v>271785.89000000013</v>
      </c>
      <c r="E66" s="17">
        <v>46409.27</v>
      </c>
      <c r="F66" s="18">
        <f>D66+$E$5+$E$19+$E$33+$E$47+$E$61+SUM(E63:E66)</f>
        <v>1286773.6300000001</v>
      </c>
      <c r="L66" s="21"/>
      <c r="O66" s="21"/>
      <c r="S66" s="21"/>
      <c r="T66" s="24"/>
    </row>
    <row r="67" spans="1:20" x14ac:dyDescent="0.25">
      <c r="A67" s="7" t="s">
        <v>11</v>
      </c>
      <c r="B67" s="10">
        <v>1171437.3600000001</v>
      </c>
      <c r="C67" s="10">
        <v>-753252.94</v>
      </c>
      <c r="D67" s="7">
        <f t="shared" si="4"/>
        <v>689970.31000000029</v>
      </c>
      <c r="E67" s="17">
        <v>32046.78</v>
      </c>
      <c r="F67" s="18">
        <f>D67+$E$5+$E$19+$E$33+$E$47+$E$61+SUM(E63:E67)</f>
        <v>1737004.8300000003</v>
      </c>
      <c r="L67" s="21"/>
      <c r="O67" s="21"/>
      <c r="S67" s="21"/>
      <c r="T67" s="24"/>
    </row>
    <row r="68" spans="1:20" x14ac:dyDescent="0.25">
      <c r="A68" s="7" t="s">
        <v>12</v>
      </c>
      <c r="B68" s="10">
        <v>903666</v>
      </c>
      <c r="C68" s="10">
        <v>-811915.85</v>
      </c>
      <c r="D68" s="7">
        <f t="shared" si="4"/>
        <v>781720.46000000031</v>
      </c>
      <c r="E68" s="17">
        <v>234052.05</v>
      </c>
      <c r="F68" s="18">
        <f>D68+$E$5+$E$19+$E$33+$E$47+$E$61+SUM(E63:E68)</f>
        <v>2062807.0300000007</v>
      </c>
      <c r="L68" s="27"/>
      <c r="O68" s="27"/>
      <c r="S68" s="21"/>
      <c r="T68" s="24"/>
    </row>
    <row r="69" spans="1:20" x14ac:dyDescent="0.25">
      <c r="A69" s="7" t="s">
        <v>13</v>
      </c>
      <c r="B69" s="10">
        <v>987844.8</v>
      </c>
      <c r="C69" s="10">
        <v>-837367.06</v>
      </c>
      <c r="D69" s="7">
        <f t="shared" si="4"/>
        <v>932198.20000000019</v>
      </c>
      <c r="E69" s="17">
        <v>-17401.66</v>
      </c>
      <c r="F69" s="18">
        <f>D69+$E$5+$E$19+$E$33+$E$47+$E$61+SUM(E63:E69)</f>
        <v>2195883.1100000003</v>
      </c>
      <c r="H69" s="19"/>
      <c r="L69" s="27"/>
      <c r="O69" s="27"/>
      <c r="S69" s="21"/>
    </row>
    <row r="70" spans="1:20" x14ac:dyDescent="0.25">
      <c r="A70" s="7" t="s">
        <v>14</v>
      </c>
      <c r="B70" s="10">
        <v>1043229.3</v>
      </c>
      <c r="C70" s="10">
        <v>-1019474.43</v>
      </c>
      <c r="D70" s="7">
        <f t="shared" si="4"/>
        <v>955953.07000000018</v>
      </c>
      <c r="E70" s="17">
        <v>-175664.62</v>
      </c>
      <c r="F70" s="18">
        <f>D70+$E$5+$E$19+$E$33+$E$47+$E$61+SUM(E63:E70)</f>
        <v>2043973.3600000006</v>
      </c>
      <c r="K70" s="19"/>
      <c r="L70" s="28"/>
      <c r="N70" s="19"/>
      <c r="O70" s="28"/>
      <c r="S70" s="21"/>
    </row>
    <row r="71" spans="1:20" x14ac:dyDescent="0.25">
      <c r="A71" s="7" t="s">
        <v>15</v>
      </c>
      <c r="B71" s="10">
        <v>1094241.3600000001</v>
      </c>
      <c r="C71" s="10">
        <v>-1057355.26</v>
      </c>
      <c r="D71" s="7">
        <f t="shared" si="4"/>
        <v>992839.17000000016</v>
      </c>
      <c r="E71" s="17">
        <v>-527229.31000000006</v>
      </c>
      <c r="F71" s="18">
        <f>D71+$E$5+$E$19+$E$33+$E$47+$E$61+SUM(E63:E71)</f>
        <v>1553630.1500000001</v>
      </c>
      <c r="S71" s="21"/>
    </row>
    <row r="72" spans="1:20" x14ac:dyDescent="0.25">
      <c r="A72" s="7" t="s">
        <v>16</v>
      </c>
      <c r="B72" s="10">
        <v>687103.13</v>
      </c>
      <c r="C72" s="10">
        <v>-971425.77</v>
      </c>
      <c r="D72" s="7">
        <f t="shared" si="4"/>
        <v>708516.53000000026</v>
      </c>
      <c r="E72" s="17">
        <v>281378.45</v>
      </c>
      <c r="F72" s="18">
        <f>D72+$E$5+$E$19+$E$33+$E$47+$E$61+SUM(E63:E72)</f>
        <v>1550685.9600000004</v>
      </c>
      <c r="L72" s="21"/>
      <c r="O72" s="21"/>
      <c r="S72" s="21"/>
    </row>
    <row r="73" spans="1:20" x14ac:dyDescent="0.25">
      <c r="A73" s="7" t="s">
        <v>17</v>
      </c>
      <c r="B73" s="10">
        <v>1095979.49</v>
      </c>
      <c r="C73" s="10">
        <v>-979113.35</v>
      </c>
      <c r="D73" s="7">
        <f t="shared" si="4"/>
        <v>825382.67000000027</v>
      </c>
      <c r="E73" s="17">
        <v>6409.31</v>
      </c>
      <c r="F73" s="18">
        <f>D73+$E$5+$E$19+$E$33+$E$47+$E$61+SUM(E63:E73)</f>
        <v>1673961.4100000006</v>
      </c>
      <c r="L73" s="21"/>
      <c r="O73" s="21"/>
      <c r="S73" s="21"/>
    </row>
    <row r="74" spans="1:20" x14ac:dyDescent="0.25">
      <c r="A74" s="7" t="s">
        <v>18</v>
      </c>
      <c r="B74" s="10">
        <v>1726781.91</v>
      </c>
      <c r="C74" s="10">
        <v>-1229348.6200000001</v>
      </c>
      <c r="D74" s="7">
        <f t="shared" si="4"/>
        <v>1322815.96</v>
      </c>
      <c r="E74" s="17">
        <v>304512.34999999998</v>
      </c>
      <c r="F74" s="18">
        <f>D74+$E$5+$E$19+$E$33+$E$47+$E$61+SUM(E63:E74)</f>
        <v>2475907.0500000003</v>
      </c>
      <c r="L74" s="21"/>
      <c r="O74" s="21"/>
      <c r="S74" s="27"/>
    </row>
    <row r="75" spans="1:20" ht="15.75" thickBot="1" x14ac:dyDescent="0.3">
      <c r="A75" s="6" t="s">
        <v>23</v>
      </c>
      <c r="B75" s="8">
        <f>SUM(B63:B74)</f>
        <v>11379652.520000001</v>
      </c>
      <c r="C75" s="8">
        <f>SUM(C63:C74)</f>
        <v>-11252672.299999997</v>
      </c>
      <c r="D75" s="8">
        <f>+D74</f>
        <v>1322815.96</v>
      </c>
      <c r="E75" s="8">
        <f>SUM(E63:E74)</f>
        <v>428101.4</v>
      </c>
      <c r="F75" s="8">
        <f>+F74</f>
        <v>2475907.0500000003</v>
      </c>
      <c r="L75" s="21"/>
      <c r="O75" s="21"/>
    </row>
    <row r="76" spans="1:20" ht="15.75" thickTop="1" x14ac:dyDescent="0.25">
      <c r="A76" s="7"/>
      <c r="L76" s="21"/>
      <c r="O76" s="21"/>
    </row>
    <row r="77" spans="1:20" x14ac:dyDescent="0.25">
      <c r="A77" s="7" t="s">
        <v>7</v>
      </c>
      <c r="B77" s="10">
        <v>1150972.43</v>
      </c>
      <c r="C77" s="10">
        <v>-1523018.81</v>
      </c>
      <c r="D77" s="7">
        <f>+D74+B77+C77</f>
        <v>950769.57999999961</v>
      </c>
      <c r="E77" s="17">
        <v>-458874.48</v>
      </c>
      <c r="F77" s="7">
        <f>D77+$E$5+$E$19+$E$33+$E$47+E77+E75+E61</f>
        <v>1644986.1899999997</v>
      </c>
      <c r="L77" s="21"/>
      <c r="O77" s="21"/>
      <c r="S77" s="21"/>
      <c r="T77" s="24"/>
    </row>
    <row r="78" spans="1:20" x14ac:dyDescent="0.25">
      <c r="A78" s="7" t="s">
        <v>8</v>
      </c>
      <c r="B78" s="10">
        <v>578636.99</v>
      </c>
      <c r="C78" s="10">
        <v>-1324980.28</v>
      </c>
      <c r="D78" s="7">
        <f>+D77+B78+C78</f>
        <v>204426.28999999957</v>
      </c>
      <c r="E78" s="17">
        <v>172695.23</v>
      </c>
      <c r="F78" s="7">
        <f>D78+$E$5+$E$19+$E$33+$E$47+$E$61+$E$75+SUM(E77:E78)</f>
        <v>1071338.1299999994</v>
      </c>
      <c r="L78" s="21"/>
      <c r="O78" s="21"/>
      <c r="S78" s="21"/>
      <c r="T78" s="24"/>
    </row>
    <row r="79" spans="1:20" x14ac:dyDescent="0.25">
      <c r="A79" s="7" t="s">
        <v>9</v>
      </c>
      <c r="B79" s="10">
        <v>751796.72</v>
      </c>
      <c r="C79" s="10">
        <v>-1091487.93</v>
      </c>
      <c r="D79" s="7">
        <f t="shared" ref="D79:D88" si="5">+D78+B79+C79</f>
        <v>-135264.92000000039</v>
      </c>
      <c r="E79" s="17">
        <v>-135103.99</v>
      </c>
      <c r="F79" s="18">
        <f>D79+$E$5+$E$19+$E$33+$E$47+$E$61+$E$75+SUM(E77:E79)</f>
        <v>596542.92999999959</v>
      </c>
      <c r="G79" s="13"/>
      <c r="L79" s="21"/>
      <c r="O79" s="21"/>
      <c r="S79" s="21"/>
      <c r="T79" s="24"/>
    </row>
    <row r="80" spans="1:20" ht="15.75" thickBot="1" x14ac:dyDescent="0.3">
      <c r="A80" s="7" t="s">
        <v>10</v>
      </c>
      <c r="B80" s="10">
        <v>955356.5</v>
      </c>
      <c r="C80" s="10">
        <v>-894774.18</v>
      </c>
      <c r="D80" s="7">
        <f t="shared" si="5"/>
        <v>-74682.600000000442</v>
      </c>
      <c r="E80" s="17">
        <v>346209.61</v>
      </c>
      <c r="F80" s="29">
        <f>D80+$E$5+$E$19+$E$33+$E$47+$E$61+$E$75+SUM(E77:E80)</f>
        <v>1003334.8599999998</v>
      </c>
      <c r="H80" s="30" t="s">
        <v>24</v>
      </c>
      <c r="L80" s="21"/>
      <c r="O80" s="21"/>
      <c r="S80" s="21"/>
      <c r="T80" s="24"/>
    </row>
    <row r="81" spans="1:20" x14ac:dyDescent="0.25">
      <c r="A81" s="7" t="s">
        <v>11</v>
      </c>
      <c r="B81" s="31">
        <v>1212557.9865840001</v>
      </c>
      <c r="C81" s="31">
        <v>-830750.59962001047</v>
      </c>
      <c r="D81" s="7">
        <f t="shared" si="5"/>
        <v>307124.78696398926</v>
      </c>
      <c r="F81" s="7">
        <f>D81+$E$5+$E$19+$E$33+$E$47+$E$61+$E$75+SUM(E77:E81)</f>
        <v>1385142.2469639895</v>
      </c>
      <c r="H81" s="15" t="s">
        <v>25</v>
      </c>
      <c r="L81" s="21"/>
      <c r="O81" s="21"/>
      <c r="S81" s="21"/>
      <c r="T81" s="24"/>
    </row>
    <row r="82" spans="1:20" x14ac:dyDescent="0.25">
      <c r="A82" s="7" t="s">
        <v>12</v>
      </c>
      <c r="B82" s="31">
        <v>1054326.6366040001</v>
      </c>
      <c r="C82" s="31">
        <v>-895448.98321736453</v>
      </c>
      <c r="D82" s="7">
        <f t="shared" si="5"/>
        <v>466002.44035062485</v>
      </c>
      <c r="F82" s="7">
        <f>D82+$E$5+$E$19+$E$33+$E$47+$E$61+$E$75+SUM(E77:E82)</f>
        <v>1544019.9003506252</v>
      </c>
      <c r="L82" s="27"/>
      <c r="O82" s="27"/>
      <c r="S82" s="21"/>
      <c r="T82" s="24"/>
    </row>
    <row r="83" spans="1:20" x14ac:dyDescent="0.25">
      <c r="A83" s="7" t="s">
        <v>13</v>
      </c>
      <c r="B83" s="31">
        <v>915935.95377200004</v>
      </c>
      <c r="C83" s="31">
        <v>-923518.71497115609</v>
      </c>
      <c r="D83" s="7">
        <f t="shared" si="5"/>
        <v>458419.67915146868</v>
      </c>
      <c r="F83" s="10">
        <f>D83+$E$5+$E$19+$E$33+$E$47+$E$61+$E$75+SUM(E77:E83)</f>
        <v>1536437.1391514689</v>
      </c>
      <c r="L83" s="27"/>
      <c r="O83" s="27"/>
      <c r="S83" s="21"/>
    </row>
    <row r="84" spans="1:20" x14ac:dyDescent="0.25">
      <c r="A84" s="7" t="s">
        <v>14</v>
      </c>
      <c r="B84" s="31">
        <v>726899.21141999995</v>
      </c>
      <c r="C84" s="31">
        <v>-1124362.0157921566</v>
      </c>
      <c r="D84" s="7">
        <f t="shared" si="5"/>
        <v>60956.87477931194</v>
      </c>
      <c r="F84" s="10">
        <f>D84+$E$5+$E$19+$E$33+$E$47+$E$61+$E$75+SUM(E77:E84)</f>
        <v>1138974.3347793119</v>
      </c>
      <c r="K84" s="19"/>
      <c r="L84" s="28"/>
      <c r="N84" s="19"/>
      <c r="O84" s="28"/>
      <c r="S84" s="21"/>
    </row>
    <row r="85" spans="1:20" x14ac:dyDescent="0.25">
      <c r="A85" s="7" t="s">
        <v>15</v>
      </c>
      <c r="B85" s="31">
        <v>1026611.465036</v>
      </c>
      <c r="C85" s="31">
        <v>-1166140.1763083355</v>
      </c>
      <c r="D85" s="7">
        <f t="shared" si="5"/>
        <v>-78571.836493023438</v>
      </c>
      <c r="F85" s="10">
        <f>D85+$E$5+$E$19+$E$33+$E$47+$E$61+$E$75+SUM(E77:E85)</f>
        <v>999445.62350697664</v>
      </c>
      <c r="S85" s="21"/>
    </row>
    <row r="86" spans="1:20" x14ac:dyDescent="0.25">
      <c r="A86" s="7" t="s">
        <v>16</v>
      </c>
      <c r="B86" s="31">
        <v>674558.41010399989</v>
      </c>
      <c r="C86" s="31">
        <v>-1071369.9184683308</v>
      </c>
      <c r="D86" s="7">
        <f t="shared" si="5"/>
        <v>-475383.3448573543</v>
      </c>
      <c r="F86" s="10">
        <f>D86+$E$5+$E$19+$E$33+$E$47+$E$61+$E$75+SUM(E77:E86)</f>
        <v>602634.11514264566</v>
      </c>
      <c r="L86" s="21"/>
      <c r="O86" s="21"/>
      <c r="S86" s="21"/>
    </row>
    <row r="87" spans="1:20" x14ac:dyDescent="0.25">
      <c r="A87" s="7" t="s">
        <v>17</v>
      </c>
      <c r="B87" s="31">
        <v>1066231.8942760001</v>
      </c>
      <c r="C87" s="31">
        <v>-1079848.4272871967</v>
      </c>
      <c r="D87" s="7">
        <f t="shared" si="5"/>
        <v>-488999.87786855095</v>
      </c>
      <c r="F87" s="10">
        <f>D87+$E$5+$E$19+$E$33+$E$47+$E$61+$E$75+SUM(E77:E87)</f>
        <v>589017.58213144902</v>
      </c>
      <c r="L87" s="21"/>
      <c r="O87" s="21"/>
      <c r="S87" s="21"/>
    </row>
    <row r="88" spans="1:20" x14ac:dyDescent="0.25">
      <c r="A88" s="7" t="s">
        <v>18</v>
      </c>
      <c r="B88" s="31">
        <v>1589766.1322039997</v>
      </c>
      <c r="C88" s="31">
        <v>-1355828.8975374361</v>
      </c>
      <c r="D88" s="7">
        <f t="shared" si="5"/>
        <v>-255062.64320198749</v>
      </c>
      <c r="F88" s="10">
        <f>D88+$E$5+$E$19+$E$33+$E$47+$E$61+$E$75+SUM(E77:E88)</f>
        <v>822954.81679801247</v>
      </c>
      <c r="L88" s="21"/>
      <c r="O88" s="21"/>
      <c r="S88" s="27"/>
    </row>
    <row r="89" spans="1:20" ht="15.75" thickBot="1" x14ac:dyDescent="0.3">
      <c r="A89" s="6" t="s">
        <v>26</v>
      </c>
      <c r="B89" s="8">
        <f>SUM(B77:B88)</f>
        <v>11703650.33</v>
      </c>
      <c r="C89" s="8">
        <f>SUM(C77:C88)</f>
        <v>-13281528.933201985</v>
      </c>
      <c r="D89" s="8"/>
      <c r="E89" s="8">
        <f>SUM(E77:E88)</f>
        <v>-75073.63</v>
      </c>
      <c r="F89" s="8"/>
      <c r="L89" s="21"/>
      <c r="O89" s="21"/>
    </row>
    <row r="90" spans="1:20" ht="15.75" thickTop="1" x14ac:dyDescent="0.25">
      <c r="A90" s="7"/>
      <c r="L90" s="21"/>
      <c r="O90" s="21"/>
    </row>
    <row r="91" spans="1:20" x14ac:dyDescent="0.25">
      <c r="A91" s="7" t="s">
        <v>7</v>
      </c>
      <c r="B91" s="31">
        <v>743825.89800000004</v>
      </c>
      <c r="C91" s="31">
        <v>-1236318.081262318</v>
      </c>
      <c r="D91" s="7">
        <f>+D88+B91+C91</f>
        <v>-747554.8264643054</v>
      </c>
      <c r="E91" s="17"/>
      <c r="F91" s="7">
        <f>D91+$E$5+$E$19+$E$33+$E$47+E91+E89+E75</f>
        <v>948500.75353569444</v>
      </c>
      <c r="L91" s="21"/>
      <c r="O91" s="21"/>
    </row>
    <row r="92" spans="1:20" x14ac:dyDescent="0.25">
      <c r="A92" s="7" t="s">
        <v>8</v>
      </c>
      <c r="B92" s="31">
        <v>818143.06720000005</v>
      </c>
      <c r="C92" s="31">
        <v>-1018030.3837678017</v>
      </c>
      <c r="D92" s="7">
        <f>+D91+B92+C92</f>
        <v>-947442.14303210704</v>
      </c>
      <c r="E92" s="17"/>
      <c r="F92" s="7">
        <f>D92+$E$5+$E$19+$E$33+$E$47+$E$61+$E$75+SUM(E91:E92)</f>
        <v>205648.94696789293</v>
      </c>
      <c r="L92" s="21"/>
      <c r="O92" s="21"/>
    </row>
    <row r="93" spans="1:20" x14ac:dyDescent="0.25">
      <c r="A93" s="7" t="s">
        <v>9</v>
      </c>
      <c r="B93" s="31">
        <v>928772.5027999999</v>
      </c>
      <c r="C93" s="31">
        <v>-891466.73924788006</v>
      </c>
      <c r="D93" s="7">
        <f t="shared" ref="D93:D97" si="6">+D92+B93+C93</f>
        <v>-910136.3794799872</v>
      </c>
      <c r="E93" s="17"/>
      <c r="F93" s="18">
        <f>D93+$E$5+$E$19+$E$33+$E$47+$E$61+$E$75+SUM(E91:E93)</f>
        <v>242954.71052001277</v>
      </c>
      <c r="L93" s="21"/>
      <c r="O93" s="21"/>
    </row>
    <row r="94" spans="1:20" x14ac:dyDescent="0.25">
      <c r="A94" s="7" t="s">
        <v>10</v>
      </c>
      <c r="B94" s="31">
        <v>683551.22080000001</v>
      </c>
      <c r="C94" s="31">
        <v>-808086.22798349336</v>
      </c>
      <c r="D94" s="7">
        <f t="shared" si="6"/>
        <v>-1034671.3866634805</v>
      </c>
      <c r="F94" s="18">
        <f>D94+$E$5+$E$19+$E$33+$E$47+$E$61+$E$75+SUM(E91:E94)</f>
        <v>118419.70333651942</v>
      </c>
      <c r="I94" s="16"/>
      <c r="J94" s="16"/>
      <c r="K94" s="16"/>
      <c r="L94" s="32"/>
      <c r="O94" s="21"/>
    </row>
    <row r="95" spans="1:20" x14ac:dyDescent="0.25">
      <c r="A95" s="7" t="s">
        <v>11</v>
      </c>
      <c r="B95" s="31">
        <v>1265835.3848000001</v>
      </c>
      <c r="C95" s="31">
        <v>-828817.30790226092</v>
      </c>
      <c r="D95" s="7">
        <f t="shared" si="6"/>
        <v>-597653.30976574135</v>
      </c>
      <c r="F95" s="7">
        <f>D95+$E$5+$E$19+$E$33+$E$47+$E$61+$E$75+SUM(E91:E95)</f>
        <v>555437.78023425862</v>
      </c>
      <c r="L95" s="21"/>
      <c r="O95" s="21"/>
    </row>
    <row r="96" spans="1:20" x14ac:dyDescent="0.25">
      <c r="A96" s="7" t="s">
        <v>12</v>
      </c>
      <c r="B96" s="31">
        <v>1242396.4483999999</v>
      </c>
      <c r="C96" s="31">
        <v>-893365.12784161977</v>
      </c>
      <c r="D96" s="7">
        <f t="shared" si="6"/>
        <v>-248621.98920736124</v>
      </c>
      <c r="F96" s="7">
        <f>D96+$E$5+$E$19+$E$33+$E$47+$E$61+$E$75+SUM(E91:E96)</f>
        <v>904469.10079263884</v>
      </c>
      <c r="L96" s="21"/>
      <c r="O96" s="21"/>
    </row>
    <row r="97" spans="1:15" x14ac:dyDescent="0.25">
      <c r="A97" s="7" t="s">
        <v>13</v>
      </c>
      <c r="B97" s="31">
        <v>1034045.1836</v>
      </c>
      <c r="C97" s="31">
        <v>-921369.53676573897</v>
      </c>
      <c r="D97" s="7">
        <f t="shared" si="6"/>
        <v>-135946.34237310023</v>
      </c>
      <c r="F97" s="33">
        <f>D97+$E$5+$E$19+$E$33+$E$47+$E$61+$E$75+SUM(E91:E97)</f>
        <v>1017144.7476268996</v>
      </c>
      <c r="H97" s="19" t="s">
        <v>27</v>
      </c>
      <c r="L97" s="21"/>
      <c r="O97" s="21"/>
    </row>
    <row r="98" spans="1:15" x14ac:dyDescent="0.25">
      <c r="A98" s="7" t="s">
        <v>14</v>
      </c>
      <c r="B98" s="10"/>
      <c r="C98" s="10"/>
      <c r="D98" s="10"/>
      <c r="E98" s="16"/>
      <c r="F98" s="10"/>
      <c r="L98" s="21"/>
      <c r="O98" s="21"/>
    </row>
    <row r="99" spans="1:15" x14ac:dyDescent="0.25">
      <c r="A99" s="7" t="s">
        <v>15</v>
      </c>
      <c r="B99" s="10"/>
      <c r="C99" s="10"/>
      <c r="D99" s="10"/>
      <c r="E99" s="16"/>
      <c r="F99" s="10"/>
      <c r="L99" s="21"/>
      <c r="O99" s="21"/>
    </row>
    <row r="100" spans="1:15" x14ac:dyDescent="0.25">
      <c r="A100" s="7" t="s">
        <v>16</v>
      </c>
      <c r="B100" s="10"/>
      <c r="C100" s="10"/>
      <c r="D100" s="10"/>
      <c r="E100" s="16"/>
      <c r="F100" s="10"/>
      <c r="L100" s="21"/>
      <c r="O100" s="21"/>
    </row>
    <row r="101" spans="1:15" x14ac:dyDescent="0.25">
      <c r="A101" s="7" t="s">
        <v>17</v>
      </c>
      <c r="B101" s="10"/>
      <c r="C101" s="10"/>
      <c r="D101" s="10"/>
      <c r="E101" s="16"/>
      <c r="F101" s="10"/>
      <c r="L101" s="21"/>
      <c r="O101" s="21"/>
    </row>
    <row r="102" spans="1:15" x14ac:dyDescent="0.25">
      <c r="A102" s="7" t="s">
        <v>18</v>
      </c>
      <c r="B102" s="10"/>
      <c r="C102" s="10"/>
      <c r="D102" s="10"/>
      <c r="E102" s="16"/>
      <c r="F102" s="10"/>
      <c r="L102" s="21"/>
      <c r="O102" s="21"/>
    </row>
    <row r="103" spans="1:15" ht="15.75" thickBot="1" x14ac:dyDescent="0.3">
      <c r="A103" s="6" t="s">
        <v>28</v>
      </c>
      <c r="B103" s="8">
        <f>SUM(B91:B102)</f>
        <v>6716569.7056</v>
      </c>
      <c r="C103" s="8">
        <f>SUM(C91:C102)</f>
        <v>-6597453.4047711128</v>
      </c>
      <c r="D103" s="8"/>
      <c r="E103" s="8">
        <f>SUM(E91:E102)</f>
        <v>0</v>
      </c>
      <c r="F103" s="8"/>
      <c r="L103" s="21"/>
      <c r="O103" s="21"/>
    </row>
    <row r="104" spans="1:15" ht="15.75" thickTop="1" x14ac:dyDescent="0.25">
      <c r="A104" s="7"/>
      <c r="L104" s="21"/>
      <c r="O104" s="21"/>
    </row>
    <row r="105" spans="1:15" x14ac:dyDescent="0.25">
      <c r="A105" s="7"/>
      <c r="L105" s="21"/>
      <c r="O105" s="21"/>
    </row>
    <row r="106" spans="1:15" x14ac:dyDescent="0.25">
      <c r="D106" s="34" t="s">
        <v>29</v>
      </c>
      <c r="E106" s="35">
        <f>+E61+E47+E33+E19+E5+E75+E89+E103</f>
        <v>1078017.46</v>
      </c>
      <c r="L106" s="21"/>
      <c r="O106" s="21"/>
    </row>
    <row r="107" spans="1:15" x14ac:dyDescent="0.25">
      <c r="L107" s="21"/>
      <c r="O107" s="21"/>
    </row>
    <row r="108" spans="1:15" x14ac:dyDescent="0.25">
      <c r="K108" s="19"/>
      <c r="L108" s="28"/>
      <c r="N108" s="19"/>
      <c r="O108" s="28"/>
    </row>
  </sheetData>
  <mergeCells count="2">
    <mergeCell ref="A1:F1"/>
    <mergeCell ref="A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A527D794287F449737D8902CA861AD" ma:contentTypeVersion="104" ma:contentTypeDescription="" ma:contentTypeScope="" ma:versionID="71f1abb1521fd882fee3c0a154d3de4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170678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6E1DE06-B1FF-4D49-B513-E5D40A4F9CBE}"/>
</file>

<file path=customXml/itemProps2.xml><?xml version="1.0" encoding="utf-8"?>
<ds:datastoreItem xmlns:ds="http://schemas.openxmlformats.org/officeDocument/2006/customXml" ds:itemID="{933C8416-3316-4F76-9CB5-47CA878BD800}"/>
</file>

<file path=customXml/itemProps3.xml><?xml version="1.0" encoding="utf-8"?>
<ds:datastoreItem xmlns:ds="http://schemas.openxmlformats.org/officeDocument/2006/customXml" ds:itemID="{2DEF0773-D356-4BBA-8AD6-BDDA21571DB1}"/>
</file>

<file path=customXml/itemProps4.xml><?xml version="1.0" encoding="utf-8"?>
<ds:datastoreItem xmlns:ds="http://schemas.openxmlformats.org/officeDocument/2006/customXml" ds:itemID="{4E3F263A-4FE5-4598-B278-BF08CA1BA0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Giezendanner, Esther</dc:creator>
  <cp:lastModifiedBy>Ariel Son</cp:lastModifiedBy>
  <dcterms:created xsi:type="dcterms:W3CDTF">2017-05-15T16:00:23Z</dcterms:created>
  <dcterms:modified xsi:type="dcterms:W3CDTF">2017-05-31T23:19:21Z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0x0101006E56B4D1795A2E4DB2F0B01679ED314A0088A527D794287F449737D8902CA861AD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