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10584"/>
  </bookViews>
  <sheets>
    <sheet name="01-2017 SOE" sheetId="1" r:id="rId1"/>
    <sheet name="02-2017 SOE" sheetId="2" r:id="rId2"/>
    <sheet name="03-2017 SOE" sheetId="3" r:id="rId3"/>
    <sheet name="12ME 03-2017 SOE" sheetId="4" r:id="rId4"/>
  </sheets>
  <externalReferences>
    <externalReference r:id="rId5"/>
    <externalReference r:id="rId6"/>
    <externalReference r:id="rId7"/>
    <externalReference r:id="rId8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RdSch_CY">'[3]INPUT TAB'!#REF!</definedName>
    <definedName name="RdSch_PY">'[3]INPUT TAB'!#REF!</definedName>
    <definedName name="RdSch_PY2">'[3]INPUT TAB'!#REF!</definedName>
    <definedName name="Therm_upload" localSheetId="1">#REF!</definedName>
    <definedName name="Therm_upload" localSheetId="2">#REF!</definedName>
    <definedName name="Therm_upload" localSheetId="3">#REF!</definedName>
    <definedName name="Therm_upload">#REF!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45621" calcMode="autoNoTable"/>
</workbook>
</file>

<file path=xl/calcChain.xml><?xml version="1.0" encoding="utf-8"?>
<calcChain xmlns="http://schemas.openxmlformats.org/spreadsheetml/2006/main">
  <c r="J56" i="4" l="1"/>
  <c r="R19" i="4" s="1"/>
  <c r="H56" i="4"/>
  <c r="D56" i="4"/>
  <c r="B56" i="4"/>
  <c r="L56" i="4" s="1"/>
  <c r="N56" i="4" s="1"/>
  <c r="J55" i="4"/>
  <c r="D55" i="4"/>
  <c r="Q18" i="4" s="1"/>
  <c r="C55" i="4"/>
  <c r="B55" i="4"/>
  <c r="F54" i="4"/>
  <c r="F58" i="4" s="1"/>
  <c r="D54" i="4"/>
  <c r="D58" i="4" s="1"/>
  <c r="H58" i="4" s="1"/>
  <c r="J52" i="4"/>
  <c r="D52" i="4"/>
  <c r="B52" i="4"/>
  <c r="J51" i="4"/>
  <c r="L51" i="4" s="1"/>
  <c r="D51" i="4"/>
  <c r="B51" i="4"/>
  <c r="J50" i="4"/>
  <c r="D50" i="4"/>
  <c r="F50" i="4" s="1"/>
  <c r="H50" i="4" s="1"/>
  <c r="B50" i="4"/>
  <c r="J49" i="4"/>
  <c r="L49" i="4" s="1"/>
  <c r="N49" i="4" s="1"/>
  <c r="D49" i="4"/>
  <c r="B49" i="4"/>
  <c r="J48" i="4"/>
  <c r="D48" i="4"/>
  <c r="H48" i="4" s="1"/>
  <c r="B48" i="4"/>
  <c r="B54" i="4" s="1"/>
  <c r="J46" i="4"/>
  <c r="B46" i="4"/>
  <c r="L44" i="4"/>
  <c r="J42" i="4"/>
  <c r="D42" i="4"/>
  <c r="B42" i="4"/>
  <c r="J41" i="4"/>
  <c r="D41" i="4"/>
  <c r="B41" i="4"/>
  <c r="J40" i="4"/>
  <c r="D40" i="4"/>
  <c r="B40" i="4"/>
  <c r="J39" i="4"/>
  <c r="D39" i="4"/>
  <c r="B39" i="4"/>
  <c r="J38" i="4"/>
  <c r="B38" i="4"/>
  <c r="J37" i="4"/>
  <c r="D37" i="4"/>
  <c r="B37" i="4"/>
  <c r="J36" i="4"/>
  <c r="D36" i="4"/>
  <c r="B36" i="4"/>
  <c r="J35" i="4"/>
  <c r="D35" i="4"/>
  <c r="B35" i="4"/>
  <c r="J34" i="4"/>
  <c r="D34" i="4"/>
  <c r="B34" i="4"/>
  <c r="J33" i="4"/>
  <c r="D33" i="4"/>
  <c r="B33" i="4"/>
  <c r="J32" i="4"/>
  <c r="D32" i="4"/>
  <c r="B32" i="4"/>
  <c r="J26" i="4"/>
  <c r="D26" i="4"/>
  <c r="B26" i="4"/>
  <c r="F26" i="4" s="1"/>
  <c r="J25" i="4"/>
  <c r="D25" i="4"/>
  <c r="B25" i="4"/>
  <c r="F25" i="4" s="1"/>
  <c r="H25" i="4" s="1"/>
  <c r="J24" i="4"/>
  <c r="F24" i="4"/>
  <c r="H24" i="4" s="1"/>
  <c r="D24" i="4"/>
  <c r="B24" i="4"/>
  <c r="J23" i="4"/>
  <c r="J27" i="4" s="1"/>
  <c r="D23" i="4"/>
  <c r="B23" i="4"/>
  <c r="B27" i="4" s="1"/>
  <c r="D21" i="4"/>
  <c r="H21" i="4" s="1"/>
  <c r="Q19" i="4"/>
  <c r="J19" i="4"/>
  <c r="D19" i="4"/>
  <c r="B19" i="4"/>
  <c r="L19" i="4" s="1"/>
  <c r="N19" i="4" s="1"/>
  <c r="J18" i="4"/>
  <c r="D18" i="4"/>
  <c r="B18" i="4"/>
  <c r="F18" i="4" s="1"/>
  <c r="H17" i="4"/>
  <c r="F17" i="4"/>
  <c r="F21" i="4" s="1"/>
  <c r="D17" i="4"/>
  <c r="Q15" i="4"/>
  <c r="J15" i="4"/>
  <c r="D15" i="4"/>
  <c r="B15" i="4"/>
  <c r="F15" i="4" s="1"/>
  <c r="Q14" i="4"/>
  <c r="J14" i="4"/>
  <c r="D14" i="4"/>
  <c r="B14" i="4"/>
  <c r="L14" i="4" s="1"/>
  <c r="N14" i="4" s="1"/>
  <c r="J13" i="4"/>
  <c r="D13" i="4"/>
  <c r="B13" i="4"/>
  <c r="F13" i="4" s="1"/>
  <c r="J12" i="4"/>
  <c r="D12" i="4"/>
  <c r="B12" i="4"/>
  <c r="L12" i="4" s="1"/>
  <c r="N12" i="4" s="1"/>
  <c r="J11" i="4"/>
  <c r="J17" i="4" s="1"/>
  <c r="D11" i="4"/>
  <c r="B11" i="4"/>
  <c r="B17" i="4" s="1"/>
  <c r="B21" i="4" s="1"/>
  <c r="R9" i="4"/>
  <c r="P9" i="4"/>
  <c r="J9" i="4"/>
  <c r="B9" i="4"/>
  <c r="L6" i="4"/>
  <c r="A3" i="4"/>
  <c r="R18" i="3"/>
  <c r="H55" i="3"/>
  <c r="L55" i="3"/>
  <c r="F54" i="3"/>
  <c r="H54" i="3" s="1"/>
  <c r="L51" i="3"/>
  <c r="N51" i="3" s="1"/>
  <c r="F51" i="3"/>
  <c r="R13" i="3"/>
  <c r="L50" i="3"/>
  <c r="F49" i="3"/>
  <c r="H49" i="3" s="1"/>
  <c r="F48" i="3"/>
  <c r="H48" i="3" s="1"/>
  <c r="L48" i="3"/>
  <c r="N48" i="3" s="1"/>
  <c r="L47" i="3"/>
  <c r="N47" i="3" s="1"/>
  <c r="J53" i="3"/>
  <c r="F47" i="3"/>
  <c r="B53" i="3"/>
  <c r="F25" i="3"/>
  <c r="H25" i="3" s="1"/>
  <c r="L25" i="3"/>
  <c r="N25" i="3" s="1"/>
  <c r="L24" i="3"/>
  <c r="N24" i="3" s="1"/>
  <c r="F24" i="3"/>
  <c r="N23" i="3"/>
  <c r="L23" i="3"/>
  <c r="J26" i="3"/>
  <c r="H22" i="3"/>
  <c r="D26" i="3"/>
  <c r="B26" i="3"/>
  <c r="Q18" i="3"/>
  <c r="F18" i="3"/>
  <c r="P17" i="3"/>
  <c r="R17" i="3"/>
  <c r="F17" i="3"/>
  <c r="H17" i="3" s="1"/>
  <c r="Q17" i="3"/>
  <c r="L17" i="3"/>
  <c r="N17" i="3" s="1"/>
  <c r="P14" i="3"/>
  <c r="R14" i="3"/>
  <c r="F14" i="3"/>
  <c r="H14" i="3" s="1"/>
  <c r="L14" i="3"/>
  <c r="N14" i="3" s="1"/>
  <c r="Q13" i="3"/>
  <c r="L13" i="3"/>
  <c r="P12" i="3"/>
  <c r="R12" i="3"/>
  <c r="F12" i="3"/>
  <c r="H12" i="3" s="1"/>
  <c r="Q12" i="3"/>
  <c r="L12" i="3"/>
  <c r="N12" i="3" s="1"/>
  <c r="Q11" i="3"/>
  <c r="R11" i="3"/>
  <c r="P11" i="3"/>
  <c r="P10" i="3"/>
  <c r="R10" i="3"/>
  <c r="F10" i="3"/>
  <c r="H10" i="3" s="1"/>
  <c r="L10" i="3"/>
  <c r="F12" i="4" l="1"/>
  <c r="H12" i="4" s="1"/>
  <c r="F14" i="4"/>
  <c r="H14" i="4" s="1"/>
  <c r="H15" i="4"/>
  <c r="F19" i="4"/>
  <c r="H19" i="4" s="1"/>
  <c r="B29" i="4"/>
  <c r="L24" i="4"/>
  <c r="N24" i="4" s="1"/>
  <c r="J54" i="4"/>
  <c r="R17" i="4" s="1"/>
  <c r="Q11" i="4"/>
  <c r="R12" i="4"/>
  <c r="Q13" i="4"/>
  <c r="L50" i="4"/>
  <c r="N50" i="4" s="1"/>
  <c r="F51" i="4"/>
  <c r="H51" i="4" s="1"/>
  <c r="P15" i="4"/>
  <c r="F56" i="4"/>
  <c r="P18" i="4"/>
  <c r="L55" i="4"/>
  <c r="N55" i="4" s="1"/>
  <c r="L23" i="4"/>
  <c r="L25" i="4"/>
  <c r="N25" i="4" s="1"/>
  <c r="N51" i="4"/>
  <c r="J21" i="4"/>
  <c r="J29" i="4" s="1"/>
  <c r="J58" i="4"/>
  <c r="H55" i="4"/>
  <c r="H26" i="4"/>
  <c r="B58" i="4"/>
  <c r="P17" i="4"/>
  <c r="H13" i="4"/>
  <c r="H18" i="4"/>
  <c r="L27" i="4"/>
  <c r="L11" i="4"/>
  <c r="R11" i="4"/>
  <c r="P12" i="4"/>
  <c r="L13" i="4"/>
  <c r="N13" i="4" s="1"/>
  <c r="R13" i="4"/>
  <c r="P14" i="4"/>
  <c r="L15" i="4"/>
  <c r="N15" i="4" s="1"/>
  <c r="R15" i="4"/>
  <c r="L18" i="4"/>
  <c r="N18" i="4" s="1"/>
  <c r="R18" i="4"/>
  <c r="P19" i="4"/>
  <c r="F23" i="4"/>
  <c r="F27" i="4" s="1"/>
  <c r="F29" i="4" s="1"/>
  <c r="N23" i="4"/>
  <c r="L26" i="4"/>
  <c r="N26" i="4" s="1"/>
  <c r="L48" i="4"/>
  <c r="N48" i="4" s="1"/>
  <c r="F49" i="4"/>
  <c r="H49" i="4" s="1"/>
  <c r="L52" i="4"/>
  <c r="N52" i="4" s="1"/>
  <c r="F55" i="4"/>
  <c r="D27" i="4"/>
  <c r="F11" i="4"/>
  <c r="H11" i="4" s="1"/>
  <c r="N11" i="4"/>
  <c r="Q12" i="4"/>
  <c r="Q17" i="4"/>
  <c r="F48" i="4"/>
  <c r="F52" i="4"/>
  <c r="H52" i="4" s="1"/>
  <c r="H54" i="4"/>
  <c r="P11" i="4"/>
  <c r="P13" i="4"/>
  <c r="R14" i="4"/>
  <c r="H11" i="3"/>
  <c r="B57" i="3"/>
  <c r="N54" i="3"/>
  <c r="N10" i="3"/>
  <c r="N13" i="3"/>
  <c r="B28" i="3"/>
  <c r="H18" i="3"/>
  <c r="J57" i="3"/>
  <c r="R16" i="3"/>
  <c r="B16" i="3"/>
  <c r="B20" i="3" s="1"/>
  <c r="L11" i="3"/>
  <c r="L16" i="3" s="1"/>
  <c r="L20" i="3" s="1"/>
  <c r="L18" i="3"/>
  <c r="N18" i="3" s="1"/>
  <c r="Q10" i="3"/>
  <c r="F11" i="3"/>
  <c r="N11" i="3"/>
  <c r="F13" i="3"/>
  <c r="H13" i="3" s="1"/>
  <c r="Q14" i="3"/>
  <c r="L22" i="3"/>
  <c r="L26" i="3" s="1"/>
  <c r="F23" i="3"/>
  <c r="H23" i="3" s="1"/>
  <c r="H24" i="3"/>
  <c r="H47" i="3"/>
  <c r="L49" i="3"/>
  <c r="N49" i="3" s="1"/>
  <c r="F50" i="3"/>
  <c r="F53" i="3" s="1"/>
  <c r="F57" i="3" s="1"/>
  <c r="N50" i="3"/>
  <c r="H51" i="3"/>
  <c r="L54" i="3"/>
  <c r="F55" i="3"/>
  <c r="N55" i="3"/>
  <c r="J16" i="3"/>
  <c r="D16" i="3"/>
  <c r="P13" i="3"/>
  <c r="P18" i="3"/>
  <c r="F22" i="3"/>
  <c r="N22" i="3"/>
  <c r="D53" i="3"/>
  <c r="L17" i="4" l="1"/>
  <c r="L21" i="4" s="1"/>
  <c r="D29" i="4"/>
  <c r="H29" i="4" s="1"/>
  <c r="H27" i="4"/>
  <c r="L54" i="4"/>
  <c r="H23" i="4"/>
  <c r="N27" i="4"/>
  <c r="H53" i="3"/>
  <c r="D57" i="3"/>
  <c r="H57" i="3" s="1"/>
  <c r="Q16" i="3"/>
  <c r="D20" i="3"/>
  <c r="H16" i="3"/>
  <c r="L28" i="3"/>
  <c r="H50" i="3"/>
  <c r="N26" i="3"/>
  <c r="F26" i="3"/>
  <c r="J20" i="3"/>
  <c r="N16" i="3"/>
  <c r="F16" i="3"/>
  <c r="F20" i="3" s="1"/>
  <c r="P16" i="3"/>
  <c r="L53" i="3"/>
  <c r="L29" i="4" l="1"/>
  <c r="N29" i="4" s="1"/>
  <c r="N21" i="4"/>
  <c r="N17" i="4"/>
  <c r="L58" i="4"/>
  <c r="N58" i="4" s="1"/>
  <c r="N54" i="4"/>
  <c r="F28" i="3"/>
  <c r="H26" i="3"/>
  <c r="H20" i="3"/>
  <c r="D28" i="3"/>
  <c r="L57" i="3"/>
  <c r="N57" i="3" s="1"/>
  <c r="N53" i="3"/>
  <c r="N20" i="3"/>
  <c r="J28" i="3"/>
  <c r="N28" i="3" s="1"/>
  <c r="H28" i="3" l="1"/>
  <c r="F10" i="2" l="1"/>
  <c r="F16" i="2" s="1"/>
  <c r="F20" i="2" s="1"/>
  <c r="H10" i="2"/>
  <c r="N10" i="2"/>
  <c r="L10" i="2"/>
  <c r="F11" i="2"/>
  <c r="H11" i="2"/>
  <c r="L11" i="2"/>
  <c r="N11" i="2" s="1"/>
  <c r="P11" i="2"/>
  <c r="F12" i="2"/>
  <c r="N12" i="2"/>
  <c r="L12" i="2"/>
  <c r="R12" i="2"/>
  <c r="F13" i="2"/>
  <c r="H13" i="2"/>
  <c r="L13" i="2"/>
  <c r="N13" i="2"/>
  <c r="P13" i="2"/>
  <c r="F14" i="2"/>
  <c r="Q14" i="2"/>
  <c r="N14" i="2"/>
  <c r="L14" i="2"/>
  <c r="F17" i="2"/>
  <c r="H17" i="2"/>
  <c r="N17" i="2"/>
  <c r="L17" i="2"/>
  <c r="R17" i="2"/>
  <c r="L18" i="2"/>
  <c r="N18" i="2" s="1"/>
  <c r="F18" i="2"/>
  <c r="H18" i="2"/>
  <c r="P18" i="2"/>
  <c r="H22" i="2"/>
  <c r="F22" i="2"/>
  <c r="L22" i="2"/>
  <c r="N22" i="2"/>
  <c r="L23" i="2"/>
  <c r="F23" i="2"/>
  <c r="H23" i="2"/>
  <c r="L24" i="2"/>
  <c r="F25" i="2"/>
  <c r="D26" i="2"/>
  <c r="N25" i="2"/>
  <c r="L25" i="2"/>
  <c r="L47" i="2"/>
  <c r="F48" i="2"/>
  <c r="Q11" i="2"/>
  <c r="N48" i="2"/>
  <c r="L48" i="2"/>
  <c r="P12" i="2"/>
  <c r="H49" i="2"/>
  <c r="F49" i="2"/>
  <c r="L49" i="2"/>
  <c r="N49" i="2"/>
  <c r="L50" i="2"/>
  <c r="N50" i="2" s="1"/>
  <c r="Q13" i="2"/>
  <c r="F50" i="2"/>
  <c r="H50" i="2"/>
  <c r="R13" i="2"/>
  <c r="L51" i="2"/>
  <c r="N51" i="2"/>
  <c r="D53" i="2"/>
  <c r="P17" i="2"/>
  <c r="H54" i="2"/>
  <c r="F54" i="2"/>
  <c r="L54" i="2"/>
  <c r="N54" i="2"/>
  <c r="L55" i="2"/>
  <c r="N55" i="2" s="1"/>
  <c r="Q18" i="2"/>
  <c r="F55" i="2"/>
  <c r="H55" i="2"/>
  <c r="R18" i="2"/>
  <c r="L53" i="2" l="1"/>
  <c r="L57" i="2" s="1"/>
  <c r="N23" i="2"/>
  <c r="L26" i="2"/>
  <c r="N24" i="2"/>
  <c r="H12" i="2"/>
  <c r="L16" i="2"/>
  <c r="L20" i="2" s="1"/>
  <c r="N47" i="2"/>
  <c r="R14" i="2"/>
  <c r="R10" i="2"/>
  <c r="J53" i="2"/>
  <c r="B53" i="2"/>
  <c r="Q12" i="2"/>
  <c r="Q10" i="2"/>
  <c r="F51" i="2"/>
  <c r="H51" i="2" s="1"/>
  <c r="H48" i="2"/>
  <c r="F47" i="2"/>
  <c r="J26" i="2"/>
  <c r="B26" i="2"/>
  <c r="H25" i="2"/>
  <c r="F24" i="2"/>
  <c r="D16" i="2"/>
  <c r="P14" i="2"/>
  <c r="H14" i="2"/>
  <c r="R11" i="2"/>
  <c r="P10" i="2"/>
  <c r="Q17" i="2"/>
  <c r="D57" i="2"/>
  <c r="J16" i="2"/>
  <c r="B16" i="2"/>
  <c r="B20" i="2" s="1"/>
  <c r="H16" i="2" l="1"/>
  <c r="D20" i="2"/>
  <c r="N26" i="2"/>
  <c r="N53" i="2"/>
  <c r="R16" i="2"/>
  <c r="J57" i="2"/>
  <c r="N57" i="2" s="1"/>
  <c r="Q16" i="2"/>
  <c r="N16" i="2"/>
  <c r="J20" i="2"/>
  <c r="N20" i="2" s="1"/>
  <c r="H24" i="2"/>
  <c r="F26" i="2"/>
  <c r="F53" i="2"/>
  <c r="H47" i="2"/>
  <c r="B28" i="2"/>
  <c r="P16" i="2"/>
  <c r="B57" i="2"/>
  <c r="L28" i="2"/>
  <c r="J28" i="2" l="1"/>
  <c r="N28" i="2"/>
  <c r="H20" i="2"/>
  <c r="D28" i="2"/>
  <c r="F28" i="2"/>
  <c r="H26" i="2"/>
  <c r="F57" i="2"/>
  <c r="H57" i="2" s="1"/>
  <c r="H53" i="2"/>
  <c r="H28" i="2" l="1"/>
  <c r="R18" i="1" l="1"/>
  <c r="H55" i="1"/>
  <c r="L55" i="1"/>
  <c r="L54" i="1"/>
  <c r="N54" i="1"/>
  <c r="F54" i="1"/>
  <c r="H54" i="1" s="1"/>
  <c r="L51" i="1"/>
  <c r="N51" i="1" s="1"/>
  <c r="F51" i="1"/>
  <c r="R13" i="1"/>
  <c r="L50" i="1"/>
  <c r="L49" i="1"/>
  <c r="N49" i="1"/>
  <c r="F49" i="1"/>
  <c r="H49" i="1" s="1"/>
  <c r="R11" i="1"/>
  <c r="F48" i="1"/>
  <c r="H48" i="1" s="1"/>
  <c r="L48" i="1"/>
  <c r="N48" i="1" s="1"/>
  <c r="L47" i="1"/>
  <c r="N47" i="1" s="1"/>
  <c r="F47" i="1"/>
  <c r="F25" i="1"/>
  <c r="H25" i="1" s="1"/>
  <c r="L25" i="1"/>
  <c r="N25" i="1" s="1"/>
  <c r="L24" i="1"/>
  <c r="N24" i="1" s="1"/>
  <c r="F24" i="1"/>
  <c r="L23" i="1"/>
  <c r="L22" i="1"/>
  <c r="J26" i="1"/>
  <c r="H22" i="1"/>
  <c r="D26" i="1"/>
  <c r="B26" i="1"/>
  <c r="Q18" i="1"/>
  <c r="N18" i="1"/>
  <c r="L18" i="1"/>
  <c r="Q17" i="1"/>
  <c r="R17" i="1"/>
  <c r="F17" i="1"/>
  <c r="H17" i="1"/>
  <c r="P17" i="1"/>
  <c r="R14" i="1"/>
  <c r="F14" i="1"/>
  <c r="H14" i="1"/>
  <c r="P14" i="1"/>
  <c r="Q13" i="1"/>
  <c r="N13" i="1"/>
  <c r="L13" i="1"/>
  <c r="Q12" i="1"/>
  <c r="R12" i="1"/>
  <c r="F12" i="1"/>
  <c r="H12" i="1"/>
  <c r="P12" i="1"/>
  <c r="Q11" i="1"/>
  <c r="J16" i="1"/>
  <c r="L11" i="1"/>
  <c r="R10" i="1"/>
  <c r="F10" i="1"/>
  <c r="D16" i="1"/>
  <c r="P10" i="1"/>
  <c r="D20" i="1" l="1"/>
  <c r="N26" i="1"/>
  <c r="N23" i="1"/>
  <c r="F16" i="1"/>
  <c r="F20" i="1" s="1"/>
  <c r="J20" i="1"/>
  <c r="L26" i="1"/>
  <c r="H18" i="1"/>
  <c r="D28" i="1"/>
  <c r="H26" i="1"/>
  <c r="H50" i="1"/>
  <c r="B16" i="1"/>
  <c r="B20" i="1" s="1"/>
  <c r="B28" i="1" s="1"/>
  <c r="Q10" i="1"/>
  <c r="F11" i="1"/>
  <c r="H11" i="1" s="1"/>
  <c r="N11" i="1"/>
  <c r="F13" i="1"/>
  <c r="H13" i="1" s="1"/>
  <c r="Q14" i="1"/>
  <c r="F18" i="1"/>
  <c r="F23" i="1"/>
  <c r="H23" i="1" s="1"/>
  <c r="H24" i="1"/>
  <c r="H47" i="1"/>
  <c r="F50" i="1"/>
  <c r="F53" i="1" s="1"/>
  <c r="F57" i="1" s="1"/>
  <c r="N50" i="1"/>
  <c r="H51" i="1"/>
  <c r="B53" i="1"/>
  <c r="J53" i="1"/>
  <c r="F55" i="1"/>
  <c r="N55" i="1"/>
  <c r="L10" i="1"/>
  <c r="P11" i="1"/>
  <c r="L12" i="1"/>
  <c r="N12" i="1" s="1"/>
  <c r="P13" i="1"/>
  <c r="L14" i="1"/>
  <c r="N14" i="1" s="1"/>
  <c r="L17" i="1"/>
  <c r="N17" i="1" s="1"/>
  <c r="P18" i="1"/>
  <c r="F22" i="1"/>
  <c r="F26" i="1" s="1"/>
  <c r="N22" i="1"/>
  <c r="D53" i="1"/>
  <c r="L53" i="1"/>
  <c r="L57" i="1" s="1"/>
  <c r="H10" i="1"/>
  <c r="L16" i="1" l="1"/>
  <c r="N10" i="1"/>
  <c r="F28" i="1"/>
  <c r="H28" i="1"/>
  <c r="B57" i="1"/>
  <c r="P16" i="1"/>
  <c r="H16" i="1"/>
  <c r="H53" i="1"/>
  <c r="D57" i="1"/>
  <c r="H57" i="1" s="1"/>
  <c r="Q16" i="1"/>
  <c r="R16" i="1"/>
  <c r="N53" i="1"/>
  <c r="J57" i="1"/>
  <c r="N57" i="1" s="1"/>
  <c r="J28" i="1"/>
  <c r="H20" i="1"/>
  <c r="L20" i="1" l="1"/>
  <c r="N16" i="1"/>
  <c r="L28" i="1" l="1"/>
  <c r="N28" i="1" s="1"/>
  <c r="N20" i="1"/>
</calcChain>
</file>

<file path=xl/sharedStrings.xml><?xml version="1.0" encoding="utf-8"?>
<sst xmlns="http://schemas.openxmlformats.org/spreadsheetml/2006/main" count="292" uniqueCount="46">
  <si>
    <t>PUGET SOUND ENERGY</t>
  </si>
  <si>
    <t>SUMMARY OF ELECTRIC OPERATING REVENUE &amp; KWH SALES</t>
  </si>
  <si>
    <t>INCREASE (DECREASE)</t>
  </si>
  <si>
    <t/>
  </si>
  <si>
    <t>VARIANCE FROM BUDGET</t>
  </si>
  <si>
    <t>REVENUE PER KWH</t>
  </si>
  <si>
    <t>ACTUAL</t>
  </si>
  <si>
    <t>SALE OF ELECTRICITY - REVENUE</t>
  </si>
  <si>
    <t>BUDGET *</t>
  </si>
  <si>
    <t>AMOUNT</t>
  </si>
  <si>
    <t>%</t>
  </si>
  <si>
    <t>BUDGET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</si>
  <si>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</si>
  <si>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</si>
  <si>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</si>
  <si>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</si>
  <si>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</si>
  <si>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</si>
  <si>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</si>
  <si>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</si>
  <si>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</si>
  <si>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</si>
  <si>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</si>
  <si>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</si>
  <si>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</si>
  <si>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</si>
  <si>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</si>
  <si>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</si>
  <si>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</si>
  <si>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</si>
  <si>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</si>
  <si>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</si>
  <si>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Low Income Surcharge included in above</t>
  </si>
  <si>
    <t>SCH. 132 (Merger Rate Credit) in above</t>
  </si>
  <si>
    <t>SCH. 133 (JPUD Gain on Sale Cr) in above</t>
  </si>
  <si>
    <t xml:space="preserve">SCH. 137 (REC Proceeds Credit) in above </t>
  </si>
  <si>
    <t>SCH. 140 (Prop Tax in BillEngy) in above</t>
  </si>
  <si>
    <t>SCH. 141 (Expedt in BillEngy) in above</t>
  </si>
  <si>
    <t>SCH. 142 (Decup in BillEngy) in above</t>
  </si>
  <si>
    <t>SALE OF ELECTRICITY - KWH</t>
  </si>
  <si>
    <t>Total kWh</t>
  </si>
  <si>
    <t>* Note: Sch. 141 Expedited Rate Filing and Sch. 142 Decoupling Riders were included in this report starting in July 2015</t>
  </si>
  <si>
    <t>MONTH OF JANUARY 2017</t>
  </si>
  <si>
    <t>VARIANCE FROM 2016</t>
  </si>
  <si>
    <t>MONTH OF FEBRUARY 2017</t>
  </si>
  <si>
    <t>MONTH OF MARCH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</si>
</sst>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  <numFmt numFmtId="172" formatCode="00000"/>
    <numFmt numFmtId="173" formatCode="0.00_)"/>
    <numFmt numFmtId="174" formatCode="###,000"/>
  </numFmts>
  <fonts count="32" x14ac:knownFonts="1">
    <font>
      <sz val="10"/>
      <name val="Arial"/>
      <family val="2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3">
    <xf numFmtId="0" fontId="0" fillId="0" borderId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9" fontId="1" fillId="0" borderId="0"/>
    <xf numFmtId="39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72" fontId="3" fillId="0" borderId="0"/>
    <xf numFmtId="38" fontId="11" fillId="16" borderId="0" applyNumberFormat="0" applyBorder="0" applyAlignment="0" applyProtection="0"/>
    <xf numFmtId="10" fontId="11" fillId="17" borderId="4" applyNumberFormat="0" applyBorder="0" applyAlignment="0" applyProtection="0"/>
    <xf numFmtId="173" fontId="12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13" fillId="18" borderId="5" applyNumberFormat="0" applyProtection="0">
      <alignment vertical="center"/>
    </xf>
    <xf numFmtId="4" fontId="14" fillId="18" borderId="5" applyNumberFormat="0" applyProtection="0">
      <alignment vertical="center"/>
    </xf>
    <xf numFmtId="4" fontId="13" fillId="18" borderId="5" applyNumberFormat="0" applyProtection="0">
      <alignment horizontal="left" vertical="center" indent="1"/>
    </xf>
    <xf numFmtId="0" fontId="13" fillId="18" borderId="5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5" applyNumberFormat="0" applyProtection="0">
      <alignment horizontal="right" vertical="center"/>
    </xf>
    <xf numFmtId="4" fontId="15" fillId="21" borderId="5" applyNumberFormat="0" applyProtection="0">
      <alignment horizontal="right" vertical="center"/>
    </xf>
    <xf numFmtId="4" fontId="15" fillId="22" borderId="5" applyNumberFormat="0" applyProtection="0">
      <alignment horizontal="right" vertical="center"/>
    </xf>
    <xf numFmtId="4" fontId="15" fillId="23" borderId="5" applyNumberFormat="0" applyProtection="0">
      <alignment horizontal="right" vertical="center"/>
    </xf>
    <xf numFmtId="4" fontId="15" fillId="24" borderId="5" applyNumberFormat="0" applyProtection="0">
      <alignment horizontal="right" vertical="center"/>
    </xf>
    <xf numFmtId="4" fontId="15" fillId="25" borderId="5" applyNumberFormat="0" applyProtection="0">
      <alignment horizontal="right" vertical="center"/>
    </xf>
    <xf numFmtId="4" fontId="15" fillId="26" borderId="5" applyNumberFormat="0" applyProtection="0">
      <alignment horizontal="right" vertical="center"/>
    </xf>
    <xf numFmtId="4" fontId="15" fillId="27" borderId="5" applyNumberFormat="0" applyProtection="0">
      <alignment horizontal="right" vertical="center"/>
    </xf>
    <xf numFmtId="4" fontId="15" fillId="28" borderId="5" applyNumberFormat="0" applyProtection="0">
      <alignment horizontal="right" vertical="center"/>
    </xf>
    <xf numFmtId="4" fontId="13" fillId="29" borderId="6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5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3" fillId="31" borderId="5" applyNumberFormat="0" applyProtection="0">
      <alignment horizontal="left" vertical="center" indent="1"/>
    </xf>
    <xf numFmtId="0" fontId="3" fillId="31" borderId="5" applyNumberFormat="0" applyProtection="0">
      <alignment horizontal="left" vertical="top" indent="1"/>
    </xf>
    <xf numFmtId="0" fontId="3" fillId="19" borderId="5" applyNumberFormat="0" applyProtection="0">
      <alignment horizontal="left" vertical="center" indent="1"/>
    </xf>
    <xf numFmtId="0" fontId="3" fillId="19" borderId="5" applyNumberFormat="0" applyProtection="0">
      <alignment horizontal="left" vertical="top" indent="1"/>
    </xf>
    <xf numFmtId="0" fontId="3" fillId="32" borderId="5" applyNumberFormat="0" applyProtection="0">
      <alignment horizontal="left" vertical="center" indent="1"/>
    </xf>
    <xf numFmtId="0" fontId="3" fillId="32" borderId="5" applyNumberFormat="0" applyProtection="0">
      <alignment horizontal="left" vertical="top" indent="1"/>
    </xf>
    <xf numFmtId="0" fontId="3" fillId="30" borderId="5" applyNumberFormat="0" applyProtection="0">
      <alignment horizontal="left" vertical="center" indent="1"/>
    </xf>
    <xf numFmtId="0" fontId="3" fillId="30" borderId="5" applyNumberFormat="0" applyProtection="0">
      <alignment horizontal="left" vertical="top" indent="1"/>
    </xf>
    <xf numFmtId="0" fontId="3" fillId="33" borderId="4" applyNumberFormat="0">
      <protection locked="0"/>
    </xf>
    <xf numFmtId="0" fontId="17" fillId="31" borderId="7" applyBorder="0"/>
    <xf numFmtId="4" fontId="15" fillId="34" borderId="5" applyNumberFormat="0" applyProtection="0">
      <alignment vertical="center"/>
    </xf>
    <xf numFmtId="4" fontId="18" fillId="34" borderId="5" applyNumberFormat="0" applyProtection="0">
      <alignment vertical="center"/>
    </xf>
    <xf numFmtId="4" fontId="15" fillId="34" borderId="5" applyNumberFormat="0" applyProtection="0">
      <alignment horizontal="left" vertical="center" indent="1"/>
    </xf>
    <xf numFmtId="0" fontId="15" fillId="34" borderId="5" applyNumberFormat="0" applyProtection="0">
      <alignment horizontal="left" vertical="top" indent="1"/>
    </xf>
    <xf numFmtId="4" fontId="15" fillId="30" borderId="5" applyNumberFormat="0" applyProtection="0">
      <alignment horizontal="right" vertical="center"/>
    </xf>
    <xf numFmtId="4" fontId="18" fillId="30" borderId="5" applyNumberFormat="0" applyProtection="0">
      <alignment horizontal="right" vertical="center"/>
    </xf>
    <xf numFmtId="4" fontId="15" fillId="19" borderId="5" applyNumberFormat="0" applyProtection="0">
      <alignment horizontal="left" vertical="center" indent="1"/>
    </xf>
    <xf numFmtId="0" fontId="15" fillId="19" borderId="5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1" fillId="36" borderId="4"/>
    <xf numFmtId="4" fontId="20" fillId="30" borderId="5" applyNumberFormat="0" applyProtection="0">
      <alignment horizontal="right" vertical="center"/>
    </xf>
    <xf numFmtId="0" fontId="21" fillId="0" borderId="8" applyNumberFormat="0" applyFont="0" applyFill="0" applyAlignment="0" applyProtection="0"/>
    <xf numFmtId="174" fontId="22" fillId="0" borderId="9" applyNumberFormat="0" applyProtection="0">
      <alignment horizontal="right" vertical="center"/>
    </xf>
    <xf numFmtId="174" fontId="23" fillId="0" borderId="10" applyNumberFormat="0" applyProtection="0">
      <alignment horizontal="right" vertical="center"/>
    </xf>
    <xf numFmtId="0" fontId="23" fillId="37" borderId="8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5" fillId="0" borderId="11" applyNumberFormat="0" applyFill="0" applyBorder="0" applyAlignment="0" applyProtection="0"/>
    <xf numFmtId="0" fontId="26" fillId="0" borderId="11" applyBorder="0" applyAlignment="0" applyProtection="0"/>
    <xf numFmtId="174" fontId="27" fillId="39" borderId="12" applyNumberFormat="0" applyBorder="0" applyAlignment="0" applyProtection="0">
      <alignment horizontal="right" vertical="center" indent="1"/>
    </xf>
    <xf numFmtId="174" fontId="28" fillId="40" borderId="12" applyNumberFormat="0" applyBorder="0" applyAlignment="0" applyProtection="0">
      <alignment horizontal="right" vertical="center" indent="1"/>
    </xf>
    <xf numFmtId="174" fontId="28" fillId="41" borderId="12" applyNumberFormat="0" applyBorder="0" applyAlignment="0" applyProtection="0">
      <alignment horizontal="right" vertical="center" indent="1"/>
    </xf>
    <xf numFmtId="174" fontId="29" fillId="42" borderId="12" applyNumberFormat="0" applyBorder="0" applyAlignment="0" applyProtection="0">
      <alignment horizontal="right" vertical="center" indent="1"/>
    </xf>
    <xf numFmtId="174" fontId="29" fillId="43" borderId="12" applyNumberFormat="0" applyBorder="0" applyAlignment="0" applyProtection="0">
      <alignment horizontal="right" vertical="center" indent="1"/>
    </xf>
    <xf numFmtId="174" fontId="29" fillId="44" borderId="12" applyNumberFormat="0" applyBorder="0" applyAlignment="0" applyProtection="0">
      <alignment horizontal="right" vertical="center" indent="1"/>
    </xf>
    <xf numFmtId="174" fontId="30" fillId="45" borderId="12" applyNumberFormat="0" applyBorder="0" applyAlignment="0" applyProtection="0">
      <alignment horizontal="right" vertical="center" indent="1"/>
    </xf>
    <xf numFmtId="174" fontId="30" fillId="46" borderId="12" applyNumberFormat="0" applyBorder="0" applyAlignment="0" applyProtection="0">
      <alignment horizontal="right" vertical="center" indent="1"/>
    </xf>
    <xf numFmtId="174" fontId="30" fillId="47" borderId="12" applyNumberFormat="0" applyBorder="0" applyAlignment="0" applyProtection="0">
      <alignment horizontal="right" vertical="center" indent="1"/>
    </xf>
    <xf numFmtId="0" fontId="24" fillId="48" borderId="8" applyNumberFormat="0" applyAlignment="0" applyProtection="0">
      <alignment horizontal="left" vertical="center" indent="1"/>
    </xf>
    <xf numFmtId="0" fontId="24" fillId="49" borderId="8" applyNumberFormat="0" applyAlignment="0" applyProtection="0">
      <alignment horizontal="left" vertical="center" indent="1"/>
    </xf>
    <xf numFmtId="0" fontId="24" fillId="50" borderId="8" applyNumberFormat="0" applyAlignment="0" applyProtection="0">
      <alignment horizontal="left" vertical="center" indent="1"/>
    </xf>
    <xf numFmtId="0" fontId="24" fillId="51" borderId="8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4" fontId="22" fillId="51" borderId="9" applyNumberFormat="0" applyBorder="0" applyProtection="0">
      <alignment horizontal="right" vertical="center"/>
    </xf>
    <xf numFmtId="174" fontId="23" fillId="51" borderId="10" applyNumberFormat="0" applyBorder="0" applyProtection="0">
      <alignment horizontal="right" vertical="center"/>
    </xf>
    <xf numFmtId="174" fontId="22" fillId="53" borderId="8" applyNumberFormat="0" applyAlignment="0" applyProtection="0">
      <alignment horizontal="left" vertical="center" indent="1"/>
    </xf>
    <xf numFmtId="0" fontId="23" fillId="37" borderId="10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4" fontId="23" fillId="52" borderId="10" applyNumberFormat="0" applyProtection="0">
      <alignment horizontal="right" vertical="center"/>
    </xf>
    <xf numFmtId="0" fontId="31" fillId="0" borderId="0" applyNumberFormat="0" applyFill="0" applyBorder="0" applyAlignment="0" applyProtection="0"/>
  </cellStyleXfs>
  <cellXfs count="109">
    <xf numFmtId="0" fontId="0" fillId="0" borderId="0" xfId="0"/>
    <xf numFmtId="39" fontId="2" fillId="0" borderId="0" xfId="4" applyFont="1" applyFill="1" applyAlignment="1" applyProtection="1">
      <alignment horizontal="centerContinuous"/>
    </xf>
    <xf numFmtId="0" fontId="0" fillId="0" borderId="0" xfId="0" applyFill="1" applyProtection="1"/>
    <xf numFmtId="39" fontId="2" fillId="0" borderId="0" xfId="4" applyFont="1" applyFill="1" applyBorder="1" applyAlignment="1" applyProtection="1">
      <alignment horizontal="centerContinuous"/>
    </xf>
    <xf numFmtId="14" fontId="2" fillId="0" borderId="0" xfId="4" applyNumberFormat="1" applyFont="1" applyFill="1" applyAlignment="1" applyProtection="1">
      <alignment horizontal="centerContinuous"/>
    </xf>
    <xf numFmtId="39" fontId="4" fillId="0" borderId="0" xfId="4" applyFont="1" applyFill="1" applyAlignment="1" applyProtection="1">
      <alignment horizontal="centerContinuous"/>
    </xf>
    <xf numFmtId="39" fontId="5" fillId="0" borderId="0" xfId="4" applyFont="1" applyFill="1" applyAlignment="1" applyProtection="1">
      <alignment horizontal="centerContinuous"/>
    </xf>
    <xf numFmtId="39" fontId="5" fillId="0" borderId="0" xfId="4" applyFont="1" applyFill="1" applyAlignment="1" applyProtection="1"/>
    <xf numFmtId="39" fontId="3" fillId="0" borderId="0" xfId="4" applyFont="1" applyFill="1" applyAlignment="1" applyProtection="1"/>
    <xf numFmtId="39" fontId="3" fillId="0" borderId="0" xfId="4" applyFont="1" applyFill="1" applyProtection="1"/>
    <xf numFmtId="39" fontId="5" fillId="0" borderId="0" xfId="4" applyNumberFormat="1" applyFont="1" applyFill="1" applyProtection="1"/>
    <xf numFmtId="39" fontId="3" fillId="0" borderId="0" xfId="4" applyNumberFormat="1" applyFont="1" applyFill="1" applyProtection="1"/>
    <xf numFmtId="43" fontId="3" fillId="0" borderId="1" xfId="4" applyNumberFormat="1" applyFont="1" applyFill="1" applyBorder="1" applyAlignment="1" applyProtection="1">
      <alignment horizontal="centerContinuous"/>
    </xf>
    <xf numFmtId="39" fontId="3" fillId="0" borderId="0" xfId="4" applyNumberFormat="1" applyFont="1" applyFill="1" applyBorder="1" applyProtection="1"/>
    <xf numFmtId="39" fontId="3" fillId="0" borderId="1" xfId="4" applyNumberFormat="1" applyFont="1" applyFill="1" applyBorder="1" applyAlignment="1" applyProtection="1">
      <alignment horizontal="centerContinuous"/>
    </xf>
    <xf numFmtId="39" fontId="3" fillId="0" borderId="1" xfId="4" applyFont="1" applyFill="1" applyBorder="1" applyAlignment="1" applyProtection="1">
      <alignment horizontal="centerContinuous"/>
    </xf>
    <xf numFmtId="39" fontId="3" fillId="0" borderId="0" xfId="4" applyNumberFormat="1" applyFont="1" applyFill="1" applyAlignment="1" applyProtection="1">
      <alignment horizontal="left"/>
    </xf>
    <xf numFmtId="39" fontId="3" fillId="0" borderId="0" xfId="4" applyNumberFormat="1" applyFont="1" applyFill="1" applyAlignment="1" applyProtection="1">
      <alignment horizontal="center"/>
    </xf>
    <xf numFmtId="39" fontId="3" fillId="0" borderId="0" xfId="4" quotePrefix="1" applyFont="1" applyFill="1" applyAlignment="1" applyProtection="1">
      <alignment horizontal="center"/>
    </xf>
    <xf numFmtId="39" fontId="3" fillId="0" borderId="0" xfId="4" applyFont="1" applyFill="1" applyAlignment="1" applyProtection="1">
      <alignment horizontal="center"/>
    </xf>
    <xf numFmtId="39" fontId="5" fillId="0" borderId="0" xfId="4" applyNumberFormat="1" applyFont="1" applyFill="1" applyAlignment="1" applyProtection="1">
      <alignment horizontal="left"/>
    </xf>
    <xf numFmtId="0" fontId="3" fillId="0" borderId="1" xfId="4" quotePrefix="1" applyNumberFormat="1" applyFont="1" applyFill="1" applyBorder="1" applyAlignment="1" applyProtection="1">
      <alignment horizontal="center"/>
    </xf>
    <xf numFmtId="39" fontId="3" fillId="0" borderId="1" xfId="4" applyNumberFormat="1" applyFont="1" applyFill="1" applyBorder="1" applyAlignment="1" applyProtection="1">
      <alignment horizontal="center"/>
    </xf>
    <xf numFmtId="39" fontId="3" fillId="0" borderId="1" xfId="4" applyFont="1" applyFill="1" applyBorder="1" applyAlignment="1" applyProtection="1">
      <alignment horizontal="center"/>
    </xf>
    <xf numFmtId="39" fontId="3" fillId="0" borderId="0" xfId="4" applyNumberFormat="1" applyFont="1" applyFill="1" applyBorder="1" applyAlignment="1" applyProtection="1">
      <alignment horizontal="center"/>
    </xf>
    <xf numFmtId="39" fontId="6" fillId="0" borderId="0" xfId="4" applyNumberFormat="1" applyFont="1" applyFill="1" applyProtection="1"/>
    <xf numFmtId="39" fontId="6" fillId="0" borderId="0" xfId="4" applyNumberFormat="1" applyFont="1" applyFill="1" applyAlignment="1" applyProtection="1">
      <alignment horizontal="fill"/>
    </xf>
    <xf numFmtId="39" fontId="6" fillId="0" borderId="0" xfId="4" applyFont="1" applyFill="1" applyAlignment="1" applyProtection="1">
      <alignment horizontal="fill"/>
    </xf>
    <xf numFmtId="39" fontId="6" fillId="0" borderId="0" xfId="4" applyFont="1" applyFill="1" applyProtection="1"/>
    <xf numFmtId="39" fontId="6" fillId="0" borderId="0" xfId="4" applyNumberFormat="1" applyFont="1" applyFill="1" applyAlignment="1" applyProtection="1">
      <alignment horizontal="left"/>
    </xf>
    <xf numFmtId="44" fontId="6" fillId="0" borderId="0" xfId="4" applyNumberFormat="1" applyFont="1" applyFill="1" applyAlignment="1" applyProtection="1">
      <alignment horizontal="right"/>
    </xf>
    <xf numFmtId="7" fontId="6" fillId="0" borderId="0" xfId="4" applyNumberFormat="1" applyFont="1" applyFill="1" applyAlignment="1" applyProtection="1">
      <alignment horizontal="right"/>
    </xf>
    <xf numFmtId="164" fontId="6" fillId="0" borderId="0" xfId="4" applyNumberFormat="1" applyFont="1" applyFill="1" applyAlignment="1" applyProtection="1">
      <alignment horizontal="right"/>
    </xf>
    <xf numFmtId="39" fontId="6" fillId="0" borderId="0" xfId="4" applyNumberFormat="1" applyFont="1" applyFill="1" applyAlignment="1" applyProtection="1">
      <alignment horizontal="right"/>
    </xf>
    <xf numFmtId="10" fontId="6" fillId="0" borderId="0" xfId="4" applyNumberFormat="1" applyFont="1" applyFill="1" applyAlignment="1" applyProtection="1">
      <alignment horizontal="right"/>
    </xf>
    <xf numFmtId="166" fontId="6" fillId="0" borderId="0" xfId="2" applyNumberFormat="1" applyFont="1" applyFill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66" fontId="0" fillId="0" borderId="0" xfId="0" applyNumberFormat="1" applyFill="1" applyProtection="1"/>
    <xf numFmtId="43" fontId="6" fillId="0" borderId="0" xfId="4" applyNumberFormat="1" applyFont="1" applyFill="1" applyAlignment="1" applyProtection="1">
      <alignment horizontal="right"/>
    </xf>
    <xf numFmtId="168" fontId="6" fillId="0" borderId="0" xfId="1" applyNumberFormat="1" applyFont="1" applyFill="1" applyAlignment="1" applyProtection="1">
      <alignment horizontal="right"/>
    </xf>
    <xf numFmtId="168" fontId="6" fillId="0" borderId="0" xfId="1" applyNumberFormat="1" applyFont="1" applyFill="1" applyBorder="1" applyAlignment="1" applyProtection="1">
      <alignment horizontal="right"/>
    </xf>
    <xf numFmtId="9" fontId="0" fillId="0" borderId="0" xfId="3" applyFont="1" applyFill="1" applyProtection="1"/>
    <xf numFmtId="43" fontId="6" fillId="0" borderId="0" xfId="4" applyNumberFormat="1" applyFont="1" applyFill="1" applyBorder="1" applyAlignment="1" applyProtection="1">
      <alignment horizontal="right"/>
    </xf>
    <xf numFmtId="10" fontId="6" fillId="0" borderId="0" xfId="4" applyNumberFormat="1" applyFont="1" applyFill="1" applyBorder="1" applyAlignment="1" applyProtection="1">
      <alignment horizontal="right"/>
    </xf>
    <xf numFmtId="43" fontId="6" fillId="0" borderId="2" xfId="4" applyNumberFormat="1" applyFont="1" applyFill="1" applyBorder="1" applyAlignment="1" applyProtection="1">
      <alignment horizontal="right"/>
    </xf>
    <xf numFmtId="39" fontId="6" fillId="0" borderId="2" xfId="4" applyFont="1" applyFill="1" applyBorder="1" applyAlignment="1" applyProtection="1">
      <alignment horizontal="right"/>
    </xf>
    <xf numFmtId="169" fontId="6" fillId="0" borderId="2" xfId="4" applyNumberFormat="1" applyFont="1" applyFill="1" applyBorder="1" applyAlignment="1" applyProtection="1">
      <alignment horizontal="right"/>
    </xf>
    <xf numFmtId="39" fontId="6" fillId="0" borderId="0" xfId="4" applyNumberFormat="1" applyFont="1" applyFill="1" applyAlignment="1" applyProtection="1">
      <alignment horizontal="left" indent="1"/>
    </xf>
    <xf numFmtId="43" fontId="6" fillId="0" borderId="1" xfId="4" applyNumberFormat="1" applyFont="1" applyFill="1" applyBorder="1" applyAlignment="1" applyProtection="1">
      <alignment horizontal="right"/>
    </xf>
    <xf numFmtId="41" fontId="6" fillId="0" borderId="0" xfId="4" applyNumberFormat="1" applyFont="1" applyFill="1" applyAlignment="1" applyProtection="1">
      <alignment horizontal="right"/>
    </xf>
    <xf numFmtId="164" fontId="6" fillId="0" borderId="1" xfId="4" applyNumberFormat="1" applyFont="1" applyFill="1" applyBorder="1" applyAlignment="1" applyProtection="1">
      <alignment horizontal="right"/>
    </xf>
    <xf numFmtId="168" fontId="6" fillId="0" borderId="1" xfId="1" applyNumberFormat="1" applyFont="1" applyFill="1" applyBorder="1" applyAlignment="1" applyProtection="1">
      <alignment horizontal="right"/>
    </xf>
    <xf numFmtId="43" fontId="3" fillId="0" borderId="2" xfId="4" applyNumberFormat="1" applyFont="1" applyFill="1" applyBorder="1" applyAlignment="1" applyProtection="1">
      <alignment horizontal="right"/>
    </xf>
    <xf numFmtId="43" fontId="3" fillId="0" borderId="0" xfId="4" applyNumberFormat="1" applyFont="1" applyFill="1" applyAlignment="1" applyProtection="1">
      <alignment horizontal="right"/>
    </xf>
    <xf numFmtId="39" fontId="3" fillId="0" borderId="0" xfId="4" applyFont="1" applyFill="1" applyAlignment="1" applyProtection="1">
      <alignment horizontal="right"/>
    </xf>
    <xf numFmtId="39" fontId="6" fillId="0" borderId="0" xfId="4" applyFont="1" applyFill="1" applyBorder="1" applyAlignment="1" applyProtection="1">
      <alignment horizontal="left" indent="1"/>
    </xf>
    <xf numFmtId="164" fontId="6" fillId="0" borderId="0" xfId="4" applyNumberFormat="1" applyFont="1" applyFill="1" applyBorder="1" applyAlignment="1" applyProtection="1">
      <alignment horizontal="right"/>
    </xf>
    <xf numFmtId="39" fontId="6" fillId="0" borderId="0" xfId="4" applyFont="1" applyFill="1" applyAlignment="1" applyProtection="1">
      <alignment horizontal="right"/>
    </xf>
    <xf numFmtId="39" fontId="6" fillId="0" borderId="0" xfId="4" applyFont="1" applyFill="1" applyBorder="1" applyAlignment="1" applyProtection="1">
      <alignment horizontal="left"/>
    </xf>
    <xf numFmtId="39" fontId="6" fillId="0" borderId="0" xfId="4" applyFont="1" applyFill="1" applyBorder="1" applyAlignment="1" applyProtection="1">
      <alignment horizontal="right"/>
    </xf>
    <xf numFmtId="44" fontId="6" fillId="0" borderId="0" xfId="4" applyNumberFormat="1" applyFont="1" applyFill="1" applyBorder="1" applyAlignment="1" applyProtection="1">
      <alignment horizontal="right"/>
    </xf>
    <xf numFmtId="39" fontId="6" fillId="0" borderId="0" xfId="4" applyFont="1" applyFill="1" applyAlignment="1" applyProtection="1">
      <alignment horizontal="left" indent="1"/>
    </xf>
    <xf numFmtId="44" fontId="6" fillId="0" borderId="3" xfId="4" applyNumberFormat="1" applyFont="1" applyFill="1" applyBorder="1" applyAlignment="1" applyProtection="1">
      <alignment horizontal="right"/>
    </xf>
    <xf numFmtId="164" fontId="6" fillId="0" borderId="3" xfId="4" applyNumberFormat="1" applyFont="1" applyFill="1" applyBorder="1" applyAlignment="1" applyProtection="1">
      <alignment horizontal="right"/>
    </xf>
    <xf numFmtId="39" fontId="6" fillId="0" borderId="0" xfId="4" applyFont="1" applyFill="1" applyAlignment="1" applyProtection="1">
      <alignment horizontal="left"/>
    </xf>
    <xf numFmtId="170" fontId="6" fillId="0" borderId="0" xfId="4" applyNumberFormat="1" applyFont="1" applyFill="1" applyBorder="1" applyAlignment="1" applyProtection="1">
      <alignment horizontal="right"/>
    </xf>
    <xf numFmtId="44" fontId="3" fillId="0" borderId="0" xfId="4" applyNumberFormat="1" applyFont="1" applyFill="1" applyBorder="1" applyAlignment="1" applyProtection="1">
      <alignment horizontal="right"/>
    </xf>
    <xf numFmtId="43" fontId="3" fillId="0" borderId="0" xfId="4" applyNumberFormat="1" applyFont="1" applyFill="1" applyBorder="1" applyAlignment="1" applyProtection="1">
      <alignment horizontal="right"/>
    </xf>
    <xf numFmtId="39" fontId="3" fillId="0" borderId="0" xfId="4" applyFont="1" applyFill="1" applyBorder="1" applyAlignment="1" applyProtection="1">
      <alignment horizontal="right"/>
    </xf>
    <xf numFmtId="167" fontId="0" fillId="0" borderId="0" xfId="1" applyFont="1" applyFill="1" applyProtection="1"/>
    <xf numFmtId="43" fontId="6" fillId="0" borderId="0" xfId="4" applyNumberFormat="1" applyFont="1" applyFill="1" applyProtection="1"/>
    <xf numFmtId="44" fontId="6" fillId="0" borderId="0" xfId="4" applyNumberFormat="1" applyFont="1" applyFill="1" applyProtection="1"/>
    <xf numFmtId="43" fontId="0" fillId="0" borderId="0" xfId="0" applyNumberFormat="1" applyFill="1" applyProtection="1"/>
    <xf numFmtId="39" fontId="6" fillId="0" borderId="0" xfId="5" applyFont="1" applyFill="1" applyAlignment="1" applyProtection="1">
      <alignment horizontal="left"/>
    </xf>
    <xf numFmtId="44" fontId="7" fillId="0" borderId="0" xfId="4" applyNumberFormat="1" applyFont="1" applyFill="1" applyProtection="1"/>
    <xf numFmtId="44" fontId="3" fillId="0" borderId="0" xfId="4" applyNumberFormat="1" applyFont="1" applyFill="1" applyProtection="1"/>
    <xf numFmtId="43" fontId="3" fillId="0" borderId="0" xfId="4" applyNumberFormat="1" applyFont="1" applyFill="1" applyProtection="1"/>
    <xf numFmtId="44" fontId="3" fillId="0" borderId="1" xfId="4" applyNumberFormat="1" applyFont="1" applyFill="1" applyBorder="1" applyAlignment="1" applyProtection="1">
      <alignment horizontal="centerContinuous"/>
    </xf>
    <xf numFmtId="44" fontId="3" fillId="0" borderId="0" xfId="4" applyNumberFormat="1" applyFont="1" applyFill="1" applyAlignment="1" applyProtection="1">
      <alignment horizontal="center"/>
    </xf>
    <xf numFmtId="44" fontId="3" fillId="0" borderId="0" xfId="4" applyNumberFormat="1" applyFont="1" applyFill="1" applyAlignment="1" applyProtection="1">
      <alignment horizontal="left"/>
    </xf>
    <xf numFmtId="39" fontId="3" fillId="0" borderId="0" xfId="4" applyNumberFormat="1" applyFont="1" applyFill="1" applyAlignment="1" applyProtection="1">
      <alignment horizontal="fill"/>
    </xf>
    <xf numFmtId="44" fontId="3" fillId="0" borderId="1" xfId="4" quotePrefix="1" applyNumberFormat="1" applyFont="1" applyFill="1" applyBorder="1" applyAlignment="1" applyProtection="1">
      <alignment horizontal="center"/>
    </xf>
    <xf numFmtId="43" fontId="3" fillId="0" borderId="1" xfId="4" applyNumberFormat="1" applyFont="1" applyFill="1" applyBorder="1" applyAlignment="1" applyProtection="1">
      <alignment horizontal="center"/>
    </xf>
    <xf numFmtId="44" fontId="6" fillId="0" borderId="0" xfId="4" applyNumberFormat="1" applyFont="1" applyFill="1" applyAlignment="1" applyProtection="1">
      <alignment horizontal="fill"/>
    </xf>
    <xf numFmtId="43" fontId="6" fillId="0" borderId="0" xfId="4" applyNumberFormat="1" applyFont="1" applyFill="1" applyAlignment="1" applyProtection="1">
      <alignment horizontal="fill"/>
    </xf>
    <xf numFmtId="171" fontId="6" fillId="0" borderId="0" xfId="4" applyNumberFormat="1" applyFont="1" applyFill="1" applyAlignment="1" applyProtection="1">
      <alignment horizontal="right"/>
    </xf>
    <xf numFmtId="10" fontId="6" fillId="0" borderId="0" xfId="4" applyNumberFormat="1" applyFont="1" applyFill="1" applyProtection="1"/>
    <xf numFmtId="165" fontId="6" fillId="0" borderId="0" xfId="2" applyFont="1" applyFill="1" applyProtection="1"/>
    <xf numFmtId="171" fontId="6" fillId="0" borderId="0" xfId="4" applyNumberFormat="1" applyFont="1" applyFill="1" applyBorder="1" applyAlignment="1" applyProtection="1">
      <alignment horizontal="right"/>
    </xf>
    <xf numFmtId="41" fontId="6" fillId="0" borderId="0" xfId="4" applyNumberFormat="1" applyFont="1" applyFill="1" applyBorder="1" applyAlignment="1" applyProtection="1">
      <alignment horizontal="right"/>
    </xf>
    <xf numFmtId="171" fontId="3" fillId="0" borderId="2" xfId="4" applyNumberFormat="1" applyFont="1" applyFill="1" applyBorder="1" applyAlignment="1" applyProtection="1">
      <alignment horizontal="right"/>
    </xf>
    <xf numFmtId="171" fontId="3" fillId="0" borderId="0" xfId="4" applyNumberFormat="1" applyFont="1" applyFill="1" applyAlignment="1" applyProtection="1">
      <alignment horizontal="right"/>
    </xf>
    <xf numFmtId="41" fontId="3" fillId="0" borderId="0" xfId="4" applyNumberFormat="1" applyFont="1" applyFill="1" applyAlignment="1" applyProtection="1">
      <alignment horizontal="right"/>
    </xf>
    <xf numFmtId="41" fontId="3" fillId="0" borderId="2" xfId="4" applyNumberFormat="1" applyFont="1" applyFill="1" applyBorder="1" applyAlignment="1" applyProtection="1">
      <alignment horizontal="right"/>
    </xf>
    <xf numFmtId="171" fontId="6" fillId="0" borderId="1" xfId="4" applyNumberFormat="1" applyFont="1" applyFill="1" applyBorder="1" applyAlignment="1" applyProtection="1">
      <alignment horizontal="right"/>
    </xf>
    <xf numFmtId="171" fontId="6" fillId="0" borderId="2" xfId="4" applyNumberFormat="1" applyFont="1" applyFill="1" applyBorder="1" applyAlignment="1" applyProtection="1">
      <alignment horizontal="right"/>
    </xf>
    <xf numFmtId="41" fontId="6" fillId="0" borderId="2" xfId="4" applyNumberFormat="1" applyFont="1" applyFill="1" applyBorder="1" applyAlignment="1" applyProtection="1">
      <alignment horizontal="right"/>
    </xf>
    <xf numFmtId="171" fontId="6" fillId="0" borderId="3" xfId="4" applyNumberFormat="1" applyFont="1" applyFill="1" applyBorder="1" applyAlignment="1" applyProtection="1">
      <alignment horizontal="right"/>
    </xf>
    <xf numFmtId="41" fontId="3" fillId="0" borderId="0" xfId="4" applyNumberFormat="1" applyFont="1" applyFill="1" applyBorder="1" applyAlignment="1" applyProtection="1">
      <alignment horizontal="fill"/>
    </xf>
    <xf numFmtId="41" fontId="3" fillId="0" borderId="0" xfId="4" applyNumberFormat="1" applyFont="1" applyFill="1" applyProtection="1"/>
    <xf numFmtId="41" fontId="3" fillId="0" borderId="0" xfId="4" applyNumberFormat="1" applyFont="1" applyFill="1" applyAlignment="1" applyProtection="1">
      <alignment horizontal="left"/>
    </xf>
    <xf numFmtId="39" fontId="3" fillId="0" borderId="0" xfId="4" applyNumberFormat="1" applyFont="1" applyFill="1" applyBorder="1" applyAlignment="1" applyProtection="1">
      <alignment horizontal="left"/>
    </xf>
    <xf numFmtId="39" fontId="3" fillId="0" borderId="0" xfId="4" applyFont="1" applyFill="1" applyBorder="1" applyProtection="1"/>
    <xf numFmtId="39" fontId="3" fillId="0" borderId="0" xfId="4" applyFont="1" applyFill="1" applyBorder="1" applyAlignment="1" applyProtection="1">
      <alignment horizontal="center"/>
    </xf>
    <xf numFmtId="44" fontId="3" fillId="0" borderId="1" xfId="4" applyNumberFormat="1" applyFont="1" applyFill="1" applyBorder="1" applyAlignment="1" applyProtection="1">
      <alignment horizontal="center"/>
    </xf>
    <xf numFmtId="43" fontId="3" fillId="0" borderId="0" xfId="4" applyNumberFormat="1" applyFont="1" applyFill="1" applyBorder="1" applyAlignment="1" applyProtection="1">
      <alignment horizontal="fill"/>
    </xf>
    <xf numFmtId="43" fontId="3" fillId="0" borderId="0" xfId="4" applyNumberFormat="1" applyFont="1" applyFill="1" applyAlignment="1" applyProtection="1">
      <alignment horizontal="left"/>
    </xf>
    <xf numFmtId="39" fontId="3" fillId="0" borderId="0" xfId="4" applyNumberFormat="1" applyFont="1" applyFill="1" applyAlignment="1" applyProtection="1">
      <alignment wrapText="1"/>
    </xf>
    <xf numFmtId="0" fontId="0" fillId="0" borderId="0" xfId="0" applyAlignment="1">
      <alignment wrapText="1"/>
    </xf>
  </cellXfs>
  <cellStyles count="103">
    <cellStyle name="Accent1 - 20%" xfId="6"/>
    <cellStyle name="Accent1 - 40%" xfId="7"/>
    <cellStyle name="Accent1 - 60%" xfId="8"/>
    <cellStyle name="Accent2 - 20%" xfId="9"/>
    <cellStyle name="Accent2 - 40%" xfId="10"/>
    <cellStyle name="Accent2 - 60%" xfId="11"/>
    <cellStyle name="Accent3 - 20%" xfId="12"/>
    <cellStyle name="Accent3 - 40%" xfId="13"/>
    <cellStyle name="Accent3 - 60%" xfId="14"/>
    <cellStyle name="Accent4 - 20%" xfId="15"/>
    <cellStyle name="Accent4 - 40%" xfId="16"/>
    <cellStyle name="Accent4 - 60%" xfId="17"/>
    <cellStyle name="Accent5 - 20%" xfId="18"/>
    <cellStyle name="Accent5 - 40%" xfId="19"/>
    <cellStyle name="Accent5 - 60%" xfId="20"/>
    <cellStyle name="Accent6 - 20%" xfId="21"/>
    <cellStyle name="Accent6 - 40%" xfId="22"/>
    <cellStyle name="Accent6 - 60%" xfId="23"/>
    <cellStyle name="Comma" xfId="1" builtinId="3"/>
    <cellStyle name="Currency" xfId="2" builtinId="4"/>
    <cellStyle name="Emphasis 1" xfId="24"/>
    <cellStyle name="Emphasis 2" xfId="25"/>
    <cellStyle name="Emphasis 3" xfId="26"/>
    <cellStyle name="Entered" xfId="27"/>
    <cellStyle name="Grey" xfId="28"/>
    <cellStyle name="Input [yellow]" xfId="29"/>
    <cellStyle name="Normal" xfId="0" builtinId="0"/>
    <cellStyle name="Normal - Style1" xfId="30"/>
    <cellStyle name="Normal_Monthly" xfId="4"/>
    <cellStyle name="Normal_Year To Date" xfId="5"/>
    <cellStyle name="Percent" xfId="3" builtinId="5"/>
    <cellStyle name="Percent [2]" xfId="31"/>
    <cellStyle name="Percent 2" xfId="32"/>
    <cellStyle name="SAPBEXaggData" xfId="33"/>
    <cellStyle name="SAPBEXaggDataEmph" xfId="34"/>
    <cellStyle name="SAPBEXaggItem" xfId="35"/>
    <cellStyle name="SAPBEXaggItemX" xfId="36"/>
    <cellStyle name="SAPBEXchaText" xfId="37"/>
    <cellStyle name="SAPBEXexcBad7" xfId="38"/>
    <cellStyle name="SAPBEXexcBad8" xfId="39"/>
    <cellStyle name="SAPBEXexcBad9" xfId="40"/>
    <cellStyle name="SAPBEXexcCritical4" xfId="41"/>
    <cellStyle name="SAPBEXexcCritical5" xfId="42"/>
    <cellStyle name="SAPBEXexcCritical6" xfId="43"/>
    <cellStyle name="SAPBEXexcGood1" xfId="44"/>
    <cellStyle name="SAPBEXexcGood2" xfId="45"/>
    <cellStyle name="SAPBEXexcGood3" xfId="46"/>
    <cellStyle name="SAPBEXfilterDrill" xfId="47"/>
    <cellStyle name="SAPBEXfilterItem" xfId="48"/>
    <cellStyle name="SAPBEXfilterText" xfId="49"/>
    <cellStyle name="SAPBEXformats" xfId="50"/>
    <cellStyle name="SAPBEXheaderItem" xfId="51"/>
    <cellStyle name="SAPBEXheaderText" xfId="52"/>
    <cellStyle name="SAPBEXHLevel0" xfId="53"/>
    <cellStyle name="SAPBEXHLevel0X" xfId="54"/>
    <cellStyle name="SAPBEXHLevel1" xfId="55"/>
    <cellStyle name="SAPBEXHLevel1X" xfId="56"/>
    <cellStyle name="SAPBEXHLevel2" xfId="57"/>
    <cellStyle name="SAPBEXHLevel2X" xfId="58"/>
    <cellStyle name="SAPBEXHLevel3" xfId="59"/>
    <cellStyle name="SAPBEXHLevel3X" xfId="60"/>
    <cellStyle name="SAPBEXinputData" xfId="61"/>
    <cellStyle name="SAPBEXItemHeader" xfId="62"/>
    <cellStyle name="SAPBEXresData" xfId="63"/>
    <cellStyle name="SAPBEXresDataEmph" xfId="64"/>
    <cellStyle name="SAPBEXresItem" xfId="65"/>
    <cellStyle name="SAPBEXresItemX" xfId="66"/>
    <cellStyle name="SAPBEXstdData" xfId="67"/>
    <cellStyle name="SAPBEXstdDataEmph" xfId="68"/>
    <cellStyle name="SAPBEXstdItem" xfId="69"/>
    <cellStyle name="SAPBEXstdItemX" xfId="70"/>
    <cellStyle name="SAPBEXtitle" xfId="71"/>
    <cellStyle name="SAPBEXunassignedItem" xfId="72"/>
    <cellStyle name="SAPBEXundefined" xfId="73"/>
    <cellStyle name="SAPBorder" xfId="74"/>
    <cellStyle name="SAPDataCell" xfId="75"/>
    <cellStyle name="SAPDataTotalCell" xfId="76"/>
    <cellStyle name="SAPDimensionCell" xfId="77"/>
    <cellStyle name="SAPEditableDataCell" xfId="78"/>
    <cellStyle name="SAPEditableDataTotalCell" xfId="79"/>
    <cellStyle name="SAPEmphasized" xfId="80"/>
    <cellStyle name="SAPEmphasizedTotal" xfId="81"/>
    <cellStyle name="SAPExceptionLevel1" xfId="82"/>
    <cellStyle name="SAPExceptionLevel2" xfId="83"/>
    <cellStyle name="SAPExceptionLevel3" xfId="84"/>
    <cellStyle name="SAPExceptionLevel4" xfId="85"/>
    <cellStyle name="SAPExceptionLevel5" xfId="86"/>
    <cellStyle name="SAPExceptionLevel6" xfId="87"/>
    <cellStyle name="SAPExceptionLevel7" xfId="88"/>
    <cellStyle name="SAPExceptionLevel8" xfId="89"/>
    <cellStyle name="SAPExceptionLevel9" xfId="90"/>
    <cellStyle name="SAPHierarchyCell0" xfId="91"/>
    <cellStyle name="SAPHierarchyCell1" xfId="92"/>
    <cellStyle name="SAPHierarchyCell2" xfId="93"/>
    <cellStyle name="SAPHierarchyCell3" xfId="94"/>
    <cellStyle name="SAPHierarchyCell4" xfId="95"/>
    <cellStyle name="SAPLockedDataCell" xfId="96"/>
    <cellStyle name="SAPLockedDataTotalCell" xfId="97"/>
    <cellStyle name="SAPMemberCell" xfId="98"/>
    <cellStyle name="SAPMemberTotalCell" xfId="99"/>
    <cellStyle name="SAPReadonlyDataCell" xfId="100"/>
    <cellStyle name="SAPReadonlyDataTotalCell" xfId="101"/>
    <cellStyle name="Sheet Title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ales%20and%20Margin%20Reports/SOE%20SOG%20ZRW_ZGO1%20%20ZRW_ZEO1/2017%20Sales%20of%20Electricity%20Reports/Sales%20of%20Electricity%20Template%203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R"/>
      <sheetName val="YTD"/>
      <sheetName val="QTD"/>
      <sheetName val="12ME"/>
      <sheetName val="SAP Download"/>
      <sheetName val="Input Tab"/>
      <sheetName val="Approval His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0">
          <cell r="B130">
            <v>1178862177.5899999</v>
          </cell>
          <cell r="F130">
            <v>1119922447.8499999</v>
          </cell>
        </row>
        <row r="131">
          <cell r="B131">
            <v>878663074.79999995</v>
          </cell>
          <cell r="C131">
            <v>919824000</v>
          </cell>
          <cell r="F131">
            <v>877222508.27999997</v>
          </cell>
        </row>
        <row r="132">
          <cell r="B132">
            <v>113503602.48</v>
          </cell>
          <cell r="C132">
            <v>123063000</v>
          </cell>
          <cell r="F132">
            <v>114975377.42</v>
          </cell>
        </row>
        <row r="133">
          <cell r="B133">
            <v>19265651.690000001</v>
          </cell>
          <cell r="C133">
            <v>16876000</v>
          </cell>
          <cell r="F133">
            <v>20222402.149999999</v>
          </cell>
        </row>
        <row r="134">
          <cell r="B134">
            <v>340433.98</v>
          </cell>
          <cell r="C134">
            <v>370000</v>
          </cell>
          <cell r="F134">
            <v>330425.09999999998</v>
          </cell>
        </row>
        <row r="135">
          <cell r="C135">
            <v>2237316000</v>
          </cell>
        </row>
        <row r="136">
          <cell r="B136">
            <v>11157033.800000001</v>
          </cell>
          <cell r="F136">
            <v>10747448.199999999</v>
          </cell>
        </row>
        <row r="137">
          <cell r="B137">
            <v>52023352.75</v>
          </cell>
          <cell r="C137">
            <v>35302000</v>
          </cell>
          <cell r="F137">
            <v>46897642.5</v>
          </cell>
        </row>
        <row r="138">
          <cell r="C138">
            <v>2277523000</v>
          </cell>
        </row>
        <row r="140">
          <cell r="B140">
            <v>5424787.3300000001</v>
          </cell>
          <cell r="F140">
            <v>-20666515.98</v>
          </cell>
        </row>
        <row r="141">
          <cell r="B141">
            <v>17861919.010000002</v>
          </cell>
          <cell r="C141">
            <v>15531000</v>
          </cell>
          <cell r="F141">
            <v>20162683.030000001</v>
          </cell>
        </row>
        <row r="142">
          <cell r="B142">
            <v>-18485067.190000001</v>
          </cell>
          <cell r="C142">
            <v>-20081894</v>
          </cell>
          <cell r="F142">
            <v>-13221789.43</v>
          </cell>
        </row>
        <row r="143">
          <cell r="B143">
            <v>18668440.870000001</v>
          </cell>
          <cell r="C143">
            <v>3813000</v>
          </cell>
          <cell r="F143">
            <v>8438952.3800000008</v>
          </cell>
        </row>
        <row r="144">
          <cell r="C144">
            <v>-737894</v>
          </cell>
        </row>
        <row r="146">
          <cell r="B146">
            <v>85776051.060000002</v>
          </cell>
          <cell r="F146">
            <v>84068125.129999995</v>
          </cell>
        </row>
        <row r="147">
          <cell r="B147">
            <v>-75373196.340000004</v>
          </cell>
          <cell r="C147">
            <v>-83530157</v>
          </cell>
          <cell r="F147">
            <v>-94401265.810000002</v>
          </cell>
        </row>
        <row r="148">
          <cell r="B148">
            <v>98444003.859999999</v>
          </cell>
          <cell r="C148">
            <v>109924265</v>
          </cell>
          <cell r="F148">
            <v>107532640.62</v>
          </cell>
        </row>
        <row r="149">
          <cell r="B149">
            <v>-55449266.640000001</v>
          </cell>
          <cell r="C149">
            <v>-54475329</v>
          </cell>
          <cell r="F149">
            <v>-54315312.5</v>
          </cell>
        </row>
        <row r="150">
          <cell r="B150">
            <v>17470203.879999999</v>
          </cell>
          <cell r="C150">
            <v>16218873</v>
          </cell>
          <cell r="F150">
            <v>16813234.420000002</v>
          </cell>
        </row>
        <row r="151">
          <cell r="B151">
            <v>-6476714.6299999999</v>
          </cell>
          <cell r="C151">
            <v>-6446594</v>
          </cell>
          <cell r="F151">
            <v>-6288402.8099999996</v>
          </cell>
        </row>
        <row r="152">
          <cell r="B152">
            <v>-6674.02</v>
          </cell>
          <cell r="C152">
            <v>0</v>
          </cell>
          <cell r="F152">
            <v>-6984484.7699999996</v>
          </cell>
        </row>
        <row r="153">
          <cell r="B153">
            <v>-1110720.8</v>
          </cell>
          <cell r="F153">
            <v>-2996954.09</v>
          </cell>
        </row>
        <row r="154">
          <cell r="B154">
            <v>63437908</v>
          </cell>
          <cell r="F154">
            <v>56222921.089000002</v>
          </cell>
        </row>
        <row r="155">
          <cell r="B155">
            <v>24097906.600000001</v>
          </cell>
          <cell r="F155">
            <v>18612721.899999999</v>
          </cell>
        </row>
        <row r="156">
          <cell r="B156">
            <v>76295948.200000003</v>
          </cell>
          <cell r="F156">
            <v>18021017.18</v>
          </cell>
        </row>
        <row r="158">
          <cell r="C158">
            <v>0</v>
          </cell>
        </row>
        <row r="159">
          <cell r="B159">
            <v>10608902251.4</v>
          </cell>
          <cell r="C159">
            <v>10782841000</v>
          </cell>
          <cell r="F159">
            <v>10380966339.851999</v>
          </cell>
        </row>
        <row r="160">
          <cell r="B160">
            <v>8992368361.0160007</v>
          </cell>
          <cell r="C160">
            <v>9407783000</v>
          </cell>
          <cell r="F160">
            <v>9022314044.9820004</v>
          </cell>
        </row>
        <row r="161">
          <cell r="B161">
            <v>1224202893.845</v>
          </cell>
          <cell r="C161">
            <v>1291509000</v>
          </cell>
          <cell r="F161">
            <v>1261963984.9519999</v>
          </cell>
        </row>
        <row r="162">
          <cell r="B162">
            <v>82358202.479000002</v>
          </cell>
          <cell r="C162">
            <v>84291000</v>
          </cell>
          <cell r="F162">
            <v>88459767.253000006</v>
          </cell>
        </row>
        <row r="163">
          <cell r="B163">
            <v>7160290.9689999996</v>
          </cell>
          <cell r="F163">
            <v>6917820.0010000002</v>
          </cell>
        </row>
        <row r="164">
          <cell r="C164">
            <v>21306028000</v>
          </cell>
        </row>
        <row r="165">
          <cell r="B165">
            <v>2075466698.0120001</v>
          </cell>
          <cell r="C165">
            <v>2100971000</v>
          </cell>
          <cell r="F165">
            <v>2055656824.424</v>
          </cell>
        </row>
        <row r="166">
          <cell r="B166">
            <v>2604509787</v>
          </cell>
          <cell r="F166">
            <v>2028490000</v>
          </cell>
        </row>
      </sheetData>
      <sheetData sheetId="8">
        <row r="1">
          <cell r="B1">
            <v>2017</v>
          </cell>
        </row>
        <row r="2">
          <cell r="B2">
            <v>2016</v>
          </cell>
        </row>
        <row r="3">
          <cell r="B3" t="str">
            <v>MARCH</v>
          </cell>
        </row>
        <row r="4">
          <cell r="B4">
            <v>31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tabSelected="1" zoomScaleNormal="100" workbookViewId="0">
      <pane xSplit="1" ySplit="9" topLeftCell="B23" activePane="bottomRight" state="frozen"/>
      <selection activeCell="A4" sqref="A4:D4"/>
      <selection pane="topRight" activeCell="A4" sqref="A4:D4"/>
      <selection pane="bottomLeft" activeCell="A4" sqref="A4:D4"/>
      <selection pane="bottomRight" activeCell="A49" sqref="A49"/>
    </sheetView>
  </sheetViews>
  <sheetFormatPr defaultColWidth="9.109375" defaultRowHeight="13.2" x14ac:dyDescent="0.25"/>
  <cols>
    <col min="1" max="1" width="41.88671875" style="2" customWidth="1"/>
    <col min="2" max="2" width="17" style="2" bestFit="1" customWidth="1"/>
    <col min="3" max="3" width="0.88671875" style="2" customWidth="1"/>
    <col min="4" max="4" width="17" style="2" bestFit="1" customWidth="1"/>
    <col min="5" max="5" width="0.6640625" style="2" customWidth="1"/>
    <col min="6" max="6" width="16.109375" style="2" customWidth="1"/>
    <col min="7" max="7" width="0.6640625" style="2" customWidth="1"/>
    <col min="8" max="8" width="8.109375" style="2" bestFit="1" customWidth="1"/>
    <col min="9" max="9" width="0.6640625" style="2" customWidth="1"/>
    <col min="10" max="10" width="17" style="2" bestFit="1" customWidth="1"/>
    <col min="11" max="11" width="0.6640625" style="2" customWidth="1"/>
    <col min="12" max="12" width="16.33203125" style="2" bestFit="1" customWidth="1"/>
    <col min="13" max="13" width="0.6640625" style="2" customWidth="1"/>
    <col min="14" max="14" width="7.6640625" style="2" customWidth="1"/>
    <col min="15" max="15" width="0.6640625" style="2" customWidth="1"/>
    <col min="16" max="16" width="7.6640625" style="2" customWidth="1"/>
    <col min="17" max="17" width="9.33203125" style="2" customWidth="1"/>
    <col min="18" max="18" width="7.44140625" style="2" customWidth="1"/>
    <col min="19" max="19" width="9.109375" style="2"/>
    <col min="20" max="20" width="16.44140625" style="2" bestFit="1" customWidth="1"/>
    <col min="21" max="16384" width="9.109375" style="2"/>
  </cols>
  <sheetData>
    <row r="1" spans="1:20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3.8" x14ac:dyDescent="0.25">
      <c r="A3" s="1" t="s">
        <v>42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5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5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43</v>
      </c>
      <c r="M6" s="12"/>
      <c r="N6" s="12"/>
      <c r="O6" s="13"/>
      <c r="P6" s="14" t="s">
        <v>5</v>
      </c>
      <c r="Q6" s="15"/>
      <c r="R6" s="15"/>
    </row>
    <row r="7" spans="1:20" x14ac:dyDescent="0.25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5">
      <c r="A8" s="20" t="s">
        <v>7</v>
      </c>
      <c r="B8" s="21">
        <v>2017</v>
      </c>
      <c r="C8" s="11"/>
      <c r="D8" s="22" t="s">
        <v>8</v>
      </c>
      <c r="E8" s="11"/>
      <c r="F8" s="22" t="s">
        <v>9</v>
      </c>
      <c r="G8" s="11"/>
      <c r="H8" s="23" t="s">
        <v>10</v>
      </c>
      <c r="I8" s="11"/>
      <c r="J8" s="21">
        <v>2016</v>
      </c>
      <c r="K8" s="9"/>
      <c r="L8" s="22" t="s">
        <v>9</v>
      </c>
      <c r="M8" s="11"/>
      <c r="N8" s="23" t="s">
        <v>10</v>
      </c>
      <c r="O8" s="24"/>
      <c r="P8" s="21">
        <v>2017</v>
      </c>
      <c r="Q8" s="22" t="s">
        <v>11</v>
      </c>
      <c r="R8" s="21">
        <v>2016</v>
      </c>
    </row>
    <row r="9" spans="1:20" ht="6.6" customHeight="1" x14ac:dyDescent="0.25">
      <c r="A9" s="25"/>
      <c r="B9" s="26"/>
      <c r="C9" s="25"/>
      <c r="D9" s="26"/>
      <c r="E9" s="25"/>
      <c r="F9" s="26"/>
      <c r="G9" s="25"/>
      <c r="H9" s="27"/>
      <c r="I9" s="25"/>
      <c r="J9" s="26"/>
      <c r="K9" s="28"/>
      <c r="L9" s="26"/>
      <c r="M9" s="25"/>
      <c r="N9" s="27"/>
      <c r="O9" s="26"/>
      <c r="P9" s="26"/>
      <c r="Q9" s="26"/>
      <c r="R9" s="26"/>
    </row>
    <row r="10" spans="1:20" x14ac:dyDescent="0.25">
      <c r="A10" s="29" t="s">
        <v>12</v>
      </c>
      <c r="B10" s="30">
        <v>148341853.71000001</v>
      </c>
      <c r="C10" s="30"/>
      <c r="D10" s="30">
        <v>132882000</v>
      </c>
      <c r="E10" s="30"/>
      <c r="F10" s="30">
        <f>B10-D10</f>
        <v>15459853.710000008</v>
      </c>
      <c r="G10" s="31"/>
      <c r="H10" s="32">
        <f>IF(D10=0,"n/a",IF(AND(F10/D10&lt;1,F10/D10&gt;-1),F10/D10,"n/a"))</f>
        <v>0.11634272294215928</v>
      </c>
      <c r="I10" s="33"/>
      <c r="J10" s="30">
        <v>131876772.95</v>
      </c>
      <c r="K10" s="30"/>
      <c r="L10" s="30">
        <f>B10-J10</f>
        <v>16465080.760000005</v>
      </c>
      <c r="M10" s="33"/>
      <c r="N10" s="32">
        <f>IF(J10=0,"n/a",IF(AND(L10/J10&lt;1,L10/J10&gt;-1),L10/J10,"n/a"))</f>
        <v>0.12485201443504085</v>
      </c>
      <c r="O10" s="34"/>
      <c r="P10" s="35">
        <f>IF(B47=0,"n/a",B10/B47)</f>
        <v>0.11054308170908553</v>
      </c>
      <c r="Q10" s="36">
        <f>IF(D47=0,"n/a",D10/D47)</f>
        <v>0.10773590183273134</v>
      </c>
      <c r="R10" s="36">
        <f>IF(J47=0,"n/a",J10/J47)</f>
        <v>0.11077417581902314</v>
      </c>
      <c r="T10" s="37"/>
    </row>
    <row r="11" spans="1:20" x14ac:dyDescent="0.25">
      <c r="A11" s="29" t="s">
        <v>13</v>
      </c>
      <c r="B11" s="38">
        <v>84352981.159999996</v>
      </c>
      <c r="C11" s="38"/>
      <c r="D11" s="38">
        <v>84158000</v>
      </c>
      <c r="E11" s="38"/>
      <c r="F11" s="38">
        <f>B11-D11</f>
        <v>194981.15999999642</v>
      </c>
      <c r="G11" s="38"/>
      <c r="H11" s="32">
        <f>IF(D11=0,"n/a",IF(AND(F11/D11&lt;1,F11/D11&gt;-1),F11/D11,"n/a"))</f>
        <v>2.3168464079469145E-3</v>
      </c>
      <c r="I11" s="38"/>
      <c r="J11" s="38">
        <v>80766336.159999996</v>
      </c>
      <c r="K11" s="38"/>
      <c r="L11" s="38">
        <f>B11-J11</f>
        <v>3586645</v>
      </c>
      <c r="M11" s="38"/>
      <c r="N11" s="32">
        <f>IF(J11=0,"n/a",IF(AND(L11/J11&lt;1,L11/J11&gt;-1),L11/J11,"n/a"))</f>
        <v>4.4407672435391551E-2</v>
      </c>
      <c r="O11" s="34"/>
      <c r="P11" s="39">
        <f>IF(B48=0,"n/a",B11/B48)</f>
        <v>9.9022735437503798E-2</v>
      </c>
      <c r="Q11" s="40">
        <f>IF(D48=0,"n/a",D11/D48)</f>
        <v>9.7827767425694587E-2</v>
      </c>
      <c r="R11" s="40">
        <f>IF(J48=0,"n/a",J11/J48)</f>
        <v>0.10093052111173062</v>
      </c>
    </row>
    <row r="12" spans="1:20" x14ac:dyDescent="0.25">
      <c r="A12" s="29" t="s">
        <v>14</v>
      </c>
      <c r="B12" s="38">
        <v>10387971.289999999</v>
      </c>
      <c r="C12" s="38"/>
      <c r="D12" s="38">
        <v>10283000</v>
      </c>
      <c r="E12" s="38"/>
      <c r="F12" s="38">
        <f>B12-D12</f>
        <v>104971.28999999911</v>
      </c>
      <c r="G12" s="38"/>
      <c r="H12" s="32">
        <f>IF(D12=0,"n/a",IF(AND(F12/D12&lt;1,F12/D12&gt;-1),F12/D12,"n/a"))</f>
        <v>1.0208235923368579E-2</v>
      </c>
      <c r="I12" s="38"/>
      <c r="J12" s="38">
        <v>10152480.140000001</v>
      </c>
      <c r="K12" s="38"/>
      <c r="L12" s="38">
        <f>B12-J12</f>
        <v>235491.14999999851</v>
      </c>
      <c r="M12" s="38"/>
      <c r="N12" s="32">
        <f>IF(J12=0,"n/a",IF(AND(L12/J12&lt;1,L12/J12&gt;-1),L12/J12,"n/a"))</f>
        <v>2.3195430747230055E-2</v>
      </c>
      <c r="O12" s="34"/>
      <c r="P12" s="39">
        <f>IF(B49=0,"n/a",B12/B49)</f>
        <v>9.4866613539783082E-2</v>
      </c>
      <c r="Q12" s="40">
        <f>IF(D49=0,"n/a",D12/D49)</f>
        <v>9.5678064666201448E-2</v>
      </c>
      <c r="R12" s="40">
        <f>IF(J49=0,"n/a",J12/J49)</f>
        <v>9.4106615402237082E-2</v>
      </c>
    </row>
    <row r="13" spans="1:20" x14ac:dyDescent="0.25">
      <c r="A13" s="29" t="s">
        <v>15</v>
      </c>
      <c r="B13" s="38">
        <v>1623947.87</v>
      </c>
      <c r="C13" s="38"/>
      <c r="D13" s="38">
        <v>1534000</v>
      </c>
      <c r="E13" s="38"/>
      <c r="F13" s="38">
        <f>B13-D13</f>
        <v>89947.870000000112</v>
      </c>
      <c r="G13" s="38"/>
      <c r="H13" s="32">
        <f>IF(D13=0,"n/a",IF(AND(F13/D13&lt;1,F13/D13&gt;-1),F13/D13,"n/a"))</f>
        <v>5.863616036505874E-2</v>
      </c>
      <c r="I13" s="38"/>
      <c r="J13" s="38">
        <v>2341880.2999999998</v>
      </c>
      <c r="K13" s="38"/>
      <c r="L13" s="38">
        <f>B13-J13</f>
        <v>-717932.4299999997</v>
      </c>
      <c r="M13" s="38"/>
      <c r="N13" s="32">
        <f>IF(J13=0,"n/a",IF(AND(L13/J13&lt;1,L13/J13&gt;-1),L13/J13,"n/a"))</f>
        <v>-0.30656239347502079</v>
      </c>
      <c r="O13" s="34"/>
      <c r="P13" s="39">
        <f>IF(B50=0,"n/a",B13/B50)</f>
        <v>0.23387139482388597</v>
      </c>
      <c r="Q13" s="40">
        <f>IF(D50=0,"n/a",D13/D50)</f>
        <v>0.21379790940766549</v>
      </c>
      <c r="R13" s="40">
        <f>IF(J50=0,"n/a",J13/J50)</f>
        <v>0.23253497585297583</v>
      </c>
      <c r="S13" s="41"/>
    </row>
    <row r="14" spans="1:20" x14ac:dyDescent="0.25">
      <c r="A14" s="29" t="s">
        <v>16</v>
      </c>
      <c r="B14" s="38">
        <v>39932.83</v>
      </c>
      <c r="C14" s="42"/>
      <c r="D14" s="38">
        <v>43000</v>
      </c>
      <c r="E14" s="42"/>
      <c r="F14" s="38">
        <f>B14-D14</f>
        <v>-3067.1699999999983</v>
      </c>
      <c r="G14" s="42"/>
      <c r="H14" s="32">
        <f>IF(D14=0,"n/a",IF(AND(F14/D14&lt;1,F14/D14&gt;-1),F14/D14,"n/a"))</f>
        <v>-7.1329534883720888E-2</v>
      </c>
      <c r="I14" s="42"/>
      <c r="J14" s="38">
        <v>44901.48</v>
      </c>
      <c r="K14" s="38"/>
      <c r="L14" s="38">
        <f>B14-J14</f>
        <v>-4968.6500000000015</v>
      </c>
      <c r="M14" s="42"/>
      <c r="N14" s="32">
        <f>IF(J14=0,"n/a",IF(AND(L14/J14&lt;1,L14/J14&gt;-1),L14/J14,"n/a"))</f>
        <v>-0.11065670886572115</v>
      </c>
      <c r="O14" s="43"/>
      <c r="P14" s="39">
        <f>IF(B51=0,"n/a",B14/B51)</f>
        <v>4.5631329262746538E-2</v>
      </c>
      <c r="Q14" s="40">
        <f>IF(D51=0,"n/a",D14/D51)</f>
        <v>-9.3123984840281539E-4</v>
      </c>
      <c r="R14" s="40">
        <f>IF(J51=0,"n/a",J14/J51)</f>
        <v>4.6028251599147127E-2</v>
      </c>
    </row>
    <row r="15" spans="1:20" ht="8.4" customHeight="1" x14ac:dyDescent="0.25">
      <c r="A15" s="25"/>
      <c r="B15" s="44"/>
      <c r="C15" s="38"/>
      <c r="D15" s="44"/>
      <c r="E15" s="38"/>
      <c r="F15" s="44"/>
      <c r="G15" s="38"/>
      <c r="H15" s="45" t="s">
        <v>3</v>
      </c>
      <c r="I15" s="38"/>
      <c r="J15" s="44"/>
      <c r="K15" s="38"/>
      <c r="L15" s="44"/>
      <c r="M15" s="38"/>
      <c r="N15" s="45" t="s">
        <v>3</v>
      </c>
      <c r="O15" s="34"/>
      <c r="P15" s="46"/>
      <c r="Q15" s="46" t="s">
        <v>17</v>
      </c>
      <c r="R15" s="46" t="s">
        <v>17</v>
      </c>
    </row>
    <row r="16" spans="1:20" x14ac:dyDescent="0.25">
      <c r="A16" s="47" t="s">
        <v>18</v>
      </c>
      <c r="B16" s="48">
        <f>SUM(B10:B15)</f>
        <v>244746686.86000001</v>
      </c>
      <c r="C16" s="38"/>
      <c r="D16" s="48">
        <f>SUM(D10:D15)</f>
        <v>228900000</v>
      </c>
      <c r="E16" s="38"/>
      <c r="F16" s="48">
        <f>SUM(F10:F15)</f>
        <v>15846686.860000005</v>
      </c>
      <c r="G16" s="49"/>
      <c r="H16" s="50">
        <f>IF(D16=0,"n/a",IF(AND(F16/D16&lt;1,F16/D16&gt;-1),F16/D16,"n/a"))</f>
        <v>6.9229737265181321E-2</v>
      </c>
      <c r="I16" s="49"/>
      <c r="J16" s="48">
        <f>SUM(J10:J15)</f>
        <v>225182371.03</v>
      </c>
      <c r="K16" s="38"/>
      <c r="L16" s="48">
        <f>SUM(L10:L15)</f>
        <v>19564315.830000006</v>
      </c>
      <c r="M16" s="49"/>
      <c r="N16" s="50">
        <f>IF(J16=0,"n/a",IF(AND(L16/J16&lt;1,L16/J16&gt;-1),L16/J16,"n/a"))</f>
        <v>8.6882093569365354E-2</v>
      </c>
      <c r="O16" s="34"/>
      <c r="P16" s="51">
        <f>IF(B53=0,"n/a",B16/B53)</f>
        <v>0.10589999540684422</v>
      </c>
      <c r="Q16" s="51">
        <f>IF(D53=0,"n/a",D16/D53)</f>
        <v>0.10586699239228416</v>
      </c>
      <c r="R16" s="51">
        <f>IF(J53=0,"n/a",J16/J53)</f>
        <v>0.10673933086631889</v>
      </c>
    </row>
    <row r="17" spans="1:20" x14ac:dyDescent="0.25">
      <c r="A17" s="29" t="s">
        <v>19</v>
      </c>
      <c r="B17" s="38">
        <v>603073.18000000005</v>
      </c>
      <c r="C17" s="38"/>
      <c r="D17" s="38">
        <v>395000</v>
      </c>
      <c r="E17" s="38"/>
      <c r="F17" s="38">
        <f>B17-D17</f>
        <v>208073.18000000005</v>
      </c>
      <c r="G17" s="38"/>
      <c r="H17" s="32">
        <f>IF(D17=0,"n/a",IF(AND(F17/D17&lt;1,F17/D17&gt;-1),F17/D17,"n/a"))</f>
        <v>0.52676754430379757</v>
      </c>
      <c r="I17" s="38"/>
      <c r="J17" s="38">
        <v>880681.24</v>
      </c>
      <c r="K17" s="38"/>
      <c r="L17" s="38">
        <f>B17-J17</f>
        <v>-277608.05999999994</v>
      </c>
      <c r="M17" s="38"/>
      <c r="N17" s="32">
        <f>IF(J17=0,"n/a",IF(AND(L17/J17&lt;1,L17/J17&gt;-1),L17/J17,"n/a"))</f>
        <v>-0.31521968152745022</v>
      </c>
      <c r="O17" s="43"/>
      <c r="P17" s="40">
        <f>IF(B54=0,"n/a",B17/B54)</f>
        <v>5.6014424795020785E-3</v>
      </c>
      <c r="Q17" s="40">
        <f>IF(D54=0,"n/a",D17/D54)</f>
        <v>2.3486740397193483E-3</v>
      </c>
      <c r="R17" s="40">
        <f>IF(J54=0,"n/a",J17/J54)</f>
        <v>4.8916795677077249E-3</v>
      </c>
    </row>
    <row r="18" spans="1:20" ht="12.75" customHeight="1" x14ac:dyDescent="0.25">
      <c r="A18" s="29" t="s">
        <v>20</v>
      </c>
      <c r="B18" s="38">
        <v>3117224.2</v>
      </c>
      <c r="C18" s="42"/>
      <c r="D18" s="38">
        <v>3206000</v>
      </c>
      <c r="E18" s="42"/>
      <c r="F18" s="38">
        <f>B18-D18</f>
        <v>-88775.799999999814</v>
      </c>
      <c r="G18" s="42"/>
      <c r="H18" s="32">
        <f>IF(D18=0,"n/a",IF(AND(F18/D18&lt;1,F18/D18&gt;-1),F18/D18,"n/a"))</f>
        <v>-2.7690517779164009E-2</v>
      </c>
      <c r="I18" s="42"/>
      <c r="J18" s="38">
        <v>1420751.03</v>
      </c>
      <c r="K18" s="38"/>
      <c r="L18" s="38">
        <f>B18-J18</f>
        <v>1696473.1700000002</v>
      </c>
      <c r="M18" s="42"/>
      <c r="N18" s="32" t="str">
        <f>IF(J18=0,"n/a",IF(AND(L18/J18&lt;1,L18/J18&gt;-1),L18/J18,"n/a"))</f>
        <v>n/a</v>
      </c>
      <c r="O18" s="34"/>
      <c r="P18" s="51">
        <f>IF(B55=0,"n/a",B18/B55)</f>
        <v>2.6022195311087581E-2</v>
      </c>
      <c r="Q18" s="51" t="str">
        <f>IF(D55=0,"n/a",D18/D55)</f>
        <v>n/a</v>
      </c>
      <c r="R18" s="51">
        <f>IF(J55=0,"n/a",J18/J55)</f>
        <v>2.0916467132867132E-2</v>
      </c>
    </row>
    <row r="19" spans="1:20" ht="6" customHeight="1" x14ac:dyDescent="0.25">
      <c r="A19" s="28"/>
      <c r="B19" s="52"/>
      <c r="C19" s="53"/>
      <c r="D19" s="52"/>
      <c r="E19" s="53"/>
      <c r="F19" s="52"/>
      <c r="G19" s="53"/>
      <c r="H19" s="52" t="s">
        <v>3</v>
      </c>
      <c r="I19" s="53"/>
      <c r="J19" s="52"/>
      <c r="K19" s="53"/>
      <c r="L19" s="52"/>
      <c r="M19" s="53"/>
      <c r="N19" s="52" t="s">
        <v>3</v>
      </c>
      <c r="O19" s="54"/>
      <c r="P19" s="54"/>
      <c r="Q19" s="54"/>
      <c r="R19" s="54"/>
    </row>
    <row r="20" spans="1:20" x14ac:dyDescent="0.25">
      <c r="A20" s="55" t="s">
        <v>21</v>
      </c>
      <c r="B20" s="38">
        <f>SUM(B16:B18)</f>
        <v>248466984.24000001</v>
      </c>
      <c r="C20" s="38"/>
      <c r="D20" s="38">
        <f>SUM(D16:D18)</f>
        <v>232501000</v>
      </c>
      <c r="E20" s="38"/>
      <c r="F20" s="38">
        <f>SUM(F16:F18)</f>
        <v>15965984.240000006</v>
      </c>
      <c r="G20" s="38"/>
      <c r="H20" s="56">
        <f>IF(D20=0,"n/a",IF(AND(F20/D20&lt;1,F20/D20&gt;-1),F20/D20,"n/a"))</f>
        <v>6.8670604599550128E-2</v>
      </c>
      <c r="I20" s="38"/>
      <c r="J20" s="38">
        <f>SUM(J16:J18)</f>
        <v>227483803.30000001</v>
      </c>
      <c r="K20" s="38"/>
      <c r="L20" s="38">
        <f>SUM(L16:L18)</f>
        <v>20983180.940000009</v>
      </c>
      <c r="M20" s="38"/>
      <c r="N20" s="56">
        <f>IF(J20=0,"n/a",IF(AND(L20/J20&lt;1,L20/J20&gt;-1),L20/J20,"n/a"))</f>
        <v>9.2240329357989106E-2</v>
      </c>
      <c r="O20" s="34"/>
      <c r="P20" s="33"/>
      <c r="Q20" s="57"/>
      <c r="R20" s="57"/>
    </row>
    <row r="21" spans="1:20" ht="6.6" customHeight="1" x14ac:dyDescent="0.25">
      <c r="A21" s="58"/>
      <c r="B21" s="42"/>
      <c r="C21" s="42"/>
      <c r="D21" s="42"/>
      <c r="E21" s="42"/>
      <c r="F21" s="42"/>
      <c r="G21" s="42"/>
      <c r="H21" s="59" t="s">
        <v>3</v>
      </c>
      <c r="I21" s="42"/>
      <c r="J21" s="42"/>
      <c r="K21" s="42"/>
      <c r="L21" s="42"/>
      <c r="M21" s="42"/>
      <c r="N21" s="59" t="s">
        <v>3</v>
      </c>
      <c r="O21" s="43"/>
      <c r="P21" s="59"/>
      <c r="Q21" s="59"/>
      <c r="R21" s="59"/>
    </row>
    <row r="22" spans="1:20" x14ac:dyDescent="0.25">
      <c r="A22" s="29" t="s">
        <v>22</v>
      </c>
      <c r="B22" s="38">
        <v>2923198.71</v>
      </c>
      <c r="C22" s="38"/>
      <c r="D22" s="38">
        <v>0</v>
      </c>
      <c r="E22" s="38"/>
      <c r="F22" s="38">
        <f>B22-D22</f>
        <v>2923198.71</v>
      </c>
      <c r="G22" s="38"/>
      <c r="H22" s="32" t="str">
        <f>IF(D22=0,"n/a",IF(AND(F22/D22&lt;1,F22/D22&gt;-1),F22/D22,"n/a"))</f>
        <v>n/a</v>
      </c>
      <c r="I22" s="38"/>
      <c r="J22" s="38">
        <v>-1431291.22</v>
      </c>
      <c r="K22" s="38"/>
      <c r="L22" s="38">
        <f>B22-J22</f>
        <v>4354489.93</v>
      </c>
      <c r="M22" s="38"/>
      <c r="N22" s="32" t="str">
        <f>IF(J22=0,"n/a",IF(AND(L22/J22&lt;1,L22/J22&gt;-1),L22/J22,"n/a"))</f>
        <v>n/a</v>
      </c>
      <c r="O22" s="43"/>
      <c r="P22" s="59"/>
      <c r="Q22" s="59"/>
      <c r="R22" s="59"/>
    </row>
    <row r="23" spans="1:20" x14ac:dyDescent="0.25">
      <c r="A23" s="29" t="s">
        <v>23</v>
      </c>
      <c r="B23" s="38">
        <v>1680009.93</v>
      </c>
      <c r="C23" s="38"/>
      <c r="D23" s="38">
        <v>1317000</v>
      </c>
      <c r="E23" s="38"/>
      <c r="F23" s="38">
        <f>B23-D23</f>
        <v>363009.92999999993</v>
      </c>
      <c r="G23" s="38"/>
      <c r="H23" s="32">
        <f>IF(D23=0,"n/a",IF(AND(F23/D23&lt;1,F23/D23&gt;-1),F23/D23,"n/a"))</f>
        <v>0.2756339635535307</v>
      </c>
      <c r="I23" s="38"/>
      <c r="J23" s="38">
        <v>1754083.62</v>
      </c>
      <c r="K23" s="38"/>
      <c r="L23" s="38">
        <f>B23-J23</f>
        <v>-74073.690000000177</v>
      </c>
      <c r="M23" s="38"/>
      <c r="N23" s="32">
        <f>IF(J23=0,"n/a",IF(AND(L23/J23&lt;1,L23/J23&gt;-1),L23/J23,"n/a"))</f>
        <v>-4.2229280950699589E-2</v>
      </c>
      <c r="O23" s="43"/>
      <c r="P23" s="59"/>
      <c r="Q23" s="59"/>
      <c r="R23" s="59"/>
    </row>
    <row r="24" spans="1:20" x14ac:dyDescent="0.25">
      <c r="A24" s="29" t="s">
        <v>24</v>
      </c>
      <c r="B24" s="38">
        <v>-16169268.15</v>
      </c>
      <c r="C24" s="38"/>
      <c r="D24" s="38">
        <v>-5347894</v>
      </c>
      <c r="E24" s="38"/>
      <c r="F24" s="38">
        <f>B24-D24</f>
        <v>-10821374.15</v>
      </c>
      <c r="G24" s="38"/>
      <c r="H24" s="32" t="str">
        <f>IF(D24=0,"n/a",IF(AND(F24/D24&lt;1,F24/D24&gt;-1),F24/D24,"n/a"))</f>
        <v>n/a</v>
      </c>
      <c r="I24" s="38"/>
      <c r="J24" s="38">
        <v>1909499.8</v>
      </c>
      <c r="K24" s="38"/>
      <c r="L24" s="38">
        <f>B24-J24</f>
        <v>-18078767.949999999</v>
      </c>
      <c r="M24" s="38"/>
      <c r="N24" s="32" t="str">
        <f>IF(J24=0,"n/a",IF(AND(L24/J24&lt;1,L24/J24&gt;-1),L24/J24,"n/a"))</f>
        <v>n/a</v>
      </c>
      <c r="O24" s="43"/>
      <c r="P24" s="59"/>
      <c r="Q24" s="59"/>
      <c r="R24" s="59"/>
    </row>
    <row r="25" spans="1:20" x14ac:dyDescent="0.25">
      <c r="A25" s="29" t="s">
        <v>25</v>
      </c>
      <c r="B25" s="48">
        <v>2364909.2400000002</v>
      </c>
      <c r="C25" s="42"/>
      <c r="D25" s="48">
        <v>1339000</v>
      </c>
      <c r="E25" s="42"/>
      <c r="F25" s="48">
        <f>B25-D25</f>
        <v>1025909.2400000002</v>
      </c>
      <c r="G25" s="42"/>
      <c r="H25" s="50">
        <f>IF(D25=0,"n/a",IF(AND(F25/D25&lt;1,F25/D25&gt;-1),F25/D25,"n/a"))</f>
        <v>0.76617568334578057</v>
      </c>
      <c r="I25" s="42"/>
      <c r="J25" s="48">
        <v>1607977.55</v>
      </c>
      <c r="K25" s="38"/>
      <c r="L25" s="48">
        <f>B25-J25</f>
        <v>756931.69000000018</v>
      </c>
      <c r="M25" s="42"/>
      <c r="N25" s="50">
        <f>IF(J25=0,"n/a",IF(AND(L25/J25&lt;1,L25/J25&gt;-1),L25/J25,"n/a"))</f>
        <v>0.47073523507837539</v>
      </c>
      <c r="O25" s="43"/>
      <c r="P25" s="59"/>
      <c r="Q25" s="59"/>
      <c r="R25" s="59"/>
    </row>
    <row r="26" spans="1:20" ht="12.75" customHeight="1" x14ac:dyDescent="0.25">
      <c r="A26" s="29" t="s">
        <v>26</v>
      </c>
      <c r="B26" s="48">
        <f>SUM(B22:B25)</f>
        <v>-9201150.2700000014</v>
      </c>
      <c r="C26" s="38"/>
      <c r="D26" s="48">
        <f>SUM(D22:D25)</f>
        <v>-2691894</v>
      </c>
      <c r="E26" s="38"/>
      <c r="F26" s="48">
        <f>SUM(F22:F25)</f>
        <v>-6509256.2700000005</v>
      </c>
      <c r="G26" s="38"/>
      <c r="H26" s="50" t="str">
        <f>IF(D26=0,"n/a",IF(AND(F26/D26&lt;1,F26/D26&gt;-1),F26/D26,"n/a"))</f>
        <v>n/a</v>
      </c>
      <c r="I26" s="38"/>
      <c r="J26" s="48">
        <f>SUM(J22:J25)</f>
        <v>3840269.75</v>
      </c>
      <c r="K26" s="38"/>
      <c r="L26" s="48">
        <f>SUM(L22:L25)</f>
        <v>-13041420.020000001</v>
      </c>
      <c r="M26" s="38"/>
      <c r="N26" s="50" t="str">
        <f>IF(J26=0,"n/a",IF(AND(L26/J26&lt;1,L26/J26&gt;-1),L26/J26,"n/a"))</f>
        <v>n/a</v>
      </c>
      <c r="O26" s="34"/>
      <c r="P26" s="57"/>
      <c r="Q26" s="57"/>
      <c r="R26" s="57"/>
    </row>
    <row r="27" spans="1:20" ht="6.6" customHeight="1" x14ac:dyDescent="0.25">
      <c r="A27" s="58"/>
      <c r="B27" s="60"/>
      <c r="C27" s="60"/>
      <c r="D27" s="60"/>
      <c r="E27" s="60"/>
      <c r="F27" s="60"/>
      <c r="G27" s="42"/>
      <c r="H27" s="59" t="s">
        <v>3</v>
      </c>
      <c r="I27" s="42"/>
      <c r="J27" s="60"/>
      <c r="K27" s="60"/>
      <c r="L27" s="60"/>
      <c r="M27" s="42"/>
      <c r="N27" s="59" t="s">
        <v>3</v>
      </c>
      <c r="O27" s="43"/>
      <c r="P27" s="59"/>
      <c r="Q27" s="59"/>
      <c r="R27" s="59"/>
    </row>
    <row r="28" spans="1:20" ht="13.8" thickBot="1" x14ac:dyDescent="0.3">
      <c r="A28" s="61" t="s">
        <v>27</v>
      </c>
      <c r="B28" s="62">
        <f>+B26+B20</f>
        <v>239265833.97</v>
      </c>
      <c r="C28" s="30"/>
      <c r="D28" s="62">
        <f>+D26+D20</f>
        <v>229809106</v>
      </c>
      <c r="E28" s="30"/>
      <c r="F28" s="62">
        <f>+F26+F20</f>
        <v>9456727.9700000063</v>
      </c>
      <c r="G28" s="38"/>
      <c r="H28" s="63">
        <f>IF(D28=0,"n/a",IF(AND(F28/D28&lt;1,F28/D28&gt;-1),F28/D28,"n/a"))</f>
        <v>4.1150362292432428E-2</v>
      </c>
      <c r="I28" s="38"/>
      <c r="J28" s="62">
        <f>+J26+J20</f>
        <v>231324073.05000001</v>
      </c>
      <c r="K28" s="30"/>
      <c r="L28" s="62">
        <f>+L26+L20</f>
        <v>7941760.9200000074</v>
      </c>
      <c r="M28" s="38"/>
      <c r="N28" s="63">
        <f>IF(J28=0,"n/a",IF(AND(L28/J28&lt;1,L28/J28&gt;-1),L28/J28,"n/a"))</f>
        <v>3.4331752918268128E-2</v>
      </c>
      <c r="O28" s="34"/>
      <c r="P28" s="57"/>
      <c r="Q28" s="57"/>
      <c r="R28" s="57"/>
    </row>
    <row r="29" spans="1:20" ht="4.2" customHeight="1" thickTop="1" x14ac:dyDescent="0.25">
      <c r="A29" s="64"/>
      <c r="B29" s="60"/>
      <c r="C29" s="30"/>
      <c r="D29" s="60"/>
      <c r="E29" s="30"/>
      <c r="F29" s="60"/>
      <c r="G29" s="38"/>
      <c r="H29" s="42"/>
      <c r="I29" s="38"/>
      <c r="J29" s="60"/>
      <c r="K29" s="30"/>
      <c r="L29" s="60"/>
      <c r="M29" s="38"/>
      <c r="N29" s="65"/>
      <c r="O29" s="34"/>
      <c r="P29" s="57"/>
      <c r="Q29" s="57"/>
      <c r="R29" s="57"/>
    </row>
    <row r="30" spans="1:20" ht="12.75" customHeight="1" x14ac:dyDescent="0.25">
      <c r="A30" s="28"/>
      <c r="B30" s="66"/>
      <c r="C30" s="66"/>
      <c r="D30" s="66"/>
      <c r="E30" s="66"/>
      <c r="F30" s="66"/>
      <c r="G30" s="67"/>
      <c r="H30" s="67"/>
      <c r="I30" s="67"/>
      <c r="J30" s="66"/>
      <c r="K30" s="66"/>
      <c r="L30" s="66"/>
      <c r="M30" s="67"/>
      <c r="N30" s="38"/>
      <c r="O30" s="68"/>
      <c r="P30" s="54"/>
      <c r="Q30" s="54"/>
      <c r="R30" s="54"/>
    </row>
    <row r="31" spans="1:20" x14ac:dyDescent="0.25">
      <c r="A31" s="29" t="s">
        <v>28</v>
      </c>
      <c r="B31" s="30">
        <v>9315763.7200000007</v>
      </c>
      <c r="C31" s="30"/>
      <c r="D31" s="30">
        <v>8815166</v>
      </c>
      <c r="E31" s="30"/>
      <c r="F31" s="30"/>
      <c r="G31" s="38"/>
      <c r="H31" s="38"/>
      <c r="I31" s="38"/>
      <c r="J31" s="30">
        <v>8891559.8300000001</v>
      </c>
      <c r="K31" s="30"/>
      <c r="L31" s="30"/>
      <c r="M31" s="38"/>
      <c r="N31" s="38"/>
      <c r="O31" s="57"/>
      <c r="P31" s="33"/>
      <c r="Q31" s="57"/>
      <c r="R31" s="57"/>
    </row>
    <row r="32" spans="1:20" x14ac:dyDescent="0.25">
      <c r="A32" s="29" t="s">
        <v>29</v>
      </c>
      <c r="B32" s="38">
        <v>-9474735.6300000008</v>
      </c>
      <c r="C32" s="38"/>
      <c r="D32" s="38">
        <v>-8554473</v>
      </c>
      <c r="E32" s="38"/>
      <c r="F32" s="38"/>
      <c r="G32" s="38"/>
      <c r="H32" s="38"/>
      <c r="I32" s="38"/>
      <c r="J32" s="38">
        <v>-8410378.3699999992</v>
      </c>
      <c r="K32" s="30"/>
      <c r="L32" s="30"/>
      <c r="M32" s="38"/>
      <c r="N32" s="38"/>
      <c r="O32" s="34"/>
      <c r="P32" s="33"/>
      <c r="Q32" s="57"/>
      <c r="R32" s="57"/>
      <c r="T32" s="69"/>
    </row>
    <row r="33" spans="1:20" x14ac:dyDescent="0.25">
      <c r="A33" s="29" t="s">
        <v>30</v>
      </c>
      <c r="B33" s="38">
        <v>10822586.970000001</v>
      </c>
      <c r="C33" s="38"/>
      <c r="D33" s="38">
        <v>10603216</v>
      </c>
      <c r="E33" s="70"/>
      <c r="F33" s="38"/>
      <c r="G33" s="70"/>
      <c r="H33" s="70"/>
      <c r="I33" s="70"/>
      <c r="J33" s="38">
        <v>11045818.33</v>
      </c>
      <c r="K33" s="71"/>
      <c r="L33" s="30"/>
      <c r="M33" s="70"/>
      <c r="N33" s="70"/>
      <c r="O33" s="28"/>
      <c r="P33" s="25"/>
      <c r="Q33" s="28"/>
      <c r="R33" s="28"/>
      <c r="T33" s="69"/>
    </row>
    <row r="34" spans="1:20" x14ac:dyDescent="0.25">
      <c r="A34" s="29" t="s">
        <v>31</v>
      </c>
      <c r="B34" s="38">
        <v>-5697161.8099999996</v>
      </c>
      <c r="C34" s="38"/>
      <c r="D34" s="38">
        <v>-5087786</v>
      </c>
      <c r="E34" s="38"/>
      <c r="F34" s="38"/>
      <c r="G34" s="38"/>
      <c r="H34" s="38"/>
      <c r="I34" s="38"/>
      <c r="J34" s="38">
        <v>-5860182.54</v>
      </c>
      <c r="K34" s="30"/>
      <c r="L34" s="30"/>
      <c r="M34" s="38"/>
      <c r="N34" s="38"/>
      <c r="O34" s="57"/>
      <c r="P34" s="33"/>
      <c r="Q34" s="57"/>
      <c r="R34" s="57"/>
      <c r="T34" s="72"/>
    </row>
    <row r="35" spans="1:20" x14ac:dyDescent="0.25">
      <c r="A35" s="29" t="s">
        <v>32</v>
      </c>
      <c r="B35" s="38">
        <v>1954852.16</v>
      </c>
      <c r="C35" s="38"/>
      <c r="D35" s="38">
        <v>1826216</v>
      </c>
      <c r="E35" s="38"/>
      <c r="F35" s="38"/>
      <c r="G35" s="38"/>
      <c r="H35" s="38"/>
      <c r="I35" s="38"/>
      <c r="J35" s="38">
        <v>1781437.86</v>
      </c>
      <c r="K35" s="30"/>
      <c r="L35" s="30"/>
      <c r="M35" s="38"/>
      <c r="N35" s="38"/>
      <c r="O35" s="57"/>
      <c r="P35" s="33"/>
      <c r="Q35" s="57"/>
      <c r="R35" s="57"/>
      <c r="T35" s="72"/>
    </row>
    <row r="36" spans="1:20" x14ac:dyDescent="0.25">
      <c r="A36" s="29" t="s">
        <v>33</v>
      </c>
      <c r="B36" s="38">
        <v>-711890.64</v>
      </c>
      <c r="C36" s="38"/>
      <c r="D36" s="38">
        <v>-730981</v>
      </c>
      <c r="E36" s="38"/>
      <c r="F36" s="38"/>
      <c r="G36" s="38"/>
      <c r="H36" s="38"/>
      <c r="I36" s="38"/>
      <c r="J36" s="38">
        <v>-677663.89</v>
      </c>
      <c r="K36" s="30"/>
      <c r="L36" s="30"/>
      <c r="M36" s="38"/>
      <c r="N36" s="38"/>
      <c r="O36" s="57"/>
      <c r="P36" s="33"/>
      <c r="Q36" s="57"/>
      <c r="R36" s="57"/>
    </row>
    <row r="37" spans="1:20" x14ac:dyDescent="0.25">
      <c r="A37" s="29" t="s">
        <v>34</v>
      </c>
      <c r="B37" s="38">
        <v>71.489999999999995</v>
      </c>
      <c r="C37" s="38"/>
      <c r="D37" s="38">
        <v>0</v>
      </c>
      <c r="E37" s="38"/>
      <c r="F37" s="38"/>
      <c r="G37" s="38"/>
      <c r="H37" s="38"/>
      <c r="I37" s="38"/>
      <c r="J37" s="38">
        <v>-858</v>
      </c>
      <c r="K37" s="30"/>
      <c r="L37" s="30"/>
      <c r="M37" s="38"/>
      <c r="N37" s="38"/>
      <c r="O37" s="57"/>
      <c r="P37" s="33"/>
      <c r="Q37" s="57"/>
      <c r="R37" s="57"/>
    </row>
    <row r="38" spans="1:20" x14ac:dyDescent="0.25">
      <c r="A38" s="29" t="s">
        <v>35</v>
      </c>
      <c r="B38" s="38">
        <v>4625.6499999999996</v>
      </c>
      <c r="C38" s="38"/>
      <c r="D38" s="38">
        <v>0</v>
      </c>
      <c r="E38" s="38"/>
      <c r="F38" s="38"/>
      <c r="G38" s="38"/>
      <c r="H38" s="38"/>
      <c r="I38" s="38"/>
      <c r="J38" s="38">
        <v>-152255.99</v>
      </c>
      <c r="K38" s="30"/>
      <c r="L38" s="30"/>
      <c r="M38" s="38"/>
      <c r="N38" s="38"/>
      <c r="O38" s="57"/>
      <c r="P38" s="33"/>
      <c r="Q38" s="57"/>
      <c r="R38" s="57"/>
    </row>
    <row r="39" spans="1:20" x14ac:dyDescent="0.25">
      <c r="A39" s="29" t="s">
        <v>36</v>
      </c>
      <c r="B39" s="38">
        <v>7259286.6500000004</v>
      </c>
      <c r="C39" s="38"/>
      <c r="D39" s="38">
        <v>4985299</v>
      </c>
      <c r="E39" s="38"/>
      <c r="F39" s="38"/>
      <c r="G39" s="38"/>
      <c r="H39" s="38"/>
      <c r="I39" s="38"/>
      <c r="J39" s="38">
        <v>5998240.8200000003</v>
      </c>
      <c r="K39" s="30"/>
      <c r="L39" s="30"/>
      <c r="M39" s="38"/>
      <c r="N39" s="38"/>
      <c r="O39" s="57"/>
      <c r="P39" s="33"/>
      <c r="Q39" s="57"/>
      <c r="R39" s="57"/>
    </row>
    <row r="40" spans="1:20" x14ac:dyDescent="0.25">
      <c r="A40" s="29" t="s">
        <v>37</v>
      </c>
      <c r="B40" s="38">
        <v>2757529.09</v>
      </c>
      <c r="C40" s="38"/>
      <c r="D40" s="38">
        <v>0</v>
      </c>
      <c r="E40" s="38"/>
      <c r="F40" s="38"/>
      <c r="G40" s="38"/>
      <c r="H40" s="38"/>
      <c r="I40" s="38"/>
      <c r="J40" s="38">
        <v>2503824.77</v>
      </c>
      <c r="K40" s="30"/>
      <c r="L40" s="30"/>
      <c r="M40" s="38"/>
      <c r="N40" s="38"/>
      <c r="O40" s="57"/>
      <c r="P40" s="33"/>
      <c r="Q40" s="57"/>
      <c r="R40" s="57"/>
    </row>
    <row r="41" spans="1:20" x14ac:dyDescent="0.25">
      <c r="A41" s="29" t="s">
        <v>38</v>
      </c>
      <c r="B41" s="38">
        <v>25625679.629999999</v>
      </c>
      <c r="C41" s="38"/>
      <c r="D41" s="38">
        <v>0</v>
      </c>
      <c r="E41" s="38"/>
      <c r="F41" s="38"/>
      <c r="G41" s="38"/>
      <c r="H41" s="38"/>
      <c r="I41" s="38"/>
      <c r="J41" s="38">
        <v>12859187.720000001</v>
      </c>
      <c r="K41" s="30"/>
      <c r="L41" s="30"/>
      <c r="M41" s="38"/>
      <c r="N41" s="38"/>
      <c r="O41" s="57"/>
      <c r="P41" s="33"/>
      <c r="Q41" s="57"/>
      <c r="R41" s="57"/>
    </row>
    <row r="42" spans="1:20" x14ac:dyDescent="0.25">
      <c r="A42" s="73"/>
      <c r="B42" s="30"/>
      <c r="C42" s="74"/>
      <c r="D42" s="30"/>
      <c r="E42" s="75"/>
      <c r="F42" s="30"/>
      <c r="G42" s="76"/>
      <c r="H42" s="76"/>
      <c r="I42" s="76"/>
      <c r="J42" s="30"/>
      <c r="K42" s="75"/>
      <c r="L42" s="75"/>
      <c r="M42" s="76"/>
      <c r="N42" s="76"/>
      <c r="O42" s="9"/>
      <c r="P42" s="9"/>
      <c r="Q42" s="9"/>
      <c r="R42" s="9"/>
    </row>
    <row r="43" spans="1:20" ht="12.75" customHeight="1" x14ac:dyDescent="0.25">
      <c r="A43" s="16"/>
      <c r="B43" s="75"/>
      <c r="C43" s="75"/>
      <c r="D43" s="75"/>
      <c r="E43" s="75"/>
      <c r="F43" s="77" t="s">
        <v>4</v>
      </c>
      <c r="G43" s="12"/>
      <c r="H43" s="12"/>
      <c r="I43" s="11"/>
      <c r="J43" s="75"/>
      <c r="K43" s="75"/>
      <c r="L43" s="77" t="s">
        <v>43</v>
      </c>
      <c r="M43" s="12"/>
      <c r="N43" s="12"/>
      <c r="O43" s="11"/>
      <c r="P43" s="11"/>
      <c r="Q43" s="9"/>
      <c r="R43" s="9"/>
    </row>
    <row r="44" spans="1:20" x14ac:dyDescent="0.25">
      <c r="A44" s="11"/>
      <c r="B44" s="78" t="s">
        <v>6</v>
      </c>
      <c r="C44" s="75"/>
      <c r="D44" s="78"/>
      <c r="E44" s="79"/>
      <c r="F44" s="78"/>
      <c r="G44" s="9"/>
      <c r="H44" s="9"/>
      <c r="I44" s="11"/>
      <c r="J44" s="78" t="s">
        <v>6</v>
      </c>
      <c r="K44" s="75"/>
      <c r="L44" s="75"/>
      <c r="M44" s="9"/>
      <c r="N44" s="9"/>
      <c r="O44" s="80"/>
      <c r="P44" s="11"/>
      <c r="Q44" s="9"/>
      <c r="R44" s="9"/>
    </row>
    <row r="45" spans="1:20" x14ac:dyDescent="0.25">
      <c r="A45" s="20" t="s">
        <v>39</v>
      </c>
      <c r="B45" s="21">
        <v>2017</v>
      </c>
      <c r="C45" s="75"/>
      <c r="D45" s="81" t="s">
        <v>8</v>
      </c>
      <c r="E45" s="75"/>
      <c r="F45" s="81" t="s">
        <v>9</v>
      </c>
      <c r="G45" s="11"/>
      <c r="H45" s="23" t="s">
        <v>10</v>
      </c>
      <c r="I45" s="11"/>
      <c r="J45" s="21">
        <v>2016</v>
      </c>
      <c r="K45" s="76"/>
      <c r="L45" s="82" t="s">
        <v>9</v>
      </c>
      <c r="M45" s="11"/>
      <c r="N45" s="23" t="s">
        <v>10</v>
      </c>
      <c r="O45" s="17"/>
      <c r="P45" s="11"/>
      <c r="Q45" s="9"/>
      <c r="R45" s="9"/>
    </row>
    <row r="46" spans="1:20" ht="6" customHeight="1" x14ac:dyDescent="0.25">
      <c r="A46" s="25"/>
      <c r="B46" s="83"/>
      <c r="C46" s="71"/>
      <c r="D46" s="83"/>
      <c r="E46" s="71"/>
      <c r="F46" s="83"/>
      <c r="G46" s="70"/>
      <c r="H46" s="84"/>
      <c r="I46" s="70"/>
      <c r="J46" s="84"/>
      <c r="K46" s="70"/>
      <c r="L46" s="84"/>
      <c r="M46" s="70"/>
      <c r="N46" s="84"/>
      <c r="O46" s="26"/>
      <c r="P46" s="25"/>
      <c r="Q46" s="28"/>
      <c r="R46" s="28"/>
    </row>
    <row r="47" spans="1:20" ht="12.75" customHeight="1" x14ac:dyDescent="0.25">
      <c r="A47" s="29" t="s">
        <v>12</v>
      </c>
      <c r="B47" s="85">
        <v>1341937020.54</v>
      </c>
      <c r="C47" s="85"/>
      <c r="D47" s="85">
        <v>1233405000</v>
      </c>
      <c r="E47" s="85"/>
      <c r="F47" s="85">
        <f>B47-D47</f>
        <v>108532020.53999996</v>
      </c>
      <c r="G47" s="49"/>
      <c r="H47" s="56">
        <f>IF(D47=0,"n/a",IF(AND(F47/D47&lt;1,F47/D47&gt;-1),F47/D47,"n/a"))</f>
        <v>8.7993822418427001E-2</v>
      </c>
      <c r="I47" s="49"/>
      <c r="J47" s="85">
        <v>1190501052.9300001</v>
      </c>
      <c r="K47" s="85"/>
      <c r="L47" s="85">
        <f>+B47-J47</f>
        <v>151435967.6099999</v>
      </c>
      <c r="M47" s="49"/>
      <c r="N47" s="56">
        <f>IF(J47=0,"n/a",IF(AND(L47/J47&lt;1,L47/J47&gt;-1),L47/J47,"n/a"))</f>
        <v>0.12720355621466564</v>
      </c>
      <c r="O47" s="86"/>
      <c r="P47" s="25"/>
      <c r="Q47" s="28"/>
      <c r="R47" s="28"/>
    </row>
    <row r="48" spans="1:20" x14ac:dyDescent="0.25">
      <c r="A48" s="29" t="s">
        <v>13</v>
      </c>
      <c r="B48" s="85">
        <v>851854685.56599998</v>
      </c>
      <c r="C48" s="85"/>
      <c r="D48" s="85">
        <v>860267000</v>
      </c>
      <c r="E48" s="85"/>
      <c r="F48" s="85">
        <f>B48-D48</f>
        <v>-8412314.4340000153</v>
      </c>
      <c r="G48" s="49"/>
      <c r="H48" s="56">
        <f>IF(D48=0,"n/a",IF(AND(F48/D48&lt;1,F48/D48&gt;-1),F48/D48,"n/a"))</f>
        <v>-9.7787250167680681E-3</v>
      </c>
      <c r="I48" s="49"/>
      <c r="J48" s="85">
        <v>800217171.87600005</v>
      </c>
      <c r="K48" s="85"/>
      <c r="L48" s="85">
        <f>+B48-J48</f>
        <v>51637513.689999938</v>
      </c>
      <c r="M48" s="49"/>
      <c r="N48" s="56">
        <f>IF(J48=0,"n/a",IF(AND(L48/J48&lt;1,L48/J48&gt;-1),L48/J48,"n/a"))</f>
        <v>6.4529374655811031E-2</v>
      </c>
      <c r="O48" s="86"/>
      <c r="P48" s="25"/>
      <c r="Q48" s="28"/>
      <c r="R48" s="28"/>
    </row>
    <row r="49" spans="1:18" ht="12.75" customHeight="1" x14ac:dyDescent="0.25">
      <c r="A49" s="29" t="s">
        <v>14</v>
      </c>
      <c r="B49" s="85">
        <v>109500812.79799999</v>
      </c>
      <c r="C49" s="85"/>
      <c r="D49" s="85">
        <v>107475000</v>
      </c>
      <c r="E49" s="85"/>
      <c r="F49" s="85">
        <f>B49-D49</f>
        <v>2025812.797999993</v>
      </c>
      <c r="G49" s="49"/>
      <c r="H49" s="56">
        <f>IF(D49=0,"n/a",IF(AND(F49/D49&lt;1,F49/D49&gt;-1),F49/D49,"n/a"))</f>
        <v>1.8849153738078557E-2</v>
      </c>
      <c r="I49" s="49"/>
      <c r="J49" s="85">
        <v>107882746.56999999</v>
      </c>
      <c r="K49" s="85"/>
      <c r="L49" s="85">
        <f>+B49-J49</f>
        <v>1618066.2280000001</v>
      </c>
      <c r="M49" s="49"/>
      <c r="N49" s="56">
        <f>IF(J49=0,"n/a",IF(AND(L49/J49&lt;1,L49/J49&gt;-1),L49/J49,"n/a"))</f>
        <v>1.4998378141495626E-2</v>
      </c>
      <c r="O49" s="86"/>
      <c r="P49" s="25"/>
      <c r="Q49" s="28"/>
      <c r="R49" s="28"/>
    </row>
    <row r="50" spans="1:18" x14ac:dyDescent="0.25">
      <c r="A50" s="29" t="s">
        <v>15</v>
      </c>
      <c r="B50" s="85">
        <v>6943764.4189999998</v>
      </c>
      <c r="C50" s="85"/>
      <c r="D50" s="85">
        <v>7175000</v>
      </c>
      <c r="E50" s="85"/>
      <c r="F50" s="85">
        <f>B50-D50</f>
        <v>-231235.58100000024</v>
      </c>
      <c r="G50" s="49"/>
      <c r="H50" s="56">
        <f>IF(D50=0,"n/a",IF(AND(F50/D50&lt;1,F50/D50&gt;-1),F50/D50,"n/a"))</f>
        <v>-3.2227955540069721E-2</v>
      </c>
      <c r="I50" s="49"/>
      <c r="J50" s="85">
        <v>10071088.409</v>
      </c>
      <c r="K50" s="85"/>
      <c r="L50" s="85">
        <f>+B50-J50</f>
        <v>-3127323.99</v>
      </c>
      <c r="M50" s="49"/>
      <c r="N50" s="56">
        <f>IF(J50=0,"n/a",IF(AND(L50/J50&lt;1,L50/J50&gt;-1),L50/J50,"n/a"))</f>
        <v>-0.31052492670060128</v>
      </c>
      <c r="O50" s="86"/>
      <c r="P50" s="87"/>
      <c r="Q50" s="28"/>
      <c r="R50" s="28"/>
    </row>
    <row r="51" spans="1:18" x14ac:dyDescent="0.25">
      <c r="A51" s="29" t="s">
        <v>16</v>
      </c>
      <c r="B51" s="85">
        <v>875118.71</v>
      </c>
      <c r="C51" s="88"/>
      <c r="D51" s="85">
        <v>-46175000</v>
      </c>
      <c r="E51" s="88"/>
      <c r="F51" s="85">
        <f>B51-D51</f>
        <v>47050118.710000001</v>
      </c>
      <c r="G51" s="89"/>
      <c r="H51" s="56" t="str">
        <f>IF(D51=0,"n/a",IF(AND(F51/D51&lt;1,F51/D51&gt;-1),F51/D51,"n/a"))</f>
        <v>n/a</v>
      </c>
      <c r="I51" s="89"/>
      <c r="J51" s="85">
        <v>975520</v>
      </c>
      <c r="K51" s="88"/>
      <c r="L51" s="85">
        <f>+B51-J51</f>
        <v>-100401.29000000004</v>
      </c>
      <c r="M51" s="89"/>
      <c r="N51" s="56">
        <f>IF(J51=0,"n/a",IF(AND(L51/J51&lt;1,L51/J51&gt;-1),L51/J51,"n/a"))</f>
        <v>-0.10292079096276861</v>
      </c>
      <c r="O51" s="86"/>
      <c r="P51" s="25"/>
      <c r="Q51" s="28"/>
      <c r="R51" s="28"/>
    </row>
    <row r="52" spans="1:18" ht="6" customHeight="1" x14ac:dyDescent="0.25">
      <c r="A52" s="25"/>
      <c r="B52" s="90"/>
      <c r="C52" s="91"/>
      <c r="D52" s="90"/>
      <c r="E52" s="91"/>
      <c r="F52" s="90"/>
      <c r="G52" s="92"/>
      <c r="H52" s="93"/>
      <c r="I52" s="92"/>
      <c r="J52" s="90"/>
      <c r="K52" s="91"/>
      <c r="L52" s="90"/>
      <c r="M52" s="92"/>
      <c r="N52" s="93"/>
      <c r="O52" s="9"/>
      <c r="P52" s="9"/>
      <c r="Q52" s="9"/>
      <c r="R52" s="9"/>
    </row>
    <row r="53" spans="1:18" ht="12.75" customHeight="1" x14ac:dyDescent="0.25">
      <c r="A53" s="47" t="s">
        <v>18</v>
      </c>
      <c r="B53" s="94">
        <f>SUM(B47:B52)</f>
        <v>2311111402.033</v>
      </c>
      <c r="C53" s="85"/>
      <c r="D53" s="94">
        <f>SUM(D47:D52)</f>
        <v>2162147000</v>
      </c>
      <c r="E53" s="85"/>
      <c r="F53" s="94">
        <f>SUM(F47:F52)</f>
        <v>148964402.03299993</v>
      </c>
      <c r="G53" s="49"/>
      <c r="H53" s="50">
        <f>IF(D53=0,"n/a",IF(AND(F53/D53&lt;1,F53/D53&gt;-1),F53/D53,"n/a"))</f>
        <v>6.8896519077102494E-2</v>
      </c>
      <c r="I53" s="49"/>
      <c r="J53" s="94">
        <f>SUM(J47:J52)</f>
        <v>2109647579.7850001</v>
      </c>
      <c r="K53" s="85"/>
      <c r="L53" s="94">
        <f>SUM(L47:L52)</f>
        <v>201463822.24799982</v>
      </c>
      <c r="M53" s="49"/>
      <c r="N53" s="50">
        <f>IF(J53=0,"n/a",IF(AND(L53/J53&lt;1,L53/J53&gt;-1),L53/J53,"n/a"))</f>
        <v>9.5496434654991774E-2</v>
      </c>
      <c r="O53" s="86"/>
      <c r="P53" s="25"/>
      <c r="Q53" s="28"/>
      <c r="R53" s="28"/>
    </row>
    <row r="54" spans="1:18" ht="12.75" customHeight="1" x14ac:dyDescent="0.25">
      <c r="A54" s="29" t="s">
        <v>19</v>
      </c>
      <c r="B54" s="85">
        <v>107663906.611</v>
      </c>
      <c r="C54" s="88"/>
      <c r="D54" s="85">
        <v>168180000</v>
      </c>
      <c r="E54" s="88"/>
      <c r="F54" s="85">
        <f>B54-D54</f>
        <v>-60516093.388999999</v>
      </c>
      <c r="G54" s="89"/>
      <c r="H54" s="56">
        <f>IF(D54=0,"n/a",IF(AND(F54/D54&lt;1,F54/D54&gt;-1),F54/D54,"n/a"))</f>
        <v>-0.35982931019740755</v>
      </c>
      <c r="I54" s="89"/>
      <c r="J54" s="85">
        <v>180036575.947</v>
      </c>
      <c r="K54" s="88"/>
      <c r="L54" s="85">
        <f>+B54-J54</f>
        <v>-72372669.335999995</v>
      </c>
      <c r="M54" s="89"/>
      <c r="N54" s="56">
        <f>IF(J54=0,"n/a",IF(AND(L54/J54&lt;1,L54/J54&gt;-1),L54/J54,"n/a"))</f>
        <v>-0.4019887012142766</v>
      </c>
      <c r="O54" s="86"/>
      <c r="P54" s="25"/>
      <c r="Q54" s="28"/>
      <c r="R54" s="28"/>
    </row>
    <row r="55" spans="1:18" x14ac:dyDescent="0.25">
      <c r="A55" s="29" t="s">
        <v>20</v>
      </c>
      <c r="B55" s="85">
        <v>119790977</v>
      </c>
      <c r="C55" s="88"/>
      <c r="D55" s="85">
        <v>0</v>
      </c>
      <c r="E55" s="88"/>
      <c r="F55" s="85">
        <f>B55-D55</f>
        <v>119790977</v>
      </c>
      <c r="G55" s="89"/>
      <c r="H55" s="56" t="str">
        <f>IF(D55=0,"n/a",IF(AND(F55/D55&lt;1,F55/D55&gt;-1),F55/D55,"n/a"))</f>
        <v>n/a</v>
      </c>
      <c r="I55" s="89"/>
      <c r="J55" s="85">
        <v>67925000</v>
      </c>
      <c r="K55" s="88"/>
      <c r="L55" s="85">
        <f>+B55-J55</f>
        <v>51865977</v>
      </c>
      <c r="M55" s="89"/>
      <c r="N55" s="56">
        <f>IF(J55=0,"n/a",IF(AND(L55/J55&lt;1,L55/J55&gt;-1),L55/J55,"n/a"))</f>
        <v>0.7635771365476629</v>
      </c>
      <c r="O55" s="86"/>
      <c r="P55" s="25"/>
      <c r="Q55" s="28"/>
      <c r="R55" s="28"/>
    </row>
    <row r="56" spans="1:18" ht="6" customHeight="1" x14ac:dyDescent="0.25">
      <c r="A56" s="9"/>
      <c r="B56" s="95"/>
      <c r="C56" s="85"/>
      <c r="D56" s="95"/>
      <c r="E56" s="85"/>
      <c r="F56" s="95"/>
      <c r="G56" s="49"/>
      <c r="H56" s="96"/>
      <c r="I56" s="49"/>
      <c r="J56" s="95"/>
      <c r="K56" s="85"/>
      <c r="L56" s="95"/>
      <c r="M56" s="49"/>
      <c r="N56" s="96"/>
      <c r="O56" s="9"/>
      <c r="P56" s="9"/>
      <c r="Q56" s="9"/>
      <c r="R56" s="9"/>
    </row>
    <row r="57" spans="1:18" ht="13.8" thickBot="1" x14ac:dyDescent="0.3">
      <c r="A57" s="47" t="s">
        <v>40</v>
      </c>
      <c r="B57" s="97">
        <f>SUM(B53:B55)</f>
        <v>2538566285.6440001</v>
      </c>
      <c r="C57" s="85"/>
      <c r="D57" s="97">
        <f>SUM(D53:D55)</f>
        <v>2330327000</v>
      </c>
      <c r="E57" s="85"/>
      <c r="F57" s="97">
        <f>SUM(F53:F55)</f>
        <v>208239285.64399993</v>
      </c>
      <c r="G57" s="49"/>
      <c r="H57" s="63">
        <f>IF(D57=0,"n/a",IF(AND(F57/D57&lt;1,F57/D57&gt;-1),F57/D57,"n/a"))</f>
        <v>8.9360542809657162E-2</v>
      </c>
      <c r="I57" s="49"/>
      <c r="J57" s="97">
        <f>SUM(J53:J55)</f>
        <v>2357609155.7319999</v>
      </c>
      <c r="K57" s="85"/>
      <c r="L57" s="97">
        <f>SUM(L53:L55)</f>
        <v>180957129.91199982</v>
      </c>
      <c r="M57" s="49"/>
      <c r="N57" s="63">
        <f>IF(J57=0,"n/a",IF(AND(L57/J57&lt;1,L57/J57&gt;-1),L57/J57,"n/a"))</f>
        <v>7.6754507621436319E-2</v>
      </c>
      <c r="O57" s="86"/>
      <c r="P57" s="28"/>
      <c r="Q57" s="28"/>
      <c r="R57" s="28"/>
    </row>
    <row r="58" spans="1:18" ht="12.75" customHeight="1" thickTop="1" x14ac:dyDescent="0.25">
      <c r="A58" s="11"/>
      <c r="B58" s="98"/>
      <c r="C58" s="99"/>
      <c r="D58" s="98"/>
      <c r="E58" s="99"/>
      <c r="F58" s="98"/>
      <c r="G58" s="100"/>
      <c r="H58" s="98"/>
      <c r="I58" s="99"/>
      <c r="J58" s="98"/>
      <c r="K58" s="99"/>
      <c r="L58" s="98"/>
      <c r="M58" s="99"/>
      <c r="N58" s="98"/>
      <c r="O58" s="80"/>
      <c r="P58" s="9"/>
      <c r="Q58" s="9"/>
      <c r="R58" s="9"/>
    </row>
    <row r="59" spans="1:18" x14ac:dyDescent="0.25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</row>
    <row r="60" spans="1:18" x14ac:dyDescent="0.25">
      <c r="A60" s="107" t="s">
        <v>41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zoomScaleNormal="100" workbookViewId="0">
      <pane xSplit="1" ySplit="9" topLeftCell="B15" activePane="bottomRight" state="frozen"/>
      <selection activeCell="A4" sqref="A4:D4"/>
      <selection pane="topRight" activeCell="A4" sqref="A4:D4"/>
      <selection pane="bottomLeft" activeCell="A4" sqref="A4:D4"/>
      <selection pane="bottomRight" activeCell="A42" sqref="A42"/>
    </sheetView>
  </sheetViews>
  <sheetFormatPr defaultColWidth="9.109375" defaultRowHeight="13.2" x14ac:dyDescent="0.25"/>
  <cols>
    <col min="1" max="1" width="41.88671875" style="2" customWidth="1"/>
    <col min="2" max="2" width="17" style="2" bestFit="1" customWidth="1"/>
    <col min="3" max="3" width="0.88671875" style="2" customWidth="1"/>
    <col min="4" max="4" width="17" style="2" bestFit="1" customWidth="1"/>
    <col min="5" max="5" width="0.6640625" style="2" customWidth="1"/>
    <col min="6" max="6" width="16.109375" style="2" customWidth="1"/>
    <col min="7" max="7" width="0.6640625" style="2" customWidth="1"/>
    <col min="8" max="8" width="8.109375" style="2" bestFit="1" customWidth="1"/>
    <col min="9" max="9" width="0.6640625" style="2" customWidth="1"/>
    <col min="10" max="10" width="17" style="2" bestFit="1" customWidth="1"/>
    <col min="11" max="11" width="0.6640625" style="2" customWidth="1"/>
    <col min="12" max="12" width="16.33203125" style="2" bestFit="1" customWidth="1"/>
    <col min="13" max="13" width="0.6640625" style="2" customWidth="1"/>
    <col min="14" max="14" width="7.6640625" style="2" customWidth="1"/>
    <col min="15" max="15" width="0.6640625" style="2" customWidth="1"/>
    <col min="16" max="16" width="7.6640625" style="2" customWidth="1"/>
    <col min="17" max="17" width="9.33203125" style="2" customWidth="1"/>
    <col min="18" max="18" width="7.44140625" style="2" customWidth="1"/>
    <col min="19" max="19" width="9.109375" style="2"/>
    <col min="20" max="20" width="16.44140625" style="2" bestFit="1" customWidth="1"/>
    <col min="21" max="16384" width="9.109375" style="2"/>
  </cols>
  <sheetData>
    <row r="1" spans="1:20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3.8" x14ac:dyDescent="0.25">
      <c r="A3" s="1" t="s">
        <v>44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5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5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43</v>
      </c>
      <c r="M6" s="12"/>
      <c r="N6" s="12"/>
      <c r="O6" s="13"/>
      <c r="P6" s="14" t="s">
        <v>5</v>
      </c>
      <c r="Q6" s="15"/>
      <c r="R6" s="15"/>
    </row>
    <row r="7" spans="1:20" x14ac:dyDescent="0.25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5">
      <c r="A8" s="20" t="s">
        <v>7</v>
      </c>
      <c r="B8" s="21">
        <v>2017</v>
      </c>
      <c r="C8" s="11"/>
      <c r="D8" s="22" t="s">
        <v>8</v>
      </c>
      <c r="E8" s="11"/>
      <c r="F8" s="22" t="s">
        <v>9</v>
      </c>
      <c r="G8" s="11"/>
      <c r="H8" s="23" t="s">
        <v>10</v>
      </c>
      <c r="I8" s="11"/>
      <c r="J8" s="21">
        <v>2016</v>
      </c>
      <c r="K8" s="9"/>
      <c r="L8" s="22" t="s">
        <v>9</v>
      </c>
      <c r="M8" s="11"/>
      <c r="N8" s="23" t="s">
        <v>10</v>
      </c>
      <c r="O8" s="24"/>
      <c r="P8" s="21">
        <v>2017</v>
      </c>
      <c r="Q8" s="22" t="s">
        <v>11</v>
      </c>
      <c r="R8" s="21">
        <v>2016</v>
      </c>
    </row>
    <row r="9" spans="1:20" ht="6.6" customHeight="1" x14ac:dyDescent="0.25">
      <c r="A9" s="25"/>
      <c r="B9" s="26"/>
      <c r="C9" s="25"/>
      <c r="D9" s="26"/>
      <c r="E9" s="25"/>
      <c r="F9" s="26"/>
      <c r="G9" s="25"/>
      <c r="H9" s="27"/>
      <c r="I9" s="25"/>
      <c r="J9" s="26"/>
      <c r="K9" s="28"/>
      <c r="L9" s="26"/>
      <c r="M9" s="25"/>
      <c r="N9" s="27"/>
      <c r="O9" s="26"/>
      <c r="P9" s="26"/>
      <c r="Q9" s="26"/>
      <c r="R9" s="26"/>
    </row>
    <row r="10" spans="1:20" x14ac:dyDescent="0.25">
      <c r="A10" s="29" t="s">
        <v>12</v>
      </c>
      <c r="B10" s="30">
        <v>120825378.93000001</v>
      </c>
      <c r="C10" s="30"/>
      <c r="D10" s="30">
        <v>109557000</v>
      </c>
      <c r="E10" s="30"/>
      <c r="F10" s="30">
        <f>B10-D10</f>
        <v>11268378.930000007</v>
      </c>
      <c r="G10" s="31"/>
      <c r="H10" s="32">
        <f>IF(D10=0,"n/a",IF(AND(F10/D10&lt;1,F10/D10&gt;-1),F10/D10,"n/a"))</f>
        <v>0.10285402968317868</v>
      </c>
      <c r="I10" s="33"/>
      <c r="J10" s="30">
        <v>107162607.06</v>
      </c>
      <c r="K10" s="30"/>
      <c r="L10" s="30">
        <f>B10-J10</f>
        <v>13662771.870000005</v>
      </c>
      <c r="M10" s="33"/>
      <c r="N10" s="32">
        <f>IF(J10=0,"n/a",IF(AND(L10/J10&lt;1,L10/J10&gt;-1),L10/J10,"n/a"))</f>
        <v>0.12749570251076722</v>
      </c>
      <c r="O10" s="34"/>
      <c r="P10" s="35">
        <f>IF(B47=0,"n/a",B10/B47)</f>
        <v>0.11113763692893269</v>
      </c>
      <c r="Q10" s="36">
        <f>IF(D47=0,"n/a",D10/D47)</f>
        <v>9.8298746288797714E-2</v>
      </c>
      <c r="R10" s="36">
        <f>IF(J47=0,"n/a",J10/J47)</f>
        <v>0.11116134993893158</v>
      </c>
      <c r="T10" s="37"/>
    </row>
    <row r="11" spans="1:20" x14ac:dyDescent="0.25">
      <c r="A11" s="29" t="s">
        <v>13</v>
      </c>
      <c r="B11" s="38">
        <v>76297323.280000001</v>
      </c>
      <c r="C11" s="38"/>
      <c r="D11" s="38">
        <v>74366000</v>
      </c>
      <c r="E11" s="38"/>
      <c r="F11" s="38">
        <f>B11-D11</f>
        <v>1931323.2800000012</v>
      </c>
      <c r="G11" s="38"/>
      <c r="H11" s="32">
        <f>IF(D11=0,"n/a",IF(AND(F11/D11&lt;1,F11/D11&gt;-1),F11/D11,"n/a"))</f>
        <v>2.5970514482424781E-2</v>
      </c>
      <c r="I11" s="38"/>
      <c r="J11" s="38">
        <v>76184236.609999999</v>
      </c>
      <c r="K11" s="38"/>
      <c r="L11" s="38">
        <f>B11-J11</f>
        <v>113086.67000000179</v>
      </c>
      <c r="M11" s="38"/>
      <c r="N11" s="32">
        <f>IF(J11=0,"n/a",IF(AND(L11/J11&lt;1,L11/J11&gt;-1),L11/J11,"n/a"))</f>
        <v>1.484384106634967E-3</v>
      </c>
      <c r="O11" s="34"/>
      <c r="P11" s="39">
        <f>IF(B48=0,"n/a",B11/B48)</f>
        <v>0.10141993740034905</v>
      </c>
      <c r="Q11" s="40">
        <f>IF(D48=0,"n/a",D11/D48)</f>
        <v>8.957039549438002E-2</v>
      </c>
      <c r="R11" s="40">
        <f>IF(J48=0,"n/a",J11/J48)</f>
        <v>0.10122671998568697</v>
      </c>
    </row>
    <row r="12" spans="1:20" x14ac:dyDescent="0.25">
      <c r="A12" s="29" t="s">
        <v>14</v>
      </c>
      <c r="B12" s="38">
        <v>9325756.7200000007</v>
      </c>
      <c r="C12" s="38"/>
      <c r="D12" s="38">
        <v>9464000</v>
      </c>
      <c r="E12" s="38"/>
      <c r="F12" s="38">
        <f>B12-D12</f>
        <v>-138243.27999999933</v>
      </c>
      <c r="G12" s="38"/>
      <c r="H12" s="32">
        <f>IF(D12=0,"n/a",IF(AND(F12/D12&lt;1,F12/D12&gt;-1),F12/D12,"n/a"))</f>
        <v>-1.4607278106508805E-2</v>
      </c>
      <c r="I12" s="38"/>
      <c r="J12" s="38">
        <v>10311814.51</v>
      </c>
      <c r="K12" s="38"/>
      <c r="L12" s="38">
        <f>B12-J12</f>
        <v>-986057.78999999911</v>
      </c>
      <c r="M12" s="38"/>
      <c r="N12" s="32">
        <f>IF(J12=0,"n/a",IF(AND(L12/J12&lt;1,L12/J12&gt;-1),L12/J12,"n/a"))</f>
        <v>-9.5624081391665672E-2</v>
      </c>
      <c r="O12" s="34"/>
      <c r="P12" s="39">
        <f>IF(B49=0,"n/a",B12/B49)</f>
        <v>0.10161588557691606</v>
      </c>
      <c r="Q12" s="40">
        <f>IF(D49=0,"n/a",D12/D49)</f>
        <v>8.604105678491554E-2</v>
      </c>
      <c r="R12" s="40">
        <f>IF(J49=0,"n/a",J12/J49)</f>
        <v>9.7637595075614661E-2</v>
      </c>
    </row>
    <row r="13" spans="1:20" x14ac:dyDescent="0.25">
      <c r="A13" s="29" t="s">
        <v>15</v>
      </c>
      <c r="B13" s="38">
        <v>1650641.66</v>
      </c>
      <c r="C13" s="38"/>
      <c r="D13" s="38">
        <v>1417000</v>
      </c>
      <c r="E13" s="38"/>
      <c r="F13" s="38">
        <f>B13-D13</f>
        <v>233641.65999999992</v>
      </c>
      <c r="G13" s="38"/>
      <c r="H13" s="32">
        <f>IF(D13=0,"n/a",IF(AND(F13/D13&lt;1,F13/D13&gt;-1),F13/D13,"n/a"))</f>
        <v>0.16488472829922365</v>
      </c>
      <c r="I13" s="38"/>
      <c r="J13" s="38">
        <v>1596558.21</v>
      </c>
      <c r="K13" s="38"/>
      <c r="L13" s="38">
        <f>B13-J13</f>
        <v>54083.449999999953</v>
      </c>
      <c r="M13" s="38"/>
      <c r="N13" s="32">
        <f>IF(J13=0,"n/a",IF(AND(L13/J13&lt;1,L13/J13&gt;-1),L13/J13,"n/a"))</f>
        <v>3.3875025452407372E-2</v>
      </c>
      <c r="O13" s="34"/>
      <c r="P13" s="39">
        <f>IF(B50=0,"n/a",B13/B50)</f>
        <v>0.21831908921437049</v>
      </c>
      <c r="Q13" s="40">
        <f>IF(D50=0,"n/a",D13/D50)</f>
        <v>0.20033931853527498</v>
      </c>
      <c r="R13" s="40">
        <f>IF(J50=0,"n/a",J13/J50)</f>
        <v>0.23634726210259213</v>
      </c>
      <c r="S13" s="41"/>
    </row>
    <row r="14" spans="1:20" x14ac:dyDescent="0.25">
      <c r="A14" s="29" t="s">
        <v>16</v>
      </c>
      <c r="B14" s="38">
        <v>53503.28</v>
      </c>
      <c r="C14" s="42"/>
      <c r="D14" s="38">
        <v>37000</v>
      </c>
      <c r="E14" s="42"/>
      <c r="F14" s="38">
        <f>B14-D14</f>
        <v>16503.28</v>
      </c>
      <c r="G14" s="42"/>
      <c r="H14" s="32">
        <f>IF(D14=0,"n/a",IF(AND(F14/D14&lt;1,F14/D14&gt;-1),F14/D14,"n/a"))</f>
        <v>0.44603459459459455</v>
      </c>
      <c r="I14" s="42"/>
      <c r="J14" s="38">
        <v>38483.4</v>
      </c>
      <c r="K14" s="38"/>
      <c r="L14" s="38">
        <f>B14-J14</f>
        <v>15019.879999999997</v>
      </c>
      <c r="M14" s="42"/>
      <c r="N14" s="32">
        <f>IF(J14=0,"n/a",IF(AND(L14/J14&lt;1,L14/J14&gt;-1),L14/J14,"n/a"))</f>
        <v>0.39029503630136619</v>
      </c>
      <c r="O14" s="43"/>
      <c r="P14" s="39">
        <f>IF(B51=0,"n/a",B14/B51)</f>
        <v>4.7573477308205395E-2</v>
      </c>
      <c r="Q14" s="40">
        <f>IF(D51=0,"n/a",D14/D51)</f>
        <v>-1.8320550210686328E-4</v>
      </c>
      <c r="R14" s="40">
        <f>IF(J51=0,"n/a",J14/J51)</f>
        <v>4.7136767840082312E-2</v>
      </c>
    </row>
    <row r="15" spans="1:20" ht="8.4" customHeight="1" x14ac:dyDescent="0.25">
      <c r="A15" s="25"/>
      <c r="B15" s="44"/>
      <c r="C15" s="38"/>
      <c r="D15" s="44"/>
      <c r="E15" s="38"/>
      <c r="F15" s="44"/>
      <c r="G15" s="38"/>
      <c r="H15" s="45" t="s">
        <v>3</v>
      </c>
      <c r="I15" s="38"/>
      <c r="J15" s="44"/>
      <c r="K15" s="38"/>
      <c r="L15" s="44"/>
      <c r="M15" s="38"/>
      <c r="N15" s="45" t="s">
        <v>3</v>
      </c>
      <c r="O15" s="34"/>
      <c r="P15" s="46"/>
      <c r="Q15" s="46" t="s">
        <v>17</v>
      </c>
      <c r="R15" s="46" t="s">
        <v>17</v>
      </c>
    </row>
    <row r="16" spans="1:20" x14ac:dyDescent="0.25">
      <c r="A16" s="47" t="s">
        <v>18</v>
      </c>
      <c r="B16" s="48">
        <f>SUM(B10:B15)</f>
        <v>208152603.87</v>
      </c>
      <c r="C16" s="38"/>
      <c r="D16" s="48">
        <f>SUM(D10:D15)</f>
        <v>194841000</v>
      </c>
      <c r="E16" s="38"/>
      <c r="F16" s="48">
        <f>SUM(F10:F15)</f>
        <v>13311603.870000008</v>
      </c>
      <c r="G16" s="49"/>
      <c r="H16" s="50">
        <f>IF(D16=0,"n/a",IF(AND(F16/D16&lt;1,F16/D16&gt;-1),F16/D16,"n/a"))</f>
        <v>6.8320342587032554E-2</v>
      </c>
      <c r="I16" s="49"/>
      <c r="J16" s="48">
        <f>SUM(J10:J15)</f>
        <v>195293699.79000002</v>
      </c>
      <c r="K16" s="38"/>
      <c r="L16" s="48">
        <f>SUM(L10:L15)</f>
        <v>12858904.080000008</v>
      </c>
      <c r="M16" s="49"/>
      <c r="N16" s="50">
        <f>IF(J16=0,"n/a",IF(AND(L16/J16&lt;1,L16/J16&gt;-1),L16/J16,"n/a"))</f>
        <v>6.5843926833416694E-2</v>
      </c>
      <c r="O16" s="34"/>
      <c r="P16" s="51">
        <f>IF(B53=0,"n/a",B16/B53)</f>
        <v>0.10729958351179796</v>
      </c>
      <c r="Q16" s="51">
        <f>IF(D53=0,"n/a",D16/D53)</f>
        <v>0.1047593649305255</v>
      </c>
      <c r="R16" s="51">
        <f>IF(J53=0,"n/a",J16/J53)</f>
        <v>0.10672823588468558</v>
      </c>
    </row>
    <row r="17" spans="1:20" x14ac:dyDescent="0.25">
      <c r="A17" s="29" t="s">
        <v>19</v>
      </c>
      <c r="B17" s="38">
        <v>1269204.79</v>
      </c>
      <c r="C17" s="38"/>
      <c r="D17" s="38">
        <v>395000</v>
      </c>
      <c r="E17" s="38"/>
      <c r="F17" s="38">
        <f>B17-D17</f>
        <v>874204.79</v>
      </c>
      <c r="G17" s="38"/>
      <c r="H17" s="32" t="str">
        <f>IF(D17=0,"n/a",IF(AND(F17/D17&lt;1,F17/D17&gt;-1),F17/D17,"n/a"))</f>
        <v>n/a</v>
      </c>
      <c r="I17" s="38"/>
      <c r="J17" s="38">
        <v>849953.82</v>
      </c>
      <c r="K17" s="38"/>
      <c r="L17" s="38">
        <f>B17-J17</f>
        <v>419250.97000000009</v>
      </c>
      <c r="M17" s="38"/>
      <c r="N17" s="32">
        <f>IF(J17=0,"n/a",IF(AND(L17/J17&lt;1,L17/J17&gt;-1),L17/J17,"n/a"))</f>
        <v>0.4932632339954659</v>
      </c>
      <c r="O17" s="43"/>
      <c r="P17" s="40">
        <f>IF(B54=0,"n/a",B17/B54)</f>
        <v>5.4423600079199497E-3</v>
      </c>
      <c r="Q17" s="40">
        <f>IF(D54=0,"n/a",D17/D54)</f>
        <v>2.3483808062972275E-3</v>
      </c>
      <c r="R17" s="40">
        <f>IF(J54=0,"n/a",J17/J54)</f>
        <v>5.2007433649017996E-3</v>
      </c>
    </row>
    <row r="18" spans="1:20" ht="12.75" customHeight="1" x14ac:dyDescent="0.25">
      <c r="A18" s="29" t="s">
        <v>20</v>
      </c>
      <c r="B18" s="38">
        <v>3726695.15</v>
      </c>
      <c r="C18" s="42"/>
      <c r="D18" s="38">
        <v>3584000</v>
      </c>
      <c r="E18" s="42"/>
      <c r="F18" s="38">
        <f>B18-D18</f>
        <v>142695.14999999991</v>
      </c>
      <c r="G18" s="42"/>
      <c r="H18" s="32">
        <f>IF(D18=0,"n/a",IF(AND(F18/D18&lt;1,F18/D18&gt;-1),F18/D18,"n/a"))</f>
        <v>3.9814494977678548E-2</v>
      </c>
      <c r="I18" s="42"/>
      <c r="J18" s="38">
        <v>2892135.9</v>
      </c>
      <c r="K18" s="38"/>
      <c r="L18" s="38">
        <f>B18-J18</f>
        <v>834559.25</v>
      </c>
      <c r="M18" s="42"/>
      <c r="N18" s="32">
        <f>IF(J18=0,"n/a",IF(AND(L18/J18&lt;1,L18/J18&gt;-1),L18/J18,"n/a"))</f>
        <v>0.28856156102484676</v>
      </c>
      <c r="O18" s="34"/>
      <c r="P18" s="51">
        <f>IF(B55=0,"n/a",B18/B55)</f>
        <v>2.0709205034394457E-2</v>
      </c>
      <c r="Q18" s="51" t="str">
        <f>IF(D55=0,"n/a",D18/D55)</f>
        <v>n/a</v>
      </c>
      <c r="R18" s="51">
        <f>IF(J55=0,"n/a",J18/J55)</f>
        <v>1.7516418751135607E-2</v>
      </c>
    </row>
    <row r="19" spans="1:20" ht="6" customHeight="1" x14ac:dyDescent="0.25">
      <c r="A19" s="28"/>
      <c r="B19" s="52"/>
      <c r="C19" s="53"/>
      <c r="D19" s="52"/>
      <c r="E19" s="53"/>
      <c r="F19" s="52"/>
      <c r="G19" s="53"/>
      <c r="H19" s="52" t="s">
        <v>3</v>
      </c>
      <c r="I19" s="53"/>
      <c r="J19" s="52"/>
      <c r="K19" s="53"/>
      <c r="L19" s="52"/>
      <c r="M19" s="53"/>
      <c r="N19" s="52" t="s">
        <v>3</v>
      </c>
      <c r="O19" s="54"/>
      <c r="P19" s="54"/>
      <c r="Q19" s="54"/>
      <c r="R19" s="54"/>
    </row>
    <row r="20" spans="1:20" x14ac:dyDescent="0.25">
      <c r="A20" s="55" t="s">
        <v>21</v>
      </c>
      <c r="B20" s="38">
        <f>SUM(B16:B18)</f>
        <v>213148503.81</v>
      </c>
      <c r="C20" s="38"/>
      <c r="D20" s="38">
        <f>SUM(D16:D18)</f>
        <v>198820000</v>
      </c>
      <c r="E20" s="38"/>
      <c r="F20" s="38">
        <f>SUM(F16:F18)</f>
        <v>14328503.810000008</v>
      </c>
      <c r="G20" s="38"/>
      <c r="H20" s="56">
        <f>IF(D20=0,"n/a",IF(AND(F20/D20&lt;1,F20/D20&gt;-1),F20/D20,"n/a"))</f>
        <v>7.2067718589679142E-2</v>
      </c>
      <c r="I20" s="38"/>
      <c r="J20" s="38">
        <f>SUM(J16:J18)</f>
        <v>199035789.51000002</v>
      </c>
      <c r="K20" s="38"/>
      <c r="L20" s="38">
        <f>SUM(L16:L18)</f>
        <v>14112714.300000008</v>
      </c>
      <c r="M20" s="38"/>
      <c r="N20" s="56">
        <f>IF(J20=0,"n/a",IF(AND(L20/J20&lt;1,L20/J20&gt;-1),L20/J20,"n/a"))</f>
        <v>7.0905410201570568E-2</v>
      </c>
      <c r="O20" s="34"/>
      <c r="P20" s="33"/>
      <c r="Q20" s="57"/>
      <c r="R20" s="57"/>
    </row>
    <row r="21" spans="1:20" ht="6.6" customHeight="1" x14ac:dyDescent="0.25">
      <c r="A21" s="58"/>
      <c r="B21" s="42"/>
      <c r="C21" s="42"/>
      <c r="D21" s="42"/>
      <c r="E21" s="42"/>
      <c r="F21" s="42"/>
      <c r="G21" s="42"/>
      <c r="H21" s="59" t="s">
        <v>3</v>
      </c>
      <c r="I21" s="42"/>
      <c r="J21" s="42"/>
      <c r="K21" s="42"/>
      <c r="L21" s="42"/>
      <c r="M21" s="42"/>
      <c r="N21" s="59" t="s">
        <v>3</v>
      </c>
      <c r="O21" s="43"/>
      <c r="P21" s="59"/>
      <c r="Q21" s="59"/>
      <c r="R21" s="59"/>
    </row>
    <row r="22" spans="1:20" x14ac:dyDescent="0.25">
      <c r="A22" s="29" t="s">
        <v>22</v>
      </c>
      <c r="B22" s="38">
        <v>596051.25</v>
      </c>
      <c r="C22" s="38"/>
      <c r="D22" s="38">
        <v>0</v>
      </c>
      <c r="E22" s="38"/>
      <c r="F22" s="38">
        <f>B22-D22</f>
        <v>596051.25</v>
      </c>
      <c r="G22" s="38"/>
      <c r="H22" s="32" t="str">
        <f>IF(D22=0,"n/a",IF(AND(F22/D22&lt;1,F22/D22&gt;-1),F22/D22,"n/a"))</f>
        <v>n/a</v>
      </c>
      <c r="I22" s="38"/>
      <c r="J22" s="38">
        <v>-3561561.52</v>
      </c>
      <c r="K22" s="38"/>
      <c r="L22" s="38">
        <f>B22-J22</f>
        <v>4157612.77</v>
      </c>
      <c r="M22" s="38"/>
      <c r="N22" s="32" t="str">
        <f>IF(J22=0,"n/a",IF(AND(L22/J22&lt;1,L22/J22&gt;-1),L22/J22,"n/a"))</f>
        <v>n/a</v>
      </c>
      <c r="O22" s="43"/>
      <c r="P22" s="59"/>
      <c r="Q22" s="59"/>
      <c r="R22" s="59"/>
    </row>
    <row r="23" spans="1:20" x14ac:dyDescent="0.25">
      <c r="A23" s="29" t="s">
        <v>23</v>
      </c>
      <c r="B23" s="38">
        <v>1516436.87</v>
      </c>
      <c r="C23" s="38"/>
      <c r="D23" s="38">
        <v>1317000</v>
      </c>
      <c r="E23" s="38"/>
      <c r="F23" s="38">
        <f>B23-D23</f>
        <v>199436.87000000011</v>
      </c>
      <c r="G23" s="38"/>
      <c r="H23" s="32">
        <f>IF(D23=0,"n/a",IF(AND(F23/D23&lt;1,F23/D23&gt;-1),F23/D23,"n/a"))</f>
        <v>0.151432703113136</v>
      </c>
      <c r="I23" s="38"/>
      <c r="J23" s="38">
        <v>1727662.4</v>
      </c>
      <c r="K23" s="38"/>
      <c r="L23" s="38">
        <f>B23-J23</f>
        <v>-211225.5299999998</v>
      </c>
      <c r="M23" s="38"/>
      <c r="N23" s="32">
        <f>IF(J23=0,"n/a",IF(AND(L23/J23&lt;1,L23/J23&gt;-1),L23/J23,"n/a"))</f>
        <v>-0.122260882681709</v>
      </c>
      <c r="O23" s="43"/>
      <c r="P23" s="59"/>
      <c r="Q23" s="59"/>
      <c r="R23" s="59"/>
    </row>
    <row r="24" spans="1:20" x14ac:dyDescent="0.25">
      <c r="A24" s="29" t="s">
        <v>24</v>
      </c>
      <c r="B24" s="38">
        <v>470147.93</v>
      </c>
      <c r="C24" s="38"/>
      <c r="D24" s="38">
        <v>6205000</v>
      </c>
      <c r="E24" s="38"/>
      <c r="F24" s="38">
        <f>B24-D24</f>
        <v>-5734852.0700000003</v>
      </c>
      <c r="G24" s="38"/>
      <c r="H24" s="32">
        <f>IF(D24=0,"n/a",IF(AND(F24/D24&lt;1,F24/D24&gt;-1),F24/D24,"n/a"))</f>
        <v>-0.9242307929089445</v>
      </c>
      <c r="I24" s="38"/>
      <c r="J24" s="38">
        <v>6916164.8300000001</v>
      </c>
      <c r="K24" s="38"/>
      <c r="L24" s="38">
        <f>B24-J24</f>
        <v>-6446016.9000000004</v>
      </c>
      <c r="M24" s="38"/>
      <c r="N24" s="32">
        <f>IF(J24=0,"n/a",IF(AND(L24/J24&lt;1,L24/J24&gt;-1),L24/J24,"n/a"))</f>
        <v>-0.93202187316868801</v>
      </c>
      <c r="O24" s="43"/>
      <c r="P24" s="59"/>
      <c r="Q24" s="59"/>
      <c r="R24" s="59"/>
    </row>
    <row r="25" spans="1:20" x14ac:dyDescent="0.25">
      <c r="A25" s="29" t="s">
        <v>25</v>
      </c>
      <c r="B25" s="48">
        <v>2198424.71</v>
      </c>
      <c r="C25" s="42"/>
      <c r="D25" s="48">
        <v>1416000</v>
      </c>
      <c r="E25" s="42"/>
      <c r="F25" s="48">
        <f>B25-D25</f>
        <v>782424.71</v>
      </c>
      <c r="G25" s="42"/>
      <c r="H25" s="50">
        <f>IF(D25=0,"n/a",IF(AND(F25/D25&lt;1,F25/D25&gt;-1),F25/D25,"n/a"))</f>
        <v>0.5525598234463277</v>
      </c>
      <c r="I25" s="42"/>
      <c r="J25" s="48">
        <v>1264725.1299999999</v>
      </c>
      <c r="K25" s="38"/>
      <c r="L25" s="48">
        <f>B25-J25</f>
        <v>933699.58000000007</v>
      </c>
      <c r="M25" s="42"/>
      <c r="N25" s="50">
        <f>IF(J25=0,"n/a",IF(AND(L25/J25&lt;1,L25/J25&gt;-1),L25/J25,"n/a"))</f>
        <v>0.73826285083779442</v>
      </c>
      <c r="O25" s="43"/>
      <c r="P25" s="59"/>
      <c r="Q25" s="59"/>
      <c r="R25" s="59"/>
    </row>
    <row r="26" spans="1:20" ht="12.75" customHeight="1" x14ac:dyDescent="0.25">
      <c r="A26" s="29" t="s">
        <v>26</v>
      </c>
      <c r="B26" s="48">
        <f>SUM(B22:B25)</f>
        <v>4781060.76</v>
      </c>
      <c r="C26" s="38"/>
      <c r="D26" s="48">
        <f>SUM(D22:D25)</f>
        <v>8938000</v>
      </c>
      <c r="E26" s="38"/>
      <c r="F26" s="48">
        <f>SUM(F22:F25)</f>
        <v>-4156939.24</v>
      </c>
      <c r="G26" s="38"/>
      <c r="H26" s="50">
        <f>IF(D26=0,"n/a",IF(AND(F26/D26&lt;1,F26/D26&gt;-1),F26/D26,"n/a"))</f>
        <v>-0.46508606399641983</v>
      </c>
      <c r="I26" s="38"/>
      <c r="J26" s="48">
        <f>SUM(J22:J25)</f>
        <v>6346990.8399999999</v>
      </c>
      <c r="K26" s="38"/>
      <c r="L26" s="48">
        <f>SUM(L22:L25)</f>
        <v>-1565930.08</v>
      </c>
      <c r="M26" s="38"/>
      <c r="N26" s="50">
        <f>IF(J26=0,"n/a",IF(AND(L26/J26&lt;1,L26/J26&gt;-1),L26/J26,"n/a"))</f>
        <v>-0.2467200787704304</v>
      </c>
      <c r="O26" s="34"/>
      <c r="P26" s="57"/>
      <c r="Q26" s="57"/>
      <c r="R26" s="57"/>
    </row>
    <row r="27" spans="1:20" ht="6.6" customHeight="1" x14ac:dyDescent="0.25">
      <c r="A27" s="58"/>
      <c r="B27" s="60"/>
      <c r="C27" s="60"/>
      <c r="D27" s="60"/>
      <c r="E27" s="60"/>
      <c r="F27" s="60"/>
      <c r="G27" s="42"/>
      <c r="H27" s="59" t="s">
        <v>3</v>
      </c>
      <c r="I27" s="42"/>
      <c r="J27" s="60"/>
      <c r="K27" s="60"/>
      <c r="L27" s="60"/>
      <c r="M27" s="42"/>
      <c r="N27" s="59" t="s">
        <v>3</v>
      </c>
      <c r="O27" s="43"/>
      <c r="P27" s="59"/>
      <c r="Q27" s="59"/>
      <c r="R27" s="59"/>
    </row>
    <row r="28" spans="1:20" ht="13.8" thickBot="1" x14ac:dyDescent="0.3">
      <c r="A28" s="61" t="s">
        <v>27</v>
      </c>
      <c r="B28" s="62">
        <f>+B26+B20</f>
        <v>217929564.56999999</v>
      </c>
      <c r="C28" s="30"/>
      <c r="D28" s="62">
        <f>+D26+D20</f>
        <v>207758000</v>
      </c>
      <c r="E28" s="30"/>
      <c r="F28" s="62">
        <f>+F26+F20</f>
        <v>10171564.570000008</v>
      </c>
      <c r="G28" s="38"/>
      <c r="H28" s="63">
        <f>IF(D28=0,"n/a",IF(AND(F28/D28&lt;1,F28/D28&gt;-1),F28/D28,"n/a"))</f>
        <v>4.8958714321470212E-2</v>
      </c>
      <c r="I28" s="38"/>
      <c r="J28" s="62">
        <f>+J26+J20</f>
        <v>205382780.35000002</v>
      </c>
      <c r="K28" s="30"/>
      <c r="L28" s="62">
        <f>+L26+L20</f>
        <v>12546784.220000008</v>
      </c>
      <c r="M28" s="38"/>
      <c r="N28" s="63">
        <f>IF(J28=0,"n/a",IF(AND(L28/J28&lt;1,L28/J28&gt;-1),L28/J28,"n/a"))</f>
        <v>6.1089757372154531E-2</v>
      </c>
      <c r="O28" s="34"/>
      <c r="P28" s="57"/>
      <c r="Q28" s="57"/>
      <c r="R28" s="57"/>
    </row>
    <row r="29" spans="1:20" ht="4.2" customHeight="1" thickTop="1" x14ac:dyDescent="0.25">
      <c r="A29" s="64"/>
      <c r="B29" s="60"/>
      <c r="C29" s="30"/>
      <c r="D29" s="60"/>
      <c r="E29" s="30"/>
      <c r="F29" s="60"/>
      <c r="G29" s="38"/>
      <c r="H29" s="42"/>
      <c r="I29" s="38"/>
      <c r="J29" s="60"/>
      <c r="K29" s="30"/>
      <c r="L29" s="60"/>
      <c r="M29" s="38"/>
      <c r="N29" s="65"/>
      <c r="O29" s="34"/>
      <c r="P29" s="57"/>
      <c r="Q29" s="57"/>
      <c r="R29" s="57"/>
    </row>
    <row r="30" spans="1:20" ht="12.75" customHeight="1" x14ac:dyDescent="0.25">
      <c r="A30" s="28"/>
      <c r="B30" s="66"/>
      <c r="C30" s="66"/>
      <c r="D30" s="66"/>
      <c r="E30" s="66"/>
      <c r="F30" s="66"/>
      <c r="G30" s="67"/>
      <c r="H30" s="67"/>
      <c r="I30" s="67"/>
      <c r="J30" s="66"/>
      <c r="K30" s="66"/>
      <c r="L30" s="66"/>
      <c r="M30" s="67"/>
      <c r="N30" s="38"/>
      <c r="O30" s="68"/>
      <c r="P30" s="54"/>
      <c r="Q30" s="54"/>
      <c r="R30" s="54"/>
    </row>
    <row r="31" spans="1:20" x14ac:dyDescent="0.25">
      <c r="A31" s="29" t="s">
        <v>28</v>
      </c>
      <c r="B31" s="30">
        <v>8400724.9100000001</v>
      </c>
      <c r="C31" s="30"/>
      <c r="D31" s="30">
        <v>8121836</v>
      </c>
      <c r="E31" s="30"/>
      <c r="F31" s="30"/>
      <c r="G31" s="38"/>
      <c r="H31" s="38"/>
      <c r="I31" s="38"/>
      <c r="J31" s="30">
        <v>8365351.4199999999</v>
      </c>
      <c r="K31" s="30"/>
      <c r="L31" s="30"/>
      <c r="M31" s="38"/>
      <c r="N31" s="38"/>
      <c r="O31" s="57"/>
      <c r="P31" s="33"/>
      <c r="Q31" s="57"/>
      <c r="R31" s="57"/>
    </row>
    <row r="32" spans="1:20" x14ac:dyDescent="0.25">
      <c r="A32" s="29" t="s">
        <v>29</v>
      </c>
      <c r="B32" s="38">
        <v>-7252664.8099999996</v>
      </c>
      <c r="C32" s="38"/>
      <c r="D32" s="38">
        <v>-6953045</v>
      </c>
      <c r="E32" s="38"/>
      <c r="F32" s="38"/>
      <c r="G32" s="38"/>
      <c r="H32" s="38"/>
      <c r="I32" s="38"/>
      <c r="J32" s="38">
        <v>-6826075.2199999997</v>
      </c>
      <c r="K32" s="30"/>
      <c r="L32" s="30"/>
      <c r="M32" s="38"/>
      <c r="N32" s="38"/>
      <c r="O32" s="34"/>
      <c r="P32" s="33"/>
      <c r="Q32" s="57"/>
      <c r="R32" s="57"/>
      <c r="T32" s="69"/>
    </row>
    <row r="33" spans="1:20" x14ac:dyDescent="0.25">
      <c r="A33" s="29" t="s">
        <v>30</v>
      </c>
      <c r="B33" s="38">
        <v>8720646.3499999996</v>
      </c>
      <c r="C33" s="38"/>
      <c r="D33" s="38">
        <v>9662464</v>
      </c>
      <c r="E33" s="70"/>
      <c r="F33" s="38"/>
      <c r="G33" s="70"/>
      <c r="H33" s="70"/>
      <c r="I33" s="70"/>
      <c r="J33" s="38">
        <v>9520180.8000000007</v>
      </c>
      <c r="K33" s="71"/>
      <c r="L33" s="30"/>
      <c r="M33" s="70"/>
      <c r="N33" s="70"/>
      <c r="O33" s="28"/>
      <c r="P33" s="25"/>
      <c r="Q33" s="28"/>
      <c r="R33" s="28"/>
      <c r="T33" s="69"/>
    </row>
    <row r="34" spans="1:20" x14ac:dyDescent="0.25">
      <c r="A34" s="29" t="s">
        <v>31</v>
      </c>
      <c r="B34" s="38">
        <v>-4551027.6100000003</v>
      </c>
      <c r="C34" s="38"/>
      <c r="D34" s="38">
        <v>-3849505</v>
      </c>
      <c r="E34" s="38"/>
      <c r="F34" s="38"/>
      <c r="G34" s="38"/>
      <c r="H34" s="38"/>
      <c r="I34" s="38"/>
      <c r="J34" s="38">
        <v>-5005760.75</v>
      </c>
      <c r="K34" s="30"/>
      <c r="L34" s="30"/>
      <c r="M34" s="38"/>
      <c r="N34" s="38"/>
      <c r="O34" s="57"/>
      <c r="P34" s="33"/>
      <c r="Q34" s="57"/>
      <c r="R34" s="57"/>
      <c r="T34" s="72"/>
    </row>
    <row r="35" spans="1:20" x14ac:dyDescent="0.25">
      <c r="A35" s="29" t="s">
        <v>32</v>
      </c>
      <c r="B35" s="38">
        <v>1547444.07</v>
      </c>
      <c r="C35" s="38"/>
      <c r="D35" s="38">
        <v>1568163</v>
      </c>
      <c r="E35" s="38"/>
      <c r="F35" s="38"/>
      <c r="G35" s="38"/>
      <c r="H35" s="38"/>
      <c r="I35" s="38"/>
      <c r="J35" s="38">
        <v>1521295.23</v>
      </c>
      <c r="K35" s="30"/>
      <c r="L35" s="30"/>
      <c r="M35" s="38"/>
      <c r="N35" s="38"/>
      <c r="O35" s="57"/>
      <c r="P35" s="33"/>
      <c r="Q35" s="57"/>
      <c r="R35" s="57"/>
      <c r="T35" s="72"/>
    </row>
    <row r="36" spans="1:20" x14ac:dyDescent="0.25">
      <c r="A36" s="29" t="s">
        <v>33</v>
      </c>
      <c r="B36" s="38">
        <v>-564417.06999999995</v>
      </c>
      <c r="C36" s="38"/>
      <c r="D36" s="38">
        <v>-598841</v>
      </c>
      <c r="E36" s="38"/>
      <c r="F36" s="38"/>
      <c r="G36" s="38"/>
      <c r="H36" s="38"/>
      <c r="I36" s="38"/>
      <c r="J36" s="38">
        <v>-567337.63</v>
      </c>
      <c r="K36" s="30"/>
      <c r="L36" s="30"/>
      <c r="M36" s="38"/>
      <c r="N36" s="38"/>
      <c r="O36" s="57"/>
      <c r="P36" s="33"/>
      <c r="Q36" s="57"/>
      <c r="R36" s="57"/>
    </row>
    <row r="37" spans="1:20" x14ac:dyDescent="0.25">
      <c r="A37" s="29" t="s">
        <v>34</v>
      </c>
      <c r="B37" s="38">
        <v>-260.8</v>
      </c>
      <c r="C37" s="38"/>
      <c r="D37" s="38">
        <v>0</v>
      </c>
      <c r="E37" s="38"/>
      <c r="F37" s="38"/>
      <c r="G37" s="38"/>
      <c r="H37" s="38"/>
      <c r="I37" s="38"/>
      <c r="J37" s="38">
        <v>-1825.98</v>
      </c>
      <c r="K37" s="30"/>
      <c r="L37" s="30"/>
      <c r="M37" s="38"/>
      <c r="N37" s="38"/>
      <c r="O37" s="57"/>
      <c r="P37" s="33"/>
      <c r="Q37" s="57"/>
      <c r="R37" s="57"/>
    </row>
    <row r="38" spans="1:20" x14ac:dyDescent="0.25">
      <c r="A38" s="29" t="s">
        <v>35</v>
      </c>
      <c r="B38" s="38">
        <v>-5924.94</v>
      </c>
      <c r="C38" s="38"/>
      <c r="D38" s="38">
        <v>0</v>
      </c>
      <c r="E38" s="38"/>
      <c r="F38" s="38"/>
      <c r="G38" s="38"/>
      <c r="H38" s="38"/>
      <c r="I38" s="38"/>
      <c r="J38" s="38">
        <v>-144030.09</v>
      </c>
      <c r="K38" s="30"/>
      <c r="L38" s="30"/>
      <c r="M38" s="38"/>
      <c r="N38" s="38"/>
      <c r="O38" s="57"/>
      <c r="P38" s="33"/>
      <c r="Q38" s="57"/>
      <c r="R38" s="57"/>
    </row>
    <row r="39" spans="1:20" x14ac:dyDescent="0.25">
      <c r="A39" s="29" t="s">
        <v>36</v>
      </c>
      <c r="B39" s="38">
        <v>5837759.3899999997</v>
      </c>
      <c r="C39" s="38"/>
      <c r="D39" s="38">
        <v>4017733</v>
      </c>
      <c r="E39" s="38"/>
      <c r="F39" s="38"/>
      <c r="G39" s="38"/>
      <c r="H39" s="38"/>
      <c r="I39" s="38"/>
      <c r="J39" s="38">
        <v>5088969.5199999996</v>
      </c>
      <c r="K39" s="30"/>
      <c r="L39" s="30"/>
      <c r="M39" s="38"/>
      <c r="N39" s="38"/>
      <c r="O39" s="57"/>
      <c r="P39" s="33"/>
      <c r="Q39" s="57"/>
      <c r="R39" s="57"/>
    </row>
    <row r="40" spans="1:20" x14ac:dyDescent="0.25">
      <c r="A40" s="29" t="s">
        <v>37</v>
      </c>
      <c r="B40" s="38">
        <v>2157860.7999999998</v>
      </c>
      <c r="C40" s="38"/>
      <c r="D40" s="38">
        <v>0</v>
      </c>
      <c r="E40" s="38"/>
      <c r="F40" s="38"/>
      <c r="G40" s="38"/>
      <c r="H40" s="38"/>
      <c r="I40" s="38"/>
      <c r="J40" s="38">
        <v>2100652.44</v>
      </c>
      <c r="K40" s="30"/>
      <c r="L40" s="30"/>
      <c r="M40" s="38"/>
      <c r="N40" s="38"/>
      <c r="O40" s="57"/>
      <c r="P40" s="33"/>
      <c r="Q40" s="57"/>
      <c r="R40" s="57"/>
    </row>
    <row r="41" spans="1:20" x14ac:dyDescent="0.25">
      <c r="A41" s="29" t="s">
        <v>38</v>
      </c>
      <c r="B41" s="38">
        <v>-28155109.98</v>
      </c>
      <c r="C41" s="38"/>
      <c r="D41" s="38">
        <v>0</v>
      </c>
      <c r="E41" s="38"/>
      <c r="F41" s="38"/>
      <c r="G41" s="38"/>
      <c r="H41" s="38"/>
      <c r="I41" s="38"/>
      <c r="J41" s="38">
        <v>-12264610.689999999</v>
      </c>
      <c r="K41" s="30"/>
      <c r="L41" s="30"/>
      <c r="M41" s="38"/>
      <c r="N41" s="38"/>
      <c r="O41" s="57"/>
      <c r="P41" s="33"/>
      <c r="Q41" s="57"/>
      <c r="R41" s="57"/>
    </row>
    <row r="42" spans="1:20" x14ac:dyDescent="0.25">
      <c r="A42" s="73"/>
      <c r="B42" s="30"/>
      <c r="C42" s="74"/>
      <c r="D42" s="30"/>
      <c r="E42" s="75"/>
      <c r="F42" s="30"/>
      <c r="G42" s="76"/>
      <c r="H42" s="76"/>
      <c r="I42" s="76"/>
      <c r="J42" s="30"/>
      <c r="K42" s="75"/>
      <c r="L42" s="75"/>
      <c r="M42" s="76"/>
      <c r="N42" s="76"/>
      <c r="O42" s="9"/>
      <c r="P42" s="9"/>
      <c r="Q42" s="9"/>
      <c r="R42" s="9"/>
    </row>
    <row r="43" spans="1:20" ht="12.75" customHeight="1" x14ac:dyDescent="0.25">
      <c r="A43" s="16"/>
      <c r="B43" s="75"/>
      <c r="C43" s="75"/>
      <c r="D43" s="75"/>
      <c r="E43" s="75"/>
      <c r="F43" s="77" t="s">
        <v>4</v>
      </c>
      <c r="G43" s="12"/>
      <c r="H43" s="12"/>
      <c r="I43" s="11"/>
      <c r="J43" s="75"/>
      <c r="K43" s="75"/>
      <c r="L43" s="77" t="s">
        <v>43</v>
      </c>
      <c r="M43" s="12"/>
      <c r="N43" s="12"/>
      <c r="O43" s="11"/>
      <c r="P43" s="11"/>
      <c r="Q43" s="9"/>
      <c r="R43" s="9"/>
    </row>
    <row r="44" spans="1:20" x14ac:dyDescent="0.25">
      <c r="A44" s="11"/>
      <c r="B44" s="78" t="s">
        <v>6</v>
      </c>
      <c r="C44" s="75"/>
      <c r="D44" s="78"/>
      <c r="E44" s="79"/>
      <c r="F44" s="78"/>
      <c r="G44" s="9"/>
      <c r="H44" s="9"/>
      <c r="I44" s="11"/>
      <c r="J44" s="78" t="s">
        <v>6</v>
      </c>
      <c r="K44" s="75"/>
      <c r="L44" s="75"/>
      <c r="M44" s="9"/>
      <c r="N44" s="9"/>
      <c r="O44" s="80"/>
      <c r="P44" s="11"/>
      <c r="Q44" s="9"/>
      <c r="R44" s="9"/>
    </row>
    <row r="45" spans="1:20" x14ac:dyDescent="0.25">
      <c r="A45" s="20" t="s">
        <v>39</v>
      </c>
      <c r="B45" s="21">
        <v>2017</v>
      </c>
      <c r="C45" s="75"/>
      <c r="D45" s="81" t="s">
        <v>8</v>
      </c>
      <c r="E45" s="75"/>
      <c r="F45" s="81" t="s">
        <v>9</v>
      </c>
      <c r="G45" s="11"/>
      <c r="H45" s="23" t="s">
        <v>10</v>
      </c>
      <c r="I45" s="11"/>
      <c r="J45" s="21">
        <v>2016</v>
      </c>
      <c r="K45" s="76"/>
      <c r="L45" s="82" t="s">
        <v>9</v>
      </c>
      <c r="M45" s="11"/>
      <c r="N45" s="23" t="s">
        <v>10</v>
      </c>
      <c r="O45" s="17"/>
      <c r="P45" s="11"/>
      <c r="Q45" s="9"/>
      <c r="R45" s="9"/>
    </row>
    <row r="46" spans="1:20" ht="6" customHeight="1" x14ac:dyDescent="0.25">
      <c r="A46" s="25"/>
      <c r="B46" s="83"/>
      <c r="C46" s="71"/>
      <c r="D46" s="83"/>
      <c r="E46" s="71"/>
      <c r="F46" s="83"/>
      <c r="G46" s="70"/>
      <c r="H46" s="84"/>
      <c r="I46" s="70"/>
      <c r="J46" s="84"/>
      <c r="K46" s="70"/>
      <c r="L46" s="84"/>
      <c r="M46" s="70"/>
      <c r="N46" s="84"/>
      <c r="O46" s="26"/>
      <c r="P46" s="25"/>
      <c r="Q46" s="28"/>
      <c r="R46" s="28"/>
    </row>
    <row r="47" spans="1:20" ht="12.75" customHeight="1" x14ac:dyDescent="0.25">
      <c r="A47" s="29" t="s">
        <v>12</v>
      </c>
      <c r="B47" s="85">
        <v>1087168867.98</v>
      </c>
      <c r="C47" s="85"/>
      <c r="D47" s="85">
        <v>1114531000</v>
      </c>
      <c r="E47" s="85"/>
      <c r="F47" s="85">
        <f>B47-D47</f>
        <v>-27362132.019999981</v>
      </c>
      <c r="G47" s="49"/>
      <c r="H47" s="56">
        <f>IF(D47=0,"n/a",IF(AND(F47/D47&lt;1,F47/D47&gt;-1),F47/D47,"n/a"))</f>
        <v>-2.4550355279485254E-2</v>
      </c>
      <c r="I47" s="49"/>
      <c r="J47" s="85">
        <v>964027579</v>
      </c>
      <c r="K47" s="85"/>
      <c r="L47" s="85">
        <f>+B47-J47</f>
        <v>123141288.98000002</v>
      </c>
      <c r="M47" s="49"/>
      <c r="N47" s="56">
        <f>IF(J47=0,"n/a",IF(AND(L47/J47&lt;1,L47/J47&gt;-1),L47/J47,"n/a"))</f>
        <v>0.12773627193086767</v>
      </c>
      <c r="O47" s="86"/>
      <c r="P47" s="25"/>
      <c r="Q47" s="28"/>
      <c r="R47" s="28"/>
    </row>
    <row r="48" spans="1:20" x14ac:dyDescent="0.25">
      <c r="A48" s="29" t="s">
        <v>13</v>
      </c>
      <c r="B48" s="85">
        <v>752291169.13</v>
      </c>
      <c r="C48" s="85"/>
      <c r="D48" s="85">
        <v>830252000</v>
      </c>
      <c r="E48" s="85"/>
      <c r="F48" s="85">
        <f>B48-D48</f>
        <v>-77960830.870000005</v>
      </c>
      <c r="G48" s="49"/>
      <c r="H48" s="56">
        <f>IF(D48=0,"n/a",IF(AND(F48/D48&lt;1,F48/D48&gt;-1),F48/D48,"n/a"))</f>
        <v>-9.3900202432514471E-2</v>
      </c>
      <c r="I48" s="49"/>
      <c r="J48" s="85">
        <v>752609949.43599999</v>
      </c>
      <c r="K48" s="85"/>
      <c r="L48" s="85">
        <f>+B48-J48</f>
        <v>-318780.30599999428</v>
      </c>
      <c r="M48" s="49"/>
      <c r="N48" s="56">
        <f>IF(J48=0,"n/a",IF(AND(L48/J48&lt;1,L48/J48&gt;-1),L48/J48,"n/a"))</f>
        <v>-4.2356642539589831E-4</v>
      </c>
      <c r="O48" s="86"/>
      <c r="P48" s="25"/>
      <c r="Q48" s="28"/>
      <c r="R48" s="28"/>
    </row>
    <row r="49" spans="1:18" ht="12.75" customHeight="1" x14ac:dyDescent="0.25">
      <c r="A49" s="29" t="s">
        <v>14</v>
      </c>
      <c r="B49" s="85">
        <v>91774594.760000005</v>
      </c>
      <c r="C49" s="85"/>
      <c r="D49" s="85">
        <v>109994000</v>
      </c>
      <c r="E49" s="85"/>
      <c r="F49" s="85">
        <f>B49-D49</f>
        <v>-18219405.239999995</v>
      </c>
      <c r="G49" s="49"/>
      <c r="H49" s="56">
        <f>IF(D49=0,"n/a",IF(AND(F49/D49&lt;1,F49/D49&gt;-1),F49/D49,"n/a"))</f>
        <v>-0.16563999163590737</v>
      </c>
      <c r="I49" s="49"/>
      <c r="J49" s="85">
        <v>105613155.486</v>
      </c>
      <c r="K49" s="85"/>
      <c r="L49" s="85">
        <f>+B49-J49</f>
        <v>-13838560.725999996</v>
      </c>
      <c r="M49" s="49"/>
      <c r="N49" s="56">
        <f>IF(J49=0,"n/a",IF(AND(L49/J49&lt;1,L49/J49&gt;-1),L49/J49,"n/a"))</f>
        <v>-0.13103065297423505</v>
      </c>
      <c r="O49" s="86"/>
      <c r="P49" s="25"/>
      <c r="Q49" s="28"/>
      <c r="R49" s="28"/>
    </row>
    <row r="50" spans="1:18" x14ac:dyDescent="0.25">
      <c r="A50" s="29" t="s">
        <v>15</v>
      </c>
      <c r="B50" s="85">
        <v>7560684.0700000003</v>
      </c>
      <c r="C50" s="85"/>
      <c r="D50" s="85">
        <v>7073000</v>
      </c>
      <c r="E50" s="85"/>
      <c r="F50" s="85">
        <f>B50-D50</f>
        <v>487684.0700000003</v>
      </c>
      <c r="G50" s="49"/>
      <c r="H50" s="56">
        <f>IF(D50=0,"n/a",IF(AND(F50/D50&lt;1,F50/D50&gt;-1),F50/D50,"n/a"))</f>
        <v>6.8950101795560631E-2</v>
      </c>
      <c r="I50" s="49"/>
      <c r="J50" s="85">
        <v>6755137.3169999998</v>
      </c>
      <c r="K50" s="85"/>
      <c r="L50" s="85">
        <f>+B50-J50</f>
        <v>805546.75300000049</v>
      </c>
      <c r="M50" s="49"/>
      <c r="N50" s="56">
        <f>IF(J50=0,"n/a",IF(AND(L50/J50&lt;1,L50/J50&gt;-1),L50/J50,"n/a"))</f>
        <v>0.11924950081662426</v>
      </c>
      <c r="O50" s="86"/>
      <c r="P50" s="87"/>
      <c r="Q50" s="28"/>
      <c r="R50" s="28"/>
    </row>
    <row r="51" spans="1:18" x14ac:dyDescent="0.25">
      <c r="A51" s="29" t="s">
        <v>16</v>
      </c>
      <c r="B51" s="85">
        <v>1124645.139</v>
      </c>
      <c r="C51" s="88"/>
      <c r="D51" s="85">
        <v>-201959000</v>
      </c>
      <c r="E51" s="88"/>
      <c r="F51" s="85">
        <f>B51-D51</f>
        <v>203083645.139</v>
      </c>
      <c r="G51" s="89"/>
      <c r="H51" s="56" t="str">
        <f>IF(D51=0,"n/a",IF(AND(F51/D51&lt;1,F51/D51&gt;-1),F51/D51,"n/a"))</f>
        <v>n/a</v>
      </c>
      <c r="I51" s="89"/>
      <c r="J51" s="85">
        <v>816420</v>
      </c>
      <c r="K51" s="88"/>
      <c r="L51" s="85">
        <f>+B51-J51</f>
        <v>308225.13899999997</v>
      </c>
      <c r="M51" s="89"/>
      <c r="N51" s="56">
        <f>IF(J51=0,"n/a",IF(AND(L51/J51&lt;1,L51/J51&gt;-1),L51/J51,"n/a"))</f>
        <v>0.37753256779598732</v>
      </c>
      <c r="O51" s="86"/>
      <c r="P51" s="25"/>
      <c r="Q51" s="28"/>
      <c r="R51" s="28"/>
    </row>
    <row r="52" spans="1:18" ht="6" customHeight="1" x14ac:dyDescent="0.25">
      <c r="A52" s="25"/>
      <c r="B52" s="90"/>
      <c r="C52" s="91"/>
      <c r="D52" s="90"/>
      <c r="E52" s="91"/>
      <c r="F52" s="90"/>
      <c r="G52" s="92"/>
      <c r="H52" s="93"/>
      <c r="I52" s="92"/>
      <c r="J52" s="90"/>
      <c r="K52" s="91"/>
      <c r="L52" s="90"/>
      <c r="M52" s="92"/>
      <c r="N52" s="93"/>
      <c r="O52" s="9"/>
      <c r="P52" s="9"/>
      <c r="Q52" s="9"/>
      <c r="R52" s="9"/>
    </row>
    <row r="53" spans="1:18" ht="12.75" customHeight="1" x14ac:dyDescent="0.25">
      <c r="A53" s="47" t="s">
        <v>18</v>
      </c>
      <c r="B53" s="94">
        <f>SUM(B47:B52)</f>
        <v>1939919961.079</v>
      </c>
      <c r="C53" s="85"/>
      <c r="D53" s="94">
        <f>SUM(D47:D52)</f>
        <v>1859891000</v>
      </c>
      <c r="E53" s="85"/>
      <c r="F53" s="94">
        <f>SUM(F47:F52)</f>
        <v>80028961.079000026</v>
      </c>
      <c r="G53" s="49"/>
      <c r="H53" s="50">
        <f>IF(D53=0,"n/a",IF(AND(F53/D53&lt;1,F53/D53&gt;-1),F53/D53,"n/a"))</f>
        <v>4.3028844743589825E-2</v>
      </c>
      <c r="I53" s="49"/>
      <c r="J53" s="94">
        <f>SUM(J47:J52)</f>
        <v>1829822241.2389998</v>
      </c>
      <c r="K53" s="85"/>
      <c r="L53" s="94">
        <f>SUM(L47:L52)</f>
        <v>110097719.84000003</v>
      </c>
      <c r="M53" s="49"/>
      <c r="N53" s="50">
        <f>IF(J53=0,"n/a",IF(AND(L53/J53&lt;1,L53/J53&gt;-1),L53/J53,"n/a"))</f>
        <v>6.0168532963863874E-2</v>
      </c>
      <c r="O53" s="86"/>
      <c r="P53" s="25"/>
      <c r="Q53" s="28"/>
      <c r="R53" s="28"/>
    </row>
    <row r="54" spans="1:18" ht="12.75" customHeight="1" x14ac:dyDescent="0.25">
      <c r="A54" s="29" t="s">
        <v>19</v>
      </c>
      <c r="B54" s="85">
        <v>233208532.35600001</v>
      </c>
      <c r="C54" s="88"/>
      <c r="D54" s="85">
        <v>168201000</v>
      </c>
      <c r="E54" s="88"/>
      <c r="F54" s="85">
        <f>B54-D54</f>
        <v>65007532.356000006</v>
      </c>
      <c r="G54" s="89"/>
      <c r="H54" s="56">
        <f>IF(D54=0,"n/a",IF(AND(F54/D54&lt;1,F54/D54&gt;-1),F54/D54,"n/a"))</f>
        <v>0.38648719303690232</v>
      </c>
      <c r="I54" s="89"/>
      <c r="J54" s="85">
        <v>163429294.692</v>
      </c>
      <c r="K54" s="88"/>
      <c r="L54" s="85">
        <f>+B54-J54</f>
        <v>69779237.664000005</v>
      </c>
      <c r="M54" s="89"/>
      <c r="N54" s="56">
        <f>IF(J54=0,"n/a",IF(AND(L54/J54&lt;1,L54/J54&gt;-1),L54/J54,"n/a"))</f>
        <v>0.42696897025411784</v>
      </c>
      <c r="O54" s="86"/>
      <c r="P54" s="25"/>
      <c r="Q54" s="28"/>
      <c r="R54" s="28"/>
    </row>
    <row r="55" spans="1:18" x14ac:dyDescent="0.25">
      <c r="A55" s="29" t="s">
        <v>20</v>
      </c>
      <c r="B55" s="85">
        <v>179953559</v>
      </c>
      <c r="C55" s="88"/>
      <c r="D55" s="85">
        <v>0</v>
      </c>
      <c r="E55" s="88"/>
      <c r="F55" s="85">
        <f>B55-D55</f>
        <v>179953559</v>
      </c>
      <c r="G55" s="89"/>
      <c r="H55" s="56" t="str">
        <f>IF(D55=0,"n/a",IF(AND(F55/D55&lt;1,F55/D55&gt;-1),F55/D55,"n/a"))</f>
        <v>n/a</v>
      </c>
      <c r="I55" s="89"/>
      <c r="J55" s="85">
        <v>165110000</v>
      </c>
      <c r="K55" s="88"/>
      <c r="L55" s="85">
        <f>+B55-J55</f>
        <v>14843559</v>
      </c>
      <c r="M55" s="89"/>
      <c r="N55" s="56">
        <f>IF(J55=0,"n/a",IF(AND(L55/J55&lt;1,L55/J55&gt;-1),L55/J55,"n/a"))</f>
        <v>8.9901029616619221E-2</v>
      </c>
      <c r="O55" s="86"/>
      <c r="P55" s="25"/>
      <c r="Q55" s="28"/>
      <c r="R55" s="28"/>
    </row>
    <row r="56" spans="1:18" ht="6" customHeight="1" x14ac:dyDescent="0.25">
      <c r="A56" s="9"/>
      <c r="B56" s="95"/>
      <c r="C56" s="85"/>
      <c r="D56" s="95"/>
      <c r="E56" s="85"/>
      <c r="F56" s="95"/>
      <c r="G56" s="49"/>
      <c r="H56" s="96"/>
      <c r="I56" s="49"/>
      <c r="J56" s="95"/>
      <c r="K56" s="85"/>
      <c r="L56" s="95"/>
      <c r="M56" s="49"/>
      <c r="N56" s="96"/>
      <c r="O56" s="9"/>
      <c r="P56" s="9"/>
      <c r="Q56" s="9"/>
      <c r="R56" s="9"/>
    </row>
    <row r="57" spans="1:18" ht="13.8" thickBot="1" x14ac:dyDescent="0.3">
      <c r="A57" s="47" t="s">
        <v>40</v>
      </c>
      <c r="B57" s="97">
        <f>SUM(B53:B55)</f>
        <v>2353082052.4349999</v>
      </c>
      <c r="C57" s="85"/>
      <c r="D57" s="97">
        <f>SUM(D53:D55)</f>
        <v>2028092000</v>
      </c>
      <c r="E57" s="85"/>
      <c r="F57" s="97">
        <f>SUM(F53:F55)</f>
        <v>324990052.43500006</v>
      </c>
      <c r="G57" s="49"/>
      <c r="H57" s="63">
        <f>IF(D57=0,"n/a",IF(AND(F57/D57&lt;1,F57/D57&gt;-1),F57/D57,"n/a"))</f>
        <v>0.16024423568309529</v>
      </c>
      <c r="I57" s="49"/>
      <c r="J57" s="97">
        <f>SUM(J53:J55)</f>
        <v>2158361535.9309998</v>
      </c>
      <c r="K57" s="85"/>
      <c r="L57" s="97">
        <f>SUM(L53:L55)</f>
        <v>194720516.50400004</v>
      </c>
      <c r="M57" s="49"/>
      <c r="N57" s="63">
        <f>IF(J57=0,"n/a",IF(AND(L57/J57&lt;1,L57/J57&gt;-1),L57/J57,"n/a"))</f>
        <v>9.0216821075811193E-2</v>
      </c>
      <c r="O57" s="86"/>
      <c r="P57" s="28"/>
      <c r="Q57" s="28"/>
      <c r="R57" s="28"/>
    </row>
    <row r="58" spans="1:18" ht="12.75" customHeight="1" thickTop="1" x14ac:dyDescent="0.25">
      <c r="A58" s="11"/>
      <c r="B58" s="98"/>
      <c r="C58" s="99"/>
      <c r="D58" s="98"/>
      <c r="E58" s="99"/>
      <c r="F58" s="98"/>
      <c r="G58" s="100"/>
      <c r="H58" s="98"/>
      <c r="I58" s="99"/>
      <c r="J58" s="98"/>
      <c r="K58" s="99"/>
      <c r="L58" s="98"/>
      <c r="M58" s="99"/>
      <c r="N58" s="98"/>
      <c r="O58" s="80"/>
      <c r="P58" s="9"/>
      <c r="Q58" s="9"/>
      <c r="R58" s="9"/>
    </row>
    <row r="59" spans="1:18" x14ac:dyDescent="0.25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</row>
    <row r="60" spans="1:18" x14ac:dyDescent="0.25">
      <c r="A60" s="107" t="s">
        <v>41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zoomScaleNormal="100" workbookViewId="0">
      <pane xSplit="1" ySplit="9" topLeftCell="B36" activePane="bottomRight" state="frozen"/>
      <selection activeCell="A4" sqref="A4:D4"/>
      <selection pane="topRight" activeCell="A4" sqref="A4:D4"/>
      <selection pane="bottomLeft" activeCell="A4" sqref="A4:D4"/>
      <selection pane="bottomRight" activeCell="B65" sqref="B65"/>
    </sheetView>
  </sheetViews>
  <sheetFormatPr defaultColWidth="9.109375" defaultRowHeight="13.2" x14ac:dyDescent="0.25"/>
  <cols>
    <col min="1" max="1" width="41.88671875" style="2" customWidth="1"/>
    <col min="2" max="2" width="17" style="2" bestFit="1" customWidth="1"/>
    <col min="3" max="3" width="0.88671875" style="2" customWidth="1"/>
    <col min="4" max="4" width="17" style="2" bestFit="1" customWidth="1"/>
    <col min="5" max="5" width="0.6640625" style="2" customWidth="1"/>
    <col min="6" max="6" width="16.109375" style="2" customWidth="1"/>
    <col min="7" max="7" width="0.6640625" style="2" customWidth="1"/>
    <col min="8" max="8" width="8.109375" style="2" bestFit="1" customWidth="1"/>
    <col min="9" max="9" width="0.6640625" style="2" customWidth="1"/>
    <col min="10" max="10" width="17" style="2" bestFit="1" customWidth="1"/>
    <col min="11" max="11" width="0.6640625" style="2" customWidth="1"/>
    <col min="12" max="12" width="16.33203125" style="2" bestFit="1" customWidth="1"/>
    <col min="13" max="13" width="0.6640625" style="2" customWidth="1"/>
    <col min="14" max="14" width="7.6640625" style="2" customWidth="1"/>
    <col min="15" max="15" width="0.6640625" style="2" customWidth="1"/>
    <col min="16" max="16" width="7.6640625" style="2" customWidth="1"/>
    <col min="17" max="17" width="9.33203125" style="2" customWidth="1"/>
    <col min="18" max="18" width="7.44140625" style="2" customWidth="1"/>
    <col min="19" max="19" width="9.109375" style="2"/>
    <col min="20" max="20" width="16.44140625" style="2" bestFit="1" customWidth="1"/>
    <col min="21" max="16384" width="9.109375" style="2"/>
  </cols>
  <sheetData>
    <row r="1" spans="1:20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3.8" x14ac:dyDescent="0.25">
      <c r="A3" s="1" t="s">
        <v>45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5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5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43</v>
      </c>
      <c r="M6" s="12"/>
      <c r="N6" s="12"/>
      <c r="O6" s="13"/>
      <c r="P6" s="14" t="s">
        <v>5</v>
      </c>
      <c r="Q6" s="15"/>
      <c r="R6" s="15"/>
    </row>
    <row r="7" spans="1:20" x14ac:dyDescent="0.25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5">
      <c r="A8" s="20" t="s">
        <v>7</v>
      </c>
      <c r="B8" s="21">
        <v>2017</v>
      </c>
      <c r="C8" s="11"/>
      <c r="D8" s="22" t="s">
        <v>8</v>
      </c>
      <c r="E8" s="11"/>
      <c r="F8" s="22" t="s">
        <v>9</v>
      </c>
      <c r="G8" s="11"/>
      <c r="H8" s="23" t="s">
        <v>10</v>
      </c>
      <c r="I8" s="11"/>
      <c r="J8" s="21">
        <v>2016</v>
      </c>
      <c r="K8" s="9"/>
      <c r="L8" s="22" t="s">
        <v>9</v>
      </c>
      <c r="M8" s="11"/>
      <c r="N8" s="23" t="s">
        <v>10</v>
      </c>
      <c r="O8" s="24"/>
      <c r="P8" s="21">
        <v>2017</v>
      </c>
      <c r="Q8" s="22" t="s">
        <v>11</v>
      </c>
      <c r="R8" s="21">
        <v>2016</v>
      </c>
    </row>
    <row r="9" spans="1:20" ht="6.6" customHeight="1" x14ac:dyDescent="0.25">
      <c r="A9" s="25"/>
      <c r="B9" s="26"/>
      <c r="C9" s="25"/>
      <c r="D9" s="26"/>
      <c r="E9" s="25"/>
      <c r="F9" s="26"/>
      <c r="G9" s="25"/>
      <c r="H9" s="27"/>
      <c r="I9" s="25"/>
      <c r="J9" s="26"/>
      <c r="K9" s="28"/>
      <c r="L9" s="26"/>
      <c r="M9" s="25"/>
      <c r="N9" s="27"/>
      <c r="O9" s="26"/>
      <c r="P9" s="26"/>
      <c r="Q9" s="26"/>
      <c r="R9" s="26"/>
    </row>
    <row r="10" spans="1:20" x14ac:dyDescent="0.25">
      <c r="A10" s="29" t="s">
        <v>12</v>
      </c>
      <c r="B10" s="30">
        <v>115655863.97</v>
      </c>
      <c r="C10" s="30"/>
      <c r="D10" s="30">
        <v>112011000</v>
      </c>
      <c r="E10" s="30"/>
      <c r="F10" s="30">
        <f>B10-D10</f>
        <v>3644863.9699999988</v>
      </c>
      <c r="G10" s="31"/>
      <c r="H10" s="32">
        <f>IF(D10=0,"n/a",IF(AND(F10/D10&lt;1,F10/D10&gt;-1),F10/D10,"n/a"))</f>
        <v>3.2540232387890465E-2</v>
      </c>
      <c r="I10" s="33"/>
      <c r="J10" s="30">
        <v>105792090.38</v>
      </c>
      <c r="K10" s="30"/>
      <c r="L10" s="30">
        <f>B10-J10</f>
        <v>9863773.5900000036</v>
      </c>
      <c r="M10" s="33"/>
      <c r="N10" s="32">
        <f>IF(J10=0,"n/a",IF(AND(L10/J10&lt;1,L10/J10&gt;-1),L10/J10,"n/a"))</f>
        <v>9.3237344631057137E-2</v>
      </c>
      <c r="O10" s="34"/>
      <c r="P10" s="35">
        <f>IF(B47=0,"n/a",B10/B47)</f>
        <v>0.11043217191412745</v>
      </c>
      <c r="Q10" s="36">
        <f>IF(D47=0,"n/a",D10/D47)</f>
        <v>0.10738434547520097</v>
      </c>
      <c r="R10" s="36">
        <f>IF(J47=0,"n/a",J10/J47)</f>
        <v>0.1103952201065173</v>
      </c>
      <c r="T10" s="37"/>
    </row>
    <row r="11" spans="1:20" x14ac:dyDescent="0.25">
      <c r="A11" s="29" t="s">
        <v>13</v>
      </c>
      <c r="B11" s="38">
        <v>77681840.049999997</v>
      </c>
      <c r="C11" s="38"/>
      <c r="D11" s="38">
        <v>78833000</v>
      </c>
      <c r="E11" s="38"/>
      <c r="F11" s="38">
        <f>B11-D11</f>
        <v>-1151159.950000003</v>
      </c>
      <c r="G11" s="38"/>
      <c r="H11" s="32">
        <f>IF(D11=0,"n/a",IF(AND(F11/D11&lt;1,F11/D11&gt;-1),F11/D11,"n/a"))</f>
        <v>-1.460251354128351E-2</v>
      </c>
      <c r="I11" s="38"/>
      <c r="J11" s="38">
        <v>74775111.780000001</v>
      </c>
      <c r="K11" s="38"/>
      <c r="L11" s="38">
        <f>B11-J11</f>
        <v>2906728.2699999958</v>
      </c>
      <c r="M11" s="38"/>
      <c r="N11" s="32">
        <f>IF(J11=0,"n/a",IF(AND(L11/J11&lt;1,L11/J11&gt;-1),L11/J11,"n/a"))</f>
        <v>3.8872937810538383E-2</v>
      </c>
      <c r="O11" s="34"/>
      <c r="P11" s="39">
        <f>IF(B48=0,"n/a",B11/B48)</f>
        <v>9.9662307033541092E-2</v>
      </c>
      <c r="Q11" s="40">
        <f>IF(D48=0,"n/a",D11/D48)</f>
        <v>9.7895142062388238E-2</v>
      </c>
      <c r="R11" s="40">
        <f>IF(J48=0,"n/a",J11/J48)</f>
        <v>0.10182476612937706</v>
      </c>
    </row>
    <row r="12" spans="1:20" x14ac:dyDescent="0.25">
      <c r="A12" s="29" t="s">
        <v>14</v>
      </c>
      <c r="B12" s="38">
        <v>10022868.390000001</v>
      </c>
      <c r="C12" s="38"/>
      <c r="D12" s="38">
        <v>10357000</v>
      </c>
      <c r="E12" s="38"/>
      <c r="F12" s="38">
        <f>B12-D12</f>
        <v>-334131.6099999994</v>
      </c>
      <c r="G12" s="38"/>
      <c r="H12" s="32">
        <f>IF(D12=0,"n/a",IF(AND(F12/D12&lt;1,F12/D12&gt;-1),F12/D12,"n/a"))</f>
        <v>-3.2261428019696767E-2</v>
      </c>
      <c r="I12" s="38"/>
      <c r="J12" s="38">
        <v>9237900.8599999994</v>
      </c>
      <c r="K12" s="38"/>
      <c r="L12" s="38">
        <f>B12-J12</f>
        <v>784967.53000000119</v>
      </c>
      <c r="M12" s="38"/>
      <c r="N12" s="32">
        <f>IF(J12=0,"n/a",IF(AND(L12/J12&lt;1,L12/J12&gt;-1),L12/J12,"n/a"))</f>
        <v>8.4972499910547991E-2</v>
      </c>
      <c r="O12" s="34"/>
      <c r="P12" s="39">
        <f>IF(B49=0,"n/a",B12/B49)</f>
        <v>9.3843446391761384E-2</v>
      </c>
      <c r="Q12" s="40">
        <f>IF(D49=0,"n/a",D12/D49)</f>
        <v>9.4563748584785071E-2</v>
      </c>
      <c r="R12" s="40">
        <f>IF(J49=0,"n/a",J12/J49)</f>
        <v>9.8700942865738162E-2</v>
      </c>
    </row>
    <row r="13" spans="1:20" x14ac:dyDescent="0.25">
      <c r="A13" s="29" t="s">
        <v>15</v>
      </c>
      <c r="B13" s="38">
        <v>1485280.44</v>
      </c>
      <c r="C13" s="38"/>
      <c r="D13" s="38">
        <v>1522000</v>
      </c>
      <c r="E13" s="38"/>
      <c r="F13" s="38">
        <f>B13-D13</f>
        <v>-36719.560000000056</v>
      </c>
      <c r="G13" s="38"/>
      <c r="H13" s="32">
        <f>IF(D13=0,"n/a",IF(AND(F13/D13&lt;1,F13/D13&gt;-1),F13/D13,"n/a"))</f>
        <v>-2.4125860709592679E-2</v>
      </c>
      <c r="I13" s="38"/>
      <c r="J13" s="38">
        <v>1275717.1100000001</v>
      </c>
      <c r="K13" s="38"/>
      <c r="L13" s="38">
        <f>B13-J13</f>
        <v>209563.32999999984</v>
      </c>
      <c r="M13" s="38"/>
      <c r="N13" s="32">
        <f>IF(J13=0,"n/a",IF(AND(L13/J13&lt;1,L13/J13&gt;-1),L13/J13,"n/a"))</f>
        <v>0.16427100362399297</v>
      </c>
      <c r="O13" s="34"/>
      <c r="P13" s="39">
        <f>IF(B50=0,"n/a",B13/B50)</f>
        <v>0.24332164066013029</v>
      </c>
      <c r="Q13" s="40">
        <f>IF(D50=0,"n/a",D13/D50)</f>
        <v>0.21943483275663206</v>
      </c>
      <c r="R13" s="40">
        <f>IF(J50=0,"n/a",J13/J50)</f>
        <v>0.23814613805269635</v>
      </c>
      <c r="S13" s="41"/>
    </row>
    <row r="14" spans="1:20" x14ac:dyDescent="0.25">
      <c r="A14" s="29" t="s">
        <v>16</v>
      </c>
      <c r="B14" s="38">
        <v>41026.639999999999</v>
      </c>
      <c r="C14" s="42"/>
      <c r="D14" s="38">
        <v>38000</v>
      </c>
      <c r="E14" s="42"/>
      <c r="F14" s="38">
        <f>B14-D14</f>
        <v>3026.6399999999994</v>
      </c>
      <c r="G14" s="42"/>
      <c r="H14" s="32">
        <f>IF(D14=0,"n/a",IF(AND(F14/D14&lt;1,F14/D14&gt;-1),F14/D14,"n/a"))</f>
        <v>7.9648421052631563E-2</v>
      </c>
      <c r="I14" s="42"/>
      <c r="J14" s="38">
        <v>35991.75</v>
      </c>
      <c r="K14" s="38"/>
      <c r="L14" s="38">
        <f>B14-J14</f>
        <v>5034.8899999999994</v>
      </c>
      <c r="M14" s="42"/>
      <c r="N14" s="32">
        <f>IF(J14=0,"n/a",IF(AND(L14/J14&lt;1,L14/J14&gt;-1),L14/J14,"n/a"))</f>
        <v>0.13989011370661331</v>
      </c>
      <c r="O14" s="43"/>
      <c r="P14" s="39">
        <f>IF(B51=0,"n/a",B14/B51)</f>
        <v>4.6065022986981646E-2</v>
      </c>
      <c r="Q14" s="40">
        <f>IF(D51=0,"n/a",D14/D51)</f>
        <v>-2.2526527950678761E-3</v>
      </c>
      <c r="R14" s="40">
        <f>IF(J51=0,"n/a",J14/J51)</f>
        <v>4.7486278597250443E-2</v>
      </c>
    </row>
    <row r="15" spans="1:20" ht="8.4" customHeight="1" x14ac:dyDescent="0.25">
      <c r="A15" s="25"/>
      <c r="B15" s="44"/>
      <c r="C15" s="38"/>
      <c r="D15" s="44"/>
      <c r="E15" s="38"/>
      <c r="F15" s="44"/>
      <c r="G15" s="38"/>
      <c r="H15" s="45" t="s">
        <v>3</v>
      </c>
      <c r="I15" s="38"/>
      <c r="J15" s="44"/>
      <c r="K15" s="38"/>
      <c r="L15" s="44"/>
      <c r="M15" s="38"/>
      <c r="N15" s="45" t="s">
        <v>3</v>
      </c>
      <c r="O15" s="34"/>
      <c r="P15" s="46"/>
      <c r="Q15" s="46" t="s">
        <v>17</v>
      </c>
      <c r="R15" s="46" t="s">
        <v>17</v>
      </c>
    </row>
    <row r="16" spans="1:20" x14ac:dyDescent="0.25">
      <c r="A16" s="47" t="s">
        <v>18</v>
      </c>
      <c r="B16" s="48">
        <f>SUM(B10:B15)</f>
        <v>204886879.48999995</v>
      </c>
      <c r="C16" s="38"/>
      <c r="D16" s="48">
        <f>SUM(D10:D15)</f>
        <v>202761000</v>
      </c>
      <c r="E16" s="38"/>
      <c r="F16" s="48">
        <f>SUM(F10:F15)</f>
        <v>2125879.4899999965</v>
      </c>
      <c r="G16" s="49"/>
      <c r="H16" s="50">
        <f>IF(D16=0,"n/a",IF(AND(F16/D16&lt;1,F16/D16&gt;-1),F16/D16,"n/a"))</f>
        <v>1.0484656763381501E-2</v>
      </c>
      <c r="I16" s="49"/>
      <c r="J16" s="48">
        <f>SUM(J10:J15)</f>
        <v>191116811.88</v>
      </c>
      <c r="K16" s="38"/>
      <c r="L16" s="48">
        <f>SUM(L10:L15)</f>
        <v>13770067.610000001</v>
      </c>
      <c r="M16" s="49"/>
      <c r="N16" s="50">
        <f>IF(J16=0,"n/a",IF(AND(L16/J16&lt;1,L16/J16&gt;-1),L16/J16,"n/a"))</f>
        <v>7.2050530115822908E-2</v>
      </c>
      <c r="O16" s="34"/>
      <c r="P16" s="51">
        <f>IF(B53=0,"n/a",B16/B53)</f>
        <v>0.10558176452264301</v>
      </c>
      <c r="Q16" s="51">
        <f>IF(D53=0,"n/a",D16/D53)</f>
        <v>0.10408910673547041</v>
      </c>
      <c r="R16" s="51">
        <f>IF(J53=0,"n/a",J16/J53)</f>
        <v>0.10662836108620637</v>
      </c>
    </row>
    <row r="17" spans="1:20" x14ac:dyDescent="0.25">
      <c r="A17" s="29" t="s">
        <v>19</v>
      </c>
      <c r="B17" s="38">
        <v>1190658.73</v>
      </c>
      <c r="C17" s="38"/>
      <c r="D17" s="38">
        <v>395000</v>
      </c>
      <c r="E17" s="38"/>
      <c r="F17" s="38">
        <f>B17-D17</f>
        <v>795658.73</v>
      </c>
      <c r="G17" s="38"/>
      <c r="H17" s="32" t="str">
        <f>IF(D17=0,"n/a",IF(AND(F17/D17&lt;1,F17/D17&gt;-1),F17/D17,"n/a"))</f>
        <v>n/a</v>
      </c>
      <c r="I17" s="38"/>
      <c r="J17" s="38">
        <v>1112497.5900000001</v>
      </c>
      <c r="K17" s="38"/>
      <c r="L17" s="38">
        <f>B17-J17</f>
        <v>78161.139999999898</v>
      </c>
      <c r="M17" s="38"/>
      <c r="N17" s="32">
        <f>IF(J17=0,"n/a",IF(AND(L17/J17&lt;1,L17/J17&gt;-1),L17/J17,"n/a"))</f>
        <v>7.0257356692341136E-2</v>
      </c>
      <c r="O17" s="43"/>
      <c r="P17" s="40">
        <f>IF(B54=0,"n/a",B17/B54)</f>
        <v>6.604118283173796E-3</v>
      </c>
      <c r="Q17" s="40">
        <f>IF(D54=0,"n/a",D17/D54)</f>
        <v>2.3426704070315697E-3</v>
      </c>
      <c r="R17" s="40">
        <f>IF(J54=0,"n/a",J17/J54)</f>
        <v>5.9237034282992682E-3</v>
      </c>
    </row>
    <row r="18" spans="1:20" ht="12.75" customHeight="1" x14ac:dyDescent="0.25">
      <c r="A18" s="29" t="s">
        <v>20</v>
      </c>
      <c r="B18" s="38">
        <v>1864427.98</v>
      </c>
      <c r="C18" s="42"/>
      <c r="D18" s="38">
        <v>2123000</v>
      </c>
      <c r="E18" s="42"/>
      <c r="F18" s="38">
        <f>B18-D18</f>
        <v>-258572.02000000002</v>
      </c>
      <c r="G18" s="42"/>
      <c r="H18" s="32">
        <f>IF(D18=0,"n/a",IF(AND(F18/D18&lt;1,F18/D18&gt;-1),F18/D18,"n/a"))</f>
        <v>-0.12179558172397552</v>
      </c>
      <c r="I18" s="42"/>
      <c r="J18" s="38">
        <v>2496106.19</v>
      </c>
      <c r="K18" s="38"/>
      <c r="L18" s="38">
        <f>B18-J18</f>
        <v>-631678.21</v>
      </c>
      <c r="M18" s="42"/>
      <c r="N18" s="32">
        <f>IF(J18=0,"n/a",IF(AND(L18/J18&lt;1,L18/J18&gt;-1),L18/J18,"n/a"))</f>
        <v>-0.25306543949558491</v>
      </c>
      <c r="O18" s="34"/>
      <c r="P18" s="51">
        <f>IF(B55=0,"n/a",B18/B55)</f>
        <v>1.3078384377151713E-2</v>
      </c>
      <c r="Q18" s="51" t="str">
        <f>IF(D55=0,"n/a",D18/D55)</f>
        <v>n/a</v>
      </c>
      <c r="R18" s="51">
        <f>IF(J55=0,"n/a",J18/J55)</f>
        <v>1.1938122360548479E-2</v>
      </c>
    </row>
    <row r="19" spans="1:20" ht="6" customHeight="1" x14ac:dyDescent="0.25">
      <c r="A19" s="28"/>
      <c r="B19" s="52"/>
      <c r="C19" s="53"/>
      <c r="D19" s="52"/>
      <c r="E19" s="53"/>
      <c r="F19" s="52"/>
      <c r="G19" s="53"/>
      <c r="H19" s="52" t="s">
        <v>3</v>
      </c>
      <c r="I19" s="53"/>
      <c r="J19" s="52"/>
      <c r="K19" s="53"/>
      <c r="L19" s="52"/>
      <c r="M19" s="53"/>
      <c r="N19" s="52" t="s">
        <v>3</v>
      </c>
      <c r="O19" s="54"/>
      <c r="P19" s="54"/>
      <c r="Q19" s="54"/>
      <c r="R19" s="54"/>
    </row>
    <row r="20" spans="1:20" x14ac:dyDescent="0.25">
      <c r="A20" s="55" t="s">
        <v>21</v>
      </c>
      <c r="B20" s="38">
        <f>SUM(B16:B18)</f>
        <v>207941966.19999993</v>
      </c>
      <c r="C20" s="38"/>
      <c r="D20" s="38">
        <f>SUM(D16:D18)</f>
        <v>205279000</v>
      </c>
      <c r="E20" s="38"/>
      <c r="F20" s="38">
        <f>SUM(F16:F18)</f>
        <v>2662966.1999999965</v>
      </c>
      <c r="G20" s="38"/>
      <c r="H20" s="56">
        <f>IF(D20=0,"n/a",IF(AND(F20/D20&lt;1,F20/D20&gt;-1),F20/D20,"n/a"))</f>
        <v>1.2972423871901152E-2</v>
      </c>
      <c r="I20" s="38"/>
      <c r="J20" s="38">
        <f>SUM(J16:J18)</f>
        <v>194725415.66</v>
      </c>
      <c r="K20" s="38"/>
      <c r="L20" s="38">
        <f>SUM(L16:L18)</f>
        <v>13216550.540000003</v>
      </c>
      <c r="M20" s="38"/>
      <c r="N20" s="56">
        <f>IF(J20=0,"n/a",IF(AND(L20/J20&lt;1,L20/J20&gt;-1),L20/J20,"n/a"))</f>
        <v>6.7872755568162399E-2</v>
      </c>
      <c r="O20" s="34"/>
      <c r="P20" s="33"/>
      <c r="Q20" s="57"/>
      <c r="R20" s="57"/>
    </row>
    <row r="21" spans="1:20" ht="6.6" customHeight="1" x14ac:dyDescent="0.25">
      <c r="A21" s="58"/>
      <c r="B21" s="42"/>
      <c r="C21" s="42"/>
      <c r="D21" s="42"/>
      <c r="E21" s="42"/>
      <c r="F21" s="42"/>
      <c r="G21" s="42"/>
      <c r="H21" s="59" t="s">
        <v>3</v>
      </c>
      <c r="I21" s="42"/>
      <c r="J21" s="42"/>
      <c r="K21" s="42"/>
      <c r="L21" s="42"/>
      <c r="M21" s="42"/>
      <c r="N21" s="59" t="s">
        <v>3</v>
      </c>
      <c r="O21" s="43"/>
      <c r="P21" s="59"/>
      <c r="Q21" s="59"/>
      <c r="R21" s="59"/>
    </row>
    <row r="22" spans="1:20" x14ac:dyDescent="0.25">
      <c r="A22" s="29" t="s">
        <v>22</v>
      </c>
      <c r="B22" s="38">
        <v>-108614.83</v>
      </c>
      <c r="C22" s="38"/>
      <c r="D22" s="38">
        <v>0</v>
      </c>
      <c r="E22" s="38"/>
      <c r="F22" s="38">
        <f>B22-D22</f>
        <v>-108614.83</v>
      </c>
      <c r="G22" s="38"/>
      <c r="H22" s="32" t="str">
        <f>IF(D22=0,"n/a",IF(AND(F22/D22&lt;1,F22/D22&gt;-1),F22/D22,"n/a"))</f>
        <v>n/a</v>
      </c>
      <c r="I22" s="38"/>
      <c r="J22" s="38">
        <v>-5678906.1200000001</v>
      </c>
      <c r="K22" s="38"/>
      <c r="L22" s="38">
        <f>B22-J22</f>
        <v>5570291.29</v>
      </c>
      <c r="M22" s="38"/>
      <c r="N22" s="32">
        <f>IF(J22=0,"n/a",IF(AND(L22/J22&lt;1,L22/J22&gt;-1),L22/J22,"n/a"))</f>
        <v>-0.98087398740093978</v>
      </c>
      <c r="O22" s="43"/>
      <c r="P22" s="59"/>
      <c r="Q22" s="59"/>
      <c r="R22" s="59"/>
    </row>
    <row r="23" spans="1:20" x14ac:dyDescent="0.25">
      <c r="A23" s="29" t="s">
        <v>23</v>
      </c>
      <c r="B23" s="38">
        <v>1324017.51</v>
      </c>
      <c r="C23" s="38"/>
      <c r="D23" s="38">
        <v>1317000</v>
      </c>
      <c r="E23" s="38"/>
      <c r="F23" s="38">
        <f>B23-D23</f>
        <v>7017.5100000000093</v>
      </c>
      <c r="G23" s="38"/>
      <c r="H23" s="32">
        <f>IF(D23=0,"n/a",IF(AND(F23/D23&lt;1,F23/D23&gt;-1),F23/D23,"n/a"))</f>
        <v>5.3284054669703942E-3</v>
      </c>
      <c r="I23" s="38"/>
      <c r="J23" s="38">
        <v>1611834.91</v>
      </c>
      <c r="K23" s="38"/>
      <c r="L23" s="38">
        <f>B23-J23</f>
        <v>-287817.39999999991</v>
      </c>
      <c r="M23" s="38"/>
      <c r="N23" s="32">
        <f>IF(J23=0,"n/a",IF(AND(L23/J23&lt;1,L23/J23&gt;-1),L23/J23,"n/a"))</f>
        <v>-0.17856506160423088</v>
      </c>
      <c r="O23" s="43"/>
      <c r="P23" s="59"/>
      <c r="Q23" s="59"/>
      <c r="R23" s="59"/>
    </row>
    <row r="24" spans="1:20" x14ac:dyDescent="0.25">
      <c r="A24" s="29" t="s">
        <v>24</v>
      </c>
      <c r="B24" s="38">
        <v>-93716.2</v>
      </c>
      <c r="C24" s="38"/>
      <c r="D24" s="38">
        <v>-874000</v>
      </c>
      <c r="E24" s="38"/>
      <c r="F24" s="38">
        <f>B24-D24</f>
        <v>780283.8</v>
      </c>
      <c r="G24" s="38"/>
      <c r="H24" s="32">
        <f>IF(D24=0,"n/a",IF(AND(F24/D24&lt;1,F24/D24&gt;-1),F24/D24,"n/a"))</f>
        <v>-0.89277322654462243</v>
      </c>
      <c r="I24" s="38"/>
      <c r="J24" s="38">
        <v>2666727.5</v>
      </c>
      <c r="K24" s="38"/>
      <c r="L24" s="38">
        <f>B24-J24</f>
        <v>-2760443.7</v>
      </c>
      <c r="M24" s="38"/>
      <c r="N24" s="32" t="str">
        <f>IF(J24=0,"n/a",IF(AND(L24/J24&lt;1,L24/J24&gt;-1),L24/J24,"n/a"))</f>
        <v>n/a</v>
      </c>
      <c r="O24" s="43"/>
      <c r="P24" s="59"/>
      <c r="Q24" s="59"/>
      <c r="R24" s="59"/>
    </row>
    <row r="25" spans="1:20" x14ac:dyDescent="0.25">
      <c r="A25" s="29" t="s">
        <v>25</v>
      </c>
      <c r="B25" s="48">
        <v>2725331.53</v>
      </c>
      <c r="C25" s="42"/>
      <c r="D25" s="48">
        <v>1456000</v>
      </c>
      <c r="E25" s="42"/>
      <c r="F25" s="48">
        <f>B25-D25</f>
        <v>1269331.5299999998</v>
      </c>
      <c r="G25" s="42"/>
      <c r="H25" s="50">
        <f>IF(D25=0,"n/a",IF(AND(F25/D25&lt;1,F25/D25&gt;-1),F25/D25,"n/a"))</f>
        <v>0.87179363324175807</v>
      </c>
      <c r="I25" s="42"/>
      <c r="J25" s="48">
        <v>159393.13</v>
      </c>
      <c r="K25" s="38"/>
      <c r="L25" s="48">
        <f>B25-J25</f>
        <v>2565938.4</v>
      </c>
      <c r="M25" s="42"/>
      <c r="N25" s="50" t="str">
        <f>IF(J25=0,"n/a",IF(AND(L25/J25&lt;1,L25/J25&gt;-1),L25/J25,"n/a"))</f>
        <v>n/a</v>
      </c>
      <c r="O25" s="43"/>
      <c r="P25" s="59"/>
      <c r="Q25" s="59"/>
      <c r="R25" s="59"/>
    </row>
    <row r="26" spans="1:20" ht="12.75" customHeight="1" x14ac:dyDescent="0.25">
      <c r="A26" s="29" t="s">
        <v>26</v>
      </c>
      <c r="B26" s="48">
        <f>SUM(B22:B25)</f>
        <v>3847018.01</v>
      </c>
      <c r="C26" s="38"/>
      <c r="D26" s="48">
        <f>SUM(D22:D25)</f>
        <v>1899000</v>
      </c>
      <c r="E26" s="38"/>
      <c r="F26" s="48">
        <f>SUM(F22:F25)</f>
        <v>1948018.0099999998</v>
      </c>
      <c r="G26" s="38"/>
      <c r="H26" s="50" t="str">
        <f>IF(D26=0,"n/a",IF(AND(F26/D26&lt;1,F26/D26&gt;-1),F26/D26,"n/a"))</f>
        <v>n/a</v>
      </c>
      <c r="I26" s="38"/>
      <c r="J26" s="48">
        <f>SUM(J22:J25)</f>
        <v>-1240950.58</v>
      </c>
      <c r="K26" s="38"/>
      <c r="L26" s="48">
        <f>SUM(L22:L25)</f>
        <v>5087968.59</v>
      </c>
      <c r="M26" s="38"/>
      <c r="N26" s="50" t="str">
        <f>IF(J26=0,"n/a",IF(AND(L26/J26&lt;1,L26/J26&gt;-1),L26/J26,"n/a"))</f>
        <v>n/a</v>
      </c>
      <c r="O26" s="34"/>
      <c r="P26" s="57"/>
      <c r="Q26" s="57"/>
      <c r="R26" s="57"/>
    </row>
    <row r="27" spans="1:20" ht="6.6" customHeight="1" x14ac:dyDescent="0.25">
      <c r="A27" s="58"/>
      <c r="B27" s="60"/>
      <c r="C27" s="60"/>
      <c r="D27" s="60"/>
      <c r="E27" s="60"/>
      <c r="F27" s="60"/>
      <c r="G27" s="42"/>
      <c r="H27" s="59" t="s">
        <v>3</v>
      </c>
      <c r="I27" s="42"/>
      <c r="J27" s="60"/>
      <c r="K27" s="60"/>
      <c r="L27" s="60"/>
      <c r="M27" s="42"/>
      <c r="N27" s="59" t="s">
        <v>3</v>
      </c>
      <c r="O27" s="43"/>
      <c r="P27" s="59"/>
      <c r="Q27" s="59"/>
      <c r="R27" s="59"/>
    </row>
    <row r="28" spans="1:20" ht="13.8" thickBot="1" x14ac:dyDescent="0.3">
      <c r="A28" s="61" t="s">
        <v>27</v>
      </c>
      <c r="B28" s="62">
        <f>+B26+B20</f>
        <v>211788984.20999992</v>
      </c>
      <c r="C28" s="30"/>
      <c r="D28" s="62">
        <f>+D26+D20</f>
        <v>207178000</v>
      </c>
      <c r="E28" s="30"/>
      <c r="F28" s="62">
        <f>+F26+F20</f>
        <v>4610984.2099999962</v>
      </c>
      <c r="G28" s="38"/>
      <c r="H28" s="63">
        <f>IF(D28=0,"n/a",IF(AND(F28/D28&lt;1,F28/D28&gt;-1),F28/D28,"n/a"))</f>
        <v>2.2256147901804229E-2</v>
      </c>
      <c r="I28" s="38"/>
      <c r="J28" s="62">
        <f>+J26+J20</f>
        <v>193484465.07999998</v>
      </c>
      <c r="K28" s="30"/>
      <c r="L28" s="62">
        <f>+L26+L20</f>
        <v>18304519.130000003</v>
      </c>
      <c r="M28" s="38"/>
      <c r="N28" s="63">
        <f>IF(J28=0,"n/a",IF(AND(L28/J28&lt;1,L28/J28&gt;-1),L28/J28,"n/a"))</f>
        <v>9.4604593306401308E-2</v>
      </c>
      <c r="O28" s="34"/>
      <c r="P28" s="57"/>
      <c r="Q28" s="57"/>
      <c r="R28" s="57"/>
    </row>
    <row r="29" spans="1:20" ht="4.2" customHeight="1" thickTop="1" x14ac:dyDescent="0.25">
      <c r="A29" s="64"/>
      <c r="B29" s="60"/>
      <c r="C29" s="30"/>
      <c r="D29" s="60"/>
      <c r="E29" s="30"/>
      <c r="F29" s="60"/>
      <c r="G29" s="38"/>
      <c r="H29" s="42"/>
      <c r="I29" s="38"/>
      <c r="J29" s="60"/>
      <c r="K29" s="30"/>
      <c r="L29" s="60"/>
      <c r="M29" s="38"/>
      <c r="N29" s="65"/>
      <c r="O29" s="34"/>
      <c r="P29" s="57"/>
      <c r="Q29" s="57"/>
      <c r="R29" s="57"/>
    </row>
    <row r="30" spans="1:20" ht="12.75" customHeight="1" x14ac:dyDescent="0.25">
      <c r="A30" s="28"/>
      <c r="B30" s="66"/>
      <c r="C30" s="66"/>
      <c r="D30" s="66"/>
      <c r="E30" s="66"/>
      <c r="F30" s="66"/>
      <c r="G30" s="67"/>
      <c r="H30" s="67"/>
      <c r="I30" s="67"/>
      <c r="J30" s="66"/>
      <c r="K30" s="66"/>
      <c r="L30" s="66"/>
      <c r="M30" s="67"/>
      <c r="N30" s="38"/>
      <c r="O30" s="68"/>
      <c r="P30" s="54"/>
      <c r="Q30" s="54"/>
      <c r="R30" s="54"/>
    </row>
    <row r="31" spans="1:20" x14ac:dyDescent="0.25">
      <c r="A31" s="29" t="s">
        <v>28</v>
      </c>
      <c r="B31" s="30">
        <v>8641278.1400000006</v>
      </c>
      <c r="C31" s="30"/>
      <c r="D31" s="30">
        <v>7825859</v>
      </c>
      <c r="E31" s="30"/>
      <c r="F31" s="30"/>
      <c r="G31" s="38"/>
      <c r="H31" s="38"/>
      <c r="I31" s="38"/>
      <c r="J31" s="30">
        <v>7493609.6200000001</v>
      </c>
      <c r="K31" s="30"/>
      <c r="L31" s="30"/>
      <c r="M31" s="38"/>
      <c r="N31" s="38"/>
      <c r="O31" s="57"/>
      <c r="P31" s="33"/>
      <c r="Q31" s="57"/>
      <c r="R31" s="57"/>
    </row>
    <row r="32" spans="1:20" x14ac:dyDescent="0.25">
      <c r="A32" s="29" t="s">
        <v>29</v>
      </c>
      <c r="B32" s="38">
        <v>-7839896.7699999996</v>
      </c>
      <c r="C32" s="38"/>
      <c r="D32" s="38">
        <v>-7243567</v>
      </c>
      <c r="E32" s="38"/>
      <c r="F32" s="38"/>
      <c r="G32" s="38"/>
      <c r="H32" s="38"/>
      <c r="I32" s="38"/>
      <c r="J32" s="38">
        <v>-6787115.4199999999</v>
      </c>
      <c r="K32" s="30"/>
      <c r="L32" s="30"/>
      <c r="M32" s="38"/>
      <c r="N32" s="38"/>
      <c r="O32" s="34"/>
      <c r="P32" s="33"/>
      <c r="Q32" s="57"/>
      <c r="R32" s="57"/>
      <c r="T32" s="69"/>
    </row>
    <row r="33" spans="1:20" x14ac:dyDescent="0.25">
      <c r="A33" s="29" t="s">
        <v>30</v>
      </c>
      <c r="B33" s="38">
        <v>9576433.1400000006</v>
      </c>
      <c r="C33" s="38"/>
      <c r="D33" s="38">
        <v>10119905</v>
      </c>
      <c r="E33" s="70"/>
      <c r="F33" s="38"/>
      <c r="G33" s="70"/>
      <c r="H33" s="70"/>
      <c r="I33" s="70"/>
      <c r="J33" s="38">
        <v>9376796.1699999999</v>
      </c>
      <c r="K33" s="71"/>
      <c r="L33" s="30"/>
      <c r="M33" s="70"/>
      <c r="N33" s="70"/>
      <c r="O33" s="28"/>
      <c r="P33" s="25"/>
      <c r="Q33" s="28"/>
      <c r="R33" s="28"/>
      <c r="T33" s="69"/>
    </row>
    <row r="34" spans="1:20" x14ac:dyDescent="0.25">
      <c r="A34" s="29" t="s">
        <v>31</v>
      </c>
      <c r="B34" s="38">
        <v>-5029136.4400000004</v>
      </c>
      <c r="C34" s="38"/>
      <c r="D34" s="38">
        <v>-4512200</v>
      </c>
      <c r="E34" s="38"/>
      <c r="F34" s="38"/>
      <c r="G34" s="38"/>
      <c r="H34" s="38"/>
      <c r="I34" s="38"/>
      <c r="J34" s="38">
        <v>-4947130.12</v>
      </c>
      <c r="K34" s="30"/>
      <c r="L34" s="30"/>
      <c r="M34" s="38"/>
      <c r="N34" s="38"/>
      <c r="O34" s="57"/>
      <c r="P34" s="33"/>
      <c r="Q34" s="57"/>
      <c r="R34" s="57"/>
      <c r="T34" s="72"/>
    </row>
    <row r="35" spans="1:20" x14ac:dyDescent="0.25">
      <c r="A35" s="29" t="s">
        <v>32</v>
      </c>
      <c r="B35" s="38">
        <v>1718971.28</v>
      </c>
      <c r="C35" s="38"/>
      <c r="D35" s="38">
        <v>1640082</v>
      </c>
      <c r="E35" s="38"/>
      <c r="F35" s="38"/>
      <c r="G35" s="38"/>
      <c r="H35" s="38"/>
      <c r="I35" s="38"/>
      <c r="J35" s="38">
        <v>1514281.44</v>
      </c>
      <c r="K35" s="30"/>
      <c r="L35" s="30"/>
      <c r="M35" s="38"/>
      <c r="N35" s="38"/>
      <c r="O35" s="57"/>
      <c r="P35" s="33"/>
      <c r="Q35" s="57"/>
      <c r="R35" s="57"/>
      <c r="T35" s="72"/>
    </row>
    <row r="36" spans="1:20" x14ac:dyDescent="0.25">
      <c r="A36" s="29" t="s">
        <v>33</v>
      </c>
      <c r="B36" s="38">
        <v>-621937.04</v>
      </c>
      <c r="C36" s="38"/>
      <c r="D36" s="38">
        <v>-625539</v>
      </c>
      <c r="E36" s="38"/>
      <c r="F36" s="38"/>
      <c r="G36" s="38"/>
      <c r="H36" s="38"/>
      <c r="I36" s="38"/>
      <c r="J36" s="38">
        <v>-574569.68999999994</v>
      </c>
      <c r="K36" s="30"/>
      <c r="L36" s="30"/>
      <c r="M36" s="38"/>
      <c r="N36" s="38"/>
      <c r="O36" s="57"/>
      <c r="P36" s="33"/>
      <c r="Q36" s="57"/>
      <c r="R36" s="57"/>
    </row>
    <row r="37" spans="1:20" x14ac:dyDescent="0.25">
      <c r="A37" s="29" t="s">
        <v>34</v>
      </c>
      <c r="B37" s="38">
        <v>-8.64</v>
      </c>
      <c r="C37" s="38"/>
      <c r="D37" s="38">
        <v>0</v>
      </c>
      <c r="E37" s="38"/>
      <c r="F37" s="38"/>
      <c r="G37" s="38"/>
      <c r="H37" s="38"/>
      <c r="I37" s="38"/>
      <c r="J37" s="38">
        <v>-926.2</v>
      </c>
      <c r="K37" s="30"/>
      <c r="L37" s="30"/>
      <c r="M37" s="38"/>
      <c r="N37" s="38"/>
      <c r="O37" s="57"/>
      <c r="P37" s="33"/>
      <c r="Q37" s="57"/>
      <c r="R37" s="57"/>
    </row>
    <row r="38" spans="1:20" x14ac:dyDescent="0.25">
      <c r="A38" s="29" t="s">
        <v>35</v>
      </c>
      <c r="B38" s="38">
        <v>-165.93</v>
      </c>
      <c r="C38" s="38"/>
      <c r="D38" s="38">
        <v>0</v>
      </c>
      <c r="E38" s="38"/>
      <c r="F38" s="38"/>
      <c r="G38" s="38"/>
      <c r="H38" s="38"/>
      <c r="I38" s="38"/>
      <c r="J38" s="38">
        <v>-136188.96</v>
      </c>
      <c r="K38" s="30"/>
      <c r="L38" s="30"/>
      <c r="M38" s="38"/>
      <c r="N38" s="38"/>
      <c r="O38" s="57"/>
      <c r="P38" s="33"/>
      <c r="Q38" s="57"/>
      <c r="R38" s="57"/>
    </row>
    <row r="39" spans="1:20" x14ac:dyDescent="0.25">
      <c r="A39" s="29" t="s">
        <v>36</v>
      </c>
      <c r="B39" s="38">
        <v>6393247.7000000002</v>
      </c>
      <c r="C39" s="38"/>
      <c r="D39" s="38">
        <v>4971328</v>
      </c>
      <c r="E39" s="38"/>
      <c r="F39" s="38"/>
      <c r="G39" s="38"/>
      <c r="H39" s="38"/>
      <c r="I39" s="38"/>
      <c r="J39" s="38">
        <v>5079497.41</v>
      </c>
      <c r="K39" s="30"/>
      <c r="L39" s="30"/>
      <c r="M39" s="38"/>
      <c r="N39" s="38"/>
      <c r="O39" s="57"/>
      <c r="P39" s="33"/>
      <c r="Q39" s="57"/>
      <c r="R39" s="57"/>
    </row>
    <row r="40" spans="1:20" x14ac:dyDescent="0.25">
      <c r="A40" s="29" t="s">
        <v>37</v>
      </c>
      <c r="B40" s="38">
        <v>2420877.79</v>
      </c>
      <c r="C40" s="38"/>
      <c r="D40" s="38">
        <v>0</v>
      </c>
      <c r="E40" s="38"/>
      <c r="F40" s="38"/>
      <c r="G40" s="38"/>
      <c r="H40" s="38"/>
      <c r="I40" s="38"/>
      <c r="J40" s="38">
        <v>2153587.1</v>
      </c>
      <c r="K40" s="30"/>
      <c r="L40" s="30"/>
      <c r="M40" s="38"/>
      <c r="N40" s="38"/>
      <c r="O40" s="57"/>
      <c r="P40" s="33"/>
      <c r="Q40" s="57"/>
      <c r="R40" s="57"/>
    </row>
    <row r="41" spans="1:20" x14ac:dyDescent="0.25">
      <c r="A41" s="29" t="s">
        <v>38</v>
      </c>
      <c r="B41" s="38">
        <v>16252316.470000001</v>
      </c>
      <c r="C41" s="38"/>
      <c r="D41" s="38">
        <v>0</v>
      </c>
      <c r="E41" s="38"/>
      <c r="F41" s="38"/>
      <c r="G41" s="38"/>
      <c r="H41" s="38"/>
      <c r="I41" s="38"/>
      <c r="J41" s="38">
        <v>11816876.85</v>
      </c>
      <c r="K41" s="30"/>
      <c r="L41" s="30"/>
      <c r="M41" s="38"/>
      <c r="N41" s="38"/>
      <c r="O41" s="57"/>
      <c r="P41" s="33"/>
      <c r="Q41" s="57"/>
      <c r="R41" s="57"/>
    </row>
    <row r="42" spans="1:20" x14ac:dyDescent="0.25">
      <c r="A42" s="73"/>
      <c r="B42" s="30"/>
      <c r="C42" s="74"/>
      <c r="D42" s="30"/>
      <c r="E42" s="75"/>
      <c r="F42" s="30"/>
      <c r="G42" s="76"/>
      <c r="H42" s="76"/>
      <c r="I42" s="76"/>
      <c r="J42" s="30"/>
      <c r="K42" s="75"/>
      <c r="L42" s="75"/>
      <c r="M42" s="76"/>
      <c r="N42" s="76"/>
      <c r="O42" s="9"/>
      <c r="P42" s="9"/>
      <c r="Q42" s="9"/>
      <c r="R42" s="9"/>
    </row>
    <row r="43" spans="1:20" ht="12.75" customHeight="1" x14ac:dyDescent="0.25">
      <c r="A43" s="16"/>
      <c r="B43" s="75"/>
      <c r="C43" s="75"/>
      <c r="D43" s="75"/>
      <c r="E43" s="75"/>
      <c r="F43" s="77" t="s">
        <v>4</v>
      </c>
      <c r="G43" s="12"/>
      <c r="H43" s="12"/>
      <c r="I43" s="11"/>
      <c r="J43" s="75"/>
      <c r="K43" s="75"/>
      <c r="L43" s="77" t="s">
        <v>43</v>
      </c>
      <c r="M43" s="12"/>
      <c r="N43" s="12"/>
      <c r="O43" s="11"/>
      <c r="P43" s="11"/>
      <c r="Q43" s="9"/>
      <c r="R43" s="9"/>
    </row>
    <row r="44" spans="1:20" x14ac:dyDescent="0.25">
      <c r="A44" s="11"/>
      <c r="B44" s="78" t="s">
        <v>6</v>
      </c>
      <c r="C44" s="75"/>
      <c r="D44" s="78"/>
      <c r="E44" s="79"/>
      <c r="F44" s="78"/>
      <c r="G44" s="9"/>
      <c r="H44" s="9"/>
      <c r="I44" s="11"/>
      <c r="J44" s="78" t="s">
        <v>6</v>
      </c>
      <c r="K44" s="75"/>
      <c r="L44" s="75"/>
      <c r="M44" s="9"/>
      <c r="N44" s="9"/>
      <c r="O44" s="80"/>
      <c r="P44" s="11"/>
      <c r="Q44" s="9"/>
      <c r="R44" s="9"/>
    </row>
    <row r="45" spans="1:20" x14ac:dyDescent="0.25">
      <c r="A45" s="20" t="s">
        <v>39</v>
      </c>
      <c r="B45" s="21">
        <v>2017</v>
      </c>
      <c r="C45" s="75"/>
      <c r="D45" s="81" t="s">
        <v>8</v>
      </c>
      <c r="E45" s="75"/>
      <c r="F45" s="81" t="s">
        <v>9</v>
      </c>
      <c r="G45" s="11"/>
      <c r="H45" s="23" t="s">
        <v>10</v>
      </c>
      <c r="I45" s="11"/>
      <c r="J45" s="21">
        <v>2016</v>
      </c>
      <c r="K45" s="76"/>
      <c r="L45" s="82" t="s">
        <v>9</v>
      </c>
      <c r="M45" s="11"/>
      <c r="N45" s="23" t="s">
        <v>10</v>
      </c>
      <c r="O45" s="17"/>
      <c r="P45" s="11"/>
      <c r="Q45" s="9"/>
      <c r="R45" s="9"/>
    </row>
    <row r="46" spans="1:20" ht="6" customHeight="1" x14ac:dyDescent="0.25">
      <c r="A46" s="25"/>
      <c r="B46" s="83"/>
      <c r="C46" s="71"/>
      <c r="D46" s="83"/>
      <c r="E46" s="71"/>
      <c r="F46" s="83"/>
      <c r="G46" s="70"/>
      <c r="H46" s="84"/>
      <c r="I46" s="70"/>
      <c r="J46" s="84"/>
      <c r="K46" s="70"/>
      <c r="L46" s="84"/>
      <c r="M46" s="70"/>
      <c r="N46" s="84"/>
      <c r="O46" s="26"/>
      <c r="P46" s="25"/>
      <c r="Q46" s="28"/>
      <c r="R46" s="28"/>
    </row>
    <row r="47" spans="1:20" ht="12.75" customHeight="1" x14ac:dyDescent="0.25">
      <c r="A47" s="29" t="s">
        <v>12</v>
      </c>
      <c r="B47" s="85">
        <v>1047302266.77</v>
      </c>
      <c r="C47" s="85"/>
      <c r="D47" s="85">
        <v>1043085000</v>
      </c>
      <c r="E47" s="85"/>
      <c r="F47" s="85">
        <f>B47-D47</f>
        <v>4217266.7699999809</v>
      </c>
      <c r="G47" s="49"/>
      <c r="H47" s="56">
        <f>IF(D47=0,"n/a",IF(AND(F47/D47&lt;1,F47/D47&gt;-1),F47/D47,"n/a"))</f>
        <v>4.0430710536533271E-3</v>
      </c>
      <c r="I47" s="49"/>
      <c r="J47" s="85">
        <v>958303179.04999995</v>
      </c>
      <c r="K47" s="85"/>
      <c r="L47" s="85">
        <f>+B47-J47</f>
        <v>88999087.720000029</v>
      </c>
      <c r="M47" s="49"/>
      <c r="N47" s="56">
        <f>IF(J47=0,"n/a",IF(AND(L47/J47&lt;1,L47/J47&gt;-1),L47/J47,"n/a"))</f>
        <v>9.2871535507403818E-2</v>
      </c>
      <c r="O47" s="86"/>
      <c r="P47" s="25"/>
      <c r="Q47" s="28"/>
      <c r="R47" s="28"/>
    </row>
    <row r="48" spans="1:20" x14ac:dyDescent="0.25">
      <c r="A48" s="29" t="s">
        <v>13</v>
      </c>
      <c r="B48" s="85">
        <v>779450550.18499994</v>
      </c>
      <c r="C48" s="85"/>
      <c r="D48" s="85">
        <v>805280000</v>
      </c>
      <c r="E48" s="85"/>
      <c r="F48" s="85">
        <f>B48-D48</f>
        <v>-25829449.815000057</v>
      </c>
      <c r="G48" s="49"/>
      <c r="H48" s="56">
        <f>IF(D48=0,"n/a",IF(AND(F48/D48&lt;1,F48/D48&gt;-1),F48/D48,"n/a"))</f>
        <v>-3.2075116499851057E-2</v>
      </c>
      <c r="I48" s="49"/>
      <c r="J48" s="85">
        <v>734350930.745</v>
      </c>
      <c r="K48" s="85"/>
      <c r="L48" s="85">
        <f>+B48-J48</f>
        <v>45099619.439999938</v>
      </c>
      <c r="M48" s="49"/>
      <c r="N48" s="56">
        <f>IF(J48=0,"n/a",IF(AND(L48/J48&lt;1,L48/J48&gt;-1),L48/J48,"n/a"))</f>
        <v>6.141426061004146E-2</v>
      </c>
      <c r="O48" s="86"/>
      <c r="P48" s="25"/>
      <c r="Q48" s="28"/>
      <c r="R48" s="28"/>
    </row>
    <row r="49" spans="1:18" ht="12.75" customHeight="1" x14ac:dyDescent="0.25">
      <c r="A49" s="29" t="s">
        <v>14</v>
      </c>
      <c r="B49" s="85">
        <v>106804137.906</v>
      </c>
      <c r="C49" s="85"/>
      <c r="D49" s="85">
        <v>109524000</v>
      </c>
      <c r="E49" s="85"/>
      <c r="F49" s="85">
        <f>B49-D49</f>
        <v>-2719862.0939999968</v>
      </c>
      <c r="G49" s="49"/>
      <c r="H49" s="56">
        <f>IF(D49=0,"n/a",IF(AND(F49/D49&lt;1,F49/D49&gt;-1),F49/D49,"n/a"))</f>
        <v>-2.4833480278295138E-2</v>
      </c>
      <c r="I49" s="49"/>
      <c r="J49" s="85">
        <v>93594859.297000006</v>
      </c>
      <c r="K49" s="85"/>
      <c r="L49" s="85">
        <f>+B49-J49</f>
        <v>13209278.608999997</v>
      </c>
      <c r="M49" s="49"/>
      <c r="N49" s="56">
        <f>IF(J49=0,"n/a",IF(AND(L49/J49&lt;1,L49/J49&gt;-1),L49/J49,"n/a"))</f>
        <v>0.14113252274981938</v>
      </c>
      <c r="O49" s="86"/>
      <c r="P49" s="25"/>
      <c r="Q49" s="28"/>
      <c r="R49" s="28"/>
    </row>
    <row r="50" spans="1:18" x14ac:dyDescent="0.25">
      <c r="A50" s="29" t="s">
        <v>15</v>
      </c>
      <c r="B50" s="85">
        <v>6104185.5379999997</v>
      </c>
      <c r="C50" s="85"/>
      <c r="D50" s="85">
        <v>6936000</v>
      </c>
      <c r="E50" s="85"/>
      <c r="F50" s="85">
        <f>B50-D50</f>
        <v>-831814.46200000029</v>
      </c>
      <c r="G50" s="49"/>
      <c r="H50" s="56">
        <f>IF(D50=0,"n/a",IF(AND(F50/D50&lt;1,F50/D50&gt;-1),F50/D50,"n/a"))</f>
        <v>-0.11992711389850062</v>
      </c>
      <c r="I50" s="49"/>
      <c r="J50" s="85">
        <v>5356866.6720000003</v>
      </c>
      <c r="K50" s="85"/>
      <c r="L50" s="85">
        <f>+B50-J50</f>
        <v>747318.86599999946</v>
      </c>
      <c r="M50" s="49"/>
      <c r="N50" s="56">
        <f>IF(J50=0,"n/a",IF(AND(L50/J50&lt;1,L50/J50&gt;-1),L50/J50,"n/a"))</f>
        <v>0.13950671386058336</v>
      </c>
      <c r="O50" s="86"/>
      <c r="P50" s="87"/>
      <c r="Q50" s="28"/>
      <c r="R50" s="28"/>
    </row>
    <row r="51" spans="1:18" x14ac:dyDescent="0.25">
      <c r="A51" s="29" t="s">
        <v>16</v>
      </c>
      <c r="B51" s="85">
        <v>890624.54200000002</v>
      </c>
      <c r="C51" s="88"/>
      <c r="D51" s="85">
        <v>-16869000</v>
      </c>
      <c r="E51" s="88"/>
      <c r="F51" s="85">
        <f>B51-D51</f>
        <v>17759624.541999999</v>
      </c>
      <c r="G51" s="89"/>
      <c r="H51" s="56" t="str">
        <f>IF(D51=0,"n/a",IF(AND(F51/D51&lt;1,F51/D51&gt;-1),F51/D51,"n/a"))</f>
        <v>n/a</v>
      </c>
      <c r="I51" s="89"/>
      <c r="J51" s="85">
        <v>757940</v>
      </c>
      <c r="K51" s="88"/>
      <c r="L51" s="85">
        <f>+B51-J51</f>
        <v>132684.54200000002</v>
      </c>
      <c r="M51" s="89"/>
      <c r="N51" s="56">
        <f>IF(J51=0,"n/a",IF(AND(L51/J51&lt;1,L51/J51&gt;-1),L51/J51,"n/a"))</f>
        <v>0.1750594268675621</v>
      </c>
      <c r="O51" s="86"/>
      <c r="P51" s="25"/>
      <c r="Q51" s="28"/>
      <c r="R51" s="28"/>
    </row>
    <row r="52" spans="1:18" ht="6" customHeight="1" x14ac:dyDescent="0.25">
      <c r="A52" s="25"/>
      <c r="B52" s="90"/>
      <c r="C52" s="91"/>
      <c r="D52" s="90"/>
      <c r="E52" s="91"/>
      <c r="F52" s="90"/>
      <c r="G52" s="92"/>
      <c r="H52" s="93"/>
      <c r="I52" s="92"/>
      <c r="J52" s="90"/>
      <c r="K52" s="91"/>
      <c r="L52" s="90"/>
      <c r="M52" s="92"/>
      <c r="N52" s="93"/>
      <c r="O52" s="9"/>
      <c r="P52" s="9"/>
      <c r="Q52" s="9"/>
      <c r="R52" s="9"/>
    </row>
    <row r="53" spans="1:18" ht="12.75" customHeight="1" x14ac:dyDescent="0.25">
      <c r="A53" s="47" t="s">
        <v>18</v>
      </c>
      <c r="B53" s="94">
        <f>SUM(B47:B52)</f>
        <v>1940551764.941</v>
      </c>
      <c r="C53" s="85"/>
      <c r="D53" s="94">
        <f>SUM(D47:D52)</f>
        <v>1947956000</v>
      </c>
      <c r="E53" s="85"/>
      <c r="F53" s="94">
        <f>SUM(F47:F52)</f>
        <v>-7404235.0590000749</v>
      </c>
      <c r="G53" s="49"/>
      <c r="H53" s="50">
        <f>IF(D53=0,"n/a",IF(AND(F53/D53&lt;1,F53/D53&gt;-1),F53/D53,"n/a"))</f>
        <v>-3.8010278769130693E-3</v>
      </c>
      <c r="I53" s="49"/>
      <c r="J53" s="94">
        <f>SUM(J47:J52)</f>
        <v>1792363775.7639999</v>
      </c>
      <c r="K53" s="85"/>
      <c r="L53" s="94">
        <f>SUM(L47:L52)</f>
        <v>148187989.17699996</v>
      </c>
      <c r="M53" s="49"/>
      <c r="N53" s="50">
        <f>IF(J53=0,"n/a",IF(AND(L53/J53&lt;1,L53/J53&gt;-1),L53/J53,"n/a"))</f>
        <v>8.2677406886241284E-2</v>
      </c>
      <c r="O53" s="86"/>
      <c r="P53" s="25"/>
      <c r="Q53" s="28"/>
      <c r="R53" s="28"/>
    </row>
    <row r="54" spans="1:18" ht="12.75" customHeight="1" x14ac:dyDescent="0.25">
      <c r="A54" s="29" t="s">
        <v>19</v>
      </c>
      <c r="B54" s="85">
        <v>180290339.898</v>
      </c>
      <c r="C54" s="88"/>
      <c r="D54" s="85">
        <v>168611000</v>
      </c>
      <c r="E54" s="88"/>
      <c r="F54" s="85">
        <f>B54-D54</f>
        <v>11679339.898000002</v>
      </c>
      <c r="G54" s="89"/>
      <c r="H54" s="56">
        <f>IF(D54=0,"n/a",IF(AND(F54/D54&lt;1,F54/D54&gt;-1),F54/D54,"n/a"))</f>
        <v>6.9267959373943588E-2</v>
      </c>
      <c r="I54" s="89"/>
      <c r="J54" s="85">
        <v>187804403.692</v>
      </c>
      <c r="K54" s="88"/>
      <c r="L54" s="85">
        <f>+B54-J54</f>
        <v>-7514063.7939999998</v>
      </c>
      <c r="M54" s="89"/>
      <c r="N54" s="56">
        <f>IF(J54=0,"n/a",IF(AND(L54/J54&lt;1,L54/J54&gt;-1),L54/J54,"n/a"))</f>
        <v>-4.0010051129168916E-2</v>
      </c>
      <c r="O54" s="86"/>
      <c r="P54" s="25"/>
      <c r="Q54" s="28"/>
      <c r="R54" s="28"/>
    </row>
    <row r="55" spans="1:18" x14ac:dyDescent="0.25">
      <c r="A55" s="29" t="s">
        <v>20</v>
      </c>
      <c r="B55" s="85">
        <v>142557974</v>
      </c>
      <c r="C55" s="88"/>
      <c r="D55" s="85">
        <v>0</v>
      </c>
      <c r="E55" s="88"/>
      <c r="F55" s="85">
        <f>B55-D55</f>
        <v>142557974</v>
      </c>
      <c r="G55" s="89"/>
      <c r="H55" s="56" t="str">
        <f>IF(D55=0,"n/a",IF(AND(F55/D55&lt;1,F55/D55&gt;-1),F55/D55,"n/a"))</f>
        <v>n/a</v>
      </c>
      <c r="I55" s="89"/>
      <c r="J55" s="85">
        <v>209087000</v>
      </c>
      <c r="K55" s="88"/>
      <c r="L55" s="85">
        <f>+B55-J55</f>
        <v>-66529026</v>
      </c>
      <c r="M55" s="89"/>
      <c r="N55" s="56">
        <f>IF(J55=0,"n/a",IF(AND(L55/J55&lt;1,L55/J55&gt;-1),L55/J55,"n/a"))</f>
        <v>-0.31818824699766124</v>
      </c>
      <c r="O55" s="86"/>
      <c r="P55" s="25"/>
      <c r="Q55" s="28"/>
      <c r="R55" s="28"/>
    </row>
    <row r="56" spans="1:18" ht="6" customHeight="1" x14ac:dyDescent="0.25">
      <c r="A56" s="9"/>
      <c r="B56" s="95"/>
      <c r="C56" s="85"/>
      <c r="D56" s="95"/>
      <c r="E56" s="85"/>
      <c r="F56" s="95"/>
      <c r="G56" s="49"/>
      <c r="H56" s="96"/>
      <c r="I56" s="49"/>
      <c r="J56" s="95"/>
      <c r="K56" s="85"/>
      <c r="L56" s="95"/>
      <c r="M56" s="49"/>
      <c r="N56" s="96"/>
      <c r="O56" s="9"/>
      <c r="P56" s="9"/>
      <c r="Q56" s="9"/>
      <c r="R56" s="9"/>
    </row>
    <row r="57" spans="1:18" ht="13.8" thickBot="1" x14ac:dyDescent="0.3">
      <c r="A57" s="47" t="s">
        <v>40</v>
      </c>
      <c r="B57" s="97">
        <f>SUM(B53:B55)</f>
        <v>2263400078.8389997</v>
      </c>
      <c r="C57" s="85"/>
      <c r="D57" s="97">
        <f>SUM(D53:D55)</f>
        <v>2116567000</v>
      </c>
      <c r="E57" s="85"/>
      <c r="F57" s="97">
        <f>SUM(F53:F55)</f>
        <v>146833078.83899993</v>
      </c>
      <c r="G57" s="49"/>
      <c r="H57" s="63">
        <f>IF(D57=0,"n/a",IF(AND(F57/D57&lt;1,F57/D57&gt;-1),F57/D57,"n/a"))</f>
        <v>6.9373225056896345E-2</v>
      </c>
      <c r="I57" s="49"/>
      <c r="J57" s="97">
        <f>SUM(J53:J55)</f>
        <v>2189255179.4559999</v>
      </c>
      <c r="K57" s="85"/>
      <c r="L57" s="97">
        <f>SUM(L53:L55)</f>
        <v>74144899.382999957</v>
      </c>
      <c r="M57" s="49"/>
      <c r="N57" s="63">
        <f>IF(J57=0,"n/a",IF(AND(L57/J57&lt;1,L57/J57&gt;-1),L57/J57,"n/a"))</f>
        <v>3.3867636846895095E-2</v>
      </c>
      <c r="O57" s="86"/>
      <c r="P57" s="28"/>
      <c r="Q57" s="28"/>
      <c r="R57" s="28"/>
    </row>
    <row r="58" spans="1:18" ht="12.75" customHeight="1" thickTop="1" x14ac:dyDescent="0.25">
      <c r="A58" s="11"/>
      <c r="B58" s="98"/>
      <c r="C58" s="99"/>
      <c r="D58" s="98"/>
      <c r="E58" s="99"/>
      <c r="F58" s="98"/>
      <c r="G58" s="100"/>
      <c r="H58" s="98"/>
      <c r="I58" s="99"/>
      <c r="J58" s="98"/>
      <c r="K58" s="99"/>
      <c r="L58" s="98"/>
      <c r="M58" s="99"/>
      <c r="N58" s="98"/>
      <c r="O58" s="80"/>
      <c r="P58" s="9"/>
      <c r="Q58" s="9"/>
      <c r="R58" s="9"/>
    </row>
    <row r="59" spans="1:18" x14ac:dyDescent="0.25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</row>
    <row r="60" spans="1:18" x14ac:dyDescent="0.25">
      <c r="A60" s="107" t="s">
        <v>41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zoomScaleNormal="100" workbookViewId="0">
      <pane ySplit="9" topLeftCell="A10" activePane="bottomLeft" state="frozen"/>
      <selection activeCell="F24" sqref="F24"/>
      <selection pane="bottomLeft" activeCell="T40" sqref="T40"/>
    </sheetView>
  </sheetViews>
  <sheetFormatPr defaultColWidth="9.109375" defaultRowHeight="13.2" x14ac:dyDescent="0.25"/>
  <cols>
    <col min="1" max="1" width="41.88671875" style="2" customWidth="1"/>
    <col min="2" max="2" width="18.109375" style="2" bestFit="1" customWidth="1"/>
    <col min="3" max="3" width="0.6640625" style="2" customWidth="1"/>
    <col min="4" max="4" width="17.109375" style="2" hidden="1" customWidth="1"/>
    <col min="5" max="5" width="0.6640625" style="2" hidden="1" customWidth="1"/>
    <col min="6" max="6" width="16.109375" style="2" hidden="1" customWidth="1"/>
    <col min="7" max="7" width="0.6640625" style="2" hidden="1" customWidth="1"/>
    <col min="8" max="8" width="7.6640625" style="2" hidden="1" customWidth="1"/>
    <col min="9" max="9" width="0.6640625" style="2" hidden="1" customWidth="1"/>
    <col min="10" max="10" width="18.109375" style="2" bestFit="1" customWidth="1"/>
    <col min="11" max="11" width="0.6640625" style="2" customWidth="1"/>
    <col min="12" max="12" width="16.33203125" style="2" bestFit="1" customWidth="1"/>
    <col min="13" max="13" width="0.6640625" style="2" customWidth="1"/>
    <col min="14" max="14" width="7.6640625" style="2" bestFit="1" customWidth="1"/>
    <col min="15" max="15" width="0.6640625" style="2" customWidth="1"/>
    <col min="16" max="16" width="7.6640625" style="2" customWidth="1"/>
    <col min="17" max="17" width="9.109375" style="2" hidden="1" customWidth="1"/>
    <col min="18" max="18" width="7.88671875" style="2" customWidth="1"/>
    <col min="19" max="16384" width="9.109375" style="2"/>
  </cols>
  <sheetData>
    <row r="1" spans="1:18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3.8" x14ac:dyDescent="0.25">
      <c r="A3" s="1" t="str">
        <f>"TWELVE MONTHS ENDED "&amp;'[4]Input Tab'!B3&amp;" "&amp;'[4]Input Tab'!B4&amp;", "&amp;'[4]Input Tab'!B1</f>
        <v>TWELVE MONTHS ENDED MARCH 31, 2017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5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5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tr">
        <f>"VARIANCE FROM "&amp;'[4]Input Tab'!B2</f>
        <v>VARIANCE FROM 2016</v>
      </c>
      <c r="M6" s="12"/>
      <c r="N6" s="12"/>
      <c r="O6" s="13"/>
      <c r="P6" s="14" t="s">
        <v>5</v>
      </c>
      <c r="Q6" s="15"/>
      <c r="R6" s="15"/>
    </row>
    <row r="7" spans="1:18" x14ac:dyDescent="0.25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2" hidden="1" customHeight="1" x14ac:dyDescent="0.25">
      <c r="A8" s="16"/>
      <c r="B8" s="16"/>
      <c r="C8" s="11"/>
      <c r="D8" s="16"/>
      <c r="E8" s="16"/>
      <c r="F8" s="24"/>
      <c r="G8" s="101"/>
      <c r="H8" s="9"/>
      <c r="I8" s="11"/>
      <c r="J8" s="16"/>
      <c r="K8" s="102"/>
      <c r="L8" s="101"/>
      <c r="M8" s="13"/>
      <c r="N8" s="102"/>
      <c r="O8" s="13"/>
      <c r="P8" s="101"/>
      <c r="Q8" s="103"/>
      <c r="R8" s="102"/>
    </row>
    <row r="9" spans="1:18" ht="12.75" customHeight="1" x14ac:dyDescent="0.25">
      <c r="A9" s="20" t="s">
        <v>7</v>
      </c>
      <c r="B9" s="21">
        <f>'[4]Input Tab'!B1</f>
        <v>2017</v>
      </c>
      <c r="C9" s="11"/>
      <c r="D9" s="22" t="s">
        <v>11</v>
      </c>
      <c r="E9" s="11"/>
      <c r="F9" s="22" t="s">
        <v>9</v>
      </c>
      <c r="G9" s="11"/>
      <c r="H9" s="23" t="s">
        <v>10</v>
      </c>
      <c r="I9" s="11"/>
      <c r="J9" s="21">
        <f>'[4]Input Tab'!B2</f>
        <v>2016</v>
      </c>
      <c r="K9" s="9"/>
      <c r="L9" s="22" t="s">
        <v>9</v>
      </c>
      <c r="M9" s="11"/>
      <c r="N9" s="23" t="s">
        <v>10</v>
      </c>
      <c r="O9" s="24"/>
      <c r="P9" s="21">
        <f>'[4]Input Tab'!B1</f>
        <v>2017</v>
      </c>
      <c r="Q9" s="22" t="s">
        <v>11</v>
      </c>
      <c r="R9" s="21">
        <f>'[4]Input Tab'!B2</f>
        <v>2016</v>
      </c>
    </row>
    <row r="10" spans="1:18" ht="6.6" customHeight="1" x14ac:dyDescent="0.25">
      <c r="A10" s="25"/>
      <c r="B10" s="26"/>
      <c r="C10" s="25"/>
      <c r="D10" s="26"/>
      <c r="E10" s="25"/>
      <c r="F10" s="26"/>
      <c r="G10" s="25"/>
      <c r="H10" s="27"/>
      <c r="I10" s="25"/>
      <c r="J10" s="26"/>
      <c r="K10" s="28"/>
      <c r="L10" s="26"/>
      <c r="M10" s="25"/>
      <c r="N10" s="27"/>
      <c r="O10" s="26"/>
      <c r="P10" s="26"/>
      <c r="Q10" s="26"/>
      <c r="R10" s="26"/>
    </row>
    <row r="11" spans="1:18" x14ac:dyDescent="0.25">
      <c r="A11" s="29" t="s">
        <v>12</v>
      </c>
      <c r="B11" s="30">
        <f>'[4]SAP Download'!B130</f>
        <v>1178862177.5899999</v>
      </c>
      <c r="C11" s="30"/>
      <c r="D11" s="30">
        <f>'[4]SAP Download'!C131</f>
        <v>919824000</v>
      </c>
      <c r="E11" s="30"/>
      <c r="F11" s="30">
        <f>B11-D11</f>
        <v>259038177.58999991</v>
      </c>
      <c r="G11" s="30"/>
      <c r="H11" s="30">
        <f>IF(D11=0,"n/a",IF(AND(F11/D11&lt;1,F11/D11&gt;-1),F11/D11,"n/a"))</f>
        <v>0.28161711108864296</v>
      </c>
      <c r="I11" s="30"/>
      <c r="J11" s="30">
        <f>'[4]SAP Download'!F130</f>
        <v>1119922447.8499999</v>
      </c>
      <c r="K11" s="30"/>
      <c r="L11" s="30">
        <f>B11-J11</f>
        <v>58939729.74000001</v>
      </c>
      <c r="M11" s="33"/>
      <c r="N11" s="32">
        <f>IF(J11=0,"n/a",IF(AND(L11/J11&lt;1,L11/J11&gt;-1),L11/J11,"n/a"))</f>
        <v>5.2628402844456849E-2</v>
      </c>
      <c r="O11" s="34"/>
      <c r="P11" s="35">
        <f>IF(B48=0,"n/a",B11/B48)</f>
        <v>0.11112009043484512</v>
      </c>
      <c r="Q11" s="36" t="str">
        <f>IF(D48=0,"n/a",D11/D48)</f>
        <v>n/a</v>
      </c>
      <c r="R11" s="36">
        <f>IF(J48=0,"n/a",J11/J48)</f>
        <v>0.10788229257142226</v>
      </c>
    </row>
    <row r="12" spans="1:18" x14ac:dyDescent="0.25">
      <c r="A12" s="29" t="s">
        <v>13</v>
      </c>
      <c r="B12" s="38">
        <f>'[4]SAP Download'!B131</f>
        <v>878663074.79999995</v>
      </c>
      <c r="C12" s="38"/>
      <c r="D12" s="38">
        <f>'[4]SAP Download'!C132</f>
        <v>123063000</v>
      </c>
      <c r="E12" s="38"/>
      <c r="F12" s="38">
        <f>B12-D12</f>
        <v>755600074.79999995</v>
      </c>
      <c r="G12" s="38"/>
      <c r="H12" s="38" t="str">
        <f>IF(D12=0,"n/a",IF(AND(F12/D12&lt;1,F12/D12&gt;-1),F12/D12,"n/a"))</f>
        <v>n/a</v>
      </c>
      <c r="I12" s="38"/>
      <c r="J12" s="38">
        <f>'[4]SAP Download'!F131</f>
        <v>877222508.27999997</v>
      </c>
      <c r="K12" s="38"/>
      <c r="L12" s="38">
        <f>B12-J12</f>
        <v>1440566.5199999809</v>
      </c>
      <c r="M12" s="38"/>
      <c r="N12" s="32">
        <f>IF(J12=0,"n/a",IF(AND(L12/J12&lt;1,L12/J12&gt;-1),L12/J12,"n/a"))</f>
        <v>1.6421905575867504E-3</v>
      </c>
      <c r="O12" s="34"/>
      <c r="P12" s="39">
        <f>IF(B49=0,"n/a",B12/B49)</f>
        <v>9.7712086463140002E-2</v>
      </c>
      <c r="Q12" s="40">
        <f>IF(D49=0,"n/a",D12/D49)</f>
        <v>1.1412854923855411E-2</v>
      </c>
      <c r="R12" s="40">
        <f>IF(J49=0,"n/a",J12/J49)</f>
        <v>9.7228106216042276E-2</v>
      </c>
    </row>
    <row r="13" spans="1:18" x14ac:dyDescent="0.25">
      <c r="A13" s="29" t="s">
        <v>14</v>
      </c>
      <c r="B13" s="38">
        <f>'[4]SAP Download'!B132</f>
        <v>113503602.48</v>
      </c>
      <c r="C13" s="38"/>
      <c r="D13" s="38">
        <f>'[4]SAP Download'!C133</f>
        <v>16876000</v>
      </c>
      <c r="E13" s="38"/>
      <c r="F13" s="38">
        <f>B13-D13</f>
        <v>96627602.480000004</v>
      </c>
      <c r="G13" s="38"/>
      <c r="H13" s="38" t="str">
        <f>IF(D13=0,"n/a",IF(AND(F13/D13&lt;1,F13/D13&gt;-1),F13/D13,"n/a"))</f>
        <v>n/a</v>
      </c>
      <c r="I13" s="38"/>
      <c r="J13" s="38">
        <f>'[4]SAP Download'!F132</f>
        <v>114975377.42</v>
      </c>
      <c r="K13" s="38"/>
      <c r="L13" s="38">
        <f>B13-J13</f>
        <v>-1471774.9399999976</v>
      </c>
      <c r="M13" s="38"/>
      <c r="N13" s="32">
        <f>IF(J13=0,"n/a",IF(AND(L13/J13&lt;1,L13/J13&gt;-1),L13/J13,"n/a"))</f>
        <v>-1.2800783724533197E-2</v>
      </c>
      <c r="O13" s="34"/>
      <c r="P13" s="39">
        <f>IF(B50=0,"n/a",B13/B50)</f>
        <v>9.2716332440209895E-2</v>
      </c>
      <c r="Q13" s="40">
        <f>IF(D50=0,"n/a",D13/D50)</f>
        <v>1.793833892639743E-3</v>
      </c>
      <c r="R13" s="40">
        <f>IF(J50=0,"n/a",J13/J50)</f>
        <v>9.1108287392506856E-2</v>
      </c>
    </row>
    <row r="14" spans="1:18" x14ac:dyDescent="0.25">
      <c r="A14" s="29" t="s">
        <v>15</v>
      </c>
      <c r="B14" s="38">
        <f>'[4]SAP Download'!B133</f>
        <v>19265651.690000001</v>
      </c>
      <c r="C14" s="38"/>
      <c r="D14" s="38">
        <f>'[4]SAP Download'!C134</f>
        <v>370000</v>
      </c>
      <c r="E14" s="38"/>
      <c r="F14" s="38">
        <f>B14-D14</f>
        <v>18895651.690000001</v>
      </c>
      <c r="G14" s="38"/>
      <c r="H14" s="38" t="str">
        <f>IF(D14=0,"n/a",IF(AND(F14/D14&lt;1,F14/D14&gt;-1),F14/D14,"n/a"))</f>
        <v>n/a</v>
      </c>
      <c r="I14" s="38"/>
      <c r="J14" s="38">
        <f>'[4]SAP Download'!F133</f>
        <v>20222402.149999999</v>
      </c>
      <c r="K14" s="38"/>
      <c r="L14" s="38">
        <f>B14-J14</f>
        <v>-956750.45999999717</v>
      </c>
      <c r="M14" s="38"/>
      <c r="N14" s="32">
        <f>IF(J14=0,"n/a",IF(AND(L14/J14&lt;1,L14/J14&gt;-1),L14/J14,"n/a"))</f>
        <v>-4.7311414979451252E-2</v>
      </c>
      <c r="O14" s="34"/>
      <c r="P14" s="39">
        <f>IF(B51=0,"n/a",B14/B51)</f>
        <v>0.23392511140481032</v>
      </c>
      <c r="Q14" s="40">
        <f>IF(D51=0,"n/a",D14/D51)</f>
        <v>2.8648658274932657E-4</v>
      </c>
      <c r="R14" s="40">
        <f>IF(J51=0,"n/a",J14/J51)</f>
        <v>0.22860564500653466</v>
      </c>
    </row>
    <row r="15" spans="1:18" x14ac:dyDescent="0.25">
      <c r="A15" s="29" t="s">
        <v>16</v>
      </c>
      <c r="B15" s="38">
        <f>'[4]SAP Download'!B134</f>
        <v>340433.98</v>
      </c>
      <c r="C15" s="42"/>
      <c r="D15" s="38">
        <f>'[4]SAP Download'!C135</f>
        <v>2237316000</v>
      </c>
      <c r="E15" s="42"/>
      <c r="F15" s="38">
        <f>B15-D15</f>
        <v>-2236975566.02</v>
      </c>
      <c r="G15" s="42"/>
      <c r="H15" s="38">
        <f>IF(D15=0,"n/a",IF(AND(F15/D15&lt;1,F15/D15&gt;-1),F15/D15,"n/a"))</f>
        <v>-0.999847838222227</v>
      </c>
      <c r="I15" s="42"/>
      <c r="J15" s="38">
        <f>'[4]SAP Download'!F134</f>
        <v>330425.09999999998</v>
      </c>
      <c r="K15" s="38"/>
      <c r="L15" s="38">
        <f>B15-J15</f>
        <v>10008.880000000005</v>
      </c>
      <c r="M15" s="42"/>
      <c r="N15" s="32">
        <f>IF(J15=0,"n/a",IF(AND(L15/J15&lt;1,L15/J15&gt;-1),L15/J15,"n/a"))</f>
        <v>3.0290919182592378E-2</v>
      </c>
      <c r="O15" s="43"/>
      <c r="P15" s="39">
        <f>IF(B52=0,"n/a",B15/B52)</f>
        <v>4.7544713123235646E-2</v>
      </c>
      <c r="Q15" s="40">
        <f>IF(D52=0,"n/a",D15/D52)</f>
        <v>26.54276257251664</v>
      </c>
      <c r="R15" s="40">
        <f>IF(J52=0,"n/a",J15/J52)</f>
        <v>4.7764339047884394E-2</v>
      </c>
    </row>
    <row r="16" spans="1:18" ht="8.4" customHeight="1" x14ac:dyDescent="0.25">
      <c r="A16" s="25"/>
      <c r="B16" s="44"/>
      <c r="C16" s="38"/>
      <c r="D16" s="44"/>
      <c r="E16" s="38"/>
      <c r="F16" s="44"/>
      <c r="G16" s="38"/>
      <c r="H16" s="44" t="s">
        <v>3</v>
      </c>
      <c r="I16" s="38"/>
      <c r="J16" s="44"/>
      <c r="K16" s="38"/>
      <c r="L16" s="44"/>
      <c r="M16" s="38"/>
      <c r="N16" s="45" t="s">
        <v>3</v>
      </c>
      <c r="O16" s="34"/>
      <c r="P16" s="46"/>
      <c r="Q16" s="46" t="s">
        <v>17</v>
      </c>
      <c r="R16" s="46" t="s">
        <v>17</v>
      </c>
    </row>
    <row r="17" spans="1:18" x14ac:dyDescent="0.25">
      <c r="A17" s="47" t="s">
        <v>18</v>
      </c>
      <c r="B17" s="48">
        <f>SUM(B11:B16)</f>
        <v>2190634940.54</v>
      </c>
      <c r="C17" s="38"/>
      <c r="D17" s="38" t="e">
        <f>SUM(#REF!)</f>
        <v>#REF!</v>
      </c>
      <c r="E17" s="38"/>
      <c r="F17" s="38" t="e">
        <f>SUM(#REF!)</f>
        <v>#REF!</v>
      </c>
      <c r="G17" s="38"/>
      <c r="H17" s="42" t="e">
        <f>IF(D17=0,"n/a",IF(AND(F17/D17&lt;1,F17/D17&gt;-1),F17/D17,"n/a"))</f>
        <v>#REF!</v>
      </c>
      <c r="I17" s="38"/>
      <c r="J17" s="48">
        <f>SUM(J11:J16)</f>
        <v>2132673160.8</v>
      </c>
      <c r="K17" s="38"/>
      <c r="L17" s="48">
        <f>SUM(L11:L16)</f>
        <v>57961779.740000002</v>
      </c>
      <c r="M17" s="38"/>
      <c r="N17" s="50">
        <f>IF(J17=0,"n/a",IF(AND(L17/J17&lt;1,L17/J17&gt;-1),L17/J17,"n/a"))</f>
        <v>2.7177994643238071E-2</v>
      </c>
      <c r="O17" s="34"/>
      <c r="P17" s="51">
        <f>IF(B54=0,"n/a",B17/B54)</f>
        <v>0.10473993681520313</v>
      </c>
      <c r="Q17" s="40" t="e">
        <f>IF(D54=0,"n/a",D17/D54)</f>
        <v>#REF!</v>
      </c>
      <c r="R17" s="51">
        <f>IF(J54=0,"n/a",J17/J54)</f>
        <v>0.10272684340638472</v>
      </c>
    </row>
    <row r="18" spans="1:18" x14ac:dyDescent="0.25">
      <c r="A18" s="29" t="s">
        <v>19</v>
      </c>
      <c r="B18" s="38">
        <f>'[4]SAP Download'!B136</f>
        <v>11157033.800000001</v>
      </c>
      <c r="C18" s="38"/>
      <c r="D18" s="38">
        <f>'[4]SAP Download'!C137</f>
        <v>35302000</v>
      </c>
      <c r="E18" s="38"/>
      <c r="F18" s="38">
        <f>B18-D18</f>
        <v>-24144966.199999999</v>
      </c>
      <c r="G18" s="38"/>
      <c r="H18" s="42">
        <f>IF(D18=0,"n/a",IF(AND(F18/D18&lt;1,F18/D18&gt;-1),F18/D18,"n/a"))</f>
        <v>-0.68395462580023791</v>
      </c>
      <c r="I18" s="38"/>
      <c r="J18" s="38">
        <f>'[4]SAP Download'!F136</f>
        <v>10747448.199999999</v>
      </c>
      <c r="K18" s="38"/>
      <c r="L18" s="38">
        <f>B18-J18</f>
        <v>409585.60000000149</v>
      </c>
      <c r="M18" s="38"/>
      <c r="N18" s="56">
        <f>IF(J18=0,"n/a",IF(AND(L18/J18&lt;1,L18/J18&gt;-1),L18/J18,"n/a"))</f>
        <v>3.8110032481943154E-2</v>
      </c>
      <c r="O18" s="43"/>
      <c r="P18" s="40">
        <f>IF(B55=0,"n/a",B18/B55)</f>
        <v>5.375674690751165E-3</v>
      </c>
      <c r="Q18" s="40">
        <f>IF(D55=0,"n/a",D18/D55)</f>
        <v>1.6569019809792797E-3</v>
      </c>
      <c r="R18" s="40">
        <f>IF(J55=0,"n/a",J18/J55)</f>
        <v>5.2282307398324917E-3</v>
      </c>
    </row>
    <row r="19" spans="1:18" x14ac:dyDescent="0.25">
      <c r="A19" s="29" t="s">
        <v>20</v>
      </c>
      <c r="B19" s="38">
        <f>'[4]SAP Download'!B137</f>
        <v>52023352.75</v>
      </c>
      <c r="C19" s="38"/>
      <c r="D19" s="38">
        <f>'[4]SAP Download'!C138</f>
        <v>2277523000</v>
      </c>
      <c r="E19" s="38"/>
      <c r="F19" s="38">
        <f>B19-D19</f>
        <v>-2225499647.25</v>
      </c>
      <c r="G19" s="38"/>
      <c r="H19" s="42">
        <f>IF(D19=0,"n/a",IF(AND(F19/D19&lt;1,F19/D19&gt;-1),F19/D19,"n/a"))</f>
        <v>-0.97715792431075343</v>
      </c>
      <c r="I19" s="38"/>
      <c r="J19" s="38">
        <f>'[4]SAP Download'!F137</f>
        <v>46897642.5</v>
      </c>
      <c r="K19" s="38"/>
      <c r="L19" s="38">
        <f>B19-J19</f>
        <v>5125710.25</v>
      </c>
      <c r="M19" s="38"/>
      <c r="N19" s="56">
        <f>IF(J19=0,"n/a",IF(AND(L19/J19&lt;1,L19/J19&gt;-1),L19/J19,"n/a"))</f>
        <v>0.10929569114268377</v>
      </c>
      <c r="O19" s="34"/>
      <c r="P19" s="51">
        <f>IF(B56=0,"n/a",B19/B56)</f>
        <v>1.9974335673325693E-2</v>
      </c>
      <c r="Q19" s="51" t="e">
        <f>IF(D56=0,"n/a",D19/D56)</f>
        <v>#REF!</v>
      </c>
      <c r="R19" s="51">
        <f>IF(J56=0,"n/a",J19/J56)</f>
        <v>2.3119484197605115E-2</v>
      </c>
    </row>
    <row r="20" spans="1:18" ht="6" customHeight="1" x14ac:dyDescent="0.25">
      <c r="A20" s="28"/>
      <c r="B20" s="52"/>
      <c r="C20" s="53"/>
      <c r="D20" s="52"/>
      <c r="E20" s="53"/>
      <c r="F20" s="52"/>
      <c r="G20" s="53"/>
      <c r="H20" s="52" t="s">
        <v>3</v>
      </c>
      <c r="I20" s="53"/>
      <c r="J20" s="52"/>
      <c r="K20" s="53"/>
      <c r="L20" s="52"/>
      <c r="M20" s="53"/>
      <c r="N20" s="52" t="s">
        <v>3</v>
      </c>
      <c r="O20" s="54"/>
      <c r="P20" s="54"/>
      <c r="Q20" s="54"/>
      <c r="R20" s="54"/>
    </row>
    <row r="21" spans="1:18" x14ac:dyDescent="0.25">
      <c r="A21" s="55" t="s">
        <v>21</v>
      </c>
      <c r="B21" s="38">
        <f>SUM(B17:B19)</f>
        <v>2253815327.0900002</v>
      </c>
      <c r="C21" s="38"/>
      <c r="D21" s="38" t="e">
        <f>SUM(D17:D19)</f>
        <v>#REF!</v>
      </c>
      <c r="E21" s="38"/>
      <c r="F21" s="38" t="e">
        <f>SUM(F17:F19)</f>
        <v>#REF!</v>
      </c>
      <c r="G21" s="38"/>
      <c r="H21" s="42" t="e">
        <f>IF(D21=0,"n/a",IF(AND(F21/D21&lt;1,F21/D21&gt;-1),F21/D21,"n/a"))</f>
        <v>#REF!</v>
      </c>
      <c r="I21" s="38"/>
      <c r="J21" s="38">
        <f>SUM(J17:J19)</f>
        <v>2190318251.5</v>
      </c>
      <c r="K21" s="38"/>
      <c r="L21" s="38">
        <f>SUM(L17:L19)</f>
        <v>63497075.590000004</v>
      </c>
      <c r="M21" s="38"/>
      <c r="N21" s="56">
        <f>IF(J21=0,"n/a",IF(AND(L21/J21&lt;1,L21/J21&gt;-1),L21/J21,"n/a"))</f>
        <v>2.8989885623477398E-2</v>
      </c>
      <c r="O21" s="34"/>
      <c r="P21" s="33"/>
      <c r="Q21" s="57"/>
      <c r="R21" s="57"/>
    </row>
    <row r="22" spans="1:18" ht="6.6" customHeight="1" x14ac:dyDescent="0.25">
      <c r="A22" s="58"/>
      <c r="B22" s="42"/>
      <c r="C22" s="42"/>
      <c r="D22" s="42"/>
      <c r="E22" s="42"/>
      <c r="F22" s="42"/>
      <c r="G22" s="42"/>
      <c r="H22" s="42" t="s">
        <v>3</v>
      </c>
      <c r="I22" s="42"/>
      <c r="J22" s="42"/>
      <c r="K22" s="42"/>
      <c r="L22" s="42"/>
      <c r="M22" s="42"/>
      <c r="N22" s="59" t="s">
        <v>3</v>
      </c>
      <c r="O22" s="43"/>
      <c r="P22" s="59"/>
      <c r="Q22" s="59"/>
      <c r="R22" s="59"/>
    </row>
    <row r="23" spans="1:18" x14ac:dyDescent="0.25">
      <c r="A23" s="29" t="s">
        <v>22</v>
      </c>
      <c r="B23" s="38">
        <f>'[4]SAP Download'!B140</f>
        <v>5424787.3300000001</v>
      </c>
      <c r="C23" s="42"/>
      <c r="D23" s="42">
        <f>'[4]SAP Download'!C141</f>
        <v>15531000</v>
      </c>
      <c r="E23" s="42"/>
      <c r="F23" s="42">
        <f>B23-D23</f>
        <v>-10106212.67</v>
      </c>
      <c r="G23" s="42"/>
      <c r="H23" s="42">
        <f>IF(D23=0,"n/a",IF(AND(F23/D23&lt;1,F23/D23&gt;-1),F23/D23,"n/a"))</f>
        <v>-0.65071229605305514</v>
      </c>
      <c r="I23" s="42"/>
      <c r="J23" s="38">
        <f>'[4]SAP Download'!F140</f>
        <v>-20666515.98</v>
      </c>
      <c r="K23" s="42"/>
      <c r="L23" s="38">
        <f>B23-J23</f>
        <v>26091303.310000002</v>
      </c>
      <c r="M23" s="42"/>
      <c r="N23" s="56" t="str">
        <f>IF(J23=0,"n/a",IF(AND(L23/J23&lt;1,L23/J23&gt;-1),L23/J23,"n/a"))</f>
        <v>n/a</v>
      </c>
      <c r="O23" s="43"/>
      <c r="P23" s="59"/>
      <c r="Q23" s="59"/>
      <c r="R23" s="59"/>
    </row>
    <row r="24" spans="1:18" x14ac:dyDescent="0.25">
      <c r="A24" s="29" t="s">
        <v>23</v>
      </c>
      <c r="B24" s="38">
        <f>'[4]SAP Download'!B141</f>
        <v>17861919.010000002</v>
      </c>
      <c r="C24" s="42"/>
      <c r="D24" s="42">
        <f>'[4]SAP Download'!C142</f>
        <v>-20081894</v>
      </c>
      <c r="E24" s="42"/>
      <c r="F24" s="42">
        <f>B24-D24</f>
        <v>37943813.010000005</v>
      </c>
      <c r="G24" s="42"/>
      <c r="H24" s="42" t="str">
        <f>IF(D24=0,"n/a",IF(AND(F24/D24&lt;1,F24/D24&gt;-1),F24/D24,"n/a"))</f>
        <v>n/a</v>
      </c>
      <c r="I24" s="42"/>
      <c r="J24" s="38">
        <f>'[4]SAP Download'!F141</f>
        <v>20162683.030000001</v>
      </c>
      <c r="K24" s="42"/>
      <c r="L24" s="38">
        <f>B24-J24</f>
        <v>-2300764.0199999996</v>
      </c>
      <c r="M24" s="42"/>
      <c r="N24" s="56">
        <f>IF(J24=0,"n/a",IF(AND(L24/J24&lt;1,L24/J24&gt;-1),L24/J24,"n/a"))</f>
        <v>-0.11411001286766742</v>
      </c>
      <c r="O24" s="43"/>
      <c r="P24" s="59"/>
      <c r="Q24" s="59"/>
      <c r="R24" s="59"/>
    </row>
    <row r="25" spans="1:18" x14ac:dyDescent="0.25">
      <c r="A25" s="29" t="s">
        <v>24</v>
      </c>
      <c r="B25" s="38">
        <f>'[4]SAP Download'!B142</f>
        <v>-18485067.190000001</v>
      </c>
      <c r="C25" s="42"/>
      <c r="D25" s="42">
        <f>'[4]SAP Download'!C143</f>
        <v>3813000</v>
      </c>
      <c r="E25" s="42"/>
      <c r="F25" s="42">
        <f>B25-D25</f>
        <v>-22298067.190000001</v>
      </c>
      <c r="G25" s="42"/>
      <c r="H25" s="42" t="str">
        <f>IF(D25=0,"n/a",IF(AND(F25/D25&lt;1,F25/D25&gt;-1),F25/D25,"n/a"))</f>
        <v>n/a</v>
      </c>
      <c r="I25" s="42"/>
      <c r="J25" s="38">
        <f>'[4]SAP Download'!F142</f>
        <v>-13221789.43</v>
      </c>
      <c r="K25" s="42"/>
      <c r="L25" s="38">
        <f>B25-J25</f>
        <v>-5263277.7600000016</v>
      </c>
      <c r="M25" s="42"/>
      <c r="N25" s="56">
        <f>IF(J25=0,"n/a",IF(AND(L25/J25&lt;1,L25/J25&gt;-1),L25/J25,"n/a"))</f>
        <v>0.39807605376453209</v>
      </c>
      <c r="O25" s="43"/>
      <c r="P25" s="59"/>
      <c r="Q25" s="59"/>
      <c r="R25" s="59"/>
    </row>
    <row r="26" spans="1:18" x14ac:dyDescent="0.25">
      <c r="A26" s="29" t="s">
        <v>25</v>
      </c>
      <c r="B26" s="48">
        <f>'[4]SAP Download'!B143</f>
        <v>18668440.870000001</v>
      </c>
      <c r="C26" s="42"/>
      <c r="D26" s="48">
        <f>'[4]SAP Download'!C144</f>
        <v>-737894</v>
      </c>
      <c r="E26" s="42"/>
      <c r="F26" s="48">
        <f>B26-D26</f>
        <v>19406334.870000001</v>
      </c>
      <c r="G26" s="42"/>
      <c r="H26" s="48" t="str">
        <f>IF(D26=0,"n/a",IF(AND(F26/D26&lt;1,F26/D26&gt;-1),F26/D26,"n/a"))</f>
        <v>n/a</v>
      </c>
      <c r="I26" s="42"/>
      <c r="J26" s="48">
        <f>'[4]SAP Download'!F143</f>
        <v>8438952.3800000008</v>
      </c>
      <c r="K26" s="42"/>
      <c r="L26" s="48">
        <f>B26-J26</f>
        <v>10229488.49</v>
      </c>
      <c r="M26" s="42"/>
      <c r="N26" s="50" t="str">
        <f>IF(J26=0,"n/a",IF(AND(L26/J26&lt;1,L26/J26&gt;-1),L26/J26,"n/a"))</f>
        <v>n/a</v>
      </c>
      <c r="O26" s="43"/>
      <c r="P26" s="59"/>
      <c r="Q26" s="59"/>
      <c r="R26" s="59"/>
    </row>
    <row r="27" spans="1:18" x14ac:dyDescent="0.25">
      <c r="A27" s="29" t="s">
        <v>26</v>
      </c>
      <c r="B27" s="48">
        <f>SUM(B23:B26)</f>
        <v>23470080.020000003</v>
      </c>
      <c r="C27" s="38"/>
      <c r="D27" s="48">
        <f>SUM(D23:D26)</f>
        <v>-1475788</v>
      </c>
      <c r="E27" s="38"/>
      <c r="F27" s="48">
        <f>SUM(F23:F26)</f>
        <v>24945868.020000003</v>
      </c>
      <c r="G27" s="38"/>
      <c r="H27" s="48" t="str">
        <f>IF(D27=0,"n/a",IF(AND(F27/D27&lt;1,F27/D27&gt;-1),F27/D27,"n/a"))</f>
        <v>n/a</v>
      </c>
      <c r="I27" s="38"/>
      <c r="J27" s="48">
        <f>SUM(J23:J26)</f>
        <v>-5286669.9999999981</v>
      </c>
      <c r="K27" s="38"/>
      <c r="L27" s="48">
        <f>SUM(L23:L26)</f>
        <v>28756750.020000003</v>
      </c>
      <c r="M27" s="38"/>
      <c r="N27" s="50" t="str">
        <f>IF(J27=0,"n/a",IF(AND(L27/J27&lt;1,L27/J27&gt;-1),L27/J27,"n/a"))</f>
        <v>n/a</v>
      </c>
      <c r="O27" s="34"/>
      <c r="P27" s="57"/>
      <c r="Q27" s="57"/>
      <c r="R27" s="57"/>
    </row>
    <row r="28" spans="1:18" ht="6.6" customHeight="1" x14ac:dyDescent="0.25">
      <c r="A28" s="58"/>
      <c r="B28" s="60"/>
      <c r="C28" s="60"/>
      <c r="D28" s="60"/>
      <c r="E28" s="60"/>
      <c r="F28" s="60"/>
      <c r="G28" s="60"/>
      <c r="H28" s="60" t="s">
        <v>3</v>
      </c>
      <c r="I28" s="60"/>
      <c r="J28" s="60"/>
      <c r="K28" s="60"/>
      <c r="L28" s="60"/>
      <c r="M28" s="42"/>
      <c r="N28" s="59" t="s">
        <v>3</v>
      </c>
      <c r="O28" s="43"/>
      <c r="P28" s="59"/>
      <c r="Q28" s="59"/>
      <c r="R28" s="59"/>
    </row>
    <row r="29" spans="1:18" ht="13.8" thickBot="1" x14ac:dyDescent="0.3">
      <c r="A29" s="61" t="s">
        <v>27</v>
      </c>
      <c r="B29" s="62">
        <f>+B27+B21</f>
        <v>2277285407.1100001</v>
      </c>
      <c r="C29" s="30"/>
      <c r="D29" s="62" t="e">
        <f>+D27+D21</f>
        <v>#REF!</v>
      </c>
      <c r="E29" s="30"/>
      <c r="F29" s="62" t="e">
        <f>+F27+F21</f>
        <v>#REF!</v>
      </c>
      <c r="G29" s="30"/>
      <c r="H29" s="62" t="e">
        <f>IF(D29=0,"n/a",IF(AND(F29/D29&lt;1,F29/D29&gt;-1),F29/D29,"n/a"))</f>
        <v>#REF!</v>
      </c>
      <c r="I29" s="30"/>
      <c r="J29" s="62">
        <f>+J27+J21</f>
        <v>2185031581.5</v>
      </c>
      <c r="K29" s="30"/>
      <c r="L29" s="62">
        <f>+L27+L21</f>
        <v>92253825.610000014</v>
      </c>
      <c r="M29" s="38"/>
      <c r="N29" s="63">
        <f>IF(J29=0,"n/a",IF(AND(L29/J29&lt;1,L29/J29&gt;-1),L29/J29,"n/a"))</f>
        <v>4.2220820234858472E-2</v>
      </c>
      <c r="O29" s="34"/>
      <c r="P29" s="57"/>
      <c r="Q29" s="57"/>
      <c r="R29" s="57"/>
    </row>
    <row r="30" spans="1:18" ht="4.2" customHeight="1" thickTop="1" x14ac:dyDescent="0.25">
      <c r="A30" s="64"/>
      <c r="B30" s="60"/>
      <c r="C30" s="30"/>
      <c r="D30" s="60"/>
      <c r="E30" s="30"/>
      <c r="F30" s="60"/>
      <c r="G30" s="30"/>
      <c r="H30" s="60"/>
      <c r="I30" s="30"/>
      <c r="J30" s="60"/>
      <c r="K30" s="30"/>
      <c r="L30" s="60"/>
      <c r="M30" s="38"/>
      <c r="N30" s="65"/>
      <c r="O30" s="34"/>
      <c r="P30" s="57"/>
      <c r="Q30" s="57"/>
      <c r="R30" s="57"/>
    </row>
    <row r="31" spans="1:18" ht="13.2" customHeight="1" x14ac:dyDescent="0.25">
      <c r="A31" s="28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7"/>
      <c r="N31" s="38"/>
      <c r="O31" s="68"/>
      <c r="P31" s="54"/>
      <c r="Q31" s="54"/>
      <c r="R31" s="54"/>
    </row>
    <row r="32" spans="1:18" x14ac:dyDescent="0.25">
      <c r="A32" s="29" t="s">
        <v>28</v>
      </c>
      <c r="B32" s="30">
        <f>'[4]SAP Download'!B146</f>
        <v>85776051.060000002</v>
      </c>
      <c r="C32" s="30"/>
      <c r="D32" s="30">
        <f>'[4]SAP Download'!C147</f>
        <v>-83530157</v>
      </c>
      <c r="E32" s="30"/>
      <c r="F32" s="30"/>
      <c r="G32" s="30"/>
      <c r="H32" s="30"/>
      <c r="I32" s="30"/>
      <c r="J32" s="30">
        <f>'[4]SAP Download'!F146</f>
        <v>84068125.129999995</v>
      </c>
      <c r="K32" s="30"/>
      <c r="L32" s="30"/>
      <c r="M32" s="38"/>
      <c r="N32" s="38"/>
      <c r="O32" s="57"/>
      <c r="P32" s="33"/>
      <c r="Q32" s="57"/>
      <c r="R32" s="57"/>
    </row>
    <row r="33" spans="1:18" x14ac:dyDescent="0.25">
      <c r="A33" s="29" t="s">
        <v>29</v>
      </c>
      <c r="B33" s="38">
        <f>'[4]SAP Download'!B147</f>
        <v>-75373196.340000004</v>
      </c>
      <c r="C33" s="38"/>
      <c r="D33" s="38">
        <f>'[4]SAP Download'!C148</f>
        <v>109924265</v>
      </c>
      <c r="E33" s="38"/>
      <c r="F33" s="38"/>
      <c r="G33" s="38"/>
      <c r="H33" s="38"/>
      <c r="I33" s="38"/>
      <c r="J33" s="38">
        <f>'[4]SAP Download'!F147</f>
        <v>-94401265.810000002</v>
      </c>
      <c r="K33" s="30"/>
      <c r="L33" s="30"/>
      <c r="M33" s="38"/>
      <c r="N33" s="38"/>
      <c r="O33" s="34"/>
      <c r="P33" s="33"/>
      <c r="Q33" s="57"/>
      <c r="R33" s="57"/>
    </row>
    <row r="34" spans="1:18" ht="12" customHeight="1" x14ac:dyDescent="0.25">
      <c r="A34" s="29" t="s">
        <v>30</v>
      </c>
      <c r="B34" s="38">
        <f>'[4]SAP Download'!B148</f>
        <v>98444003.859999999</v>
      </c>
      <c r="C34" s="70"/>
      <c r="D34" s="38">
        <f>'[4]SAP Download'!C149</f>
        <v>-54475329</v>
      </c>
      <c r="E34" s="70"/>
      <c r="F34" s="38"/>
      <c r="G34" s="70"/>
      <c r="H34" s="70"/>
      <c r="I34" s="70"/>
      <c r="J34" s="38">
        <f>'[4]SAP Download'!F148</f>
        <v>107532640.62</v>
      </c>
      <c r="K34" s="71"/>
      <c r="L34" s="71"/>
      <c r="M34" s="70"/>
      <c r="N34" s="70"/>
      <c r="O34" s="28"/>
      <c r="P34" s="25"/>
      <c r="Q34" s="28"/>
      <c r="R34" s="28"/>
    </row>
    <row r="35" spans="1:18" x14ac:dyDescent="0.25">
      <c r="A35" s="29" t="s">
        <v>31</v>
      </c>
      <c r="B35" s="38">
        <f>'[4]SAP Download'!B149</f>
        <v>-55449266.640000001</v>
      </c>
      <c r="C35" s="38"/>
      <c r="D35" s="38">
        <f>'[4]SAP Download'!C150</f>
        <v>16218873</v>
      </c>
      <c r="E35" s="38"/>
      <c r="F35" s="38"/>
      <c r="G35" s="38"/>
      <c r="H35" s="38"/>
      <c r="I35" s="38"/>
      <c r="J35" s="38">
        <f>'[4]SAP Download'!F149</f>
        <v>-54315312.5</v>
      </c>
      <c r="K35" s="30"/>
      <c r="L35" s="30"/>
      <c r="M35" s="38"/>
      <c r="N35" s="38"/>
      <c r="O35" s="57"/>
      <c r="P35" s="33"/>
      <c r="Q35" s="57"/>
      <c r="R35" s="57"/>
    </row>
    <row r="36" spans="1:18" x14ac:dyDescent="0.25">
      <c r="A36" s="29" t="s">
        <v>32</v>
      </c>
      <c r="B36" s="38">
        <f>'[4]SAP Download'!B150</f>
        <v>17470203.879999999</v>
      </c>
      <c r="C36" s="38"/>
      <c r="D36" s="38">
        <f>'[4]SAP Download'!C151</f>
        <v>-6446594</v>
      </c>
      <c r="E36" s="38"/>
      <c r="F36" s="38"/>
      <c r="G36" s="38"/>
      <c r="H36" s="38"/>
      <c r="I36" s="38"/>
      <c r="J36" s="38">
        <f>'[4]SAP Download'!F150</f>
        <v>16813234.420000002</v>
      </c>
      <c r="K36" s="30"/>
      <c r="L36" s="30"/>
      <c r="M36" s="38"/>
      <c r="N36" s="38"/>
      <c r="O36" s="57"/>
      <c r="P36" s="33"/>
      <c r="Q36" s="57"/>
      <c r="R36" s="57"/>
    </row>
    <row r="37" spans="1:18" x14ac:dyDescent="0.25">
      <c r="A37" s="29" t="s">
        <v>33</v>
      </c>
      <c r="B37" s="38">
        <f>'[4]SAP Download'!B151</f>
        <v>-6476714.6299999999</v>
      </c>
      <c r="C37" s="38"/>
      <c r="D37" s="38">
        <f>'[4]SAP Download'!C152</f>
        <v>0</v>
      </c>
      <c r="E37" s="38"/>
      <c r="F37" s="38"/>
      <c r="G37" s="38"/>
      <c r="H37" s="38"/>
      <c r="I37" s="38"/>
      <c r="J37" s="38">
        <f>'[4]SAP Download'!F151</f>
        <v>-6288402.8099999996</v>
      </c>
      <c r="K37" s="30"/>
      <c r="L37" s="30"/>
      <c r="M37" s="38"/>
      <c r="N37" s="38"/>
      <c r="O37" s="57"/>
      <c r="P37" s="33"/>
      <c r="Q37" s="57"/>
      <c r="R37" s="57"/>
    </row>
    <row r="38" spans="1:18" x14ac:dyDescent="0.25">
      <c r="A38" s="29" t="s">
        <v>34</v>
      </c>
      <c r="B38" s="38">
        <f>'[4]SAP Download'!B152</f>
        <v>-6674.02</v>
      </c>
      <c r="C38" s="38"/>
      <c r="D38" s="38"/>
      <c r="E38" s="38"/>
      <c r="F38" s="38"/>
      <c r="G38" s="38"/>
      <c r="H38" s="38"/>
      <c r="I38" s="38"/>
      <c r="J38" s="38">
        <f>'[4]SAP Download'!F152</f>
        <v>-6984484.7699999996</v>
      </c>
      <c r="K38" s="30"/>
      <c r="L38" s="30"/>
      <c r="M38" s="38"/>
      <c r="N38" s="38"/>
      <c r="O38" s="57"/>
      <c r="P38" s="33"/>
      <c r="Q38" s="57"/>
      <c r="R38" s="57"/>
    </row>
    <row r="39" spans="1:18" x14ac:dyDescent="0.25">
      <c r="A39" s="29" t="s">
        <v>35</v>
      </c>
      <c r="B39" s="38">
        <f>'[4]SAP Download'!B153</f>
        <v>-1110720.8</v>
      </c>
      <c r="C39" s="38"/>
      <c r="D39" s="38" t="e">
        <f>'[4]SAP Download'!#REF!</f>
        <v>#REF!</v>
      </c>
      <c r="E39" s="38"/>
      <c r="F39" s="38"/>
      <c r="G39" s="38"/>
      <c r="H39" s="38"/>
      <c r="I39" s="38"/>
      <c r="J39" s="38">
        <f>'[4]SAP Download'!F153</f>
        <v>-2996954.09</v>
      </c>
      <c r="K39" s="30"/>
      <c r="L39" s="30"/>
      <c r="M39" s="38"/>
      <c r="N39" s="38"/>
      <c r="O39" s="57"/>
      <c r="P39" s="33"/>
      <c r="Q39" s="57"/>
      <c r="R39" s="57"/>
    </row>
    <row r="40" spans="1:18" x14ac:dyDescent="0.25">
      <c r="A40" s="29" t="s">
        <v>36</v>
      </c>
      <c r="B40" s="38">
        <f>'[4]SAP Download'!B154</f>
        <v>63437908</v>
      </c>
      <c r="C40" s="38"/>
      <c r="D40" s="38" t="e">
        <f>'[4]SAP Download'!#REF!</f>
        <v>#REF!</v>
      </c>
      <c r="E40" s="38"/>
      <c r="F40" s="38"/>
      <c r="G40" s="38"/>
      <c r="H40" s="38"/>
      <c r="I40" s="38"/>
      <c r="J40" s="38">
        <f>'[4]SAP Download'!F154</f>
        <v>56222921.089000002</v>
      </c>
      <c r="K40" s="30"/>
      <c r="L40" s="30"/>
      <c r="M40" s="38"/>
      <c r="N40" s="38"/>
      <c r="O40" s="57"/>
      <c r="P40" s="33"/>
      <c r="Q40" s="57"/>
      <c r="R40" s="57"/>
    </row>
    <row r="41" spans="1:18" x14ac:dyDescent="0.25">
      <c r="A41" s="29" t="s">
        <v>37</v>
      </c>
      <c r="B41" s="38">
        <f>'[4]SAP Download'!B155</f>
        <v>24097906.600000001</v>
      </c>
      <c r="C41" s="38"/>
      <c r="D41" s="38" t="e">
        <f>'[4]SAP Download'!#REF!</f>
        <v>#REF!</v>
      </c>
      <c r="E41" s="38"/>
      <c r="F41" s="38"/>
      <c r="G41" s="38"/>
      <c r="H41" s="38"/>
      <c r="I41" s="38"/>
      <c r="J41" s="38">
        <f>'[4]SAP Download'!F155</f>
        <v>18612721.899999999</v>
      </c>
      <c r="K41" s="30"/>
      <c r="L41" s="30"/>
      <c r="M41" s="38"/>
      <c r="N41" s="38"/>
      <c r="O41" s="57"/>
      <c r="P41" s="33"/>
      <c r="Q41" s="57"/>
      <c r="R41" s="57"/>
    </row>
    <row r="42" spans="1:18" x14ac:dyDescent="0.25">
      <c r="A42" s="29" t="s">
        <v>38</v>
      </c>
      <c r="B42" s="38">
        <f>'[4]SAP Download'!B156</f>
        <v>76295948.200000003</v>
      </c>
      <c r="C42" s="38"/>
      <c r="D42" s="38" t="e">
        <f>'[4]SAP Download'!#REF!</f>
        <v>#REF!</v>
      </c>
      <c r="E42" s="38"/>
      <c r="F42" s="38"/>
      <c r="G42" s="38"/>
      <c r="H42" s="38"/>
      <c r="I42" s="38"/>
      <c r="J42" s="38">
        <f>'[4]SAP Download'!F156</f>
        <v>18021017.18</v>
      </c>
      <c r="K42" s="30"/>
      <c r="L42" s="30"/>
      <c r="M42" s="38"/>
      <c r="N42" s="38"/>
      <c r="O42" s="57"/>
      <c r="P42" s="33"/>
      <c r="Q42" s="57"/>
      <c r="R42" s="57"/>
    </row>
    <row r="43" spans="1:18" ht="12.75" customHeight="1" x14ac:dyDescent="0.25">
      <c r="A43" s="73"/>
      <c r="B43" s="30"/>
      <c r="C43" s="74"/>
      <c r="D43" s="30"/>
      <c r="E43" s="75"/>
      <c r="F43" s="30"/>
      <c r="G43" s="75"/>
      <c r="H43" s="75"/>
      <c r="I43" s="75"/>
      <c r="J43" s="30"/>
      <c r="K43" s="75"/>
      <c r="L43" s="75"/>
      <c r="M43" s="76"/>
      <c r="N43" s="76"/>
      <c r="O43" s="9"/>
      <c r="P43" s="9"/>
      <c r="Q43" s="9"/>
      <c r="R43" s="9"/>
    </row>
    <row r="44" spans="1:18" ht="13.2" customHeight="1" x14ac:dyDescent="0.25">
      <c r="A44" s="16"/>
      <c r="B44" s="75"/>
      <c r="C44" s="75"/>
      <c r="D44" s="75"/>
      <c r="E44" s="75"/>
      <c r="F44" s="77" t="s">
        <v>4</v>
      </c>
      <c r="G44" s="77"/>
      <c r="H44" s="77"/>
      <c r="I44" s="75"/>
      <c r="J44" s="75"/>
      <c r="K44" s="75"/>
      <c r="L44" s="77" t="str">
        <f>"VARIANCE FROM "&amp;'[4]Input Tab'!B2</f>
        <v>VARIANCE FROM 2016</v>
      </c>
      <c r="M44" s="12"/>
      <c r="N44" s="12"/>
      <c r="O44" s="11"/>
      <c r="P44" s="11"/>
      <c r="Q44" s="9"/>
      <c r="R44" s="9"/>
    </row>
    <row r="45" spans="1:18" x14ac:dyDescent="0.25">
      <c r="A45" s="11"/>
      <c r="B45" s="78" t="s">
        <v>6</v>
      </c>
      <c r="C45" s="75"/>
      <c r="D45" s="78"/>
      <c r="E45" s="79"/>
      <c r="F45" s="78"/>
      <c r="G45" s="75"/>
      <c r="H45" s="75"/>
      <c r="I45" s="75"/>
      <c r="J45" s="78" t="s">
        <v>6</v>
      </c>
      <c r="K45" s="75"/>
      <c r="L45" s="75"/>
      <c r="M45" s="9"/>
      <c r="N45" s="9"/>
      <c r="O45" s="80"/>
      <c r="P45" s="11"/>
      <c r="Q45" s="9"/>
      <c r="R45" s="9"/>
    </row>
    <row r="46" spans="1:18" ht="13.2" customHeight="1" x14ac:dyDescent="0.25">
      <c r="A46" s="20" t="s">
        <v>39</v>
      </c>
      <c r="B46" s="21">
        <f>'[4]Input Tab'!B1</f>
        <v>2017</v>
      </c>
      <c r="C46" s="75"/>
      <c r="D46" s="81" t="s">
        <v>11</v>
      </c>
      <c r="E46" s="75"/>
      <c r="F46" s="81" t="s">
        <v>9</v>
      </c>
      <c r="G46" s="75"/>
      <c r="H46" s="104" t="s">
        <v>10</v>
      </c>
      <c r="I46" s="75"/>
      <c r="J46" s="21">
        <f>'[4]Input Tab'!B2</f>
        <v>2016</v>
      </c>
      <c r="K46" s="75"/>
      <c r="L46" s="104" t="s">
        <v>9</v>
      </c>
      <c r="M46" s="11"/>
      <c r="N46" s="23" t="s">
        <v>10</v>
      </c>
      <c r="O46" s="17"/>
      <c r="P46" s="11"/>
      <c r="Q46" s="9"/>
      <c r="R46" s="9"/>
    </row>
    <row r="47" spans="1:18" ht="6" customHeight="1" x14ac:dyDescent="0.25">
      <c r="A47" s="25"/>
      <c r="B47" s="83"/>
      <c r="C47" s="71"/>
      <c r="D47" s="83"/>
      <c r="E47" s="71"/>
      <c r="F47" s="83"/>
      <c r="G47" s="71"/>
      <c r="H47" s="83"/>
      <c r="I47" s="71"/>
      <c r="J47" s="83"/>
      <c r="K47" s="71"/>
      <c r="L47" s="83"/>
      <c r="M47" s="70"/>
      <c r="N47" s="84"/>
      <c r="O47" s="26"/>
      <c r="P47" s="25"/>
      <c r="Q47" s="28"/>
      <c r="R47" s="28"/>
    </row>
    <row r="48" spans="1:18" x14ac:dyDescent="0.25">
      <c r="A48" s="29" t="s">
        <v>12</v>
      </c>
      <c r="B48" s="85">
        <f>'[4]SAP Download'!B159</f>
        <v>10608902251.4</v>
      </c>
      <c r="C48" s="85"/>
      <c r="D48" s="85">
        <f>'[4]SAP Download'!C158</f>
        <v>0</v>
      </c>
      <c r="E48" s="85"/>
      <c r="F48" s="85">
        <f>B48-D48</f>
        <v>10608902251.4</v>
      </c>
      <c r="G48" s="85"/>
      <c r="H48" s="88" t="str">
        <f>IF(D48=0,"n/a",IF(AND(F48/D48&lt;1,F48/D48&gt;-1),F48/D48,"n/a"))</f>
        <v>n/a</v>
      </c>
      <c r="I48" s="85"/>
      <c r="J48" s="85">
        <f>'[4]SAP Download'!F159</f>
        <v>10380966339.851999</v>
      </c>
      <c r="K48" s="85"/>
      <c r="L48" s="85">
        <f>+B48-J48</f>
        <v>227935911.54800034</v>
      </c>
      <c r="M48" s="49"/>
      <c r="N48" s="56">
        <f>IF(J48=0,"n/a",IF(AND(L48/J48&lt;1,L48/J48&gt;-1),L48/J48,"n/a"))</f>
        <v>2.1957099569137991E-2</v>
      </c>
      <c r="O48" s="86"/>
      <c r="P48" s="25"/>
      <c r="Q48" s="28"/>
      <c r="R48" s="28"/>
    </row>
    <row r="49" spans="1:18" ht="12.75" customHeight="1" x14ac:dyDescent="0.25">
      <c r="A49" s="29" t="s">
        <v>13</v>
      </c>
      <c r="B49" s="85">
        <f>'[4]SAP Download'!B160</f>
        <v>8992368361.0160007</v>
      </c>
      <c r="C49" s="85"/>
      <c r="D49" s="85">
        <f>'[4]SAP Download'!C159</f>
        <v>10782841000</v>
      </c>
      <c r="E49" s="85"/>
      <c r="F49" s="85">
        <f>B49-D49</f>
        <v>-1790472638.9839993</v>
      </c>
      <c r="G49" s="85"/>
      <c r="H49" s="88">
        <f>IF(D49=0,"n/a",IF(AND(F49/D49&lt;1,F49/D49&gt;-1),F49/D49,"n/a"))</f>
        <v>-0.1660483205663516</v>
      </c>
      <c r="I49" s="85"/>
      <c r="J49" s="85">
        <f>'[4]SAP Download'!F160</f>
        <v>9022314044.9820004</v>
      </c>
      <c r="K49" s="85"/>
      <c r="L49" s="85">
        <f>+B49-J49</f>
        <v>-29945683.965999603</v>
      </c>
      <c r="M49" s="49"/>
      <c r="N49" s="56">
        <f>IF(J49=0,"n/a",IF(AND(L49/J49&lt;1,L49/J49&gt;-1),L49/J49,"n/a"))</f>
        <v>-3.3190691231430466E-3</v>
      </c>
      <c r="O49" s="86"/>
      <c r="P49" s="25"/>
      <c r="Q49" s="28"/>
      <c r="R49" s="28"/>
    </row>
    <row r="50" spans="1:18" x14ac:dyDescent="0.25">
      <c r="A50" s="29" t="s">
        <v>14</v>
      </c>
      <c r="B50" s="85">
        <f>'[4]SAP Download'!B161</f>
        <v>1224202893.845</v>
      </c>
      <c r="C50" s="85"/>
      <c r="D50" s="85">
        <f>'[4]SAP Download'!C160</f>
        <v>9407783000</v>
      </c>
      <c r="E50" s="85"/>
      <c r="F50" s="85">
        <f>B50-D50</f>
        <v>-8183580106.1549997</v>
      </c>
      <c r="G50" s="85"/>
      <c r="H50" s="88">
        <f>IF(D50=0,"n/a",IF(AND(F50/D50&lt;1,F50/D50&gt;-1),F50/D50,"n/a"))</f>
        <v>-0.86987339165401667</v>
      </c>
      <c r="I50" s="85"/>
      <c r="J50" s="85">
        <f>'[4]SAP Download'!F161</f>
        <v>1261963984.9519999</v>
      </c>
      <c r="K50" s="85"/>
      <c r="L50" s="85">
        <f>+B50-J50</f>
        <v>-37761091.106999874</v>
      </c>
      <c r="M50" s="49"/>
      <c r="N50" s="56">
        <f>IF(J50=0,"n/a",IF(AND(L50/J50&lt;1,L50/J50&gt;-1),L50/J50,"n/a"))</f>
        <v>-2.9922479212777339E-2</v>
      </c>
      <c r="O50" s="86"/>
      <c r="P50" s="25"/>
      <c r="Q50" s="28"/>
      <c r="R50" s="28"/>
    </row>
    <row r="51" spans="1:18" x14ac:dyDescent="0.25">
      <c r="A51" s="29" t="s">
        <v>15</v>
      </c>
      <c r="B51" s="85">
        <f>'[4]SAP Download'!B162</f>
        <v>82358202.479000002</v>
      </c>
      <c r="C51" s="85"/>
      <c r="D51" s="85">
        <f>'[4]SAP Download'!C161</f>
        <v>1291509000</v>
      </c>
      <c r="E51" s="85"/>
      <c r="F51" s="85">
        <f>B51-D51</f>
        <v>-1209150797.5209999</v>
      </c>
      <c r="G51" s="85"/>
      <c r="H51" s="88">
        <f>IF(D51=0,"n/a",IF(AND(F51/D51&lt;1,F51/D51&gt;-1),F51/D51,"n/a"))</f>
        <v>-0.93623102705517336</v>
      </c>
      <c r="I51" s="85"/>
      <c r="J51" s="85">
        <f>'[4]SAP Download'!F162</f>
        <v>88459767.253000006</v>
      </c>
      <c r="K51" s="85"/>
      <c r="L51" s="85">
        <f>+B51-J51</f>
        <v>-6101564.7740000039</v>
      </c>
      <c r="M51" s="49"/>
      <c r="N51" s="56">
        <f>IF(J51=0,"n/a",IF(AND(L51/J51&lt;1,L51/J51&gt;-1),L51/J51,"n/a"))</f>
        <v>-6.8975591542640838E-2</v>
      </c>
      <c r="O51" s="86"/>
      <c r="P51" s="87"/>
      <c r="Q51" s="28"/>
      <c r="R51" s="28"/>
    </row>
    <row r="52" spans="1:18" ht="12.75" customHeight="1" x14ac:dyDescent="0.25">
      <c r="A52" s="29" t="s">
        <v>16</v>
      </c>
      <c r="B52" s="85">
        <f>'[4]SAP Download'!B163</f>
        <v>7160290.9689999996</v>
      </c>
      <c r="C52" s="88"/>
      <c r="D52" s="85">
        <f>'[4]SAP Download'!C162</f>
        <v>84291000</v>
      </c>
      <c r="E52" s="88"/>
      <c r="F52" s="85">
        <f>B52-D52</f>
        <v>-77130709.031000003</v>
      </c>
      <c r="G52" s="88"/>
      <c r="H52" s="88">
        <f>IF(D52=0,"n/a",IF(AND(F52/D52&lt;1,F52/D52&gt;-1),F52/D52,"n/a"))</f>
        <v>-0.91505272248520009</v>
      </c>
      <c r="I52" s="88"/>
      <c r="J52" s="85">
        <f>'[4]SAP Download'!F163</f>
        <v>6917820.0010000002</v>
      </c>
      <c r="K52" s="88"/>
      <c r="L52" s="85">
        <f>+B52-J52</f>
        <v>242470.96799999941</v>
      </c>
      <c r="M52" s="89"/>
      <c r="N52" s="56">
        <f>IF(J52=0,"n/a",IF(AND(L52/J52&lt;1,L52/J52&gt;-1),L52/J52,"n/a"))</f>
        <v>3.5050199046079429E-2</v>
      </c>
      <c r="O52" s="86"/>
      <c r="P52" s="25"/>
      <c r="Q52" s="28"/>
      <c r="R52" s="28"/>
    </row>
    <row r="53" spans="1:18" ht="6" customHeight="1" x14ac:dyDescent="0.25">
      <c r="A53" s="25"/>
      <c r="B53" s="90"/>
      <c r="C53" s="91"/>
      <c r="D53" s="90"/>
      <c r="E53" s="91"/>
      <c r="F53" s="90"/>
      <c r="G53" s="91"/>
      <c r="H53" s="90"/>
      <c r="I53" s="91"/>
      <c r="J53" s="90"/>
      <c r="K53" s="91"/>
      <c r="L53" s="90"/>
      <c r="M53" s="92"/>
      <c r="N53" s="93"/>
      <c r="O53" s="9"/>
      <c r="P53" s="9"/>
      <c r="Q53" s="9"/>
      <c r="R53" s="9"/>
    </row>
    <row r="54" spans="1:18" ht="12.75" customHeight="1" x14ac:dyDescent="0.25">
      <c r="A54" s="47" t="s">
        <v>18</v>
      </c>
      <c r="B54" s="94">
        <f>SUM(B48:B53)</f>
        <v>20914991999.709003</v>
      </c>
      <c r="C54" s="85"/>
      <c r="D54" s="85" t="e">
        <f>SUM(#REF!)</f>
        <v>#REF!</v>
      </c>
      <c r="E54" s="85"/>
      <c r="F54" s="85" t="e">
        <f>SUM(#REF!)</f>
        <v>#REF!</v>
      </c>
      <c r="G54" s="85"/>
      <c r="H54" s="88" t="e">
        <f>IF(D54=0,"n/a",IF(AND(F54/D54&lt;1,F54/D54&gt;-1),F54/D54,"n/a"))</f>
        <v>#REF!</v>
      </c>
      <c r="I54" s="85"/>
      <c r="J54" s="94">
        <f>SUM(J48:J53)</f>
        <v>20760621957.039997</v>
      </c>
      <c r="K54" s="85"/>
      <c r="L54" s="94">
        <f>SUM(L48:L53)</f>
        <v>154370042.66900086</v>
      </c>
      <c r="M54" s="49"/>
      <c r="N54" s="50">
        <f>IF(J54=0,"n/a",IF(AND(L54/J54&lt;1,L54/J54&gt;-1),L54/J54,"n/a"))</f>
        <v>7.4357137752635322E-3</v>
      </c>
      <c r="O54" s="86"/>
      <c r="P54" s="28"/>
      <c r="Q54" s="28"/>
      <c r="R54" s="28"/>
    </row>
    <row r="55" spans="1:18" x14ac:dyDescent="0.25">
      <c r="A55" s="29" t="s">
        <v>19</v>
      </c>
      <c r="B55" s="85">
        <f>'[4]SAP Download'!B165</f>
        <v>2075466698.0120001</v>
      </c>
      <c r="C55" s="85">
        <f>'[4]SAP Download'!C165</f>
        <v>2100971000</v>
      </c>
      <c r="D55" s="85">
        <f>'[4]SAP Download'!C164</f>
        <v>21306028000</v>
      </c>
      <c r="E55" s="88"/>
      <c r="F55" s="85">
        <f>B55-D55</f>
        <v>-19230561301.987999</v>
      </c>
      <c r="G55" s="88"/>
      <c r="H55" s="88">
        <f>IF(D55=0,"n/a",IF(AND(F55/D55&lt;1,F55/D55&gt;-1),F55/D55,"n/a"))</f>
        <v>-0.90258781702474056</v>
      </c>
      <c r="I55" s="88"/>
      <c r="J55" s="85">
        <f>'[4]SAP Download'!F165</f>
        <v>2055656824.424</v>
      </c>
      <c r="K55" s="88"/>
      <c r="L55" s="85">
        <f>+B55-J55</f>
        <v>19809873.588000059</v>
      </c>
      <c r="M55" s="89"/>
      <c r="N55" s="56">
        <f>IF(J55=0,"n/a",IF(AND(L55/J55&lt;1,L55/J55&gt;-1),L55/J55,"n/a"))</f>
        <v>9.636761035515173E-3</v>
      </c>
      <c r="O55" s="86"/>
      <c r="P55" s="25"/>
      <c r="Q55" s="28"/>
      <c r="R55" s="28"/>
    </row>
    <row r="56" spans="1:18" x14ac:dyDescent="0.25">
      <c r="A56" s="29" t="s">
        <v>20</v>
      </c>
      <c r="B56" s="85">
        <f>'[4]SAP Download'!B166</f>
        <v>2604509787</v>
      </c>
      <c r="C56" s="88"/>
      <c r="D56" s="85" t="e">
        <f>'[4]SAP Download'!#REF!</f>
        <v>#REF!</v>
      </c>
      <c r="E56" s="88"/>
      <c r="F56" s="85" t="e">
        <f>B56-D56</f>
        <v>#REF!</v>
      </c>
      <c r="G56" s="88"/>
      <c r="H56" s="88" t="e">
        <f>IF(D56=0,"n/a",IF(AND(F56/D56&lt;1,F56/D56&gt;-1),F56/D56,"n/a"))</f>
        <v>#REF!</v>
      </c>
      <c r="I56" s="88"/>
      <c r="J56" s="85">
        <f>'[4]SAP Download'!F166</f>
        <v>2028490000</v>
      </c>
      <c r="K56" s="88"/>
      <c r="L56" s="85">
        <f>+B56-J56</f>
        <v>576019787</v>
      </c>
      <c r="M56" s="89"/>
      <c r="N56" s="56">
        <f>IF(J56=0,"n/a",IF(AND(L56/J56&lt;1,L56/J56&gt;-1),L56/J56,"n/a"))</f>
        <v>0.28396481471439344</v>
      </c>
      <c r="O56" s="86"/>
      <c r="P56" s="25"/>
      <c r="Q56" s="28"/>
      <c r="R56" s="28"/>
    </row>
    <row r="57" spans="1:18" ht="6" customHeight="1" x14ac:dyDescent="0.25">
      <c r="A57" s="9"/>
      <c r="B57" s="95"/>
      <c r="C57" s="85"/>
      <c r="D57" s="95"/>
      <c r="E57" s="85"/>
      <c r="F57" s="95"/>
      <c r="G57" s="85"/>
      <c r="H57" s="95"/>
      <c r="I57" s="85"/>
      <c r="J57" s="95"/>
      <c r="K57" s="85"/>
      <c r="L57" s="95"/>
      <c r="M57" s="49"/>
      <c r="N57" s="96"/>
      <c r="O57" s="9"/>
      <c r="P57" s="9"/>
      <c r="Q57" s="9"/>
      <c r="R57" s="9"/>
    </row>
    <row r="58" spans="1:18" ht="13.8" thickBot="1" x14ac:dyDescent="0.3">
      <c r="A58" s="47" t="s">
        <v>40</v>
      </c>
      <c r="B58" s="97">
        <f>SUM(B54:B56)</f>
        <v>25594968484.721004</v>
      </c>
      <c r="C58" s="85"/>
      <c r="D58" s="97" t="e">
        <f>SUM(D54:D56)</f>
        <v>#REF!</v>
      </c>
      <c r="E58" s="85"/>
      <c r="F58" s="97" t="e">
        <f>SUM(F54:F56)</f>
        <v>#REF!</v>
      </c>
      <c r="G58" s="85"/>
      <c r="H58" s="97" t="e">
        <f>IF(D58=0,"n/a",IF(AND(F58/D58&lt;1,F58/D58&gt;-1),F58/D58,"n/a"))</f>
        <v>#REF!</v>
      </c>
      <c r="I58" s="85"/>
      <c r="J58" s="97">
        <f>SUM(J54:J56)</f>
        <v>24844768781.463997</v>
      </c>
      <c r="K58" s="85"/>
      <c r="L58" s="97">
        <f>SUM(L54:L56)</f>
        <v>750199703.25700092</v>
      </c>
      <c r="M58" s="49"/>
      <c r="N58" s="63">
        <f>IF(J58=0,"n/a",IF(AND(L58/J58&lt;1,L58/J58&gt;-1),L58/J58,"n/a"))</f>
        <v>3.0195479372571356E-2</v>
      </c>
      <c r="O58" s="86"/>
      <c r="P58" s="28"/>
      <c r="Q58" s="28"/>
      <c r="R58" s="28"/>
    </row>
    <row r="59" spans="1:18" ht="13.8" thickTop="1" x14ac:dyDescent="0.25">
      <c r="A59" s="11"/>
      <c r="B59" s="105"/>
      <c r="C59" s="76"/>
      <c r="D59" s="105"/>
      <c r="E59" s="76"/>
      <c r="F59" s="105"/>
      <c r="G59" s="106"/>
      <c r="H59" s="105"/>
      <c r="I59" s="76"/>
      <c r="J59" s="105"/>
      <c r="K59" s="76"/>
      <c r="L59" s="105"/>
      <c r="M59" s="99"/>
      <c r="N59" s="98"/>
      <c r="O59" s="80"/>
      <c r="P59" s="9"/>
      <c r="Q59" s="9"/>
      <c r="R59" s="9"/>
    </row>
    <row r="60" spans="1:18" x14ac:dyDescent="0.25"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</row>
    <row r="61" spans="1:18" x14ac:dyDescent="0.25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</row>
  </sheetData>
  <mergeCells count="1">
    <mergeCell ref="A61:R61"/>
  </mergeCells>
  <printOptions horizontalCentered="1"/>
  <pageMargins left="0.25" right="0.25" top="0.25" bottom="0.39" header="0" footer="0"/>
  <pageSetup scale="83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B4DB42339C159468351B9D8C9C83BC1" ma:contentTypeVersion="104" ma:contentTypeDescription="" ma:contentTypeScope="" ma:versionID="7accc1c1a3bf70202bd696bcdf0e6b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2017-05-15T07:00:00+00:00</OpenedDate>
    <Date1 xmlns="dc463f71-b30c-4ab2-9473-d307f9d35888">2017-05-15T07:00:00+00:00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170382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1373CAE-F204-435B-A3D8-171D2735D8A4}"/>
</file>

<file path=customXml/itemProps2.xml><?xml version="1.0" encoding="utf-8"?>
<ds:datastoreItem xmlns:ds="http://schemas.openxmlformats.org/officeDocument/2006/customXml" ds:itemID="{3E3416EC-5597-4870-A608-9DFB905EBB9D}"/>
</file>

<file path=customXml/itemProps3.xml><?xml version="1.0" encoding="utf-8"?>
<ds:datastoreItem xmlns:ds="http://schemas.openxmlformats.org/officeDocument/2006/customXml" ds:itemID="{1963C66A-57E0-4982-8D87-63B4FC47F4C7}"/>
</file>

<file path=customXml/itemProps4.xml><?xml version="1.0" encoding="utf-8"?>
<ds:datastoreItem xmlns:ds="http://schemas.openxmlformats.org/officeDocument/2006/customXml" ds:itemID="{AD53D434-BC98-4535-959A-7D669ED75E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01-2017 SOE</vt:lpstr>
      <vt:lpstr>02-2017 SOE</vt:lpstr>
      <vt:lpstr>03-2017 SOE</vt:lpstr>
      <vt:lpstr>12ME 03-2017 SOE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2017-05-15T18:38:07Z</cp:lastPrinted>
  <dcterms:created xsi:type="dcterms:W3CDTF">2017-05-15T15:02:27Z</dcterms:created>
  <dcterms:modified xsi:type="dcterms:W3CDTF">2017-05-15T18:39:05Z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0x0101006E56B4D1795A2E4DB2F0B01679ED314A00CB4DB42339C159468351B9D8C9C83BC1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