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7955" windowHeight="10770"/>
  </bookViews>
  <sheets>
    <sheet name="07-15" sheetId="6" r:id="rId1"/>
    <sheet name="08-15" sheetId="7" r:id="rId2"/>
    <sheet name="09-15" sheetId="4" r:id="rId3"/>
    <sheet name="12ME 9-15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'07-15'!$A$1:$W$71</definedName>
    <definedName name="_xlnm.Print_Area" localSheetId="1">'08-15'!$A$1:$W$71</definedName>
    <definedName name="_xlnm.Print_Area" localSheetId="2">'09-15'!$A$1:$W$71</definedName>
    <definedName name="_xlnm.Print_Area" localSheetId="3">'12ME 9-15'!$A$1:$W$71</definedName>
    <definedName name="RdSch_CY">'[3]INPUT TAB'!#REF!</definedName>
    <definedName name="RdSch_PY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K64" i="7" l="1"/>
  <c r="I64" i="7"/>
  <c r="M66" i="7"/>
  <c r="G66" i="7"/>
  <c r="O63" i="7"/>
  <c r="K56" i="7"/>
  <c r="I56" i="7"/>
  <c r="O55" i="7"/>
  <c r="M58" i="7"/>
  <c r="G58" i="7"/>
  <c r="E58" i="7"/>
  <c r="O50" i="7"/>
  <c r="Q50" i="7"/>
  <c r="K50" i="7"/>
  <c r="I50" i="7"/>
  <c r="I49" i="7"/>
  <c r="O48" i="7"/>
  <c r="M52" i="7"/>
  <c r="E52" i="7"/>
  <c r="O33" i="7"/>
  <c r="I32" i="7"/>
  <c r="U26" i="7"/>
  <c r="I26" i="7"/>
  <c r="M28" i="7"/>
  <c r="U25" i="7"/>
  <c r="E28" i="7"/>
  <c r="U18" i="7"/>
  <c r="I18" i="7"/>
  <c r="M20" i="7"/>
  <c r="U17" i="7"/>
  <c r="E20" i="7"/>
  <c r="U12" i="7"/>
  <c r="I12" i="7"/>
  <c r="O11" i="7"/>
  <c r="U11" i="7"/>
  <c r="S11" i="7"/>
  <c r="W10" i="7"/>
  <c r="S10" i="7"/>
  <c r="O10" i="7"/>
  <c r="M14" i="7"/>
  <c r="G14" i="7"/>
  <c r="E14" i="7"/>
  <c r="M8" i="7"/>
  <c r="W8" i="7" s="1"/>
  <c r="S8" i="7"/>
  <c r="K64" i="6"/>
  <c r="I64" i="6"/>
  <c r="M66" i="6"/>
  <c r="G66" i="6"/>
  <c r="O63" i="6"/>
  <c r="K56" i="6"/>
  <c r="I56" i="6"/>
  <c r="M58" i="6"/>
  <c r="G58" i="6"/>
  <c r="O55" i="6"/>
  <c r="O50" i="6"/>
  <c r="I49" i="6"/>
  <c r="M52" i="6"/>
  <c r="E52" i="6"/>
  <c r="O33" i="6"/>
  <c r="K32" i="6"/>
  <c r="I32" i="6"/>
  <c r="U26" i="6"/>
  <c r="I26" i="6"/>
  <c r="M28" i="6"/>
  <c r="U25" i="6"/>
  <c r="E28" i="6"/>
  <c r="U18" i="6"/>
  <c r="I18" i="6"/>
  <c r="M20" i="6"/>
  <c r="U17" i="6"/>
  <c r="E20" i="6"/>
  <c r="U12" i="6"/>
  <c r="I12" i="6"/>
  <c r="O11" i="6"/>
  <c r="W11" i="6"/>
  <c r="U11" i="6"/>
  <c r="S11" i="6"/>
  <c r="W10" i="6"/>
  <c r="S10" i="6"/>
  <c r="O10" i="6"/>
  <c r="M14" i="6"/>
  <c r="G14" i="6"/>
  <c r="E14" i="6"/>
  <c r="M8" i="6"/>
  <c r="W8" i="6" s="1"/>
  <c r="S8" i="6"/>
  <c r="O64" i="5"/>
  <c r="K64" i="5"/>
  <c r="U26" i="5"/>
  <c r="I64" i="5"/>
  <c r="M66" i="5"/>
  <c r="G66" i="5"/>
  <c r="M58" i="5"/>
  <c r="O56" i="5"/>
  <c r="Q56" i="5"/>
  <c r="U18" i="5"/>
  <c r="O55" i="5"/>
  <c r="Q55" i="5" s="1"/>
  <c r="K50" i="5"/>
  <c r="O50" i="5"/>
  <c r="Q50" i="5" s="1"/>
  <c r="O49" i="5"/>
  <c r="Q49" i="5"/>
  <c r="U11" i="5"/>
  <c r="M52" i="5"/>
  <c r="K48" i="5"/>
  <c r="O33" i="5"/>
  <c r="Q33" i="5" s="1"/>
  <c r="O32" i="5"/>
  <c r="Q32" i="5"/>
  <c r="W26" i="5"/>
  <c r="S26" i="5"/>
  <c r="O26" i="5"/>
  <c r="I26" i="5"/>
  <c r="K26" i="5" s="1"/>
  <c r="S25" i="5"/>
  <c r="O25" i="5"/>
  <c r="M28" i="5"/>
  <c r="U25" i="5"/>
  <c r="E28" i="5"/>
  <c r="W18" i="5"/>
  <c r="S18" i="5"/>
  <c r="O18" i="5"/>
  <c r="I18" i="5"/>
  <c r="K18" i="5" s="1"/>
  <c r="W17" i="5"/>
  <c r="S17" i="5"/>
  <c r="O17" i="5"/>
  <c r="M20" i="5"/>
  <c r="U17" i="5"/>
  <c r="E20" i="5"/>
  <c r="W12" i="5"/>
  <c r="U12" i="5"/>
  <c r="O12" i="5"/>
  <c r="I12" i="5"/>
  <c r="K12" i="5" s="1"/>
  <c r="W11" i="5"/>
  <c r="S11" i="5"/>
  <c r="O11" i="5"/>
  <c r="Q11" i="5"/>
  <c r="W10" i="5"/>
  <c r="U10" i="5"/>
  <c r="S10" i="5"/>
  <c r="O10" i="5"/>
  <c r="M14" i="5"/>
  <c r="E14" i="5"/>
  <c r="O63" i="4"/>
  <c r="M66" i="4"/>
  <c r="G66" i="4"/>
  <c r="G58" i="4"/>
  <c r="O55" i="4"/>
  <c r="E58" i="4"/>
  <c r="M52" i="4"/>
  <c r="O50" i="4"/>
  <c r="Q50" i="4"/>
  <c r="O48" i="4"/>
  <c r="Q48" i="4"/>
  <c r="G52" i="4"/>
  <c r="O33" i="4"/>
  <c r="I33" i="4"/>
  <c r="K33" i="4" s="1"/>
  <c r="U26" i="4"/>
  <c r="U25" i="4"/>
  <c r="W25" i="4"/>
  <c r="G28" i="4"/>
  <c r="U18" i="4"/>
  <c r="U17" i="4"/>
  <c r="W17" i="4"/>
  <c r="G20" i="4"/>
  <c r="U14" i="4"/>
  <c r="W12" i="4"/>
  <c r="U11" i="4"/>
  <c r="O11" i="4"/>
  <c r="U10" i="4"/>
  <c r="W10" i="4"/>
  <c r="G14" i="4"/>
  <c r="S10" i="4"/>
  <c r="M8" i="4"/>
  <c r="W8" i="4" s="1"/>
  <c r="K11" i="7" l="1"/>
  <c r="O20" i="7"/>
  <c r="Q20" i="7" s="1"/>
  <c r="O28" i="7"/>
  <c r="Q28" i="7"/>
  <c r="K33" i="7"/>
  <c r="E60" i="7"/>
  <c r="O52" i="7"/>
  <c r="S14" i="7"/>
  <c r="M60" i="7"/>
  <c r="Q52" i="7"/>
  <c r="W14" i="7"/>
  <c r="W28" i="7"/>
  <c r="E22" i="7"/>
  <c r="I14" i="7"/>
  <c r="K14" i="7" s="1"/>
  <c r="O14" i="7"/>
  <c r="I10" i="7"/>
  <c r="K10" i="7" s="1"/>
  <c r="M22" i="7"/>
  <c r="Q14" i="7"/>
  <c r="Q10" i="7"/>
  <c r="U10" i="7"/>
  <c r="I11" i="7"/>
  <c r="Q11" i="7"/>
  <c r="W11" i="7"/>
  <c r="Q12" i="7"/>
  <c r="K32" i="7"/>
  <c r="Q33" i="7"/>
  <c r="K49" i="7"/>
  <c r="O58" i="7"/>
  <c r="I58" i="7"/>
  <c r="K58" i="7" s="1"/>
  <c r="S20" i="7"/>
  <c r="Q58" i="7"/>
  <c r="W20" i="7"/>
  <c r="U28" i="7"/>
  <c r="K12" i="7"/>
  <c r="O12" i="7"/>
  <c r="S12" i="7"/>
  <c r="W12" i="7"/>
  <c r="K17" i="7"/>
  <c r="O17" i="7"/>
  <c r="S17" i="7"/>
  <c r="W17" i="7"/>
  <c r="K18" i="7"/>
  <c r="O18" i="7"/>
  <c r="Q18" i="7" s="1"/>
  <c r="S18" i="7"/>
  <c r="W18" i="7"/>
  <c r="G20" i="7"/>
  <c r="U20" i="7" s="1"/>
  <c r="O25" i="7"/>
  <c r="S25" i="7"/>
  <c r="W25" i="7"/>
  <c r="K26" i="7"/>
  <c r="O26" i="7"/>
  <c r="Q26" i="7" s="1"/>
  <c r="S26" i="7"/>
  <c r="W26" i="7"/>
  <c r="G28" i="7"/>
  <c r="I28" i="7" s="1"/>
  <c r="O32" i="7"/>
  <c r="Q32" i="7" s="1"/>
  <c r="I33" i="7"/>
  <c r="I48" i="7"/>
  <c r="K48" i="7" s="1"/>
  <c r="Q48" i="7"/>
  <c r="O49" i="7"/>
  <c r="Q49" i="7" s="1"/>
  <c r="G52" i="7"/>
  <c r="I52" i="7" s="1"/>
  <c r="I55" i="7"/>
  <c r="K55" i="7" s="1"/>
  <c r="Q55" i="7"/>
  <c r="O56" i="7"/>
  <c r="Q56" i="7" s="1"/>
  <c r="I63" i="7"/>
  <c r="Q63" i="7"/>
  <c r="O64" i="7"/>
  <c r="Q64" i="7" s="1"/>
  <c r="E66" i="7"/>
  <c r="I17" i="7"/>
  <c r="Q17" i="7"/>
  <c r="I25" i="7"/>
  <c r="K25" i="7" s="1"/>
  <c r="Q25" i="7"/>
  <c r="K63" i="7"/>
  <c r="Q33" i="6"/>
  <c r="W20" i="6"/>
  <c r="W28" i="6"/>
  <c r="E22" i="6"/>
  <c r="I14" i="6"/>
  <c r="K14" i="6" s="1"/>
  <c r="O14" i="6"/>
  <c r="Q14" i="6" s="1"/>
  <c r="I10" i="6"/>
  <c r="K10" i="6" s="1"/>
  <c r="M22" i="6"/>
  <c r="Q10" i="6"/>
  <c r="U10" i="6"/>
  <c r="I11" i="6"/>
  <c r="K11" i="6" s="1"/>
  <c r="Q11" i="6"/>
  <c r="O20" i="6"/>
  <c r="Q20" i="6"/>
  <c r="O28" i="6"/>
  <c r="Q28" i="6" s="1"/>
  <c r="O52" i="6"/>
  <c r="Q52" i="6" s="1"/>
  <c r="S14" i="6"/>
  <c r="M60" i="6"/>
  <c r="W14" i="6"/>
  <c r="K49" i="6"/>
  <c r="Q50" i="6"/>
  <c r="K12" i="6"/>
  <c r="O12" i="6"/>
  <c r="Q12" i="6" s="1"/>
  <c r="S12" i="6"/>
  <c r="W12" i="6"/>
  <c r="O17" i="6"/>
  <c r="S17" i="6"/>
  <c r="W17" i="6"/>
  <c r="K18" i="6"/>
  <c r="O18" i="6"/>
  <c r="Q18" i="6" s="1"/>
  <c r="S18" i="6"/>
  <c r="W18" i="6"/>
  <c r="G20" i="6"/>
  <c r="I20" i="6" s="1"/>
  <c r="O25" i="6"/>
  <c r="S25" i="6"/>
  <c r="W25" i="6"/>
  <c r="K26" i="6"/>
  <c r="O26" i="6"/>
  <c r="Q26" i="6" s="1"/>
  <c r="S26" i="6"/>
  <c r="W26" i="6"/>
  <c r="G28" i="6"/>
  <c r="O32" i="6"/>
  <c r="Q32" i="6" s="1"/>
  <c r="I33" i="6"/>
  <c r="K33" i="6" s="1"/>
  <c r="I48" i="6"/>
  <c r="K48" i="6" s="1"/>
  <c r="O49" i="6"/>
  <c r="Q49" i="6" s="1"/>
  <c r="I50" i="6"/>
  <c r="K50" i="6" s="1"/>
  <c r="G52" i="6"/>
  <c r="I55" i="6"/>
  <c r="Q55" i="6"/>
  <c r="O56" i="6"/>
  <c r="Q56" i="6" s="1"/>
  <c r="E58" i="6"/>
  <c r="E60" i="6" s="1"/>
  <c r="I63" i="6"/>
  <c r="Q63" i="6"/>
  <c r="O64" i="6"/>
  <c r="Q64" i="6" s="1"/>
  <c r="E66" i="6"/>
  <c r="I17" i="6"/>
  <c r="K17" i="6" s="1"/>
  <c r="Q17" i="6"/>
  <c r="I25" i="6"/>
  <c r="K25" i="6" s="1"/>
  <c r="Q25" i="6"/>
  <c r="O48" i="6"/>
  <c r="Q48" i="6" s="1"/>
  <c r="K55" i="6"/>
  <c r="K63" i="6"/>
  <c r="W28" i="5"/>
  <c r="M22" i="5"/>
  <c r="G14" i="5"/>
  <c r="O14" i="5"/>
  <c r="Q14" i="5" s="1"/>
  <c r="W14" i="5"/>
  <c r="I33" i="5"/>
  <c r="E52" i="5"/>
  <c r="O48" i="5"/>
  <c r="Q48" i="5" s="1"/>
  <c r="I48" i="5"/>
  <c r="I50" i="5"/>
  <c r="I55" i="5"/>
  <c r="E58" i="5"/>
  <c r="E22" i="5"/>
  <c r="I11" i="5"/>
  <c r="K11" i="5" s="1"/>
  <c r="Q12" i="5"/>
  <c r="S12" i="5"/>
  <c r="Q18" i="5"/>
  <c r="G20" i="5"/>
  <c r="O20" i="5"/>
  <c r="Q20" i="5" s="1"/>
  <c r="W20" i="5"/>
  <c r="W25" i="5"/>
  <c r="Q26" i="5"/>
  <c r="G28" i="5"/>
  <c r="O28" i="5"/>
  <c r="Q28" i="5" s="1"/>
  <c r="I32" i="5"/>
  <c r="K32" i="5" s="1"/>
  <c r="K33" i="5"/>
  <c r="M60" i="5"/>
  <c r="I49" i="5"/>
  <c r="K49" i="5"/>
  <c r="G52" i="5"/>
  <c r="G58" i="5"/>
  <c r="I56" i="5"/>
  <c r="K56" i="5"/>
  <c r="O63" i="5"/>
  <c r="I63" i="5"/>
  <c r="K63" i="5" s="1"/>
  <c r="Q63" i="5"/>
  <c r="Q64" i="5"/>
  <c r="E66" i="5"/>
  <c r="I10" i="5"/>
  <c r="K10" i="5" s="1"/>
  <c r="Q10" i="5"/>
  <c r="I17" i="5"/>
  <c r="K17" i="5" s="1"/>
  <c r="Q17" i="5"/>
  <c r="I25" i="5"/>
  <c r="K25" i="5" s="1"/>
  <c r="Q25" i="5"/>
  <c r="K55" i="5"/>
  <c r="U28" i="4"/>
  <c r="Q11" i="4"/>
  <c r="S8" i="4"/>
  <c r="I10" i="4"/>
  <c r="I11" i="4"/>
  <c r="S12" i="4"/>
  <c r="O12" i="4"/>
  <c r="Q12" i="4" s="1"/>
  <c r="I12" i="4"/>
  <c r="E14" i="4"/>
  <c r="M14" i="4"/>
  <c r="G60" i="4"/>
  <c r="O49" i="4"/>
  <c r="Q49" i="4" s="1"/>
  <c r="S11" i="4"/>
  <c r="I49" i="4"/>
  <c r="E52" i="4"/>
  <c r="W14" i="4"/>
  <c r="I58" i="4"/>
  <c r="K58" i="4" s="1"/>
  <c r="W18" i="4"/>
  <c r="O64" i="4"/>
  <c r="Q64" i="4" s="1"/>
  <c r="S26" i="4"/>
  <c r="I64" i="4"/>
  <c r="G22" i="4"/>
  <c r="K10" i="4"/>
  <c r="O10" i="4"/>
  <c r="Q10" i="4" s="1"/>
  <c r="K11" i="4"/>
  <c r="K12" i="4"/>
  <c r="U12" i="4"/>
  <c r="S17" i="4"/>
  <c r="O17" i="4"/>
  <c r="I17" i="4"/>
  <c r="Q17" i="4"/>
  <c r="O18" i="4"/>
  <c r="Q18" i="4" s="1"/>
  <c r="I18" i="4"/>
  <c r="K18" i="4" s="1"/>
  <c r="E20" i="4"/>
  <c r="M20" i="4"/>
  <c r="U20" i="4"/>
  <c r="S25" i="4"/>
  <c r="O25" i="4"/>
  <c r="I25" i="4"/>
  <c r="Q25" i="4"/>
  <c r="O26" i="4"/>
  <c r="Q26" i="4" s="1"/>
  <c r="I26" i="4"/>
  <c r="K26" i="4" s="1"/>
  <c r="E28" i="4"/>
  <c r="M28" i="4"/>
  <c r="W28" i="4" s="1"/>
  <c r="O32" i="4"/>
  <c r="Q32" i="4" s="1"/>
  <c r="I32" i="4"/>
  <c r="K32" i="4" s="1"/>
  <c r="Q33" i="4"/>
  <c r="I48" i="4"/>
  <c r="K48" i="4"/>
  <c r="K49" i="4"/>
  <c r="W11" i="4"/>
  <c r="I50" i="4"/>
  <c r="K50" i="4" s="1"/>
  <c r="M58" i="4"/>
  <c r="O58" i="4" s="1"/>
  <c r="O56" i="4"/>
  <c r="Q56" i="4" s="1"/>
  <c r="S18" i="4"/>
  <c r="I56" i="4"/>
  <c r="K56" i="4" s="1"/>
  <c r="M60" i="4"/>
  <c r="E66" i="4"/>
  <c r="K64" i="4"/>
  <c r="W26" i="4"/>
  <c r="K17" i="4"/>
  <c r="K25" i="4"/>
  <c r="I55" i="4"/>
  <c r="K55" i="4" s="1"/>
  <c r="Q55" i="4"/>
  <c r="I63" i="4"/>
  <c r="K63" i="4" s="1"/>
  <c r="Q63" i="4"/>
  <c r="O66" i="7" l="1"/>
  <c r="Q66" i="7" s="1"/>
  <c r="I66" i="7"/>
  <c r="K66" i="7" s="1"/>
  <c r="S28" i="7"/>
  <c r="U14" i="7"/>
  <c r="G60" i="7"/>
  <c r="K52" i="7"/>
  <c r="K28" i="7"/>
  <c r="M30" i="7"/>
  <c r="Q22" i="7"/>
  <c r="E30" i="7"/>
  <c r="O22" i="7"/>
  <c r="M68" i="7"/>
  <c r="W22" i="7"/>
  <c r="E68" i="7"/>
  <c r="I60" i="7"/>
  <c r="O60" i="7"/>
  <c r="Q60" i="7" s="1"/>
  <c r="S22" i="7"/>
  <c r="I20" i="7"/>
  <c r="K20" i="7" s="1"/>
  <c r="G22" i="7"/>
  <c r="E68" i="6"/>
  <c r="O60" i="6"/>
  <c r="S22" i="6"/>
  <c r="U20" i="6"/>
  <c r="M68" i="6"/>
  <c r="Q60" i="6"/>
  <c r="W22" i="6"/>
  <c r="M30" i="6"/>
  <c r="E30" i="6"/>
  <c r="O22" i="6"/>
  <c r="Q22" i="6" s="1"/>
  <c r="O66" i="6"/>
  <c r="Q66" i="6" s="1"/>
  <c r="I66" i="6"/>
  <c r="K66" i="6" s="1"/>
  <c r="S28" i="6"/>
  <c r="O58" i="6"/>
  <c r="Q58" i="6" s="1"/>
  <c r="I58" i="6"/>
  <c r="K58" i="6" s="1"/>
  <c r="S20" i="6"/>
  <c r="U14" i="6"/>
  <c r="G60" i="6"/>
  <c r="K20" i="6"/>
  <c r="U28" i="6"/>
  <c r="I52" i="6"/>
  <c r="K52" i="6" s="1"/>
  <c r="I28" i="6"/>
  <c r="K28" i="6" s="1"/>
  <c r="G22" i="6"/>
  <c r="K58" i="5"/>
  <c r="U20" i="5"/>
  <c r="K20" i="5"/>
  <c r="E30" i="5"/>
  <c r="I22" i="5"/>
  <c r="O22" i="5"/>
  <c r="E60" i="5"/>
  <c r="I52" i="5"/>
  <c r="O52" i="5"/>
  <c r="Q52" i="5" s="1"/>
  <c r="S14" i="5"/>
  <c r="G22" i="5"/>
  <c r="M30" i="5"/>
  <c r="Q22" i="5"/>
  <c r="O66" i="5"/>
  <c r="Q66" i="5" s="1"/>
  <c r="I66" i="5"/>
  <c r="K66" i="5" s="1"/>
  <c r="S28" i="5"/>
  <c r="U14" i="5"/>
  <c r="G60" i="5"/>
  <c r="K52" i="5"/>
  <c r="M68" i="5"/>
  <c r="W22" i="5"/>
  <c r="I28" i="5"/>
  <c r="K28" i="5" s="1"/>
  <c r="I20" i="5"/>
  <c r="I14" i="5"/>
  <c r="K14" i="5" s="1"/>
  <c r="U28" i="5"/>
  <c r="O58" i="5"/>
  <c r="Q58" i="5" s="1"/>
  <c r="I58" i="5"/>
  <c r="S20" i="5"/>
  <c r="M68" i="4"/>
  <c r="O28" i="4"/>
  <c r="I28" i="4"/>
  <c r="K28" i="4" s="1"/>
  <c r="G30" i="4"/>
  <c r="O52" i="4"/>
  <c r="Q52" i="4" s="1"/>
  <c r="S14" i="4"/>
  <c r="E60" i="4"/>
  <c r="I52" i="4"/>
  <c r="K52" i="4" s="1"/>
  <c r="O14" i="4"/>
  <c r="I14" i="4"/>
  <c r="K14" i="4" s="1"/>
  <c r="E22" i="4"/>
  <c r="I66" i="4"/>
  <c r="K66" i="4" s="1"/>
  <c r="S28" i="4"/>
  <c r="O66" i="4"/>
  <c r="Q66" i="4" s="1"/>
  <c r="Q58" i="4"/>
  <c r="W20" i="4"/>
  <c r="Q28" i="4"/>
  <c r="O20" i="4"/>
  <c r="Q20" i="4" s="1"/>
  <c r="I20" i="4"/>
  <c r="K20" i="4" s="1"/>
  <c r="S20" i="4"/>
  <c r="G68" i="4"/>
  <c r="U22" i="4"/>
  <c r="Q14" i="4"/>
  <c r="M22" i="4"/>
  <c r="G30" i="7" l="1"/>
  <c r="W30" i="7"/>
  <c r="I22" i="7"/>
  <c r="K22" i="7" s="1"/>
  <c r="U22" i="7"/>
  <c r="G68" i="7"/>
  <c r="K60" i="7"/>
  <c r="I68" i="7"/>
  <c r="O68" i="7"/>
  <c r="Q68" i="7" s="1"/>
  <c r="S30" i="7"/>
  <c r="E35" i="7"/>
  <c r="I30" i="7"/>
  <c r="O30" i="7"/>
  <c r="M35" i="7"/>
  <c r="Q30" i="7"/>
  <c r="G30" i="6"/>
  <c r="U22" i="6"/>
  <c r="G68" i="6"/>
  <c r="E35" i="6"/>
  <c r="I30" i="6"/>
  <c r="O30" i="6"/>
  <c r="M35" i="6"/>
  <c r="Q30" i="6"/>
  <c r="I60" i="6"/>
  <c r="K60" i="6" s="1"/>
  <c r="I22" i="6"/>
  <c r="K22" i="6" s="1"/>
  <c r="Q68" i="6"/>
  <c r="W30" i="6"/>
  <c r="I68" i="6"/>
  <c r="O68" i="6"/>
  <c r="S30" i="6"/>
  <c r="W30" i="5"/>
  <c r="U22" i="5"/>
  <c r="G68" i="5"/>
  <c r="M35" i="5"/>
  <c r="Q30" i="5"/>
  <c r="E68" i="5"/>
  <c r="I60" i="5"/>
  <c r="K60" i="5" s="1"/>
  <c r="S22" i="5"/>
  <c r="O60" i="5"/>
  <c r="Q60" i="5" s="1"/>
  <c r="K22" i="5"/>
  <c r="G30" i="5"/>
  <c r="E35" i="5"/>
  <c r="I30" i="5"/>
  <c r="O30" i="5"/>
  <c r="M30" i="4"/>
  <c r="U30" i="4"/>
  <c r="O22" i="4"/>
  <c r="Q22" i="4" s="1"/>
  <c r="I22" i="4"/>
  <c r="K22" i="4" s="1"/>
  <c r="E30" i="4"/>
  <c r="O60" i="4"/>
  <c r="Q60" i="4" s="1"/>
  <c r="S22" i="4"/>
  <c r="E68" i="4"/>
  <c r="I60" i="4"/>
  <c r="K60" i="4" s="1"/>
  <c r="G35" i="4"/>
  <c r="W22" i="4"/>
  <c r="O35" i="7" l="1"/>
  <c r="Q35" i="7" s="1"/>
  <c r="U30" i="7"/>
  <c r="K68" i="7"/>
  <c r="G35" i="7"/>
  <c r="K30" i="7"/>
  <c r="O35" i="6"/>
  <c r="U30" i="6"/>
  <c r="K68" i="6"/>
  <c r="Q35" i="6"/>
  <c r="G35" i="6"/>
  <c r="K30" i="6"/>
  <c r="G35" i="5"/>
  <c r="K30" i="5"/>
  <c r="I35" i="5"/>
  <c r="O35" i="5"/>
  <c r="I68" i="5"/>
  <c r="K68" i="5" s="1"/>
  <c r="O68" i="5"/>
  <c r="Q68" i="5" s="1"/>
  <c r="S30" i="5"/>
  <c r="Q35" i="5"/>
  <c r="U30" i="5"/>
  <c r="O68" i="4"/>
  <c r="Q68" i="4" s="1"/>
  <c r="S30" i="4"/>
  <c r="I68" i="4"/>
  <c r="K68" i="4" s="1"/>
  <c r="M35" i="4"/>
  <c r="O30" i="4"/>
  <c r="Q30" i="4" s="1"/>
  <c r="E35" i="4"/>
  <c r="I30" i="4"/>
  <c r="K30" i="4" s="1"/>
  <c r="W30" i="4"/>
  <c r="I35" i="7" l="1"/>
  <c r="K35" i="7" s="1"/>
  <c r="K35" i="6"/>
  <c r="I35" i="6"/>
  <c r="K35" i="5"/>
  <c r="O35" i="4"/>
  <c r="I35" i="4"/>
  <c r="K35" i="4" s="1"/>
  <c r="Q35" i="4"/>
</calcChain>
</file>

<file path=xl/sharedStrings.xml><?xml version="1.0" encoding="utf-8"?>
<sst xmlns="http://schemas.openxmlformats.org/spreadsheetml/2006/main" count="308" uniqueCount="50">
  <si>
    <t>PUGET SOUND ENERGY</t>
  </si>
  <si>
    <t>SUMMARY OF GAS OPERATING REVENUE &amp; THERM SALES</t>
  </si>
  <si>
    <t>INCREASE (DECREASE)</t>
  </si>
  <si>
    <t/>
  </si>
  <si>
    <t>VARIANCE FROM BUDGET</t>
  </si>
  <si>
    <t>VARIANCE FROM 2014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</si>
  <si>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</si>
  <si>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</si>
  <si>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</si>
  <si>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</si>
  <si>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</si>
  <si>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</si>
  <si>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</si>
  <si>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</si>
  <si>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</si>
  <si>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</si>
  <si>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</si>
  <si>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</si>
  <si>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</si>
  <si>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</si>
  <si>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</si>
  <si>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</si>
  <si>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</si>
  <si>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</si>
  <si>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</si>
  <si>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</si>
  <si>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</si>
  <si>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</si>
  <si>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</si>
  <si>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</si>
  <si>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</si>
  <si>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</si>
  <si>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</si>
  <si>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</si>
  <si>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</si>
  <si>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</si>
  <si>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</si>
  <si>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</si>
  <si>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</si>
  <si>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</si>
  <si>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</si>
  <si>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</si>
  <si>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</si>
  <si>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</si>
  <si>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Budget Gas Revenues and Therms are coming from 5 year plan (2013-2018) and are based on 2013 loads.</t>
  </si>
  <si>
    <t>* Note: Sch. 141 Expedited Rate Filing and Sch. 142 Decoupling Riders were included in this report starting in July 2015</t>
  </si>
  <si>
    <t>MONTH OF JULY 2015</t>
  </si>
  <si>
    <t>MONTH OF AUGUST 2015</t>
  </si>
  <si>
    <t>MONTH OF SEPTEMBER 2015</t>
  </si>
  <si>
    <t>TWELVE MONTHS ENDED  SEPTEMBER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</si>
</sst>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00000"/>
    <numFmt numFmtId="176" formatCode="0.00_)"/>
    <numFmt numFmtId="178" formatCode="###,000"/>
    <numFmt numFmtId="179" formatCode="_-* #,##0\ _D_M_-;\-* #,##0\ _D_M_-;_-* &quot;-&quot;??\ _D_M_-;_-@_-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2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6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5" fontId="1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6" fontId="11" fillId="0" borderId="0"/>
    <xf numFmtId="10" fontId="1" fillId="0" borderId="0" applyFont="0" applyFill="0" applyBorder="0" applyAlignment="0" applyProtection="0"/>
    <xf numFmtId="4" fontId="12" fillId="18" borderId="4" applyNumberFormat="0" applyProtection="0">
      <alignment vertical="center"/>
    </xf>
    <xf numFmtId="4" fontId="13" fillId="18" borderId="4" applyNumberFormat="0" applyProtection="0">
      <alignment vertical="center"/>
    </xf>
    <xf numFmtId="4" fontId="12" fillId="18" borderId="4" applyNumberFormat="0" applyProtection="0">
      <alignment horizontal="left" vertical="center" indent="1"/>
    </xf>
    <xf numFmtId="0" fontId="12" fillId="18" borderId="4" applyNumberFormat="0" applyProtection="0">
      <alignment horizontal="left" vertical="top" indent="1"/>
    </xf>
    <xf numFmtId="4" fontId="12" fillId="19" borderId="0" applyNumberFormat="0" applyProtection="0">
      <alignment horizontal="left" vertical="center" indent="1"/>
    </xf>
    <xf numFmtId="4" fontId="14" fillId="20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2" borderId="4" applyNumberFormat="0" applyProtection="0">
      <alignment horizontal="right" vertical="center"/>
    </xf>
    <xf numFmtId="4" fontId="14" fillId="23" borderId="4" applyNumberFormat="0" applyProtection="0">
      <alignment horizontal="right" vertical="center"/>
    </xf>
    <xf numFmtId="4" fontId="14" fillId="24" borderId="4" applyNumberFormat="0" applyProtection="0">
      <alignment horizontal="right" vertical="center"/>
    </xf>
    <xf numFmtId="4" fontId="14" fillId="25" borderId="4" applyNumberFormat="0" applyProtection="0">
      <alignment horizontal="right" vertical="center"/>
    </xf>
    <xf numFmtId="4" fontId="14" fillId="26" borderId="4" applyNumberFormat="0" applyProtection="0">
      <alignment horizontal="right" vertical="center"/>
    </xf>
    <xf numFmtId="4" fontId="14" fillId="27" borderId="4" applyNumberFormat="0" applyProtection="0">
      <alignment horizontal="right" vertical="center"/>
    </xf>
    <xf numFmtId="4" fontId="14" fillId="28" borderId="4" applyNumberFormat="0" applyProtection="0">
      <alignment horizontal="right" vertical="center"/>
    </xf>
    <xf numFmtId="4" fontId="12" fillId="29" borderId="5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31" borderId="0" applyNumberFormat="0" applyProtection="0">
      <alignment horizontal="left" vertical="center" indent="1"/>
    </xf>
    <xf numFmtId="4" fontId="14" fillId="19" borderId="4" applyNumberFormat="0" applyProtection="0">
      <alignment horizontal="right" vertical="center"/>
    </xf>
    <xf numFmtId="4" fontId="14" fillId="30" borderId="0" applyNumberFormat="0" applyProtection="0">
      <alignment horizontal="left" vertical="center" indent="1"/>
    </xf>
    <xf numFmtId="4" fontId="14" fillId="19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top" indent="1"/>
    </xf>
    <xf numFmtId="0" fontId="1" fillId="19" borderId="4" applyNumberFormat="0" applyProtection="0">
      <alignment horizontal="left" vertical="center" indent="1"/>
    </xf>
    <xf numFmtId="0" fontId="1" fillId="19" borderId="4" applyNumberFormat="0" applyProtection="0">
      <alignment horizontal="left" vertical="top" indent="1"/>
    </xf>
    <xf numFmtId="0" fontId="1" fillId="32" borderId="4" applyNumberFormat="0" applyProtection="0">
      <alignment horizontal="left" vertical="center" indent="1"/>
    </xf>
    <xf numFmtId="0" fontId="1" fillId="32" borderId="4" applyNumberFormat="0" applyProtection="0">
      <alignment horizontal="left" vertical="top" indent="1"/>
    </xf>
    <xf numFmtId="0" fontId="1" fillId="30" borderId="4" applyNumberFormat="0" applyProtection="0">
      <alignment horizontal="left" vertical="center" indent="1"/>
    </xf>
    <xf numFmtId="0" fontId="1" fillId="30" borderId="4" applyNumberFormat="0" applyProtection="0">
      <alignment horizontal="left" vertical="top" indent="1"/>
    </xf>
    <xf numFmtId="0" fontId="1" fillId="33" borderId="3" applyNumberFormat="0">
      <protection locked="0"/>
    </xf>
    <xf numFmtId="0" fontId="16" fillId="31" borderId="6" applyBorder="0"/>
    <xf numFmtId="4" fontId="14" fillId="34" borderId="4" applyNumberFormat="0" applyProtection="0">
      <alignment vertical="center"/>
    </xf>
    <xf numFmtId="4" fontId="17" fillId="34" borderId="4" applyNumberFormat="0" applyProtection="0">
      <alignment vertical="center"/>
    </xf>
    <xf numFmtId="4" fontId="14" fillId="34" borderId="4" applyNumberFormat="0" applyProtection="0">
      <alignment horizontal="left" vertical="center" indent="1"/>
    </xf>
    <xf numFmtId="0" fontId="14" fillId="34" borderId="4" applyNumberFormat="0" applyProtection="0">
      <alignment horizontal="left" vertical="top" indent="1"/>
    </xf>
    <xf numFmtId="4" fontId="14" fillId="30" borderId="4" applyNumberFormat="0" applyProtection="0">
      <alignment horizontal="right" vertical="center"/>
    </xf>
    <xf numFmtId="4" fontId="17" fillId="30" borderId="4" applyNumberFormat="0" applyProtection="0">
      <alignment horizontal="right" vertical="center"/>
    </xf>
    <xf numFmtId="4" fontId="14" fillId="19" borderId="4" applyNumberFormat="0" applyProtection="0">
      <alignment horizontal="left" vertical="center" indent="1"/>
    </xf>
    <xf numFmtId="0" fontId="14" fillId="19" borderId="4" applyNumberFormat="0" applyProtection="0">
      <alignment horizontal="left" vertical="top" indent="1"/>
    </xf>
    <xf numFmtId="4" fontId="18" fillId="35" borderId="0" applyNumberFormat="0" applyProtection="0">
      <alignment horizontal="left" vertical="center" indent="1"/>
    </xf>
    <xf numFmtId="0" fontId="10" fillId="36" borderId="3"/>
    <xf numFmtId="4" fontId="19" fillId="30" borderId="4" applyNumberFormat="0" applyProtection="0">
      <alignment horizontal="right" vertical="center"/>
    </xf>
    <xf numFmtId="0" fontId="20" fillId="0" borderId="7" applyNumberFormat="0" applyFont="0" applyFill="0" applyAlignment="0" applyProtection="0"/>
    <xf numFmtId="178" fontId="21" fillId="0" borderId="8" applyNumberFormat="0" applyProtection="0">
      <alignment horizontal="right" vertical="center"/>
    </xf>
    <xf numFmtId="178" fontId="22" fillId="0" borderId="9" applyNumberFormat="0" applyProtection="0">
      <alignment horizontal="right" vertical="center"/>
    </xf>
    <xf numFmtId="0" fontId="22" fillId="37" borderId="7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3" fillId="38" borderId="9" applyNumberFormat="0" applyAlignment="0" applyProtection="0">
      <alignment horizontal="left" vertical="center" indent="1"/>
    </xf>
    <xf numFmtId="0" fontId="24" fillId="0" borderId="10" applyNumberFormat="0" applyFill="0" applyBorder="0" applyAlignment="0" applyProtection="0"/>
    <xf numFmtId="0" fontId="25" fillId="0" borderId="10" applyBorder="0" applyAlignment="0" applyProtection="0"/>
    <xf numFmtId="178" fontId="26" fillId="39" borderId="11" applyNumberFormat="0" applyBorder="0" applyAlignment="0" applyProtection="0">
      <alignment horizontal="right" vertical="center" indent="1"/>
    </xf>
    <xf numFmtId="178" fontId="27" fillId="40" borderId="11" applyNumberFormat="0" applyBorder="0" applyAlignment="0" applyProtection="0">
      <alignment horizontal="right" vertical="center" indent="1"/>
    </xf>
    <xf numFmtId="178" fontId="27" fillId="41" borderId="11" applyNumberFormat="0" applyBorder="0" applyAlignment="0" applyProtection="0">
      <alignment horizontal="right" vertical="center" indent="1"/>
    </xf>
    <xf numFmtId="178" fontId="28" fillId="42" borderId="11" applyNumberFormat="0" applyBorder="0" applyAlignment="0" applyProtection="0">
      <alignment horizontal="right" vertical="center" indent="1"/>
    </xf>
    <xf numFmtId="178" fontId="28" fillId="43" borderId="11" applyNumberFormat="0" applyBorder="0" applyAlignment="0" applyProtection="0">
      <alignment horizontal="right" vertical="center" indent="1"/>
    </xf>
    <xf numFmtId="178" fontId="28" fillId="44" borderId="11" applyNumberFormat="0" applyBorder="0" applyAlignment="0" applyProtection="0">
      <alignment horizontal="right" vertical="center" indent="1"/>
    </xf>
    <xf numFmtId="178" fontId="29" fillId="45" borderId="11" applyNumberFormat="0" applyBorder="0" applyAlignment="0" applyProtection="0">
      <alignment horizontal="right" vertical="center" indent="1"/>
    </xf>
    <xf numFmtId="178" fontId="29" fillId="46" borderId="11" applyNumberFormat="0" applyBorder="0" applyAlignment="0" applyProtection="0">
      <alignment horizontal="right" vertical="center" indent="1"/>
    </xf>
    <xf numFmtId="178" fontId="29" fillId="47" borderId="11" applyNumberFormat="0" applyBorder="0" applyAlignment="0" applyProtection="0">
      <alignment horizontal="right" vertical="center" indent="1"/>
    </xf>
    <xf numFmtId="0" fontId="23" fillId="48" borderId="7" applyNumberFormat="0" applyAlignment="0" applyProtection="0">
      <alignment horizontal="left" vertical="center" indent="1"/>
    </xf>
    <xf numFmtId="0" fontId="23" fillId="49" borderId="7" applyNumberFormat="0" applyAlignment="0" applyProtection="0">
      <alignment horizontal="left" vertical="center" indent="1"/>
    </xf>
    <xf numFmtId="0" fontId="23" fillId="50" borderId="7" applyNumberFormat="0" applyAlignment="0" applyProtection="0">
      <alignment horizontal="left" vertical="center" indent="1"/>
    </xf>
    <xf numFmtId="0" fontId="23" fillId="51" borderId="7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8" fontId="21" fillId="51" borderId="8" applyNumberFormat="0" applyBorder="0" applyProtection="0">
      <alignment horizontal="right" vertical="center"/>
    </xf>
    <xf numFmtId="178" fontId="22" fillId="51" borderId="9" applyNumberFormat="0" applyBorder="0" applyProtection="0">
      <alignment horizontal="right" vertical="center"/>
    </xf>
    <xf numFmtId="178" fontId="21" fillId="53" borderId="7" applyNumberFormat="0" applyAlignment="0" applyProtection="0">
      <alignment horizontal="left" vertical="center" indent="1"/>
    </xf>
    <xf numFmtId="0" fontId="22" fillId="37" borderId="9" applyNumberFormat="0" applyAlignment="0" applyProtection="0">
      <alignment horizontal="left" vertical="center" indent="1"/>
    </xf>
    <xf numFmtId="0" fontId="23" fillId="52" borderId="9" applyNumberFormat="0" applyAlignment="0" applyProtection="0">
      <alignment horizontal="left" vertical="center" indent="1"/>
    </xf>
    <xf numFmtId="178" fontId="22" fillId="52" borderId="9" applyNumberFormat="0" applyProtection="0">
      <alignment horizontal="right" vertical="center"/>
    </xf>
    <xf numFmtId="0" fontId="30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1" applyFont="1" applyProtection="1"/>
    <xf numFmtId="0" fontId="2" fillId="0" borderId="0" xfId="1" applyFont="1" applyAlignment="1" applyProtection="1">
      <alignment horizontal="center"/>
    </xf>
    <xf numFmtId="0" fontId="2" fillId="0" borderId="0" xfId="1" applyFont="1" applyFill="1" applyProtection="1"/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0" fontId="3" fillId="0" borderId="0" xfId="1" applyFont="1" applyFill="1" applyProtection="1"/>
    <xf numFmtId="0" fontId="4" fillId="0" borderId="0" xfId="1" applyFont="1" applyProtection="1"/>
    <xf numFmtId="0" fontId="4" fillId="0" borderId="0" xfId="1" applyFont="1" applyFill="1" applyProtection="1"/>
    <xf numFmtId="0" fontId="1" fillId="0" borderId="0" xfId="1" applyFont="1" applyProtection="1"/>
    <xf numFmtId="0" fontId="1" fillId="0" borderId="1" xfId="1" applyFont="1" applyBorder="1" applyAlignment="1" applyProtection="1">
      <alignment horizontal="center"/>
    </xf>
    <xf numFmtId="0" fontId="1" fillId="0" borderId="1" xfId="1" applyFont="1" applyFill="1" applyBorder="1" applyAlignment="1" applyProtection="1">
      <alignment horizontal="center"/>
    </xf>
    <xf numFmtId="0" fontId="1" fillId="0" borderId="0" xfId="1" applyFont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 applyFont="1" applyFill="1" applyProtection="1"/>
    <xf numFmtId="0" fontId="1" fillId="0" borderId="1" xfId="1" applyFont="1" applyBorder="1" applyAlignment="1" applyProtection="1">
      <alignment horizontal="center"/>
    </xf>
    <xf numFmtId="0" fontId="1" fillId="0" borderId="1" xfId="1" applyFont="1" applyFill="1" applyBorder="1" applyAlignment="1" applyProtection="1">
      <alignment horizontal="center"/>
    </xf>
    <xf numFmtId="0" fontId="5" fillId="0" borderId="0" xfId="1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1" applyNumberFormat="1" applyFont="1" applyProtection="1"/>
    <xf numFmtId="165" fontId="4" fillId="0" borderId="0" xfId="1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1" applyNumberFormat="1" applyFont="1" applyFill="1" applyProtection="1"/>
    <xf numFmtId="171" fontId="4" fillId="0" borderId="0" xfId="4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4" applyNumberFormat="1" applyFont="1" applyBorder="1" applyAlignment="1" applyProtection="1">
      <alignment horizontal="right"/>
    </xf>
    <xf numFmtId="167" fontId="4" fillId="0" borderId="1" xfId="3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5" applyNumberFormat="1" applyFont="1" applyFill="1" applyProtection="1"/>
    <xf numFmtId="166" fontId="4" fillId="0" borderId="0" xfId="4" applyNumberFormat="1" applyFont="1" applyBorder="1" applyAlignment="1" applyProtection="1">
      <alignment horizontal="right"/>
    </xf>
    <xf numFmtId="166" fontId="4" fillId="0" borderId="0" xfId="3" applyNumberFormat="1" applyFont="1" applyFill="1" applyBorder="1" applyAlignment="1" applyProtection="1">
      <alignment horizontal="right"/>
    </xf>
    <xf numFmtId="39" fontId="4" fillId="0" borderId="0" xfId="4" applyNumberFormat="1" applyFont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1" applyNumberFormat="1" applyFont="1" applyBorder="1" applyProtection="1"/>
    <xf numFmtId="0" fontId="4" fillId="0" borderId="0" xfId="1" applyFont="1" applyBorder="1" applyProtection="1"/>
    <xf numFmtId="174" fontId="4" fillId="0" borderId="0" xfId="1" applyNumberFormat="1" applyFont="1" applyFill="1" applyProtection="1"/>
    <xf numFmtId="166" fontId="4" fillId="0" borderId="0" xfId="4" applyNumberFormat="1" applyFont="1" applyAlignment="1" applyProtection="1">
      <alignment horizontal="right"/>
    </xf>
    <xf numFmtId="172" fontId="4" fillId="0" borderId="0" xfId="5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3" applyNumberFormat="1" applyFont="1" applyFill="1" applyBorder="1" applyAlignment="1" applyProtection="1">
      <alignment horizontal="right"/>
    </xf>
    <xf numFmtId="44" fontId="4" fillId="0" borderId="0" xfId="1" applyNumberFormat="1" applyFont="1" applyProtection="1"/>
    <xf numFmtId="44" fontId="4" fillId="0" borderId="0" xfId="4" applyNumberFormat="1" applyFont="1" applyAlignment="1" applyProtection="1">
      <alignment horizontal="right"/>
    </xf>
    <xf numFmtId="44" fontId="4" fillId="0" borderId="0" xfId="1" applyNumberFormat="1" applyFont="1" applyFill="1" applyProtection="1"/>
    <xf numFmtId="43" fontId="4" fillId="0" borderId="0" xfId="4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66" fontId="4" fillId="0" borderId="0" xfId="4" applyNumberFormat="1" applyFont="1" applyAlignment="1" applyProtection="1"/>
    <xf numFmtId="166" fontId="4" fillId="0" borderId="0" xfId="4" applyNumberFormat="1" applyFont="1" applyProtection="1"/>
    <xf numFmtId="166" fontId="4" fillId="0" borderId="1" xfId="4" applyNumberFormat="1" applyFont="1" applyBorder="1" applyAlignment="1" applyProtection="1"/>
    <xf numFmtId="166" fontId="4" fillId="0" borderId="2" xfId="4" applyNumberFormat="1" applyFont="1" applyBorder="1" applyAlignment="1" applyProtection="1"/>
    <xf numFmtId="39" fontId="1" fillId="0" borderId="0" xfId="3" applyNumberFormat="1" applyFont="1" applyFill="1" applyAlignment="1" applyProtection="1">
      <alignment wrapText="1"/>
    </xf>
    <xf numFmtId="0" fontId="1" fillId="0" borderId="0" xfId="1" applyAlignment="1">
      <alignment wrapText="1"/>
    </xf>
    <xf numFmtId="44" fontId="4" fillId="0" borderId="0" xfId="3" applyNumberFormat="1" applyFont="1" applyFill="1" applyAlignment="1" applyProtection="1">
      <alignment horizontal="right"/>
    </xf>
    <xf numFmtId="43" fontId="4" fillId="0" borderId="0" xfId="1" applyNumberFormat="1" applyFont="1" applyProtection="1"/>
    <xf numFmtId="43" fontId="4" fillId="0" borderId="0" xfId="3" applyNumberFormat="1" applyFont="1" applyFill="1" applyAlignment="1" applyProtection="1">
      <alignment horizontal="right"/>
    </xf>
    <xf numFmtId="43" fontId="4" fillId="0" borderId="1" xfId="4" applyNumberFormat="1" applyFont="1" applyBorder="1" applyAlignment="1" applyProtection="1">
      <alignment horizontal="right"/>
    </xf>
    <xf numFmtId="43" fontId="4" fillId="0" borderId="1" xfId="3" applyNumberFormat="1" applyFont="1" applyFill="1" applyBorder="1" applyAlignment="1" applyProtection="1">
      <alignment horizontal="right"/>
    </xf>
    <xf numFmtId="43" fontId="4" fillId="0" borderId="0" xfId="5" applyNumberFormat="1" applyFont="1" applyFill="1" applyProtection="1"/>
    <xf numFmtId="43" fontId="4" fillId="0" borderId="0" xfId="4" applyNumberFormat="1" applyFont="1" applyBorder="1" applyAlignment="1" applyProtection="1">
      <alignment horizontal="right"/>
    </xf>
    <xf numFmtId="43" fontId="4" fillId="0" borderId="0" xfId="3" applyNumberFormat="1" applyFont="1" applyFill="1" applyBorder="1" applyAlignment="1" applyProtection="1">
      <alignment horizontal="right"/>
    </xf>
    <xf numFmtId="43" fontId="4" fillId="0" borderId="0" xfId="2" applyNumberFormat="1" applyFont="1" applyFill="1" applyBorder="1" applyAlignment="1" applyProtection="1">
      <alignment horizontal="right"/>
    </xf>
    <xf numFmtId="43" fontId="4" fillId="0" borderId="0" xfId="1" applyNumberFormat="1" applyFont="1" applyBorder="1" applyProtection="1"/>
    <xf numFmtId="44" fontId="4" fillId="0" borderId="2" xfId="4" applyNumberFormat="1" applyFont="1" applyBorder="1" applyAlignment="1" applyProtection="1">
      <alignment horizontal="right"/>
    </xf>
    <xf numFmtId="44" fontId="4" fillId="0" borderId="0" xfId="1" applyNumberFormat="1" applyFont="1" applyBorder="1" applyProtection="1"/>
    <xf numFmtId="44" fontId="4" fillId="0" borderId="2" xfId="3" applyNumberFormat="1" applyFont="1" applyFill="1" applyBorder="1" applyAlignment="1" applyProtection="1">
      <alignment horizontal="right"/>
    </xf>
    <xf numFmtId="165" fontId="4" fillId="0" borderId="0" xfId="4" applyNumberFormat="1" applyFont="1" applyAlignment="1" applyProtection="1">
      <alignment horizontal="right"/>
    </xf>
    <xf numFmtId="165" fontId="4" fillId="0" borderId="0" xfId="1" applyNumberFormat="1" applyFont="1" applyBorder="1" applyProtection="1"/>
    <xf numFmtId="165" fontId="4" fillId="0" borderId="0" xfId="1" applyNumberFormat="1" applyFont="1" applyFill="1" applyProtection="1"/>
    <xf numFmtId="43" fontId="4" fillId="0" borderId="0" xfId="1" applyNumberFormat="1" applyFont="1" applyFill="1" applyProtection="1"/>
    <xf numFmtId="39" fontId="4" fillId="0" borderId="0" xfId="4" applyNumberFormat="1" applyFont="1" applyAlignment="1" applyProtection="1">
      <alignment horizontal="right"/>
    </xf>
    <xf numFmtId="170" fontId="4" fillId="0" borderId="0" xfId="4" applyFont="1" applyAlignment="1" applyProtection="1"/>
    <xf numFmtId="166" fontId="4" fillId="0" borderId="0" xfId="4" applyNumberFormat="1" applyFont="1" applyBorder="1" applyAlignment="1" applyProtection="1"/>
    <xf numFmtId="179" fontId="4" fillId="0" borderId="0" xfId="4" applyNumberFormat="1" applyFont="1" applyProtection="1"/>
    <xf numFmtId="171" fontId="4" fillId="0" borderId="2" xfId="4" applyNumberFormat="1" applyFont="1" applyBorder="1" applyAlignment="1" applyProtection="1">
      <alignment horizontal="right"/>
    </xf>
    <xf numFmtId="171" fontId="4" fillId="0" borderId="0" xfId="2" applyNumberFormat="1" applyFont="1" applyAlignment="1" applyProtection="1">
      <alignment horizontal="right"/>
    </xf>
  </cellXfs>
  <cellStyles count="102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Comma 2" xfId="4"/>
    <cellStyle name="Currency 2" xfId="2"/>
    <cellStyle name="Emphasis 1" xfId="24"/>
    <cellStyle name="Emphasis 2" xfId="25"/>
    <cellStyle name="Emphasis 3" xfId="26"/>
    <cellStyle name="Entered" xfId="27"/>
    <cellStyle name="Grey" xfId="28"/>
    <cellStyle name="Input [yellow]" xfId="29"/>
    <cellStyle name="Normal" xfId="0" builtinId="0"/>
    <cellStyle name="Normal - Style1" xfId="30"/>
    <cellStyle name="Normal 2" xfId="1"/>
    <cellStyle name="Normal_Monthly" xfId="3"/>
    <cellStyle name="Percent [2]" xfId="31"/>
    <cellStyle name="Percent 2" xfId="5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9-2015%20Sales%20of%20G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7-2015%20Sales%20of%20Ga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8-2015%20Sales%20of%20G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Budget"/>
      <sheetName val="OPSTATS-RELEASE "/>
      <sheetName val="YTD"/>
      <sheetName val="12ME"/>
      <sheetName val="SAP Download"/>
      <sheetName val="Input"/>
      <sheetName val="QA"/>
    </sheetNames>
    <sheetDataSet>
      <sheetData sheetId="0" refreshError="1"/>
      <sheetData sheetId="1">
        <row r="6">
          <cell r="O6" t="str">
            <v>VARIANCE FROM 2014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>
        <row r="5">
          <cell r="B5">
            <v>27863102.789999999</v>
          </cell>
        </row>
      </sheetData>
      <sheetData sheetId="8">
        <row r="1">
          <cell r="B1">
            <v>2015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Budget"/>
      <sheetName val="OPSTATS-RELEASE "/>
      <sheetName val="YTD"/>
      <sheetName val="12ME"/>
      <sheetName val="SAP Download"/>
      <sheetName val="Input"/>
      <sheetName val="Q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20610621.859999999</v>
          </cell>
        </row>
      </sheetData>
      <sheetData sheetId="8">
        <row r="1">
          <cell r="B1">
            <v>2015</v>
          </cell>
        </row>
      </sheetData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Budget"/>
      <sheetName val="OPSTATS-RELEASE "/>
      <sheetName val="YTD"/>
      <sheetName val="12ME"/>
      <sheetName val="SAP Download"/>
      <sheetName val="Input"/>
      <sheetName val="Q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B5">
            <v>21362111.030000001</v>
          </cell>
        </row>
      </sheetData>
      <sheetData sheetId="8">
        <row r="1">
          <cell r="B1">
            <v>2015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tabSelected="1"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I44" sqref="I44"/>
    </sheetView>
  </sheetViews>
  <sheetFormatPr defaultRowHeight="12" x14ac:dyDescent="0.2"/>
  <cols>
    <col min="1" max="2" width="1.7109375" style="7" customWidth="1"/>
    <col min="3" max="3" width="9.140625" style="7"/>
    <col min="4" max="4" width="23.85546875" style="7" customWidth="1"/>
    <col min="5" max="5" width="16.7109375" style="7" customWidth="1"/>
    <col min="6" max="6" width="0.85546875" style="7" customWidth="1"/>
    <col min="7" max="7" width="16.7109375" style="7" customWidth="1"/>
    <col min="8" max="8" width="0.85546875" style="7" customWidth="1"/>
    <col min="9" max="9" width="16.7109375" style="7" customWidth="1"/>
    <col min="10" max="10" width="0.85546875" style="7" customWidth="1"/>
    <col min="11" max="11" width="7.7109375" style="8" customWidth="1"/>
    <col min="12" max="12" width="0.85546875" style="7" customWidth="1"/>
    <col min="13" max="13" width="16.7109375" style="7" customWidth="1"/>
    <col min="14" max="14" width="0.85546875" style="7" customWidth="1"/>
    <col min="15" max="15" width="16.7109375" style="7" customWidth="1"/>
    <col min="16" max="16" width="0.85546875" style="7" customWidth="1"/>
    <col min="17" max="17" width="7.7109375" style="8" customWidth="1"/>
    <col min="18" max="18" width="0.85546875" style="7" customWidth="1"/>
    <col min="19" max="19" width="7.7109375" style="8" customWidth="1"/>
    <col min="20" max="20" width="0.85546875" style="8" customWidth="1"/>
    <col min="21" max="21" width="7.7109375" style="8" customWidth="1"/>
    <col min="22" max="22" width="0.85546875" style="8" customWidth="1"/>
    <col min="23" max="23" width="7.7109375" style="8" customWidth="1"/>
    <col min="24" max="16384" width="9.140625" style="7"/>
  </cols>
  <sheetData>
    <row r="1" spans="1:23" s="1" customFormat="1" ht="15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5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5" x14ac:dyDescent="0.25">
      <c r="E3" s="2" t="s">
        <v>46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2.75" x14ac:dyDescent="0.2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2.75" x14ac:dyDescent="0.2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2.75" x14ac:dyDescent="0.2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2.75" x14ac:dyDescent="0.2">
      <c r="A8" s="4" t="s">
        <v>8</v>
      </c>
      <c r="E8" s="15">
        <v>2015</v>
      </c>
      <c r="G8" s="15" t="s">
        <v>9</v>
      </c>
      <c r="I8" s="15" t="s">
        <v>10</v>
      </c>
      <c r="K8" s="16" t="s">
        <v>11</v>
      </c>
      <c r="M8" s="15">
        <f>E8-1</f>
        <v>2014</v>
      </c>
      <c r="O8" s="15" t="s">
        <v>10</v>
      </c>
      <c r="Q8" s="16" t="s">
        <v>11</v>
      </c>
      <c r="S8" s="16">
        <f>E8</f>
        <v>2015</v>
      </c>
      <c r="T8" s="14"/>
      <c r="U8" s="16" t="s">
        <v>9</v>
      </c>
      <c r="V8" s="14"/>
      <c r="W8" s="16">
        <f>M8</f>
        <v>2014</v>
      </c>
    </row>
    <row r="9" spans="1:23" x14ac:dyDescent="0.2">
      <c r="B9" s="17" t="s">
        <v>12</v>
      </c>
    </row>
    <row r="10" spans="1:23" x14ac:dyDescent="0.2">
      <c r="C10" s="7" t="s">
        <v>13</v>
      </c>
      <c r="E10" s="18">
        <v>20610621.859999999</v>
      </c>
      <c r="F10" s="19"/>
      <c r="G10" s="18">
        <v>24679000</v>
      </c>
      <c r="H10" s="20"/>
      <c r="I10" s="25">
        <f>E10-G10</f>
        <v>-4068378.1400000006</v>
      </c>
      <c r="J10" s="21"/>
      <c r="K10" s="22">
        <f>IF(G10=0,"n/a",IF(AND(I10/G10&lt;1,I10/G10&gt;-1),I10/G10,"n/a"))</f>
        <v>-0.16485182300741524</v>
      </c>
      <c r="M10" s="18">
        <v>21362546.489999998</v>
      </c>
      <c r="N10" s="20"/>
      <c r="O10" s="18">
        <f>E10-M10</f>
        <v>-751924.62999999896</v>
      </c>
      <c r="Q10" s="22">
        <f>IF(M10=0,"n/a",IF(AND(O10/M10&lt;1,O10/M10&gt;-1),O10/M10,"n/a"))</f>
        <v>-3.5198267694910891E-2</v>
      </c>
      <c r="S10" s="23">
        <f>IF(E48=0,"n/a",E10/E48)</f>
        <v>1.7990601926778103</v>
      </c>
      <c r="T10" s="24"/>
      <c r="U10" s="23">
        <f>IF(G48=0,"n/a",G10/G48)</f>
        <v>1.6571984958366908</v>
      </c>
      <c r="V10" s="24"/>
      <c r="W10" s="23">
        <f>IF(M48=0,"n/a",M10/M48)</f>
        <v>1.6478260036829457</v>
      </c>
    </row>
    <row r="11" spans="1:23" x14ac:dyDescent="0.2">
      <c r="C11" s="7" t="s">
        <v>14</v>
      </c>
      <c r="E11" s="25">
        <v>11214741.220000001</v>
      </c>
      <c r="F11" s="20"/>
      <c r="G11" s="25">
        <v>12702000</v>
      </c>
      <c r="H11" s="20"/>
      <c r="I11" s="25">
        <f>E11-G11</f>
        <v>-1487258.7799999993</v>
      </c>
      <c r="K11" s="22">
        <f>IF(G11=0,"n/a",IF(AND(I11/G11&lt;1,I11/G11&gt;-1),I11/G11,"n/a"))</f>
        <v>-0.11708855140922685</v>
      </c>
      <c r="M11" s="25">
        <v>11384210.619999999</v>
      </c>
      <c r="N11" s="20"/>
      <c r="O11" s="25">
        <f>E11-M11</f>
        <v>-169469.39999999851</v>
      </c>
      <c r="Q11" s="22">
        <f>IF(M11=0,"n/a",IF(AND(O11/M11&lt;1,O11/M11&gt;-1),O11/M11,"n/a"))</f>
        <v>-1.4886354939908739E-2</v>
      </c>
      <c r="S11" s="26">
        <f>IF(E49=0,"n/a",E11/E49)</f>
        <v>1.2650262666797816</v>
      </c>
      <c r="T11" s="24"/>
      <c r="U11" s="26">
        <f>IF(G49=0,"n/a",G11/G49)</f>
        <v>1.2168997892316535</v>
      </c>
      <c r="V11" s="24"/>
      <c r="W11" s="26">
        <f>IF(M49=0,"n/a",M11/M49)</f>
        <v>1.2080815830499865</v>
      </c>
    </row>
    <row r="12" spans="1:23" x14ac:dyDescent="0.2">
      <c r="C12" s="7" t="s">
        <v>15</v>
      </c>
      <c r="E12" s="27">
        <v>1199467.8799999999</v>
      </c>
      <c r="F12" s="20"/>
      <c r="G12" s="27">
        <v>1427000</v>
      </c>
      <c r="H12" s="20"/>
      <c r="I12" s="27">
        <f>E12-G12</f>
        <v>-227532.12000000011</v>
      </c>
      <c r="K12" s="28">
        <f>IF(G12=0,"n/a",IF(AND(I12/G12&lt;1,I12/G12&gt;-1),I12/G12,"n/a"))</f>
        <v>-0.15944787666433083</v>
      </c>
      <c r="M12" s="27">
        <v>1225192.1100000001</v>
      </c>
      <c r="N12" s="20"/>
      <c r="O12" s="27">
        <f>E12-M12</f>
        <v>-25724.230000000214</v>
      </c>
      <c r="Q12" s="28">
        <f>IF(M12=0,"n/a",IF(AND(O12/M12&lt;1,O12/M12&gt;-1),O12/M12,"n/a"))</f>
        <v>-2.0996078729237175E-2</v>
      </c>
      <c r="S12" s="29">
        <f>IF(E50=0,"n/a",E12/E50)</f>
        <v>0.9840746128204686</v>
      </c>
      <c r="T12" s="24"/>
      <c r="U12" s="29">
        <f>IF(G50=0,"n/a",G12/G50)</f>
        <v>0.95771812080536911</v>
      </c>
      <c r="V12" s="24"/>
      <c r="W12" s="29">
        <f>IF(M50=0,"n/a",M12/M50)</f>
        <v>0.89161425282069795</v>
      </c>
    </row>
    <row r="13" spans="1:23" ht="6.95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33024830.959999997</v>
      </c>
      <c r="F14" s="20"/>
      <c r="G14" s="25">
        <f>SUM(G10:G12)</f>
        <v>38808000</v>
      </c>
      <c r="H14" s="20"/>
      <c r="I14" s="25">
        <f>E14-G14</f>
        <v>-5783169.0400000028</v>
      </c>
      <c r="K14" s="22">
        <f>IF(G14=0,"n/a",IF(AND(I14/G14&lt;1,I14/G14&gt;-1),I14/G14,"n/a"))</f>
        <v>-0.14902002267573702</v>
      </c>
      <c r="M14" s="25">
        <f>SUM(M10:M12)</f>
        <v>33971949.219999999</v>
      </c>
      <c r="N14" s="20"/>
      <c r="O14" s="25">
        <f>E14-M14</f>
        <v>-947118.26000000164</v>
      </c>
      <c r="Q14" s="22">
        <f>IF(M14=0,"n/a",IF(AND(O14/M14&lt;1,O14/M14&gt;-1),O14/M14,"n/a"))</f>
        <v>-2.7879420573324456E-2</v>
      </c>
      <c r="S14" s="26">
        <f>IF(E52=0,"n/a",E14/E52)</f>
        <v>1.5331556036717928</v>
      </c>
      <c r="T14" s="24"/>
      <c r="U14" s="26">
        <f>IF(G52=0,"n/a",G14/G52)</f>
        <v>1.446979865771812</v>
      </c>
      <c r="V14" s="24"/>
      <c r="W14" s="26">
        <f>IF(M52=0,"n/a",M14/M52)</f>
        <v>1.4297004088868479</v>
      </c>
    </row>
    <row r="15" spans="1:23" ht="6.95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x14ac:dyDescent="0.2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v>1603427.63</v>
      </c>
      <c r="F17" s="20"/>
      <c r="G17" s="25">
        <v>1637000</v>
      </c>
      <c r="H17" s="20"/>
      <c r="I17" s="25">
        <f>E17-G17</f>
        <v>-33572.370000000112</v>
      </c>
      <c r="K17" s="22">
        <f>IF(G17=0,"n/a",IF(AND(I17/G17&lt;1,I17/G17&gt;-1),I17/G17,"n/a"))</f>
        <v>-2.0508472816127131E-2</v>
      </c>
      <c r="M17" s="25">
        <v>1197084.8400000001</v>
      </c>
      <c r="N17" s="20"/>
      <c r="O17" s="25">
        <f>E17-M17</f>
        <v>406342.7899999998</v>
      </c>
      <c r="Q17" s="22">
        <f>IF(M17=0,"n/a",IF(AND(O17/M17&lt;1,O17/M17&gt;-1),O17/M17,"n/a"))</f>
        <v>0.33944360200902701</v>
      </c>
      <c r="S17" s="26">
        <f>IF(E55=0,"n/a",E17/E55)</f>
        <v>0.72625089964512424</v>
      </c>
      <c r="T17" s="24"/>
      <c r="U17" s="26">
        <f>IF(G55=0,"n/a",G17/G55)</f>
        <v>0.69867690994451559</v>
      </c>
      <c r="V17" s="24"/>
      <c r="W17" s="26">
        <f>IF(M55=0,"n/a",M17/M55)</f>
        <v>0.70937814404985333</v>
      </c>
    </row>
    <row r="18" spans="2:23" x14ac:dyDescent="0.2">
      <c r="C18" s="7" t="s">
        <v>19</v>
      </c>
      <c r="E18" s="27">
        <v>38076.43</v>
      </c>
      <c r="F18" s="31"/>
      <c r="G18" s="27">
        <v>138000</v>
      </c>
      <c r="H18" s="32"/>
      <c r="I18" s="27">
        <f>E18-G18</f>
        <v>-99923.57</v>
      </c>
      <c r="J18" s="33"/>
      <c r="K18" s="28">
        <f>IF(G18=0,"n/a",IF(AND(I18/G18&lt;1,I18/G18&gt;-1),I18/G18,"n/a"))</f>
        <v>-0.7240838405797102</v>
      </c>
      <c r="L18" s="34"/>
      <c r="M18" s="27">
        <v>60097.02</v>
      </c>
      <c r="N18" s="35"/>
      <c r="O18" s="27">
        <f>E18-M18</f>
        <v>-22020.589999999997</v>
      </c>
      <c r="Q18" s="28">
        <f>IF(M18=0,"n/a",IF(AND(O18/M18&lt;1,O18/M18&gt;-1),O18/M18,"n/a"))</f>
        <v>-0.36641733650021246</v>
      </c>
      <c r="S18" s="29">
        <f>IF(E56=0,"n/a",E18/E56)</f>
        <v>1.007179738129877</v>
      </c>
      <c r="T18" s="24"/>
      <c r="U18" s="29">
        <f>IF(G56=0,"n/a",G18/G56)</f>
        <v>0.73796791443850263</v>
      </c>
      <c r="V18" s="24"/>
      <c r="W18" s="29">
        <f>IF(M56=0,"n/a",M18/M56)</f>
        <v>0.78969041549499353</v>
      </c>
    </row>
    <row r="19" spans="2:23" ht="6.95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1641504.0599999998</v>
      </c>
      <c r="F20" s="31"/>
      <c r="G20" s="27">
        <f>SUM(G17:G18)</f>
        <v>1775000</v>
      </c>
      <c r="H20" s="32"/>
      <c r="I20" s="27">
        <f>E20-G20</f>
        <v>-133495.94000000018</v>
      </c>
      <c r="J20" s="33"/>
      <c r="K20" s="28">
        <f>IF(G20=0,"n/a",IF(AND(I20/G20&lt;1,I20/G20&gt;-1),I20/G20,"n/a"))</f>
        <v>-7.5208980281690235E-2</v>
      </c>
      <c r="L20" s="34"/>
      <c r="M20" s="27">
        <f>SUM(M17:M18)</f>
        <v>1257181.8600000001</v>
      </c>
      <c r="N20" s="35"/>
      <c r="O20" s="27">
        <f>E20-M20</f>
        <v>384322.19999999972</v>
      </c>
      <c r="Q20" s="28">
        <f>IF(M20=0,"n/a",IF(AND(O20/M20&lt;1,O20/M20&gt;-1),O20/M20,"n/a"))</f>
        <v>0.30570135652450448</v>
      </c>
      <c r="S20" s="29">
        <f>IF(E58=0,"n/a",E20/E58)</f>
        <v>0.73098033505223492</v>
      </c>
      <c r="T20" s="24"/>
      <c r="U20" s="29">
        <f>IF(G58=0,"n/a",G20/G58)</f>
        <v>0.70158102766798414</v>
      </c>
      <c r="V20" s="24"/>
      <c r="W20" s="29">
        <f>IF(M58=0,"n/a",M20/M58)</f>
        <v>0.71284371022020121</v>
      </c>
    </row>
    <row r="21" spans="2:23" ht="6.95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34666335.019999996</v>
      </c>
      <c r="F22" s="36"/>
      <c r="G22" s="25">
        <f>G14+G20</f>
        <v>40583000</v>
      </c>
      <c r="H22" s="36"/>
      <c r="I22" s="25">
        <f>E22-G22</f>
        <v>-5916664.9800000042</v>
      </c>
      <c r="J22" s="37"/>
      <c r="K22" s="22">
        <f>IF(G22=0,"n/a",IF(AND(I22/G22&lt;1,I22/G22&gt;-1),I22/G22,"n/a"))</f>
        <v>-0.14579171032205612</v>
      </c>
      <c r="L22" s="37"/>
      <c r="M22" s="25">
        <f>M14+M20</f>
        <v>35229131.079999998</v>
      </c>
      <c r="N22" s="36"/>
      <c r="O22" s="25">
        <f>E22-M22</f>
        <v>-562796.06000000238</v>
      </c>
      <c r="Q22" s="22">
        <f>IF(M22=0,"n/a",IF(AND(O22/M22&lt;1,O22/M22&gt;-1),O22/M22,"n/a"))</f>
        <v>-1.5975303470357475E-2</v>
      </c>
      <c r="S22" s="26">
        <f>IF(E60=0,"n/a",E22/E60)</f>
        <v>1.4574229441206084</v>
      </c>
      <c r="T22" s="24"/>
      <c r="U22" s="26">
        <f>IF(G60=0,"n/a",G22/G60)</f>
        <v>1.3827257240204429</v>
      </c>
      <c r="V22" s="24"/>
      <c r="W22" s="26">
        <f>IF(M60=0,"n/a",M22/M60)</f>
        <v>1.3801705647685203</v>
      </c>
    </row>
    <row r="23" spans="2:23" ht="6.95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x14ac:dyDescent="0.2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v>455504.08</v>
      </c>
      <c r="F25" s="36"/>
      <c r="G25" s="25">
        <v>352000</v>
      </c>
      <c r="H25" s="36"/>
      <c r="I25" s="25">
        <f>E25-G25</f>
        <v>103504.08000000002</v>
      </c>
      <c r="J25" s="37"/>
      <c r="K25" s="22">
        <f>IF(G25=0,"n/a",IF(AND(I25/G25&lt;1,I25/G25&gt;-1),I25/G25,"n/a"))</f>
        <v>0.29404568181818186</v>
      </c>
      <c r="L25" s="37"/>
      <c r="M25" s="25">
        <v>443514.69</v>
      </c>
      <c r="N25" s="36"/>
      <c r="O25" s="25">
        <f>E25-M25</f>
        <v>11989.390000000014</v>
      </c>
      <c r="Q25" s="22">
        <f>IF(M25=0,"n/a",IF(AND(O25/M25&lt;1,O25/M25&gt;-1),O25/M25,"n/a"))</f>
        <v>2.7032678444089447E-2</v>
      </c>
      <c r="S25" s="26">
        <f>IF(E63=0,"n/a",E25/E63)</f>
        <v>0.13321232128359961</v>
      </c>
      <c r="T25" s="24"/>
      <c r="U25" s="26">
        <f>IF(G63=0,"n/a",G25/G63)</f>
        <v>8.4758006260534549E-2</v>
      </c>
      <c r="V25" s="24"/>
      <c r="W25" s="26">
        <f>IF(M63=0,"n/a",M25/M63)</f>
        <v>0.12348672930545122</v>
      </c>
    </row>
    <row r="26" spans="2:23" x14ac:dyDescent="0.2">
      <c r="C26" s="7" t="s">
        <v>24</v>
      </c>
      <c r="E26" s="27">
        <v>1019986.45</v>
      </c>
      <c r="F26" s="31"/>
      <c r="G26" s="27">
        <v>894000</v>
      </c>
      <c r="H26" s="32"/>
      <c r="I26" s="27">
        <f>E26-G26</f>
        <v>125986.44999999995</v>
      </c>
      <c r="J26" s="33"/>
      <c r="K26" s="28">
        <f>IF(G26=0,"n/a",IF(AND(I26/G26&lt;1,I26/G26&gt;-1),I26/G26,"n/a"))</f>
        <v>0.14092444071588361</v>
      </c>
      <c r="L26" s="34"/>
      <c r="M26" s="27">
        <v>947774.23</v>
      </c>
      <c r="N26" s="35"/>
      <c r="O26" s="27">
        <f>E26-M26</f>
        <v>72212.219999999972</v>
      </c>
      <c r="Q26" s="28">
        <f>IF(M26=0,"n/a",IF(AND(O26/M26&lt;1,O26/M26&gt;-1),O26/M26,"n/a"))</f>
        <v>7.6191373129020371E-2</v>
      </c>
      <c r="S26" s="29">
        <f>IF(E64=0,"n/a",E26/E64)</f>
        <v>8.0717832428345154E-2</v>
      </c>
      <c r="T26" s="24"/>
      <c r="U26" s="29">
        <f>IF(G64=0,"n/a",G26/G64)</f>
        <v>7.1577261809447554E-2</v>
      </c>
      <c r="V26" s="24"/>
      <c r="W26" s="29">
        <f>IF(M64=0,"n/a",M26/M64)</f>
        <v>7.9236452668643084E-2</v>
      </c>
    </row>
    <row r="27" spans="2:23" ht="6.95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1475490.53</v>
      </c>
      <c r="F28" s="31"/>
      <c r="G28" s="27">
        <f>SUM(G25:G26)</f>
        <v>1246000</v>
      </c>
      <c r="H28" s="32"/>
      <c r="I28" s="27">
        <f>E28-G28</f>
        <v>229490.53000000003</v>
      </c>
      <c r="J28" s="33"/>
      <c r="K28" s="28">
        <f>IF(G28=0,"n/a",IF(AND(I28/G28&lt;1,I28/G28&gt;-1),I28/G28,"n/a"))</f>
        <v>0.18418180577849119</v>
      </c>
      <c r="L28" s="34"/>
      <c r="M28" s="27">
        <f>SUM(M25:M26)</f>
        <v>1391288.92</v>
      </c>
      <c r="N28" s="35"/>
      <c r="O28" s="27">
        <f>E28-M28</f>
        <v>84201.610000000102</v>
      </c>
      <c r="Q28" s="28">
        <f>IF(M28=0,"n/a",IF(AND(O28/M28&lt;1,O28/M28&gt;-1),O28/M28,"n/a"))</f>
        <v>6.0520578285062535E-2</v>
      </c>
      <c r="S28" s="29">
        <f>IF(E66=0,"n/a",E28/E66)</f>
        <v>9.1897499032905741E-2</v>
      </c>
      <c r="T28" s="24"/>
      <c r="U28" s="29">
        <f>IF(G66=0,"n/a",G28/G66)</f>
        <v>7.4866310160427801E-2</v>
      </c>
      <c r="V28" s="24"/>
      <c r="W28" s="29">
        <f>IF(M66=0,"n/a",M28/M66)</f>
        <v>8.9455048978202764E-2</v>
      </c>
    </row>
    <row r="29" spans="2:23" ht="6.95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36141825.549999997</v>
      </c>
      <c r="F30" s="36"/>
      <c r="G30" s="25">
        <f>G22+G28</f>
        <v>41829000</v>
      </c>
      <c r="H30" s="36"/>
      <c r="I30" s="25">
        <f>E30-G30</f>
        <v>-5687174.450000003</v>
      </c>
      <c r="J30" s="37"/>
      <c r="K30" s="22">
        <f>IF(G30=0,"n/a",IF(AND(I30/G30&lt;1,I30/G30&gt;-1),I30/G30,"n/a"))</f>
        <v>-0.13596247698964839</v>
      </c>
      <c r="L30" s="37"/>
      <c r="M30" s="25">
        <f>M22+M28</f>
        <v>36620420</v>
      </c>
      <c r="N30" s="36"/>
      <c r="O30" s="25">
        <f>E30-M30</f>
        <v>-478594.45000000298</v>
      </c>
      <c r="Q30" s="22">
        <f>IF(M30=0,"n/a",IF(AND(O30/M30&lt;1,O30/M30&gt;-1),O30/M30,"n/a"))</f>
        <v>-1.3069059557481945E-2</v>
      </c>
      <c r="S30" s="23">
        <f>IF(E68=0,"n/a",E30/E68)</f>
        <v>0.90713155245514387</v>
      </c>
      <c r="T30" s="24"/>
      <c r="U30" s="23">
        <f>IF(G68=0,"n/a",G30/G68)</f>
        <v>0.90946448372578437</v>
      </c>
      <c r="V30" s="24"/>
      <c r="W30" s="23">
        <f>IF(M68=0,"n/a",M30/M68)</f>
        <v>0.891481941490048</v>
      </c>
    </row>
    <row r="31" spans="2:23" ht="6.95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v>1798999.98</v>
      </c>
      <c r="F32" s="36"/>
      <c r="G32" s="25">
        <v>13000</v>
      </c>
      <c r="H32" s="36"/>
      <c r="I32" s="25">
        <f>E32-G32</f>
        <v>1785999.98</v>
      </c>
      <c r="J32" s="37"/>
      <c r="K32" s="22" t="str">
        <f>IF(G32=0,"n/a",IF(AND(I32/G32&lt;1,I32/G32&gt;-1),I32/G32,"n/a"))</f>
        <v>n/a</v>
      </c>
      <c r="L32" s="37"/>
      <c r="M32" s="25">
        <v>1477630.64</v>
      </c>
      <c r="N32" s="36"/>
      <c r="O32" s="25">
        <f>E32-M32</f>
        <v>321369.34000000008</v>
      </c>
      <c r="Q32" s="22">
        <f>IF(M32=0,"n/a",IF(AND(O32/M32&lt;1,O32/M32&gt;-1),O32/M32,"n/a"))</f>
        <v>0.21748962920801379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v>992211.74</v>
      </c>
      <c r="F33" s="31"/>
      <c r="G33" s="27">
        <v>1190000</v>
      </c>
      <c r="H33" s="32"/>
      <c r="I33" s="27">
        <f>E33-G33</f>
        <v>-197788.26</v>
      </c>
      <c r="J33" s="33"/>
      <c r="K33" s="28">
        <f>IF(G33=0,"n/a",IF(AND(I33/G33&lt;1,I33/G33&gt;-1),I33/G33,"n/a"))</f>
        <v>-0.1662086218487395</v>
      </c>
      <c r="L33" s="34"/>
      <c r="M33" s="27">
        <v>1013060.64</v>
      </c>
      <c r="N33" s="35"/>
      <c r="O33" s="27">
        <f>E33-M33</f>
        <v>-20848.900000000023</v>
      </c>
      <c r="Q33" s="28">
        <f>IF(M33=0,"n/a",IF(AND(O33/M33&lt;1,O33/M33&gt;-1),O33/M33,"n/a"))</f>
        <v>-2.0580110584495735E-2</v>
      </c>
    </row>
    <row r="34" spans="1:23" ht="6.95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.75" thickBot="1" x14ac:dyDescent="0.25">
      <c r="C35" s="7" t="s">
        <v>29</v>
      </c>
      <c r="E35" s="41">
        <f>SUM(E30:E33)</f>
        <v>38933037.269999996</v>
      </c>
      <c r="F35" s="42"/>
      <c r="G35" s="41">
        <f>SUM(G30:G33)</f>
        <v>43032000</v>
      </c>
      <c r="H35" s="36"/>
      <c r="I35" s="76">
        <f>E35-G35</f>
        <v>-4098962.7300000042</v>
      </c>
      <c r="J35" s="37"/>
      <c r="K35" s="43">
        <f>IF(G35=0,"n/a",IF(AND(I35/G35&lt;1,I35/G35&gt;-1),I35/G35,"n/a"))</f>
        <v>-9.5253828081427877E-2</v>
      </c>
      <c r="L35" s="37"/>
      <c r="M35" s="41">
        <f>SUM(M30:M33)</f>
        <v>39111111.280000001</v>
      </c>
      <c r="N35" s="36"/>
      <c r="O35" s="41">
        <f>E35-M35</f>
        <v>-178074.01000000536</v>
      </c>
      <c r="Q35" s="43">
        <f>IF(M35=0,"n/a",IF(AND(O35/M35&lt;1,O35/M35&gt;-1),O35/M35,"n/a"))</f>
        <v>-4.553028645112059E-3</v>
      </c>
    </row>
    <row r="36" spans="1:23" ht="12.75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1181610.5</v>
      </c>
      <c r="F37" s="18"/>
      <c r="G37" s="18">
        <v>1781244.385</v>
      </c>
      <c r="H37" s="44"/>
      <c r="I37" s="45"/>
      <c r="J37" s="44"/>
      <c r="K37" s="46"/>
      <c r="L37" s="44"/>
      <c r="M37" s="18">
        <v>0</v>
      </c>
      <c r="N37" s="20"/>
      <c r="O37" s="39"/>
    </row>
    <row r="38" spans="1:23" x14ac:dyDescent="0.2">
      <c r="C38" s="7" t="s">
        <v>31</v>
      </c>
      <c r="E38" s="25">
        <v>353935.9</v>
      </c>
      <c r="F38" s="39"/>
      <c r="G38" s="25">
        <v>368468.462</v>
      </c>
      <c r="H38" s="20"/>
      <c r="I38" s="39"/>
      <c r="M38" s="39">
        <v>321287.18</v>
      </c>
      <c r="N38" s="20"/>
      <c r="O38" s="39"/>
    </row>
    <row r="39" spans="1:23" x14ac:dyDescent="0.2">
      <c r="C39" s="7" t="s">
        <v>32</v>
      </c>
      <c r="E39" s="25">
        <v>139436.54999999999</v>
      </c>
      <c r="F39" s="20"/>
      <c r="G39" s="25">
        <v>162099.26999999999</v>
      </c>
      <c r="H39" s="20"/>
      <c r="I39" s="39"/>
      <c r="M39" s="25">
        <v>159624.98000000001</v>
      </c>
      <c r="N39" s="20"/>
      <c r="O39" s="39"/>
    </row>
    <row r="40" spans="1:23" x14ac:dyDescent="0.2">
      <c r="C40" s="7" t="s">
        <v>33</v>
      </c>
      <c r="E40" s="25">
        <v>-75707.350000000006</v>
      </c>
      <c r="F40" s="20"/>
      <c r="G40" s="25">
        <v>-88365.18</v>
      </c>
      <c r="H40" s="20"/>
      <c r="I40" s="39"/>
      <c r="M40" s="25">
        <v>-83570.289999999994</v>
      </c>
      <c r="N40" s="20"/>
      <c r="O40" s="39"/>
    </row>
    <row r="41" spans="1:23" x14ac:dyDescent="0.2">
      <c r="C41" s="7" t="s">
        <v>34</v>
      </c>
      <c r="E41" s="25">
        <v>579294.93999999994</v>
      </c>
      <c r="F41" s="20"/>
      <c r="G41" s="25">
        <v>832534.73100000003</v>
      </c>
      <c r="H41" s="20"/>
      <c r="I41" s="39"/>
      <c r="K41" s="47"/>
      <c r="M41" s="25">
        <v>655491.21799999999</v>
      </c>
      <c r="N41" s="20"/>
      <c r="O41" s="39"/>
    </row>
    <row r="42" spans="1:23" x14ac:dyDescent="0.2">
      <c r="C42" s="7" t="s">
        <v>35</v>
      </c>
      <c r="E42" s="25">
        <v>49418.28</v>
      </c>
      <c r="F42" s="20"/>
      <c r="G42" s="77">
        <v>0</v>
      </c>
      <c r="H42" s="20"/>
      <c r="I42" s="39"/>
      <c r="K42" s="47"/>
      <c r="M42" s="48">
        <v>0</v>
      </c>
      <c r="N42" s="20"/>
      <c r="O42" s="39"/>
    </row>
    <row r="43" spans="1:23" x14ac:dyDescent="0.2">
      <c r="C43" s="7" t="s">
        <v>36</v>
      </c>
      <c r="E43" s="25">
        <v>832612.9</v>
      </c>
      <c r="F43" s="20"/>
      <c r="G43" s="77">
        <v>0</v>
      </c>
      <c r="H43" s="20"/>
      <c r="I43" s="39"/>
      <c r="K43" s="47"/>
      <c r="M43" s="48">
        <v>0</v>
      </c>
      <c r="N43" s="20"/>
      <c r="O43" s="39"/>
    </row>
    <row r="44" spans="1:23" x14ac:dyDescent="0.2">
      <c r="C44" s="7" t="s">
        <v>37</v>
      </c>
      <c r="E44" s="25">
        <v>60637.55</v>
      </c>
      <c r="F44" s="20"/>
      <c r="G44" s="25">
        <v>485074.99</v>
      </c>
      <c r="H44" s="20"/>
      <c r="I44" s="39"/>
      <c r="K44" s="47"/>
      <c r="M44" s="48">
        <v>0</v>
      </c>
      <c r="N44" s="20"/>
      <c r="O44" s="39"/>
    </row>
    <row r="45" spans="1:23" x14ac:dyDescent="0.2">
      <c r="E45" s="49"/>
      <c r="F45" s="20"/>
      <c r="G45" s="20"/>
      <c r="H45" s="20"/>
      <c r="I45" s="20"/>
      <c r="M45" s="20"/>
      <c r="N45" s="20"/>
      <c r="O45" s="20"/>
    </row>
    <row r="46" spans="1:23" ht="12.75" x14ac:dyDescent="0.2">
      <c r="A46" s="4" t="s">
        <v>38</v>
      </c>
      <c r="E46" s="49"/>
      <c r="F46" s="20"/>
      <c r="G46" s="20"/>
      <c r="H46" s="20"/>
      <c r="I46" s="20"/>
      <c r="M46" s="20"/>
      <c r="N46" s="20"/>
      <c r="O46" s="20"/>
    </row>
    <row r="47" spans="1:23" x14ac:dyDescent="0.2">
      <c r="B47" s="17" t="s">
        <v>39</v>
      </c>
      <c r="E47" s="49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49">
        <v>11456327</v>
      </c>
      <c r="F48" s="20"/>
      <c r="G48" s="49">
        <v>14892000</v>
      </c>
      <c r="H48" s="50"/>
      <c r="I48" s="49">
        <f>E48-G48</f>
        <v>-3435673</v>
      </c>
      <c r="K48" s="22">
        <f>IF(G48=0,"n/a",IF(AND(I48/G48&lt;1,I48/G48&gt;-1),I48/G48,"n/a"))</f>
        <v>-0.2307059495030889</v>
      </c>
      <c r="M48" s="49">
        <v>12964079</v>
      </c>
      <c r="N48" s="50"/>
      <c r="O48" s="49">
        <f>E48-M48</f>
        <v>-1507752</v>
      </c>
      <c r="Q48" s="22">
        <f>IF(M48=0,"n/a",IF(AND(O48/M48&lt;1,O48/M48&gt;-1),O48/M48,"n/a"))</f>
        <v>-0.11630228418077367</v>
      </c>
    </row>
    <row r="49" spans="2:23" x14ac:dyDescent="0.2">
      <c r="C49" s="7" t="s">
        <v>14</v>
      </c>
      <c r="E49" s="49">
        <v>8865224</v>
      </c>
      <c r="F49" s="20"/>
      <c r="G49" s="49">
        <v>10438000</v>
      </c>
      <c r="H49" s="50"/>
      <c r="I49" s="49">
        <f>E49-G49</f>
        <v>-1572776</v>
      </c>
      <c r="K49" s="22">
        <f>IF(G49=0,"n/a",IF(AND(I49/G49&lt;1,I49/G49&gt;-1),I49/G49,"n/a"))</f>
        <v>-0.15067790764514274</v>
      </c>
      <c r="M49" s="49">
        <v>9423379</v>
      </c>
      <c r="N49" s="50"/>
      <c r="O49" s="49">
        <f>E49-M49</f>
        <v>-558155</v>
      </c>
      <c r="Q49" s="22">
        <f>IF(M49=0,"n/a",IF(AND(O49/M49&lt;1,O49/M49&gt;-1),O49/M49,"n/a"))</f>
        <v>-5.9230876737526951E-2</v>
      </c>
    </row>
    <row r="50" spans="2:23" x14ac:dyDescent="0.2">
      <c r="C50" s="7" t="s">
        <v>15</v>
      </c>
      <c r="E50" s="51">
        <v>1218879</v>
      </c>
      <c r="F50" s="20"/>
      <c r="G50" s="51">
        <v>1490000</v>
      </c>
      <c r="H50" s="50"/>
      <c r="I50" s="51">
        <f>E50-G50</f>
        <v>-271121</v>
      </c>
      <c r="K50" s="28">
        <f>IF(G50=0,"n/a",IF(AND(I50/G50&lt;1,I50/G50&gt;-1),I50/G50,"n/a"))</f>
        <v>-0.18196040268456376</v>
      </c>
      <c r="M50" s="51">
        <v>1374128</v>
      </c>
      <c r="N50" s="50"/>
      <c r="O50" s="51">
        <f>E50-M50</f>
        <v>-155249</v>
      </c>
      <c r="Q50" s="28">
        <f>IF(M50=0,"n/a",IF(AND(O50/M50&lt;1,O50/M50&gt;-1),O50/M50,"n/a"))</f>
        <v>-0.11298001350674755</v>
      </c>
    </row>
    <row r="51" spans="2:23" ht="6.95" customHeight="1" x14ac:dyDescent="0.2">
      <c r="E51" s="49"/>
      <c r="F51" s="20"/>
      <c r="G51" s="49"/>
      <c r="H51" s="20"/>
      <c r="I51" s="49"/>
      <c r="K51" s="30"/>
      <c r="M51" s="49"/>
      <c r="N51" s="20"/>
      <c r="O51" s="49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49">
        <f>SUM(E48:E50)</f>
        <v>21540430</v>
      </c>
      <c r="F52" s="20"/>
      <c r="G52" s="49">
        <f>SUM(G48:G50)</f>
        <v>26820000</v>
      </c>
      <c r="H52" s="50"/>
      <c r="I52" s="49">
        <f>E52-G52</f>
        <v>-5279570</v>
      </c>
      <c r="K52" s="22">
        <f>IF(G52=0,"n/a",IF(AND(I52/G52&lt;1,I52/G52&gt;-1),I52/G52,"n/a"))</f>
        <v>-0.19685197613721103</v>
      </c>
      <c r="M52" s="49">
        <f>SUM(M48:M50)</f>
        <v>23761586</v>
      </c>
      <c r="N52" s="50"/>
      <c r="O52" s="49">
        <f>E52-M52</f>
        <v>-2221156</v>
      </c>
      <c r="Q52" s="22">
        <f>IF(M52=0,"n/a",IF(AND(O52/M52&lt;1,O52/M52&gt;-1),O52/M52,"n/a"))</f>
        <v>-9.3476756980784032E-2</v>
      </c>
    </row>
    <row r="53" spans="2:23" ht="6.95" customHeight="1" x14ac:dyDescent="0.2">
      <c r="E53" s="49"/>
      <c r="F53" s="20"/>
      <c r="G53" s="49"/>
      <c r="H53" s="20"/>
      <c r="I53" s="49"/>
      <c r="K53" s="30"/>
      <c r="M53" s="49"/>
      <c r="N53" s="20"/>
      <c r="O53" s="49"/>
      <c r="Q53" s="30"/>
      <c r="S53" s="38"/>
      <c r="T53" s="38"/>
      <c r="U53" s="38"/>
      <c r="V53" s="38"/>
      <c r="W53" s="38"/>
    </row>
    <row r="54" spans="2:23" x14ac:dyDescent="0.2">
      <c r="B54" s="17" t="s">
        <v>40</v>
      </c>
      <c r="E54" s="49"/>
      <c r="F54" s="20"/>
      <c r="G54" s="49"/>
      <c r="H54" s="50"/>
      <c r="I54" s="49"/>
      <c r="K54" s="30"/>
      <c r="M54" s="49"/>
      <c r="N54" s="50"/>
      <c r="O54" s="49"/>
      <c r="Q54" s="30"/>
    </row>
    <row r="55" spans="2:23" x14ac:dyDescent="0.2">
      <c r="C55" s="7" t="s">
        <v>18</v>
      </c>
      <c r="E55" s="49">
        <v>2207815</v>
      </c>
      <c r="F55" s="20"/>
      <c r="G55" s="49">
        <v>2343000</v>
      </c>
      <c r="H55" s="50"/>
      <c r="I55" s="49">
        <f>E55-G55</f>
        <v>-135185</v>
      </c>
      <c r="K55" s="22">
        <f>IF(G55=0,"n/a",IF(AND(I55/G55&lt;1,I55/G55&gt;-1),I55/G55,"n/a"))</f>
        <v>-5.7697396500213403E-2</v>
      </c>
      <c r="M55" s="49">
        <v>1687513</v>
      </c>
      <c r="N55" s="50"/>
      <c r="O55" s="49">
        <f t="shared" ref="O55:O60" si="0">E55-M55</f>
        <v>520302</v>
      </c>
      <c r="Q55" s="22">
        <f>IF(M55=0,"n/a",IF(AND(O55/M55&lt;1,O55/M55&gt;-1),O55/M55,"n/a"))</f>
        <v>0.30832473586870146</v>
      </c>
    </row>
    <row r="56" spans="2:23" x14ac:dyDescent="0.2">
      <c r="C56" s="7" t="s">
        <v>19</v>
      </c>
      <c r="E56" s="51">
        <v>37805</v>
      </c>
      <c r="F56" s="20"/>
      <c r="G56" s="51">
        <v>187000</v>
      </c>
      <c r="H56" s="50"/>
      <c r="I56" s="51">
        <f>E56-G56</f>
        <v>-149195</v>
      </c>
      <c r="K56" s="28">
        <f>IF(G56=0,"n/a",IF(AND(I56/G56&lt;1,I56/G56&gt;-1),I56/G56,"n/a"))</f>
        <v>-0.7978342245989305</v>
      </c>
      <c r="M56" s="51">
        <v>76102</v>
      </c>
      <c r="N56" s="50"/>
      <c r="O56" s="51">
        <f t="shared" si="0"/>
        <v>-38297</v>
      </c>
      <c r="Q56" s="28">
        <f>IF(M56=0,"n/a",IF(AND(O56/M56&lt;1,O56/M56&gt;-1),O56/M56,"n/a"))</f>
        <v>-0.50323250374497386</v>
      </c>
    </row>
    <row r="57" spans="2:23" ht="6.95" customHeight="1" x14ac:dyDescent="0.2">
      <c r="E57" s="49"/>
      <c r="F57" s="20"/>
      <c r="G57" s="49"/>
      <c r="H57" s="20"/>
      <c r="I57" s="49"/>
      <c r="K57" s="30"/>
      <c r="M57" s="49"/>
      <c r="N57" s="20"/>
      <c r="O57" s="49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1">
        <f>SUM(E55:E56)</f>
        <v>2245620</v>
      </c>
      <c r="F58" s="20"/>
      <c r="G58" s="51">
        <f>SUM(G55:G56)</f>
        <v>2530000</v>
      </c>
      <c r="H58" s="50"/>
      <c r="I58" s="51">
        <f>E58-G58</f>
        <v>-284380</v>
      </c>
      <c r="K58" s="28">
        <f>IF(G58=0,"n/a",IF(AND(I58/G58&lt;1,I58/G58&gt;-1),I58/G58,"n/a"))</f>
        <v>-0.11240316205533597</v>
      </c>
      <c r="M58" s="51">
        <f>SUM(M55:M56)</f>
        <v>1763615</v>
      </c>
      <c r="N58" s="50"/>
      <c r="O58" s="51">
        <f t="shared" si="0"/>
        <v>482005</v>
      </c>
      <c r="Q58" s="28">
        <f>IF(M58=0,"n/a",IF(AND(O58/M58&lt;1,O58/M58&gt;-1),O58/M58,"n/a"))</f>
        <v>0.27330511477845221</v>
      </c>
    </row>
    <row r="59" spans="2:23" ht="6.95" customHeight="1" x14ac:dyDescent="0.2">
      <c r="E59" s="49"/>
      <c r="F59" s="20"/>
      <c r="G59" s="49"/>
      <c r="H59" s="20"/>
      <c r="I59" s="49"/>
      <c r="K59" s="30"/>
      <c r="M59" s="49"/>
      <c r="N59" s="20"/>
      <c r="O59" s="49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49">
        <f>E52+E58</f>
        <v>23786050</v>
      </c>
      <c r="F60" s="20"/>
      <c r="G60" s="49">
        <f>G52+G58</f>
        <v>29350000</v>
      </c>
      <c r="H60" s="50"/>
      <c r="I60" s="49">
        <f>E60-G60</f>
        <v>-5563950</v>
      </c>
      <c r="K60" s="22">
        <f>IF(G60=0,"n/a",IF(AND(I60/G60&lt;1,I60/G60&gt;-1),I60/G60,"n/a"))</f>
        <v>-0.18957240204429301</v>
      </c>
      <c r="M60" s="49">
        <f>M52+M58</f>
        <v>25525201</v>
      </c>
      <c r="N60" s="50"/>
      <c r="O60" s="49">
        <f t="shared" si="0"/>
        <v>-1739151</v>
      </c>
      <c r="Q60" s="22">
        <f>IF(M60=0,"n/a",IF(AND(O60/M60&lt;1,O60/M60&gt;-1),O60/M60,"n/a"))</f>
        <v>-6.813466424808956E-2</v>
      </c>
    </row>
    <row r="61" spans="2:23" ht="6.95" customHeight="1" x14ac:dyDescent="0.2">
      <c r="E61" s="49"/>
      <c r="F61" s="20"/>
      <c r="G61" s="49"/>
      <c r="H61" s="20"/>
      <c r="I61" s="49"/>
      <c r="K61" s="30"/>
      <c r="M61" s="49"/>
      <c r="N61" s="20"/>
      <c r="O61" s="49"/>
      <c r="Q61" s="30"/>
      <c r="S61" s="38"/>
      <c r="T61" s="38"/>
      <c r="U61" s="38"/>
      <c r="V61" s="38"/>
      <c r="W61" s="38"/>
    </row>
    <row r="62" spans="2:23" x14ac:dyDescent="0.2">
      <c r="B62" s="17" t="s">
        <v>42</v>
      </c>
      <c r="E62" s="49"/>
      <c r="F62" s="20"/>
      <c r="G62" s="49"/>
      <c r="H62" s="50"/>
      <c r="I62" s="49"/>
      <c r="K62" s="30"/>
      <c r="M62" s="49"/>
      <c r="N62" s="50"/>
      <c r="O62" s="49"/>
      <c r="Q62" s="30"/>
    </row>
    <row r="63" spans="2:23" x14ac:dyDescent="0.2">
      <c r="C63" s="7" t="s">
        <v>23</v>
      </c>
      <c r="E63" s="49">
        <v>3419384</v>
      </c>
      <c r="F63" s="20"/>
      <c r="G63" s="49">
        <v>4153000</v>
      </c>
      <c r="H63" s="50"/>
      <c r="I63" s="49">
        <f>E63-G63</f>
        <v>-733616</v>
      </c>
      <c r="K63" s="22">
        <f>IF(G63=0,"n/a",IF(AND(I63/G63&lt;1,I63/G63&gt;-1),I63/G63,"n/a"))</f>
        <v>-0.17664724295689863</v>
      </c>
      <c r="M63" s="49">
        <v>3591598</v>
      </c>
      <c r="N63" s="50"/>
      <c r="O63" s="49">
        <f t="shared" ref="O63:O68" si="1">E63-M63</f>
        <v>-172214</v>
      </c>
      <c r="Q63" s="22">
        <f>IF(M63=0,"n/a",IF(AND(O63/M63&lt;1,O63/M63&gt;-1),O63/M63,"n/a"))</f>
        <v>-4.7949130164344676E-2</v>
      </c>
    </row>
    <row r="64" spans="2:23" x14ac:dyDescent="0.2">
      <c r="C64" s="7" t="s">
        <v>24</v>
      </c>
      <c r="E64" s="51">
        <v>12636445</v>
      </c>
      <c r="F64" s="20"/>
      <c r="G64" s="51">
        <v>12490000</v>
      </c>
      <c r="H64" s="50"/>
      <c r="I64" s="51">
        <f>E64-G64</f>
        <v>146445</v>
      </c>
      <c r="K64" s="28">
        <f>IF(G64=0,"n/a",IF(AND(I64/G64&lt;1,I64/G64&gt;-1),I64/G64,"n/a"))</f>
        <v>1.172497998398719E-2</v>
      </c>
      <c r="M64" s="51">
        <v>11961341</v>
      </c>
      <c r="N64" s="50"/>
      <c r="O64" s="51">
        <f t="shared" si="1"/>
        <v>675104</v>
      </c>
      <c r="Q64" s="28">
        <f>IF(M64=0,"n/a",IF(AND(O64/M64&lt;1,O64/M64&gt;-1),O64/M64,"n/a"))</f>
        <v>5.6440494422824332E-2</v>
      </c>
    </row>
    <row r="65" spans="1:23" ht="6.95" customHeight="1" x14ac:dyDescent="0.2">
      <c r="E65" s="49"/>
      <c r="F65" s="20"/>
      <c r="G65" s="49"/>
      <c r="H65" s="20"/>
      <c r="I65" s="49"/>
      <c r="K65" s="30"/>
      <c r="M65" s="49"/>
      <c r="N65" s="20"/>
      <c r="O65" s="49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1">
        <f>SUM(E63:E64)</f>
        <v>16055829</v>
      </c>
      <c r="F66" s="20"/>
      <c r="G66" s="51">
        <f>SUM(G63:G64)</f>
        <v>16643000</v>
      </c>
      <c r="H66" s="50"/>
      <c r="I66" s="51">
        <f>E66-G66</f>
        <v>-587171</v>
      </c>
      <c r="K66" s="28">
        <f>IF(G66=0,"n/a",IF(AND(I66/G66&lt;1,I66/G66&gt;-1),I66/G66,"n/a"))</f>
        <v>-3.5280358108514091E-2</v>
      </c>
      <c r="M66" s="51">
        <f>SUM(M63:M64)</f>
        <v>15552939</v>
      </c>
      <c r="N66" s="50"/>
      <c r="O66" s="51">
        <f t="shared" si="1"/>
        <v>502890</v>
      </c>
      <c r="Q66" s="28">
        <f>IF(M66=0,"n/a",IF(AND(O66/M66&lt;1,O66/M66&gt;-1),O66/M66,"n/a"))</f>
        <v>3.2334081680639268E-2</v>
      </c>
    </row>
    <row r="67" spans="1:23" ht="6.95" customHeight="1" x14ac:dyDescent="0.2">
      <c r="E67" s="49"/>
      <c r="F67" s="20"/>
      <c r="G67" s="49"/>
      <c r="H67" s="20"/>
      <c r="I67" s="49"/>
      <c r="K67" s="30"/>
      <c r="M67" s="49"/>
      <c r="N67" s="20"/>
      <c r="O67" s="49"/>
      <c r="Q67" s="30"/>
      <c r="S67" s="38"/>
      <c r="T67" s="38"/>
      <c r="U67" s="38"/>
      <c r="V67" s="38"/>
      <c r="W67" s="38"/>
    </row>
    <row r="68" spans="1:23" ht="12.75" thickBot="1" x14ac:dyDescent="0.25">
      <c r="C68" s="7" t="s">
        <v>43</v>
      </c>
      <c r="E68" s="52">
        <f>E60+E66</f>
        <v>39841879</v>
      </c>
      <c r="F68" s="20"/>
      <c r="G68" s="52">
        <f>G60+G66</f>
        <v>45993000</v>
      </c>
      <c r="H68" s="50"/>
      <c r="I68" s="52">
        <f>E68-G68</f>
        <v>-6151121</v>
      </c>
      <c r="K68" s="43">
        <f>IF(G68=0,"n/a",IF(AND(I68/G68&lt;1,I68/G68&gt;-1),I68/G68,"n/a"))</f>
        <v>-0.13374037353510318</v>
      </c>
      <c r="M68" s="52">
        <f>M60+M66</f>
        <v>41078140</v>
      </c>
      <c r="N68" s="50"/>
      <c r="O68" s="52">
        <f t="shared" si="1"/>
        <v>-1236261</v>
      </c>
      <c r="Q68" s="43">
        <f>IF(M68=0,"n/a",IF(AND(O68/M68&lt;1,O68/M68&gt;-1),O68/M68,"n/a"))</f>
        <v>-3.0095349984200843E-2</v>
      </c>
    </row>
    <row r="69" spans="1:23" ht="12.75" thickTop="1" x14ac:dyDescent="0.2"/>
    <row r="70" spans="1:23" ht="12.75" x14ac:dyDescent="0.2">
      <c r="C70" s="53" t="s">
        <v>44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3" ht="12.75" x14ac:dyDescent="0.2">
      <c r="A71" s="7" t="s">
        <v>3</v>
      </c>
      <c r="C71" s="53" t="s">
        <v>45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  <row r="85" spans="1:1" x14ac:dyDescent="0.2">
      <c r="A85" s="7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3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S38" sqref="S38"/>
    </sheetView>
  </sheetViews>
  <sheetFormatPr defaultRowHeight="12" x14ac:dyDescent="0.2"/>
  <cols>
    <col min="1" max="2" width="1.7109375" style="7" customWidth="1"/>
    <col min="3" max="3" width="9.140625" style="7"/>
    <col min="4" max="4" width="23.85546875" style="7" customWidth="1"/>
    <col min="5" max="5" width="16.7109375" style="7" customWidth="1"/>
    <col min="6" max="6" width="0.85546875" style="7" customWidth="1"/>
    <col min="7" max="7" width="16.7109375" style="7" customWidth="1"/>
    <col min="8" max="8" width="0.85546875" style="7" customWidth="1"/>
    <col min="9" max="9" width="16.7109375" style="7" customWidth="1"/>
    <col min="10" max="10" width="0.85546875" style="7" customWidth="1"/>
    <col min="11" max="11" width="7.7109375" style="8" customWidth="1"/>
    <col min="12" max="12" width="0.85546875" style="7" customWidth="1"/>
    <col min="13" max="13" width="16.7109375" style="7" customWidth="1"/>
    <col min="14" max="14" width="0.85546875" style="7" customWidth="1"/>
    <col min="15" max="15" width="16.7109375" style="7" customWidth="1"/>
    <col min="16" max="16" width="0.85546875" style="7" customWidth="1"/>
    <col min="17" max="17" width="7.7109375" style="8" customWidth="1"/>
    <col min="18" max="18" width="0.85546875" style="7" customWidth="1"/>
    <col min="19" max="19" width="7.7109375" style="8" customWidth="1"/>
    <col min="20" max="20" width="0.85546875" style="8" customWidth="1"/>
    <col min="21" max="21" width="7.7109375" style="8" customWidth="1"/>
    <col min="22" max="22" width="0.85546875" style="8" customWidth="1"/>
    <col min="23" max="23" width="7.7109375" style="8" customWidth="1"/>
    <col min="24" max="16384" width="9.140625" style="7"/>
  </cols>
  <sheetData>
    <row r="1" spans="1:23" s="1" customFormat="1" ht="15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5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5" x14ac:dyDescent="0.25">
      <c r="E3" s="2" t="s">
        <v>47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2.75" x14ac:dyDescent="0.2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2.75" x14ac:dyDescent="0.2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2.75" x14ac:dyDescent="0.2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2.75" x14ac:dyDescent="0.2">
      <c r="A8" s="4" t="s">
        <v>8</v>
      </c>
      <c r="E8" s="15">
        <v>2015</v>
      </c>
      <c r="G8" s="15" t="s">
        <v>9</v>
      </c>
      <c r="I8" s="15" t="s">
        <v>10</v>
      </c>
      <c r="K8" s="16" t="s">
        <v>11</v>
      </c>
      <c r="M8" s="15">
        <f>E8-1</f>
        <v>2014</v>
      </c>
      <c r="O8" s="15" t="s">
        <v>10</v>
      </c>
      <c r="Q8" s="16" t="s">
        <v>11</v>
      </c>
      <c r="S8" s="16">
        <f>E8</f>
        <v>2015</v>
      </c>
      <c r="T8" s="14"/>
      <c r="U8" s="16" t="s">
        <v>9</v>
      </c>
      <c r="V8" s="14"/>
      <c r="W8" s="16">
        <f>M8</f>
        <v>2014</v>
      </c>
    </row>
    <row r="9" spans="1:23" x14ac:dyDescent="0.2">
      <c r="B9" s="17" t="s">
        <v>12</v>
      </c>
    </row>
    <row r="10" spans="1:23" x14ac:dyDescent="0.2">
      <c r="C10" s="7" t="s">
        <v>13</v>
      </c>
      <c r="E10" s="18">
        <v>21362111.030000001</v>
      </c>
      <c r="F10" s="19"/>
      <c r="G10" s="18">
        <v>24439000</v>
      </c>
      <c r="H10" s="20"/>
      <c r="I10" s="25">
        <f>E10-G10</f>
        <v>-3076888.9699999988</v>
      </c>
      <c r="J10" s="21"/>
      <c r="K10" s="22">
        <f>IF(G10=0,"n/a",IF(AND(I10/G10&lt;1,I10/G10&gt;-1),I10/G10,"n/a"))</f>
        <v>-0.12590077212651904</v>
      </c>
      <c r="M10" s="18">
        <v>20223009.449999999</v>
      </c>
      <c r="N10" s="20"/>
      <c r="O10" s="18">
        <f>E10-M10</f>
        <v>1139101.5800000019</v>
      </c>
      <c r="Q10" s="22">
        <f>IF(M10=0,"n/a",IF(AND(O10/M10&lt;1,O10/M10&gt;-1),O10/M10,"n/a"))</f>
        <v>5.6327006265627887E-2</v>
      </c>
      <c r="S10" s="23">
        <f>IF(E48=0,"n/a",E10/E48)</f>
        <v>1.7489073503913</v>
      </c>
      <c r="T10" s="24"/>
      <c r="U10" s="23">
        <f>IF(G48=0,"n/a",G10/G48)</f>
        <v>1.6677357718029207</v>
      </c>
      <c r="V10" s="24"/>
      <c r="W10" s="23">
        <f>IF(M48=0,"n/a",M10/M48)</f>
        <v>1.6889845693880605</v>
      </c>
    </row>
    <row r="11" spans="1:23" x14ac:dyDescent="0.2">
      <c r="C11" s="7" t="s">
        <v>14</v>
      </c>
      <c r="E11" s="25">
        <v>11602538.640000001</v>
      </c>
      <c r="F11" s="20"/>
      <c r="G11" s="25">
        <v>11949000</v>
      </c>
      <c r="H11" s="20"/>
      <c r="I11" s="25">
        <f>E11-G11</f>
        <v>-346461.3599999994</v>
      </c>
      <c r="K11" s="22">
        <f>IF(G11=0,"n/a",IF(AND(I11/G11&lt;1,I11/G11&gt;-1),I11/G11,"n/a"))</f>
        <v>-2.899500878734617E-2</v>
      </c>
      <c r="M11" s="25">
        <v>11349729.119999999</v>
      </c>
      <c r="N11" s="20"/>
      <c r="O11" s="25">
        <f>E11-M11</f>
        <v>252809.52000000142</v>
      </c>
      <c r="Q11" s="22">
        <f>IF(M11=0,"n/a",IF(AND(O11/M11&lt;1,O11/M11&gt;-1),O11/M11,"n/a"))</f>
        <v>2.2274498124762419E-2</v>
      </c>
      <c r="S11" s="26">
        <f>IF(E49=0,"n/a",E11/E49)</f>
        <v>1.2323416612197047</v>
      </c>
      <c r="T11" s="24"/>
      <c r="U11" s="26">
        <f>IF(G49=0,"n/a",G11/G49)</f>
        <v>1.2200326730651418</v>
      </c>
      <c r="V11" s="24"/>
      <c r="W11" s="26">
        <f>IF(M49=0,"n/a",M11/M49)</f>
        <v>1.1886878123391043</v>
      </c>
    </row>
    <row r="12" spans="1:23" x14ac:dyDescent="0.2">
      <c r="C12" s="7" t="s">
        <v>15</v>
      </c>
      <c r="E12" s="27">
        <v>1121699.68</v>
      </c>
      <c r="F12" s="20"/>
      <c r="G12" s="27">
        <v>1326000</v>
      </c>
      <c r="H12" s="20"/>
      <c r="I12" s="27">
        <f>E12-G12</f>
        <v>-204300.32000000007</v>
      </c>
      <c r="K12" s="28">
        <f>IF(G12=0,"n/a",IF(AND(I12/G12&lt;1,I12/G12&gt;-1),I12/G12,"n/a"))</f>
        <v>-0.15407263951734546</v>
      </c>
      <c r="M12" s="27">
        <v>1282663.8999999999</v>
      </c>
      <c r="N12" s="20"/>
      <c r="O12" s="27">
        <f>E12-M12</f>
        <v>-160964.21999999997</v>
      </c>
      <c r="Q12" s="28">
        <f>IF(M12=0,"n/a",IF(AND(O12/M12&lt;1,O12/M12&gt;-1),O12/M12,"n/a"))</f>
        <v>-0.12549212619143643</v>
      </c>
      <c r="S12" s="29">
        <f>IF(E50=0,"n/a",E12/E50)</f>
        <v>0.9090331845426225</v>
      </c>
      <c r="T12" s="24"/>
      <c r="U12" s="29">
        <f>IF(G50=0,"n/a",G12/G50)</f>
        <v>0.96788321167883207</v>
      </c>
      <c r="V12" s="24"/>
      <c r="W12" s="29">
        <f>IF(M50=0,"n/a",M12/M50)</f>
        <v>0.89560556496238231</v>
      </c>
    </row>
    <row r="13" spans="1:23" ht="6.95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34086349.350000001</v>
      </c>
      <c r="F14" s="20"/>
      <c r="G14" s="25">
        <f>SUM(G10:G12)</f>
        <v>37714000</v>
      </c>
      <c r="H14" s="20"/>
      <c r="I14" s="25">
        <f>E14-G14</f>
        <v>-3627650.6499999985</v>
      </c>
      <c r="K14" s="22">
        <f>IF(G14=0,"n/a",IF(AND(I14/G14&lt;1,I14/G14&gt;-1),I14/G14,"n/a"))</f>
        <v>-9.618843532905548E-2</v>
      </c>
      <c r="M14" s="25">
        <f>SUM(M10:M12)</f>
        <v>32855402.469999999</v>
      </c>
      <c r="N14" s="20"/>
      <c r="O14" s="25">
        <f>E14-M14</f>
        <v>1230946.8800000027</v>
      </c>
      <c r="Q14" s="22">
        <f>IF(M14=0,"n/a",IF(AND(O14/M14&lt;1,O14/M14&gt;-1),O14/M14,"n/a"))</f>
        <v>3.7465585184170862E-2</v>
      </c>
      <c r="S14" s="26">
        <f>IF(E52=0,"n/a",E14/E52)</f>
        <v>1.4908612467480415</v>
      </c>
      <c r="T14" s="24"/>
      <c r="U14" s="26">
        <f>IF(G52=0,"n/a",G14/G52)</f>
        <v>1.4607638081958323</v>
      </c>
      <c r="V14" s="24"/>
      <c r="W14" s="26">
        <f>IF(M52=0,"n/a",M14/M52)</f>
        <v>1.4313732554439984</v>
      </c>
    </row>
    <row r="15" spans="1:23" ht="6.95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x14ac:dyDescent="0.2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v>1403840.71</v>
      </c>
      <c r="F17" s="20"/>
      <c r="G17" s="25">
        <v>1598000</v>
      </c>
      <c r="H17" s="20"/>
      <c r="I17" s="25">
        <f>E17-G17</f>
        <v>-194159.29000000004</v>
      </c>
      <c r="K17" s="22">
        <f>IF(G17=0,"n/a",IF(AND(I17/G17&lt;1,I17/G17&gt;-1),I17/G17,"n/a"))</f>
        <v>-0.12150143304130165</v>
      </c>
      <c r="M17" s="25">
        <v>1422080.59</v>
      </c>
      <c r="N17" s="20"/>
      <c r="O17" s="25">
        <f>E17-M17</f>
        <v>-18239.880000000121</v>
      </c>
      <c r="Q17" s="22">
        <f>IF(M17=0,"n/a",IF(AND(O17/M17&lt;1,O17/M17&gt;-1),O17/M17,"n/a"))</f>
        <v>-1.2826192923426457E-2</v>
      </c>
      <c r="S17" s="26">
        <f>IF(E55=0,"n/a",E17/E55)</f>
        <v>0.71649091423181821</v>
      </c>
      <c r="T17" s="24"/>
      <c r="U17" s="26">
        <f>IF(G55=0,"n/a",G17/G55)</f>
        <v>0.70458553791887124</v>
      </c>
      <c r="V17" s="24"/>
      <c r="W17" s="26">
        <f>IF(M55=0,"n/a",M17/M55)</f>
        <v>0.66690017323415129</v>
      </c>
    </row>
    <row r="18" spans="2:23" x14ac:dyDescent="0.2">
      <c r="C18" s="7" t="s">
        <v>19</v>
      </c>
      <c r="E18" s="27">
        <v>36774.51</v>
      </c>
      <c r="F18" s="31"/>
      <c r="G18" s="27">
        <v>155000</v>
      </c>
      <c r="H18" s="32"/>
      <c r="I18" s="27">
        <f>E18-G18</f>
        <v>-118225.48999999999</v>
      </c>
      <c r="J18" s="33"/>
      <c r="K18" s="28">
        <f>IF(G18=0,"n/a",IF(AND(I18/G18&lt;1,I18/G18&gt;-1),I18/G18,"n/a"))</f>
        <v>-0.76274509677419344</v>
      </c>
      <c r="L18" s="34"/>
      <c r="M18" s="27">
        <v>50873.71</v>
      </c>
      <c r="N18" s="35"/>
      <c r="O18" s="27">
        <f>E18-M18</f>
        <v>-14099.199999999997</v>
      </c>
      <c r="Q18" s="28">
        <f>IF(M18=0,"n/a",IF(AND(O18/M18&lt;1,O18/M18&gt;-1),O18/M18,"n/a"))</f>
        <v>-0.27714117959944334</v>
      </c>
      <c r="S18" s="29">
        <f>IF(E56=0,"n/a",E18/E56)</f>
        <v>0.78798581499496456</v>
      </c>
      <c r="T18" s="24"/>
      <c r="U18" s="29">
        <f>IF(G56=0,"n/a",G18/G56)</f>
        <v>0.74879227053140096</v>
      </c>
      <c r="V18" s="24"/>
      <c r="W18" s="29">
        <f>IF(M56=0,"n/a",M18/M56)</f>
        <v>0.66162552671279196</v>
      </c>
    </row>
    <row r="19" spans="2:23" ht="6.95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1440615.22</v>
      </c>
      <c r="F20" s="31"/>
      <c r="G20" s="27">
        <f>SUM(G17:G18)</f>
        <v>1753000</v>
      </c>
      <c r="H20" s="32"/>
      <c r="I20" s="27">
        <f>E20-G20</f>
        <v>-312384.78000000003</v>
      </c>
      <c r="J20" s="33"/>
      <c r="K20" s="28">
        <f>IF(G20=0,"n/a",IF(AND(I20/G20&lt;1,I20/G20&gt;-1),I20/G20,"n/a"))</f>
        <v>-0.17820010268111811</v>
      </c>
      <c r="L20" s="34"/>
      <c r="M20" s="27">
        <f>SUM(M17:M18)</f>
        <v>1472954.3</v>
      </c>
      <c r="N20" s="35"/>
      <c r="O20" s="27">
        <f>E20-M20</f>
        <v>-32339.080000000075</v>
      </c>
      <c r="Q20" s="28">
        <f>IF(M20=0,"n/a",IF(AND(O20/M20&lt;1,O20/M20&gt;-1),O20/M20,"n/a"))</f>
        <v>-2.1955250071234438E-2</v>
      </c>
      <c r="S20" s="29">
        <f>IF(E58=0,"n/a",E20/E58)</f>
        <v>0.71815422455766387</v>
      </c>
      <c r="T20" s="24"/>
      <c r="U20" s="29">
        <f>IF(G58=0,"n/a",G20/G58)</f>
        <v>0.70828282828282829</v>
      </c>
      <c r="V20" s="24"/>
      <c r="W20" s="29">
        <f>IF(M58=0,"n/a",M20/M58)</f>
        <v>0.66671659275071449</v>
      </c>
    </row>
    <row r="21" spans="2:23" ht="6.95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35526964.57</v>
      </c>
      <c r="F22" s="36"/>
      <c r="G22" s="25">
        <f>G14+G20</f>
        <v>39467000</v>
      </c>
      <c r="H22" s="36"/>
      <c r="I22" s="25">
        <f>E22-G22</f>
        <v>-3940035.4299999997</v>
      </c>
      <c r="J22" s="37"/>
      <c r="K22" s="22">
        <f>IF(G22=0,"n/a",IF(AND(I22/G22&lt;1,I22/G22&gt;-1),I22/G22,"n/a"))</f>
        <v>-9.9831135632300394E-2</v>
      </c>
      <c r="L22" s="37"/>
      <c r="M22" s="25">
        <f>M14+M20</f>
        <v>34328356.769999996</v>
      </c>
      <c r="N22" s="36"/>
      <c r="O22" s="25">
        <f>E22-M22</f>
        <v>1198607.8000000045</v>
      </c>
      <c r="Q22" s="22">
        <f>IF(M22=0,"n/a",IF(AND(O22/M22&lt;1,O22/M22&gt;-1),O22/M22,"n/a"))</f>
        <v>3.4915967811412506E-2</v>
      </c>
      <c r="S22" s="26">
        <f>IF(E60=0,"n/a",E22/E60)</f>
        <v>1.4285340448386512</v>
      </c>
      <c r="T22" s="24"/>
      <c r="U22" s="26">
        <f>IF(G60=0,"n/a",G22/G60)</f>
        <v>1.3949386774113739</v>
      </c>
      <c r="V22" s="24"/>
      <c r="W22" s="26">
        <f>IF(M60=0,"n/a",M22/M60)</f>
        <v>1.3642378574534884</v>
      </c>
    </row>
    <row r="23" spans="2:23" ht="6.95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x14ac:dyDescent="0.2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v>481336.29</v>
      </c>
      <c r="F25" s="36"/>
      <c r="G25" s="25">
        <v>352000</v>
      </c>
      <c r="H25" s="36"/>
      <c r="I25" s="25">
        <f>E25-G25</f>
        <v>129336.28999999998</v>
      </c>
      <c r="J25" s="37"/>
      <c r="K25" s="22">
        <f>IF(G25=0,"n/a",IF(AND(I25/G25&lt;1,I25/G25&gt;-1),I25/G25,"n/a"))</f>
        <v>0.36743264204545451</v>
      </c>
      <c r="L25" s="37"/>
      <c r="M25" s="25">
        <v>428809.58</v>
      </c>
      <c r="N25" s="36"/>
      <c r="O25" s="25">
        <f>E25-M25</f>
        <v>52526.709999999963</v>
      </c>
      <c r="Q25" s="22">
        <f>IF(M25=0,"n/a",IF(AND(O25/M25&lt;1,O25/M25&gt;-1),O25/M25,"n/a"))</f>
        <v>0.12249425490913697</v>
      </c>
      <c r="S25" s="26">
        <f>IF(E63=0,"n/a",E25/E63)</f>
        <v>0.13215508010525484</v>
      </c>
      <c r="T25" s="24"/>
      <c r="U25" s="26">
        <f>IF(G63=0,"n/a",G25/G63)</f>
        <v>8.3471662319184251E-2</v>
      </c>
      <c r="V25" s="24"/>
      <c r="W25" s="26">
        <f>IF(M63=0,"n/a",M25/M63)</f>
        <v>0.13267286535428247</v>
      </c>
    </row>
    <row r="26" spans="2:23" x14ac:dyDescent="0.2">
      <c r="C26" s="7" t="s">
        <v>24</v>
      </c>
      <c r="E26" s="27">
        <v>998746.8</v>
      </c>
      <c r="F26" s="31"/>
      <c r="G26" s="27">
        <v>962000</v>
      </c>
      <c r="H26" s="32"/>
      <c r="I26" s="27">
        <f>E26-G26</f>
        <v>36746.800000000047</v>
      </c>
      <c r="J26" s="33"/>
      <c r="K26" s="28">
        <f>IF(G26=0,"n/a",IF(AND(I26/G26&lt;1,I26/G26&gt;-1),I26/G26,"n/a"))</f>
        <v>3.8198336798336847E-2</v>
      </c>
      <c r="L26" s="34"/>
      <c r="M26" s="27">
        <v>939647.64</v>
      </c>
      <c r="N26" s="35"/>
      <c r="O26" s="27">
        <f>E26-M26</f>
        <v>59099.160000000033</v>
      </c>
      <c r="Q26" s="28">
        <f>IF(M26=0,"n/a",IF(AND(O26/M26&lt;1,O26/M26&gt;-1),O26/M26,"n/a"))</f>
        <v>6.2895023074819867E-2</v>
      </c>
      <c r="S26" s="29">
        <f>IF(E64=0,"n/a",E26/E64)</f>
        <v>7.8502345724416472E-2</v>
      </c>
      <c r="T26" s="24"/>
      <c r="U26" s="29">
        <f>IF(G64=0,"n/a",G26/G64)</f>
        <v>7.2774037370451627E-2</v>
      </c>
      <c r="V26" s="24"/>
      <c r="W26" s="29">
        <f>IF(M64=0,"n/a",M26/M64)</f>
        <v>7.8424207380615715E-2</v>
      </c>
    </row>
    <row r="27" spans="2:23" ht="6.95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1480083.09</v>
      </c>
      <c r="F28" s="31"/>
      <c r="G28" s="27">
        <f>SUM(G25:G26)</f>
        <v>1314000</v>
      </c>
      <c r="H28" s="32"/>
      <c r="I28" s="27">
        <f>E28-G28</f>
        <v>166083.09000000008</v>
      </c>
      <c r="J28" s="33"/>
      <c r="K28" s="28">
        <f>IF(G28=0,"n/a",IF(AND(I28/G28&lt;1,I28/G28&gt;-1),I28/G28,"n/a"))</f>
        <v>0.12639504566210052</v>
      </c>
      <c r="L28" s="34"/>
      <c r="M28" s="27">
        <f>SUM(M25:M26)</f>
        <v>1368457.22</v>
      </c>
      <c r="N28" s="35"/>
      <c r="O28" s="27">
        <f>E28-M28</f>
        <v>111625.87000000011</v>
      </c>
      <c r="Q28" s="28">
        <f>IF(M28=0,"n/a",IF(AND(O28/M28&lt;1,O28/M28&gt;-1),O28/M28,"n/a"))</f>
        <v>8.1570595243013966E-2</v>
      </c>
      <c r="S28" s="29">
        <f>IF(E66=0,"n/a",E28/E66)</f>
        <v>9.0443549375158763E-2</v>
      </c>
      <c r="T28" s="24"/>
      <c r="U28" s="29">
        <f>IF(G66=0,"n/a",G28/G66)</f>
        <v>7.5361321403991738E-2</v>
      </c>
      <c r="V28" s="24"/>
      <c r="W28" s="29">
        <f>IF(M66=0,"n/a",M28/M66)</f>
        <v>8.9949102400181308E-2</v>
      </c>
    </row>
    <row r="29" spans="2:23" ht="6.95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37007047.660000004</v>
      </c>
      <c r="F30" s="36"/>
      <c r="G30" s="25">
        <f>G22+G28</f>
        <v>40781000</v>
      </c>
      <c r="H30" s="36"/>
      <c r="I30" s="25">
        <f>E30-G30</f>
        <v>-3773952.3399999961</v>
      </c>
      <c r="J30" s="37"/>
      <c r="K30" s="22">
        <f>IF(G30=0,"n/a",IF(AND(I30/G30&lt;1,I30/G30&gt;-1),I30/G30,"n/a"))</f>
        <v>-9.2541927368137031E-2</v>
      </c>
      <c r="L30" s="37"/>
      <c r="M30" s="25">
        <f>M22+M28</f>
        <v>35696813.989999995</v>
      </c>
      <c r="N30" s="36"/>
      <c r="O30" s="25">
        <f>E30-M30</f>
        <v>1310233.6700000092</v>
      </c>
      <c r="Q30" s="22">
        <f>IF(M30=0,"n/a",IF(AND(O30/M30&lt;1,O30/M30&gt;-1),O30/M30,"n/a"))</f>
        <v>3.6704498904777734E-2</v>
      </c>
      <c r="S30" s="23">
        <f>IF(E68=0,"n/a",E30/E68)</f>
        <v>0.89748337710480108</v>
      </c>
      <c r="T30" s="24"/>
      <c r="U30" s="23">
        <f>IF(G68=0,"n/a",G30/G68)</f>
        <v>0.8917973277351352</v>
      </c>
      <c r="V30" s="24"/>
      <c r="W30" s="23">
        <f>IF(M68=0,"n/a",M30/M68)</f>
        <v>0.88409410617451689</v>
      </c>
    </row>
    <row r="31" spans="2:23" ht="6.95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v>125530.06</v>
      </c>
      <c r="F32" s="36"/>
      <c r="G32" s="25">
        <v>-321000</v>
      </c>
      <c r="H32" s="36"/>
      <c r="I32" s="25">
        <f>E32-G32</f>
        <v>446530.06</v>
      </c>
      <c r="J32" s="37"/>
      <c r="K32" s="22" t="str">
        <f>IF(G32=0,"n/a",IF(AND(I32/G32&lt;1,I32/G32&gt;-1),I32/G32,"n/a"))</f>
        <v>n/a</v>
      </c>
      <c r="L32" s="37"/>
      <c r="M32" s="25">
        <v>1161642.3</v>
      </c>
      <c r="N32" s="36"/>
      <c r="O32" s="25">
        <f>E32-M32</f>
        <v>-1036112.24</v>
      </c>
      <c r="Q32" s="22">
        <f>IF(M32=0,"n/a",IF(AND(O32/M32&lt;1,O32/M32&gt;-1),O32/M32,"n/a"))</f>
        <v>-0.89193742342199478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v>996868.64</v>
      </c>
      <c r="F33" s="31"/>
      <c r="G33" s="27">
        <v>1188000</v>
      </c>
      <c r="H33" s="32"/>
      <c r="I33" s="27">
        <f>E33-G33</f>
        <v>-191131.36</v>
      </c>
      <c r="J33" s="33"/>
      <c r="K33" s="28">
        <f>IF(G33=0,"n/a",IF(AND(I33/G33&lt;1,I33/G33&gt;-1),I33/G33,"n/a"))</f>
        <v>-0.16088498316498315</v>
      </c>
      <c r="L33" s="34"/>
      <c r="M33" s="27">
        <v>1105541.21</v>
      </c>
      <c r="N33" s="35"/>
      <c r="O33" s="27">
        <f>E33-M33</f>
        <v>-108672.56999999995</v>
      </c>
      <c r="Q33" s="28">
        <f>IF(M33=0,"n/a",IF(AND(O33/M33&lt;1,O33/M33&gt;-1),O33/M33,"n/a"))</f>
        <v>-9.8298072488858149E-2</v>
      </c>
    </row>
    <row r="34" spans="1:23" ht="6.95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.75" thickBot="1" x14ac:dyDescent="0.25">
      <c r="C35" s="7" t="s">
        <v>29</v>
      </c>
      <c r="E35" s="41">
        <f>SUM(E30:E33)</f>
        <v>38129446.360000007</v>
      </c>
      <c r="F35" s="42"/>
      <c r="G35" s="41">
        <f>SUM(G30:G33)</f>
        <v>41648000</v>
      </c>
      <c r="H35" s="36"/>
      <c r="I35" s="76">
        <f>E35-G35</f>
        <v>-3518553.6399999931</v>
      </c>
      <c r="J35" s="37"/>
      <c r="K35" s="43">
        <f>IF(G35=0,"n/a",IF(AND(I35/G35&lt;1,I35/G35&gt;-1),I35/G35,"n/a"))</f>
        <v>-8.4483135804840404E-2</v>
      </c>
      <c r="L35" s="37"/>
      <c r="M35" s="41">
        <f>SUM(M30:M33)</f>
        <v>37963997.499999993</v>
      </c>
      <c r="N35" s="36"/>
      <c r="O35" s="41">
        <f>E35-M35</f>
        <v>165448.86000001431</v>
      </c>
      <c r="Q35" s="43">
        <f>IF(M35=0,"n/a",IF(AND(O35/M35&lt;1,O35/M35&gt;-1),O35/M35,"n/a"))</f>
        <v>4.358046330606105E-3</v>
      </c>
    </row>
    <row r="36" spans="1:23" ht="12.75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1737051.21</v>
      </c>
      <c r="F37" s="18"/>
      <c r="G37" s="18">
        <v>1732487.9550000001</v>
      </c>
      <c r="H37" s="44"/>
      <c r="I37" s="45"/>
      <c r="J37" s="44"/>
      <c r="K37" s="46"/>
      <c r="L37" s="44"/>
      <c r="M37" s="18">
        <v>0</v>
      </c>
      <c r="N37" s="20"/>
      <c r="O37" s="39"/>
    </row>
    <row r="38" spans="1:23" x14ac:dyDescent="0.2">
      <c r="C38" s="7" t="s">
        <v>31</v>
      </c>
      <c r="E38" s="25">
        <v>370833.1</v>
      </c>
      <c r="F38" s="39"/>
      <c r="G38" s="25">
        <v>355149.68099999998</v>
      </c>
      <c r="H38" s="20"/>
      <c r="I38" s="39"/>
      <c r="M38" s="39">
        <v>316279.48</v>
      </c>
      <c r="N38" s="20"/>
      <c r="O38" s="39"/>
    </row>
    <row r="39" spans="1:23" x14ac:dyDescent="0.2">
      <c r="C39" s="7" t="s">
        <v>32</v>
      </c>
      <c r="E39" s="25">
        <v>147514.59</v>
      </c>
      <c r="F39" s="20"/>
      <c r="G39" s="25">
        <v>157358.08799999999</v>
      </c>
      <c r="H39" s="20"/>
      <c r="I39" s="39"/>
      <c r="M39" s="25">
        <v>153233.67000000001</v>
      </c>
      <c r="N39" s="20"/>
      <c r="O39" s="39"/>
    </row>
    <row r="40" spans="1:23" x14ac:dyDescent="0.2">
      <c r="C40" s="7" t="s">
        <v>33</v>
      </c>
      <c r="E40" s="25">
        <v>-79941.84</v>
      </c>
      <c r="F40" s="20"/>
      <c r="G40" s="25">
        <v>-85473.73</v>
      </c>
      <c r="H40" s="20"/>
      <c r="I40" s="39"/>
      <c r="M40" s="25">
        <v>-80042.11</v>
      </c>
      <c r="N40" s="20"/>
      <c r="O40" s="39"/>
    </row>
    <row r="41" spans="1:23" x14ac:dyDescent="0.2">
      <c r="C41" s="7" t="s">
        <v>34</v>
      </c>
      <c r="E41" s="25">
        <v>608730.46</v>
      </c>
      <c r="F41" s="20"/>
      <c r="G41" s="25">
        <v>692259.89500000002</v>
      </c>
      <c r="H41" s="20"/>
      <c r="I41" s="39"/>
      <c r="K41" s="47"/>
      <c r="M41" s="25">
        <v>629217.35100000002</v>
      </c>
      <c r="N41" s="20"/>
      <c r="O41" s="39"/>
    </row>
    <row r="42" spans="1:23" x14ac:dyDescent="0.2">
      <c r="C42" s="7" t="s">
        <v>35</v>
      </c>
      <c r="E42" s="25">
        <v>-46167.49</v>
      </c>
      <c r="F42" s="20"/>
      <c r="G42" s="48">
        <v>0</v>
      </c>
      <c r="H42" s="20"/>
      <c r="I42" s="39"/>
      <c r="K42" s="47"/>
      <c r="M42" s="48">
        <v>0</v>
      </c>
      <c r="N42" s="20"/>
      <c r="O42" s="39"/>
    </row>
    <row r="43" spans="1:23" x14ac:dyDescent="0.2">
      <c r="C43" s="7" t="s">
        <v>36</v>
      </c>
      <c r="E43" s="25">
        <v>880685.12</v>
      </c>
      <c r="F43" s="20"/>
      <c r="G43" s="48">
        <v>0</v>
      </c>
      <c r="H43" s="20"/>
      <c r="I43" s="39"/>
      <c r="K43" s="47"/>
      <c r="M43" s="48">
        <v>0</v>
      </c>
      <c r="N43" s="20"/>
      <c r="O43" s="39"/>
    </row>
    <row r="44" spans="1:23" x14ac:dyDescent="0.2">
      <c r="C44" s="7" t="s">
        <v>37</v>
      </c>
      <c r="E44" s="25">
        <v>63940.29</v>
      </c>
      <c r="F44" s="20"/>
      <c r="G44" s="25">
        <v>482285.13299999997</v>
      </c>
      <c r="H44" s="20"/>
      <c r="I44" s="39"/>
      <c r="K44" s="47"/>
      <c r="M44" s="48">
        <v>0</v>
      </c>
      <c r="N44" s="20"/>
      <c r="O44" s="39"/>
    </row>
    <row r="45" spans="1:23" x14ac:dyDescent="0.2">
      <c r="E45" s="49"/>
      <c r="F45" s="20"/>
      <c r="G45" s="20"/>
      <c r="H45" s="20"/>
      <c r="I45" s="20"/>
      <c r="M45" s="20"/>
      <c r="N45" s="20"/>
      <c r="O45" s="20"/>
    </row>
    <row r="46" spans="1:23" ht="12.75" x14ac:dyDescent="0.2">
      <c r="A46" s="4" t="s">
        <v>38</v>
      </c>
      <c r="E46" s="49"/>
      <c r="F46" s="20"/>
      <c r="G46" s="20"/>
      <c r="H46" s="20"/>
      <c r="I46" s="20"/>
      <c r="M46" s="20"/>
      <c r="N46" s="20"/>
      <c r="O46" s="20"/>
    </row>
    <row r="47" spans="1:23" x14ac:dyDescent="0.2">
      <c r="B47" s="17" t="s">
        <v>39</v>
      </c>
      <c r="E47" s="49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49">
        <v>12214547</v>
      </c>
      <c r="F48" s="20"/>
      <c r="G48" s="49">
        <v>14654000</v>
      </c>
      <c r="H48" s="50"/>
      <c r="I48" s="49">
        <f>E48-G48</f>
        <v>-2439453</v>
      </c>
      <c r="K48" s="22">
        <f>IF(G48=0,"n/a",IF(AND(I48/G48&lt;1,I48/G48&gt;-1),I48/G48,"n/a"))</f>
        <v>-0.16647011055002048</v>
      </c>
      <c r="M48" s="49">
        <v>11973472</v>
      </c>
      <c r="N48" s="50"/>
      <c r="O48" s="49">
        <f>E48-M48</f>
        <v>241075</v>
      </c>
      <c r="Q48" s="22">
        <f>IF(M48=0,"n/a",IF(AND(O48/M48&lt;1,O48/M48&gt;-1),O48/M48,"n/a"))</f>
        <v>2.0134093101817085E-2</v>
      </c>
    </row>
    <row r="49" spans="2:23" x14ac:dyDescent="0.2">
      <c r="C49" s="7" t="s">
        <v>14</v>
      </c>
      <c r="E49" s="49">
        <v>9415034</v>
      </c>
      <c r="F49" s="20"/>
      <c r="G49" s="49">
        <v>9794000</v>
      </c>
      <c r="H49" s="50"/>
      <c r="I49" s="49">
        <f>E49-G49</f>
        <v>-378966</v>
      </c>
      <c r="K49" s="22">
        <f>IF(G49=0,"n/a",IF(AND(I49/G49&lt;1,I49/G49&gt;-1),I49/G49,"n/a"))</f>
        <v>-3.8693690014294464E-2</v>
      </c>
      <c r="M49" s="49">
        <v>9548116</v>
      </c>
      <c r="N49" s="50"/>
      <c r="O49" s="49">
        <f>E49-M49</f>
        <v>-133082</v>
      </c>
      <c r="Q49" s="22">
        <f>IF(M49=0,"n/a",IF(AND(O49/M49&lt;1,O49/M49&gt;-1),O49/M49,"n/a"))</f>
        <v>-1.3938037619149159E-2</v>
      </c>
    </row>
    <row r="50" spans="2:23" x14ac:dyDescent="0.2">
      <c r="C50" s="7" t="s">
        <v>15</v>
      </c>
      <c r="E50" s="51">
        <v>1233948</v>
      </c>
      <c r="F50" s="20"/>
      <c r="G50" s="51">
        <v>1370000</v>
      </c>
      <c r="H50" s="50"/>
      <c r="I50" s="51">
        <f>E50-G50</f>
        <v>-136052</v>
      </c>
      <c r="K50" s="28">
        <f>IF(G50=0,"n/a",IF(AND(I50/G50&lt;1,I50/G50&gt;-1),I50/G50,"n/a"))</f>
        <v>-9.9308029197080289E-2</v>
      </c>
      <c r="M50" s="51">
        <v>1432175</v>
      </c>
      <c r="N50" s="50"/>
      <c r="O50" s="51">
        <f>E50-M50</f>
        <v>-198227</v>
      </c>
      <c r="Q50" s="28">
        <f>IF(M50=0,"n/a",IF(AND(O50/M50&lt;1,O50/M50&gt;-1),O50/M50,"n/a"))</f>
        <v>-0.1384097613769267</v>
      </c>
    </row>
    <row r="51" spans="2:23" ht="6.95" customHeight="1" x14ac:dyDescent="0.2">
      <c r="E51" s="49"/>
      <c r="F51" s="20"/>
      <c r="G51" s="49"/>
      <c r="H51" s="20"/>
      <c r="I51" s="49"/>
      <c r="K51" s="30"/>
      <c r="M51" s="49"/>
      <c r="N51" s="20"/>
      <c r="O51" s="49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49">
        <f>SUM(E48:E50)</f>
        <v>22863529</v>
      </c>
      <c r="F52" s="20"/>
      <c r="G52" s="49">
        <f>SUM(G48:G50)</f>
        <v>25818000</v>
      </c>
      <c r="H52" s="50"/>
      <c r="I52" s="49">
        <f>E52-G52</f>
        <v>-2954471</v>
      </c>
      <c r="K52" s="22">
        <f>IF(G52=0,"n/a",IF(AND(I52/G52&lt;1,I52/G52&gt;-1),I52/G52,"n/a"))</f>
        <v>-0.11443454179254783</v>
      </c>
      <c r="M52" s="49">
        <f>SUM(M48:M50)</f>
        <v>22953763</v>
      </c>
      <c r="N52" s="50"/>
      <c r="O52" s="49">
        <f>E52-M52</f>
        <v>-90234</v>
      </c>
      <c r="Q52" s="22">
        <f>IF(M52=0,"n/a",IF(AND(O52/M52&lt;1,O52/M52&gt;-1),O52/M52,"n/a"))</f>
        <v>-3.9311201392120323E-3</v>
      </c>
    </row>
    <row r="53" spans="2:23" ht="6.95" customHeight="1" x14ac:dyDescent="0.2">
      <c r="E53" s="49"/>
      <c r="F53" s="20"/>
      <c r="G53" s="49"/>
      <c r="H53" s="20"/>
      <c r="I53" s="49"/>
      <c r="K53" s="30"/>
      <c r="M53" s="49"/>
      <c r="N53" s="20"/>
      <c r="O53" s="49"/>
      <c r="Q53" s="30"/>
      <c r="S53" s="38"/>
      <c r="T53" s="38"/>
      <c r="U53" s="38"/>
      <c r="V53" s="38"/>
      <c r="W53" s="38"/>
    </row>
    <row r="54" spans="2:23" x14ac:dyDescent="0.2">
      <c r="B54" s="17" t="s">
        <v>40</v>
      </c>
      <c r="E54" s="49"/>
      <c r="F54" s="20"/>
      <c r="G54" s="49"/>
      <c r="H54" s="50"/>
      <c r="I54" s="49"/>
      <c r="K54" s="30"/>
      <c r="M54" s="49"/>
      <c r="N54" s="50"/>
      <c r="O54" s="49"/>
      <c r="Q54" s="30"/>
    </row>
    <row r="55" spans="2:23" x14ac:dyDescent="0.2">
      <c r="C55" s="7" t="s">
        <v>18</v>
      </c>
      <c r="E55" s="49">
        <v>1959328</v>
      </c>
      <c r="F55" s="20"/>
      <c r="G55" s="49">
        <v>2268000</v>
      </c>
      <c r="H55" s="50"/>
      <c r="I55" s="49">
        <f>E55-G55</f>
        <v>-308672</v>
      </c>
      <c r="K55" s="22">
        <f>IF(G55=0,"n/a",IF(AND(I55/G55&lt;1,I55/G55&gt;-1),I55/G55,"n/a"))</f>
        <v>-0.13609876543209876</v>
      </c>
      <c r="M55" s="49">
        <v>2132374</v>
      </c>
      <c r="N55" s="50"/>
      <c r="O55" s="49">
        <f t="shared" ref="O55:O60" si="0">E55-M55</f>
        <v>-173046</v>
      </c>
      <c r="Q55" s="22">
        <f>IF(M55=0,"n/a",IF(AND(O55/M55&lt;1,O55/M55&gt;-1),O55/M55,"n/a"))</f>
        <v>-8.1151805452514422E-2</v>
      </c>
    </row>
    <row r="56" spans="2:23" x14ac:dyDescent="0.2">
      <c r="C56" s="7" t="s">
        <v>19</v>
      </c>
      <c r="E56" s="51">
        <v>46669</v>
      </c>
      <c r="F56" s="20"/>
      <c r="G56" s="51">
        <v>207000</v>
      </c>
      <c r="H56" s="50"/>
      <c r="I56" s="51">
        <f>E56-G56</f>
        <v>-160331</v>
      </c>
      <c r="K56" s="28">
        <f>IF(G56=0,"n/a",IF(AND(I56/G56&lt;1,I56/G56&gt;-1),I56/G56,"n/a"))</f>
        <v>-0.77454589371980676</v>
      </c>
      <c r="M56" s="51">
        <v>76892</v>
      </c>
      <c r="N56" s="50"/>
      <c r="O56" s="51">
        <f t="shared" si="0"/>
        <v>-30223</v>
      </c>
      <c r="Q56" s="28">
        <f>IF(M56=0,"n/a",IF(AND(O56/M56&lt;1,O56/M56&gt;-1),O56/M56,"n/a"))</f>
        <v>-0.39305779534932112</v>
      </c>
    </row>
    <row r="57" spans="2:23" ht="6.95" customHeight="1" x14ac:dyDescent="0.2">
      <c r="E57" s="49"/>
      <c r="F57" s="20"/>
      <c r="G57" s="49"/>
      <c r="H57" s="20"/>
      <c r="I57" s="49"/>
      <c r="K57" s="30"/>
      <c r="M57" s="49"/>
      <c r="N57" s="20"/>
      <c r="O57" s="49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1">
        <f>SUM(E55:E56)</f>
        <v>2005997</v>
      </c>
      <c r="F58" s="20"/>
      <c r="G58" s="51">
        <f>SUM(G55:G56)</f>
        <v>2475000</v>
      </c>
      <c r="H58" s="50"/>
      <c r="I58" s="51">
        <f>E58-G58</f>
        <v>-469003</v>
      </c>
      <c r="K58" s="28">
        <f>IF(G58=0,"n/a",IF(AND(I58/G58&lt;1,I58/G58&gt;-1),I58/G58,"n/a"))</f>
        <v>-0.18949616161616162</v>
      </c>
      <c r="M58" s="51">
        <f>SUM(M55:M56)</f>
        <v>2209266</v>
      </c>
      <c r="N58" s="50"/>
      <c r="O58" s="51">
        <f t="shared" si="0"/>
        <v>-203269</v>
      </c>
      <c r="Q58" s="28">
        <f>IF(M58=0,"n/a",IF(AND(O58/M58&lt;1,O58/M58&gt;-1),O58/M58,"n/a"))</f>
        <v>-9.2007481217743811E-2</v>
      </c>
    </row>
    <row r="59" spans="2:23" ht="6.95" customHeight="1" x14ac:dyDescent="0.2">
      <c r="E59" s="49"/>
      <c r="F59" s="20"/>
      <c r="G59" s="49"/>
      <c r="H59" s="20"/>
      <c r="I59" s="49"/>
      <c r="K59" s="30"/>
      <c r="M59" s="49"/>
      <c r="N59" s="20"/>
      <c r="O59" s="49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49">
        <f>E52+E58</f>
        <v>24869526</v>
      </c>
      <c r="F60" s="20"/>
      <c r="G60" s="49">
        <f>G52+G58</f>
        <v>28293000</v>
      </c>
      <c r="H60" s="50"/>
      <c r="I60" s="49">
        <f>E60-G60</f>
        <v>-3423474</v>
      </c>
      <c r="K60" s="22">
        <f>IF(G60=0,"n/a",IF(AND(I60/G60&lt;1,I60/G60&gt;-1),I60/G60,"n/a"))</f>
        <v>-0.12100074223306118</v>
      </c>
      <c r="M60" s="49">
        <f>M52+M58</f>
        <v>25163029</v>
      </c>
      <c r="N60" s="50"/>
      <c r="O60" s="49">
        <f t="shared" si="0"/>
        <v>-293503</v>
      </c>
      <c r="Q60" s="22">
        <f>IF(M60=0,"n/a",IF(AND(O60/M60&lt;1,O60/M60&gt;-1),O60/M60,"n/a"))</f>
        <v>-1.1664056819232693E-2</v>
      </c>
    </row>
    <row r="61" spans="2:23" ht="6.95" customHeight="1" x14ac:dyDescent="0.2">
      <c r="E61" s="49"/>
      <c r="F61" s="20"/>
      <c r="G61" s="49"/>
      <c r="H61" s="20"/>
      <c r="I61" s="49"/>
      <c r="K61" s="30"/>
      <c r="M61" s="49"/>
      <c r="N61" s="20"/>
      <c r="O61" s="49"/>
      <c r="Q61" s="30"/>
      <c r="S61" s="38"/>
      <c r="T61" s="38"/>
      <c r="U61" s="38"/>
      <c r="V61" s="38"/>
      <c r="W61" s="38"/>
    </row>
    <row r="62" spans="2:23" x14ac:dyDescent="0.2">
      <c r="B62" s="17" t="s">
        <v>42</v>
      </c>
      <c r="E62" s="49"/>
      <c r="F62" s="20"/>
      <c r="G62" s="49"/>
      <c r="H62" s="50"/>
      <c r="I62" s="49"/>
      <c r="K62" s="30"/>
      <c r="M62" s="49"/>
      <c r="N62" s="50"/>
      <c r="O62" s="49"/>
      <c r="Q62" s="30"/>
    </row>
    <row r="63" spans="2:23" x14ac:dyDescent="0.2">
      <c r="C63" s="7" t="s">
        <v>23</v>
      </c>
      <c r="E63" s="49">
        <v>3642208</v>
      </c>
      <c r="F63" s="20"/>
      <c r="G63" s="49">
        <v>4217000</v>
      </c>
      <c r="H63" s="50"/>
      <c r="I63" s="49">
        <f>E63-G63</f>
        <v>-574792</v>
      </c>
      <c r="K63" s="22">
        <f>IF(G63=0,"n/a",IF(AND(I63/G63&lt;1,I63/G63&gt;-1),I63/G63,"n/a"))</f>
        <v>-0.13630353331752432</v>
      </c>
      <c r="M63" s="49">
        <v>3232082</v>
      </c>
      <c r="N63" s="50"/>
      <c r="O63" s="49">
        <f t="shared" ref="O63:O68" si="1">E63-M63</f>
        <v>410126</v>
      </c>
      <c r="Q63" s="22">
        <f>IF(M63=0,"n/a",IF(AND(O63/M63&lt;1,O63/M63&gt;-1),O63/M63,"n/a"))</f>
        <v>0.12689220137360377</v>
      </c>
    </row>
    <row r="64" spans="2:23" x14ac:dyDescent="0.2">
      <c r="C64" s="7" t="s">
        <v>24</v>
      </c>
      <c r="E64" s="51">
        <v>12722509</v>
      </c>
      <c r="F64" s="20"/>
      <c r="G64" s="51">
        <v>13219000</v>
      </c>
      <c r="H64" s="50"/>
      <c r="I64" s="51">
        <f>E64-G64</f>
        <v>-496491</v>
      </c>
      <c r="K64" s="28">
        <f>IF(G64=0,"n/a",IF(AND(I64/G64&lt;1,I64/G64&gt;-1),I64/G64,"n/a"))</f>
        <v>-3.755889250321507E-2</v>
      </c>
      <c r="M64" s="51">
        <v>11981602</v>
      </c>
      <c r="N64" s="50"/>
      <c r="O64" s="51">
        <f t="shared" si="1"/>
        <v>740907</v>
      </c>
      <c r="Q64" s="28">
        <f>IF(M64=0,"n/a",IF(AND(O64/M64&lt;1,O64/M64&gt;-1),O64/M64,"n/a"))</f>
        <v>6.1837056513811758E-2</v>
      </c>
    </row>
    <row r="65" spans="1:23" ht="6.95" customHeight="1" x14ac:dyDescent="0.2">
      <c r="E65" s="49"/>
      <c r="F65" s="20"/>
      <c r="G65" s="49"/>
      <c r="H65" s="20"/>
      <c r="I65" s="49"/>
      <c r="K65" s="30"/>
      <c r="M65" s="49"/>
      <c r="N65" s="20"/>
      <c r="O65" s="49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1">
        <f>SUM(E63:E64)</f>
        <v>16364717</v>
      </c>
      <c r="F66" s="20"/>
      <c r="G66" s="51">
        <f>SUM(G63:G64)</f>
        <v>17436000</v>
      </c>
      <c r="H66" s="50"/>
      <c r="I66" s="51">
        <f>E66-G66</f>
        <v>-1071283</v>
      </c>
      <c r="K66" s="28">
        <f>IF(G66=0,"n/a",IF(AND(I66/G66&lt;1,I66/G66&gt;-1),I66/G66,"n/a"))</f>
        <v>-6.1440869465473731E-2</v>
      </c>
      <c r="M66" s="51">
        <f>SUM(M63:M64)</f>
        <v>15213684</v>
      </c>
      <c r="N66" s="50"/>
      <c r="O66" s="51">
        <f t="shared" si="1"/>
        <v>1151033</v>
      </c>
      <c r="Q66" s="28">
        <f>IF(M66=0,"n/a",IF(AND(O66/M66&lt;1,O66/M66&gt;-1),O66/M66,"n/a"))</f>
        <v>7.565774338417966E-2</v>
      </c>
    </row>
    <row r="67" spans="1:23" ht="6.95" customHeight="1" x14ac:dyDescent="0.2">
      <c r="E67" s="49"/>
      <c r="F67" s="20"/>
      <c r="G67" s="49"/>
      <c r="H67" s="20"/>
      <c r="I67" s="49"/>
      <c r="K67" s="30"/>
      <c r="M67" s="49"/>
      <c r="N67" s="20"/>
      <c r="O67" s="49"/>
      <c r="Q67" s="30"/>
      <c r="S67" s="38"/>
      <c r="T67" s="38"/>
      <c r="U67" s="38"/>
      <c r="V67" s="38"/>
      <c r="W67" s="38"/>
    </row>
    <row r="68" spans="1:23" ht="12.75" thickBot="1" x14ac:dyDescent="0.25">
      <c r="C68" s="7" t="s">
        <v>43</v>
      </c>
      <c r="E68" s="52">
        <f>E60+E66</f>
        <v>41234243</v>
      </c>
      <c r="F68" s="20"/>
      <c r="G68" s="52">
        <f>G60+G66</f>
        <v>45729000</v>
      </c>
      <c r="H68" s="50"/>
      <c r="I68" s="52">
        <f>E68-G68</f>
        <v>-4494757</v>
      </c>
      <c r="K68" s="43">
        <f>IF(G68=0,"n/a",IF(AND(I68/G68&lt;1,I68/G68&gt;-1),I68/G68,"n/a"))</f>
        <v>-9.8291171904043392E-2</v>
      </c>
      <c r="M68" s="52">
        <f>M60+M66</f>
        <v>40376713</v>
      </c>
      <c r="N68" s="50"/>
      <c r="O68" s="52">
        <f t="shared" si="1"/>
        <v>857530</v>
      </c>
      <c r="Q68" s="43">
        <f>IF(M68=0,"n/a",IF(AND(O68/M68&lt;1,O68/M68&gt;-1),O68/M68,"n/a"))</f>
        <v>2.1238232047269424E-2</v>
      </c>
    </row>
    <row r="69" spans="1:23" ht="12.75" thickTop="1" x14ac:dyDescent="0.2"/>
    <row r="70" spans="1:23" ht="12.75" x14ac:dyDescent="0.2">
      <c r="C70" s="53" t="s">
        <v>44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3" ht="12.75" x14ac:dyDescent="0.2">
      <c r="A71" s="7" t="s">
        <v>3</v>
      </c>
      <c r="C71" s="53" t="s">
        <v>45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  <row r="85" spans="1:1" x14ac:dyDescent="0.2">
      <c r="A85" s="7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G46" sqref="G46"/>
    </sheetView>
  </sheetViews>
  <sheetFormatPr defaultRowHeight="12" x14ac:dyDescent="0.2"/>
  <cols>
    <col min="1" max="2" width="1.7109375" style="7" customWidth="1"/>
    <col min="3" max="3" width="9.140625" style="7"/>
    <col min="4" max="4" width="23.85546875" style="7" customWidth="1"/>
    <col min="5" max="5" width="16.7109375" style="7" customWidth="1"/>
    <col min="6" max="6" width="0.85546875" style="7" customWidth="1"/>
    <col min="7" max="7" width="16.7109375" style="7" customWidth="1"/>
    <col min="8" max="8" width="0.85546875" style="7" customWidth="1"/>
    <col min="9" max="9" width="16.7109375" style="7" customWidth="1"/>
    <col min="10" max="10" width="0.85546875" style="7" customWidth="1"/>
    <col min="11" max="11" width="7.7109375" style="8" customWidth="1"/>
    <col min="12" max="12" width="0.85546875" style="7" customWidth="1"/>
    <col min="13" max="13" width="16.7109375" style="7" customWidth="1"/>
    <col min="14" max="14" width="0.85546875" style="7" customWidth="1"/>
    <col min="15" max="15" width="16.7109375" style="7" customWidth="1"/>
    <col min="16" max="16" width="0.85546875" style="7" customWidth="1"/>
    <col min="17" max="17" width="7.7109375" style="8" customWidth="1"/>
    <col min="18" max="18" width="0.85546875" style="7" customWidth="1"/>
    <col min="19" max="19" width="7.7109375" style="8" customWidth="1"/>
    <col min="20" max="20" width="0.85546875" style="8" customWidth="1"/>
    <col min="21" max="21" width="7.7109375" style="8" customWidth="1"/>
    <col min="22" max="22" width="0.85546875" style="8" customWidth="1"/>
    <col min="23" max="23" width="7.7109375" style="8" customWidth="1"/>
    <col min="24" max="16384" width="9.140625" style="7"/>
  </cols>
  <sheetData>
    <row r="1" spans="1:23" s="1" customFormat="1" ht="15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5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5" x14ac:dyDescent="0.25">
      <c r="E3" s="2" t="s">
        <v>48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2.75" x14ac:dyDescent="0.2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2.75" x14ac:dyDescent="0.2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2.75" x14ac:dyDescent="0.2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2.75" x14ac:dyDescent="0.2">
      <c r="A8" s="4" t="s">
        <v>8</v>
      </c>
      <c r="E8" s="15">
        <v>2015</v>
      </c>
      <c r="G8" s="15" t="s">
        <v>9</v>
      </c>
      <c r="I8" s="15" t="s">
        <v>10</v>
      </c>
      <c r="K8" s="16" t="s">
        <v>11</v>
      </c>
      <c r="M8" s="15">
        <f>E8-1</f>
        <v>2014</v>
      </c>
      <c r="O8" s="15" t="s">
        <v>10</v>
      </c>
      <c r="Q8" s="16" t="s">
        <v>11</v>
      </c>
      <c r="S8" s="16">
        <f>E8</f>
        <v>2015</v>
      </c>
      <c r="T8" s="14"/>
      <c r="U8" s="16" t="s">
        <v>9</v>
      </c>
      <c r="V8" s="14"/>
      <c r="W8" s="16">
        <f>M8</f>
        <v>2014</v>
      </c>
    </row>
    <row r="9" spans="1:23" x14ac:dyDescent="0.2">
      <c r="B9" s="17" t="s">
        <v>12</v>
      </c>
    </row>
    <row r="10" spans="1:23" x14ac:dyDescent="0.2">
      <c r="C10" s="7" t="s">
        <v>13</v>
      </c>
      <c r="E10" s="18">
        <v>27863102.789999999</v>
      </c>
      <c r="F10" s="19"/>
      <c r="G10" s="18">
        <v>29854000</v>
      </c>
      <c r="H10" s="20"/>
      <c r="I10" s="18">
        <f>E10-G10</f>
        <v>-1990897.2100000009</v>
      </c>
      <c r="J10" s="21"/>
      <c r="K10" s="22">
        <f>IF(G10=0,"n/a",IF(AND(I10/G10&lt;1,I10/G10&gt;-1),I10/G10,"n/a"))</f>
        <v>-6.6687787566155315E-2</v>
      </c>
      <c r="M10" s="18">
        <v>23030877.620000001</v>
      </c>
      <c r="N10" s="20"/>
      <c r="O10" s="18">
        <f>E10-M10</f>
        <v>4832225.1699999981</v>
      </c>
      <c r="Q10" s="22">
        <f>IF(M10=0,"n/a",IF(AND(O10/M10&lt;1,O10/M10&gt;-1),O10/M10,"n/a"))</f>
        <v>0.20981506869732555</v>
      </c>
      <c r="S10" s="23">
        <f>IF(E48=0,"n/a",E10/E48)</f>
        <v>1.5197205023791394</v>
      </c>
      <c r="T10" s="24"/>
      <c r="U10" s="23">
        <f>IF(G48=0,"n/a",G10/G48)</f>
        <v>1.5268245282053905</v>
      </c>
      <c r="V10" s="24"/>
      <c r="W10" s="23">
        <f>IF(M48=0,"n/a",M10/M48)</f>
        <v>1.5643477088443478</v>
      </c>
    </row>
    <row r="11" spans="1:23" x14ac:dyDescent="0.2">
      <c r="C11" s="7" t="s">
        <v>14</v>
      </c>
      <c r="E11" s="25">
        <v>13006320.41</v>
      </c>
      <c r="F11" s="20"/>
      <c r="G11" s="25">
        <v>12842000</v>
      </c>
      <c r="H11" s="20"/>
      <c r="I11" s="25">
        <f>E11-G11</f>
        <v>164320.41000000015</v>
      </c>
      <c r="K11" s="22">
        <f>IF(G11=0,"n/a",IF(AND(I11/G11&lt;1,I11/G11&gt;-1),I11/G11,"n/a"))</f>
        <v>1.2795546643824962E-2</v>
      </c>
      <c r="M11" s="25">
        <v>11503521.92</v>
      </c>
      <c r="N11" s="20"/>
      <c r="O11" s="25">
        <f>E11-M11</f>
        <v>1502798.4900000002</v>
      </c>
      <c r="Q11" s="22">
        <f>IF(M11=0,"n/a",IF(AND(O11/M11&lt;1,O11/M11&gt;-1),O11/M11,"n/a"))</f>
        <v>0.13063812112942888</v>
      </c>
      <c r="S11" s="26">
        <f>IF(E49=0,"n/a",E11/E49)</f>
        <v>1.1954729777922881</v>
      </c>
      <c r="T11" s="24"/>
      <c r="U11" s="26">
        <f>IF(G49=0,"n/a",G11/G49)</f>
        <v>1.2115094339622641</v>
      </c>
      <c r="V11" s="24"/>
      <c r="W11" s="26">
        <f>IF(M49=0,"n/a",M11/M49)</f>
        <v>1.19062409967213</v>
      </c>
    </row>
    <row r="12" spans="1:23" x14ac:dyDescent="0.2">
      <c r="C12" s="7" t="s">
        <v>15</v>
      </c>
      <c r="E12" s="27">
        <v>1215922.24</v>
      </c>
      <c r="F12" s="20"/>
      <c r="G12" s="27">
        <v>1309000</v>
      </c>
      <c r="H12" s="20"/>
      <c r="I12" s="27">
        <f>E12-G12</f>
        <v>-93077.760000000009</v>
      </c>
      <c r="K12" s="28">
        <f>IF(G12=0,"n/a",IF(AND(I12/G12&lt;1,I12/G12&gt;-1),I12/G12,"n/a"))</f>
        <v>-7.1106004583651655E-2</v>
      </c>
      <c r="M12" s="27">
        <v>1236429.52</v>
      </c>
      <c r="N12" s="20"/>
      <c r="O12" s="27">
        <f>E12-M12</f>
        <v>-20507.280000000028</v>
      </c>
      <c r="Q12" s="28">
        <f>IF(M12=0,"n/a",IF(AND(O12/M12&lt;1,O12/M12&gt;-1),O12/M12,"n/a"))</f>
        <v>-1.6585886755599324E-2</v>
      </c>
      <c r="S12" s="29">
        <f>IF(E50=0,"n/a",E12/E50)</f>
        <v>0.96675243432858482</v>
      </c>
      <c r="T12" s="24"/>
      <c r="U12" s="29">
        <f>IF(G50=0,"n/a",G12/G50)</f>
        <v>0.97540983606557374</v>
      </c>
      <c r="V12" s="24"/>
      <c r="W12" s="29">
        <f>IF(M50=0,"n/a",M12/M50)</f>
        <v>0.88612296060057694</v>
      </c>
    </row>
    <row r="13" spans="1:23" ht="6.95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42085345.440000005</v>
      </c>
      <c r="F14" s="20"/>
      <c r="G14" s="25">
        <f>SUM(G10:G12)</f>
        <v>44005000</v>
      </c>
      <c r="H14" s="20"/>
      <c r="I14" s="25">
        <f>E14-G14</f>
        <v>-1919654.5599999949</v>
      </c>
      <c r="K14" s="22">
        <f>IF(G14=0,"n/a",IF(AND(I14/G14&lt;1,I14/G14&gt;-1),I14/G14,"n/a"))</f>
        <v>-4.362355550505613E-2</v>
      </c>
      <c r="M14" s="25">
        <f>SUM(M10:M12)</f>
        <v>35770829.060000002</v>
      </c>
      <c r="N14" s="20"/>
      <c r="O14" s="25">
        <f>E14-M14</f>
        <v>6314516.3800000027</v>
      </c>
      <c r="Q14" s="22">
        <f>IF(M14=0,"n/a",IF(AND(O14/M14&lt;1,O14/M14&gt;-1),O14/M14,"n/a"))</f>
        <v>0.17652697871241349</v>
      </c>
      <c r="S14" s="26">
        <f>IF(E52=0,"n/a",E14/E52)</f>
        <v>1.3811269489900859</v>
      </c>
      <c r="T14" s="24"/>
      <c r="U14" s="26">
        <f>IF(G52=0,"n/a",G14/G52)</f>
        <v>1.3972059056993174</v>
      </c>
      <c r="V14" s="24"/>
      <c r="W14" s="26">
        <f>IF(M52=0,"n/a",M14/M52)</f>
        <v>1.3875722668087955</v>
      </c>
    </row>
    <row r="15" spans="1:23" ht="6.95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x14ac:dyDescent="0.2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v>2175163.83</v>
      </c>
      <c r="F17" s="20"/>
      <c r="G17" s="25">
        <v>1873000</v>
      </c>
      <c r="H17" s="20"/>
      <c r="I17" s="25">
        <f>E17-G17</f>
        <v>302163.83000000007</v>
      </c>
      <c r="K17" s="22">
        <f>IF(G17=0,"n/a",IF(AND(I17/G17&lt;1,I17/G17&gt;-1),I17/G17,"n/a"))</f>
        <v>0.16132612386545653</v>
      </c>
      <c r="M17" s="25">
        <v>1409421.84</v>
      </c>
      <c r="N17" s="20"/>
      <c r="O17" s="25">
        <f>E17-M17</f>
        <v>765741.99</v>
      </c>
      <c r="Q17" s="22">
        <f>IF(M17=0,"n/a",IF(AND(O17/M17&lt;1,O17/M17&gt;-1),O17/M17,"n/a"))</f>
        <v>0.54330220255420469</v>
      </c>
      <c r="S17" s="26">
        <f>IF(E55=0,"n/a",E17/E55)</f>
        <v>0.71823568044980957</v>
      </c>
      <c r="T17" s="24"/>
      <c r="U17" s="26">
        <f>IF(G55=0,"n/a",G17/G55)</f>
        <v>0.70519578313253017</v>
      </c>
      <c r="V17" s="24"/>
      <c r="W17" s="26">
        <f>IF(M55=0,"n/a",M17/M55)</f>
        <v>0.69511485936644624</v>
      </c>
    </row>
    <row r="18" spans="2:23" x14ac:dyDescent="0.2">
      <c r="C18" s="7" t="s">
        <v>19</v>
      </c>
      <c r="E18" s="27">
        <v>68318</v>
      </c>
      <c r="F18" s="31"/>
      <c r="G18" s="27">
        <v>153000</v>
      </c>
      <c r="H18" s="32"/>
      <c r="I18" s="27">
        <f>E18-G18</f>
        <v>-84682</v>
      </c>
      <c r="J18" s="33"/>
      <c r="K18" s="28">
        <f>IF(G18=0,"n/a",IF(AND(I18/G18&lt;1,I18/G18&gt;-1),I18/G18,"n/a"))</f>
        <v>-0.55347712418300654</v>
      </c>
      <c r="L18" s="34"/>
      <c r="M18" s="27">
        <v>137589.26999999999</v>
      </c>
      <c r="N18" s="35"/>
      <c r="O18" s="27">
        <f>E18-M18</f>
        <v>-69271.26999999999</v>
      </c>
      <c r="Q18" s="28">
        <f>IF(M18=0,"n/a",IF(AND(O18/M18&lt;1,O18/M18&gt;-1),O18/M18,"n/a"))</f>
        <v>-0.50346418728727893</v>
      </c>
      <c r="S18" s="29">
        <f>IF(E56=0,"n/a",E18/E56)</f>
        <v>0.76906104713338508</v>
      </c>
      <c r="T18" s="24"/>
      <c r="U18" s="29">
        <f>IF(G56=0,"n/a",G18/G56)</f>
        <v>0.70183486238532111</v>
      </c>
      <c r="V18" s="24"/>
      <c r="W18" s="29">
        <f>IF(M56=0,"n/a",M18/M56)</f>
        <v>0.69154584612910197</v>
      </c>
    </row>
    <row r="19" spans="2:23" ht="6.95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2243481.83</v>
      </c>
      <c r="F20" s="31"/>
      <c r="G20" s="27">
        <f>SUM(G17:G18)</f>
        <v>2026000</v>
      </c>
      <c r="H20" s="32"/>
      <c r="I20" s="27">
        <f>E20-G20</f>
        <v>217481.83000000007</v>
      </c>
      <c r="J20" s="33"/>
      <c r="K20" s="28">
        <f>IF(G20=0,"n/a",IF(AND(I20/G20&lt;1,I20/G20&gt;-1),I20/G20,"n/a"))</f>
        <v>0.10734542448173745</v>
      </c>
      <c r="L20" s="34"/>
      <c r="M20" s="27">
        <f>SUM(M17:M18)</f>
        <v>1547011.11</v>
      </c>
      <c r="N20" s="35"/>
      <c r="O20" s="27">
        <f>E20-M20</f>
        <v>696470.72</v>
      </c>
      <c r="Q20" s="28">
        <f>IF(M20=0,"n/a",IF(AND(O20/M20&lt;1,O20/M20&gt;-1),O20/M20,"n/a"))</f>
        <v>0.45020408418398489</v>
      </c>
      <c r="S20" s="29">
        <f>IF(E58=0,"n/a",E20/E58)</f>
        <v>0.71968403257290325</v>
      </c>
      <c r="T20" s="24"/>
      <c r="U20" s="29">
        <f>IF(G58=0,"n/a",G20/G58)</f>
        <v>0.70494084899095333</v>
      </c>
      <c r="V20" s="24"/>
      <c r="W20" s="29">
        <f>IF(M58=0,"n/a",M20/M58)</f>
        <v>0.69479594389394628</v>
      </c>
    </row>
    <row r="21" spans="2:23" ht="6.95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44328827.270000003</v>
      </c>
      <c r="F22" s="36"/>
      <c r="G22" s="25">
        <f>G14+G20</f>
        <v>46031000</v>
      </c>
      <c r="H22" s="36"/>
      <c r="I22" s="25">
        <f>E22-G22</f>
        <v>-1702172.7299999967</v>
      </c>
      <c r="J22" s="37"/>
      <c r="K22" s="22">
        <f>IF(G22=0,"n/a",IF(AND(I22/G22&lt;1,I22/G22&gt;-1),I22/G22,"n/a"))</f>
        <v>-3.6978834481110487E-2</v>
      </c>
      <c r="L22" s="37"/>
      <c r="M22" s="25">
        <f>M14+M20</f>
        <v>37317840.170000002</v>
      </c>
      <c r="N22" s="36"/>
      <c r="O22" s="25">
        <f>E22-M22</f>
        <v>7010987.1000000015</v>
      </c>
      <c r="Q22" s="22">
        <f>IF(M22=0,"n/a",IF(AND(O22/M22&lt;1,O22/M22&gt;-1),O22/M22,"n/a"))</f>
        <v>0.18787226345527278</v>
      </c>
      <c r="S22" s="26">
        <f>IF(E60=0,"n/a",E22/E60)</f>
        <v>1.319740115069616</v>
      </c>
      <c r="T22" s="24"/>
      <c r="U22" s="26">
        <f>IF(G60=0,"n/a",G22/G60)</f>
        <v>1.339317408129419</v>
      </c>
      <c r="V22" s="24"/>
      <c r="W22" s="26">
        <f>IF(M60=0,"n/a",M22/M60)</f>
        <v>1.3324942812262686</v>
      </c>
    </row>
    <row r="23" spans="2:23" ht="6.95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x14ac:dyDescent="0.2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v>484658.48</v>
      </c>
      <c r="F25" s="36"/>
      <c r="G25" s="25">
        <v>372000</v>
      </c>
      <c r="H25" s="36"/>
      <c r="I25" s="25">
        <f>E25-G25</f>
        <v>112658.47999999998</v>
      </c>
      <c r="J25" s="37"/>
      <c r="K25" s="22">
        <f>IF(G25=0,"n/a",IF(AND(I25/G25&lt;1,I25/G25&gt;-1),I25/G25,"n/a"))</f>
        <v>0.30284537634408598</v>
      </c>
      <c r="L25" s="37"/>
      <c r="M25" s="25">
        <v>442456</v>
      </c>
      <c r="N25" s="36"/>
      <c r="O25" s="25">
        <f>E25-M25</f>
        <v>42202.479999999981</v>
      </c>
      <c r="Q25" s="22">
        <f>IF(M25=0,"n/a",IF(AND(O25/M25&lt;1,O25/M25&gt;-1),O25/M25,"n/a"))</f>
        <v>9.5382320501925577E-2</v>
      </c>
      <c r="S25" s="26">
        <f>IF(E63=0,"n/a",E25/E63)</f>
        <v>0.12947265360466773</v>
      </c>
      <c r="T25" s="24"/>
      <c r="U25" s="26">
        <f>IF(G63=0,"n/a",G25/G63)</f>
        <v>8.7426556991774387E-2</v>
      </c>
      <c r="V25" s="24"/>
      <c r="W25" s="26">
        <f>IF(M63=0,"n/a",M25/M63)</f>
        <v>0.12455763566379213</v>
      </c>
    </row>
    <row r="26" spans="2:23" x14ac:dyDescent="0.2">
      <c r="C26" s="7" t="s">
        <v>24</v>
      </c>
      <c r="E26" s="27">
        <v>1037405.46</v>
      </c>
      <c r="F26" s="31"/>
      <c r="G26" s="27">
        <v>885000</v>
      </c>
      <c r="H26" s="32"/>
      <c r="I26" s="27">
        <f>E26-G26</f>
        <v>152405.45999999996</v>
      </c>
      <c r="J26" s="33"/>
      <c r="K26" s="28">
        <f>IF(G26=0,"n/a",IF(AND(I26/G26&lt;1,I26/G26&gt;-1),I26/G26,"n/a"))</f>
        <v>0.17220955932203386</v>
      </c>
      <c r="L26" s="34"/>
      <c r="M26" s="27">
        <v>947903.43</v>
      </c>
      <c r="N26" s="35"/>
      <c r="O26" s="27">
        <f>E26-M26</f>
        <v>89502.029999999912</v>
      </c>
      <c r="Q26" s="28">
        <f>IF(M26=0,"n/a",IF(AND(O26/M26&lt;1,O26/M26&gt;-1),O26/M26,"n/a"))</f>
        <v>9.4421042447330211E-2</v>
      </c>
      <c r="S26" s="29">
        <f>IF(E64=0,"n/a",E26/E64)</f>
        <v>7.5493679784479559E-2</v>
      </c>
      <c r="T26" s="24"/>
      <c r="U26" s="29">
        <f>IF(G64=0,"n/a",G26/G64)</f>
        <v>6.9816976964342067E-2</v>
      </c>
      <c r="V26" s="24"/>
      <c r="W26" s="29">
        <f>IF(M64=0,"n/a",M26/M64)</f>
        <v>7.9008840639686731E-2</v>
      </c>
    </row>
    <row r="27" spans="2:23" ht="6.95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1522063.94</v>
      </c>
      <c r="F28" s="31"/>
      <c r="G28" s="27">
        <f>SUM(G25:G26)</f>
        <v>1257000</v>
      </c>
      <c r="H28" s="32"/>
      <c r="I28" s="27">
        <f>E28-G28</f>
        <v>265063.93999999994</v>
      </c>
      <c r="J28" s="33"/>
      <c r="K28" s="28">
        <f>IF(G28=0,"n/a",IF(AND(I28/G28&lt;1,I28/G28&gt;-1),I28/G28,"n/a"))</f>
        <v>0.21087027844073186</v>
      </c>
      <c r="L28" s="34"/>
      <c r="M28" s="27">
        <f>SUM(M25:M26)</f>
        <v>1390359.4300000002</v>
      </c>
      <c r="N28" s="35"/>
      <c r="O28" s="27">
        <f>E28-M28</f>
        <v>131704.50999999978</v>
      </c>
      <c r="Q28" s="28">
        <f>IF(M28=0,"n/a",IF(AND(O28/M28&lt;1,O28/M28&gt;-1),O28/M28,"n/a"))</f>
        <v>9.4726951289135178E-2</v>
      </c>
      <c r="S28" s="29">
        <f>IF(E66=0,"n/a",E28/E66)</f>
        <v>8.7049960174314503E-2</v>
      </c>
      <c r="T28" s="24"/>
      <c r="U28" s="29">
        <f>IF(G66=0,"n/a",G28/G66)</f>
        <v>7.4242513732207194E-2</v>
      </c>
      <c r="V28" s="24"/>
      <c r="W28" s="29">
        <f>IF(M66=0,"n/a",M28/M66)</f>
        <v>8.9414171530762046E-2</v>
      </c>
    </row>
    <row r="29" spans="2:23" ht="6.95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45850891.210000001</v>
      </c>
      <c r="F30" s="36"/>
      <c r="G30" s="25">
        <f>G22+G28</f>
        <v>47288000</v>
      </c>
      <c r="H30" s="36"/>
      <c r="I30" s="25">
        <f>E30-G30</f>
        <v>-1437108.7899999991</v>
      </c>
      <c r="J30" s="37"/>
      <c r="K30" s="22">
        <f>IF(G30=0,"n/a",IF(AND(I30/G30&lt;1,I30/G30&gt;-1),I30/G30,"n/a"))</f>
        <v>-3.0390559761461662E-2</v>
      </c>
      <c r="L30" s="37"/>
      <c r="M30" s="25">
        <f>M22+M28</f>
        <v>38708199.600000001</v>
      </c>
      <c r="N30" s="36"/>
      <c r="O30" s="25">
        <f>E30-M30</f>
        <v>7142691.6099999994</v>
      </c>
      <c r="Q30" s="22">
        <f>IF(M30=0,"n/a",IF(AND(O30/M30&lt;1,O30/M30&gt;-1),O30/M30,"n/a"))</f>
        <v>0.18452657792949892</v>
      </c>
      <c r="S30" s="23">
        <f>IF(E68=0,"n/a",E30/E68)</f>
        <v>0.89773439952476808</v>
      </c>
      <c r="T30" s="24"/>
      <c r="U30" s="23">
        <f>IF(G68=0,"n/a",G30/G68)</f>
        <v>0.92179337231968816</v>
      </c>
      <c r="V30" s="24"/>
      <c r="W30" s="23">
        <f>IF(M68=0,"n/a",M30/M68)</f>
        <v>0.88870657401157849</v>
      </c>
    </row>
    <row r="31" spans="2:23" ht="6.95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v>-4598580.83</v>
      </c>
      <c r="F32" s="36"/>
      <c r="G32" s="25">
        <v>18000</v>
      </c>
      <c r="H32" s="36"/>
      <c r="I32" s="25">
        <f>E32-G32</f>
        <v>-4616580.83</v>
      </c>
      <c r="J32" s="37"/>
      <c r="K32" s="22" t="str">
        <f>IF(G32=0,"n/a",IF(AND(I32/G32&lt;1,I32/G32&gt;-1),I32/G32,"n/a"))</f>
        <v>n/a</v>
      </c>
      <c r="L32" s="37"/>
      <c r="M32" s="25">
        <v>4472669.41</v>
      </c>
      <c r="N32" s="36"/>
      <c r="O32" s="25">
        <f>E32-M32</f>
        <v>-9071250.2400000002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v>1267167.97</v>
      </c>
      <c r="F33" s="31"/>
      <c r="G33" s="27">
        <v>1190000</v>
      </c>
      <c r="H33" s="32"/>
      <c r="I33" s="27">
        <f>E33-G33</f>
        <v>77167.969999999972</v>
      </c>
      <c r="J33" s="33"/>
      <c r="K33" s="28">
        <f>IF(G33=0,"n/a",IF(AND(I33/G33&lt;1,I33/G33&gt;-1),I33/G33,"n/a"))</f>
        <v>6.4847033613445348E-2</v>
      </c>
      <c r="L33" s="34"/>
      <c r="M33" s="27">
        <v>1146132.51</v>
      </c>
      <c r="N33" s="35"/>
      <c r="O33" s="27">
        <f>E33-M33</f>
        <v>121035.45999999996</v>
      </c>
      <c r="Q33" s="28">
        <f>IF(M33=0,"n/a",IF(AND(O33/M33&lt;1,O33/M33&gt;-1),O33/M33,"n/a"))</f>
        <v>0.1056033739065651</v>
      </c>
    </row>
    <row r="34" spans="1:23" ht="6.95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.75" thickBot="1" x14ac:dyDescent="0.25">
      <c r="C35" s="7" t="s">
        <v>29</v>
      </c>
      <c r="E35" s="41">
        <f>SUM(E30:E33)</f>
        <v>42519478.350000001</v>
      </c>
      <c r="F35" s="42"/>
      <c r="G35" s="41">
        <f>SUM(G30:G33)</f>
        <v>48496000</v>
      </c>
      <c r="H35" s="36"/>
      <c r="I35" s="41">
        <f>E35-G35</f>
        <v>-5976521.6499999985</v>
      </c>
      <c r="J35" s="37"/>
      <c r="K35" s="43">
        <f>IF(G35=0,"n/a",IF(AND(I35/G35&lt;1,I35/G35&gt;-1),I35/G35,"n/a"))</f>
        <v>-0.123237414425932</v>
      </c>
      <c r="L35" s="37"/>
      <c r="M35" s="41">
        <f>SUM(M30:M33)</f>
        <v>44327001.520000003</v>
      </c>
      <c r="N35" s="36"/>
      <c r="O35" s="41">
        <f>E35-M35</f>
        <v>-1807523.1700000018</v>
      </c>
      <c r="Q35" s="43">
        <f>IF(M35=0,"n/a",IF(AND(O35/M35&lt;1,O35/M35&gt;-1),O35/M35,"n/a"))</f>
        <v>-4.0777023214269549E-2</v>
      </c>
    </row>
    <row r="36" spans="1:23" ht="12.75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1954678.1</v>
      </c>
      <c r="F37" s="18"/>
      <c r="G37" s="18">
        <v>1988323</v>
      </c>
      <c r="H37" s="44"/>
      <c r="I37" s="45"/>
      <c r="J37" s="44"/>
      <c r="K37" s="46"/>
      <c r="L37" s="44"/>
      <c r="M37" s="18">
        <v>0</v>
      </c>
      <c r="N37" s="20"/>
      <c r="O37" s="39"/>
    </row>
    <row r="38" spans="1:23" x14ac:dyDescent="0.2">
      <c r="C38" s="7" t="s">
        <v>31</v>
      </c>
      <c r="E38" s="25">
        <v>500754.12</v>
      </c>
      <c r="F38" s="39"/>
      <c r="G38" s="25">
        <v>431665</v>
      </c>
      <c r="H38" s="20"/>
      <c r="I38" s="39"/>
      <c r="M38" s="39">
        <v>352120.97</v>
      </c>
      <c r="N38" s="20"/>
      <c r="O38" s="39"/>
    </row>
    <row r="39" spans="1:23" x14ac:dyDescent="0.2">
      <c r="C39" s="7" t="s">
        <v>32</v>
      </c>
      <c r="E39" s="25">
        <v>196594.59</v>
      </c>
      <c r="F39" s="20"/>
      <c r="G39" s="25">
        <v>192878</v>
      </c>
      <c r="H39" s="20"/>
      <c r="I39" s="39"/>
      <c r="M39" s="25">
        <v>174400.43</v>
      </c>
      <c r="N39" s="20"/>
      <c r="O39" s="39"/>
    </row>
    <row r="40" spans="1:23" x14ac:dyDescent="0.2">
      <c r="C40" s="7" t="s">
        <v>33</v>
      </c>
      <c r="E40" s="25">
        <v>-105661.99</v>
      </c>
      <c r="F40" s="20"/>
      <c r="G40" s="25">
        <v>-105081</v>
      </c>
      <c r="H40" s="20"/>
      <c r="I40" s="39"/>
      <c r="M40" s="25">
        <v>-91080.89</v>
      </c>
      <c r="N40" s="20"/>
      <c r="O40" s="39"/>
    </row>
    <row r="41" spans="1:23" x14ac:dyDescent="0.2">
      <c r="C41" s="7" t="s">
        <v>34</v>
      </c>
      <c r="E41" s="25">
        <v>800797.36</v>
      </c>
      <c r="F41" s="20"/>
      <c r="G41" s="25">
        <v>778059</v>
      </c>
      <c r="H41" s="20"/>
      <c r="I41" s="39"/>
      <c r="K41" s="47"/>
      <c r="M41" s="25">
        <v>709882.88399999996</v>
      </c>
      <c r="N41" s="20"/>
      <c r="O41" s="39"/>
    </row>
    <row r="42" spans="1:23" x14ac:dyDescent="0.2">
      <c r="C42" s="7" t="s">
        <v>35</v>
      </c>
      <c r="E42" s="25">
        <v>-62023.95</v>
      </c>
      <c r="F42" s="20"/>
      <c r="G42" s="48">
        <v>0</v>
      </c>
      <c r="H42" s="20"/>
      <c r="I42" s="39"/>
      <c r="K42" s="47"/>
      <c r="M42" s="48">
        <v>0</v>
      </c>
      <c r="N42" s="20"/>
      <c r="O42" s="39"/>
    </row>
    <row r="43" spans="1:23" x14ac:dyDescent="0.2">
      <c r="C43" s="7" t="s">
        <v>36</v>
      </c>
      <c r="E43" s="25">
        <v>1173905.07</v>
      </c>
      <c r="F43" s="20"/>
      <c r="G43" s="48">
        <v>0</v>
      </c>
      <c r="H43" s="20"/>
      <c r="I43" s="39"/>
      <c r="K43" s="47"/>
      <c r="M43" s="48">
        <v>0</v>
      </c>
      <c r="N43" s="20"/>
      <c r="O43" s="39"/>
    </row>
    <row r="44" spans="1:23" x14ac:dyDescent="0.2">
      <c r="C44" s="7" t="s">
        <v>37</v>
      </c>
      <c r="E44" s="25">
        <v>84110.99</v>
      </c>
      <c r="F44" s="20"/>
      <c r="G44" s="25">
        <v>541040</v>
      </c>
      <c r="H44" s="20"/>
      <c r="I44" s="39"/>
      <c r="K44" s="47"/>
      <c r="M44" s="48">
        <v>0</v>
      </c>
      <c r="N44" s="20"/>
      <c r="O44" s="39"/>
    </row>
    <row r="45" spans="1:23" x14ac:dyDescent="0.2">
      <c r="E45" s="49"/>
      <c r="F45" s="20"/>
      <c r="G45" s="20"/>
      <c r="H45" s="20"/>
      <c r="I45" s="20"/>
      <c r="M45" s="20"/>
      <c r="N45" s="20"/>
      <c r="O45" s="20"/>
    </row>
    <row r="46" spans="1:23" ht="12.75" x14ac:dyDescent="0.2">
      <c r="A46" s="4" t="s">
        <v>38</v>
      </c>
      <c r="E46" s="49"/>
      <c r="F46" s="20"/>
      <c r="G46" s="20"/>
      <c r="H46" s="20"/>
      <c r="I46" s="20"/>
      <c r="M46" s="20"/>
      <c r="N46" s="20"/>
      <c r="O46" s="20"/>
    </row>
    <row r="47" spans="1:23" x14ac:dyDescent="0.2">
      <c r="B47" s="17" t="s">
        <v>39</v>
      </c>
      <c r="E47" s="49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49">
        <v>18334360</v>
      </c>
      <c r="F48" s="20"/>
      <c r="G48" s="49">
        <v>19553000</v>
      </c>
      <c r="H48" s="50"/>
      <c r="I48" s="49">
        <f>E48-G48</f>
        <v>-1218640</v>
      </c>
      <c r="K48" s="22">
        <f>IF(G48=0,"n/a",IF(AND(I48/G48&lt;1,I48/G48&gt;-1),I48/G48,"n/a"))</f>
        <v>-6.2324962921290854E-2</v>
      </c>
      <c r="M48" s="49">
        <v>14722352</v>
      </c>
      <c r="N48" s="50"/>
      <c r="O48" s="49">
        <f>E48-M48</f>
        <v>3612008</v>
      </c>
      <c r="Q48" s="22">
        <f>IF(M48=0,"n/a",IF(AND(O48/M48&lt;1,O48/M48&gt;-1),O48/M48,"n/a"))</f>
        <v>0.24534177691173259</v>
      </c>
    </row>
    <row r="49" spans="2:23" x14ac:dyDescent="0.2">
      <c r="C49" s="7" t="s">
        <v>14</v>
      </c>
      <c r="E49" s="49">
        <v>10879644</v>
      </c>
      <c r="F49" s="20"/>
      <c r="G49" s="49">
        <v>10600000</v>
      </c>
      <c r="H49" s="50"/>
      <c r="I49" s="49">
        <f>E49-G49</f>
        <v>279644</v>
      </c>
      <c r="K49" s="22">
        <f>IF(G49=0,"n/a",IF(AND(I49/G49&lt;1,I49/G49&gt;-1),I49/G49,"n/a"))</f>
        <v>2.6381509433962263E-2</v>
      </c>
      <c r="M49" s="49">
        <v>9661758</v>
      </c>
      <c r="N49" s="50"/>
      <c r="O49" s="49">
        <f>E49-M49</f>
        <v>1217886</v>
      </c>
      <c r="Q49" s="22">
        <f>IF(M49=0,"n/a",IF(AND(O49/M49&lt;1,O49/M49&gt;-1),O49/M49,"n/a"))</f>
        <v>0.12605221534217687</v>
      </c>
    </row>
    <row r="50" spans="2:23" x14ac:dyDescent="0.2">
      <c r="C50" s="7" t="s">
        <v>15</v>
      </c>
      <c r="E50" s="51">
        <v>1257739</v>
      </c>
      <c r="F50" s="20"/>
      <c r="G50" s="51">
        <v>1342000</v>
      </c>
      <c r="H50" s="50"/>
      <c r="I50" s="51">
        <f>E50-G50</f>
        <v>-84261</v>
      </c>
      <c r="K50" s="28">
        <f>IF(G50=0,"n/a",IF(AND(I50/G50&lt;1,I50/G50&gt;-1),I50/G50,"n/a"))</f>
        <v>-6.2787630402384498E-2</v>
      </c>
      <c r="M50" s="51">
        <v>1395325</v>
      </c>
      <c r="N50" s="50"/>
      <c r="O50" s="51">
        <f>E50-M50</f>
        <v>-137586</v>
      </c>
      <c r="Q50" s="28">
        <f>IF(M50=0,"n/a",IF(AND(O50/M50&lt;1,O50/M50&gt;-1),O50/M50,"n/a"))</f>
        <v>-9.8604984501818579E-2</v>
      </c>
    </row>
    <row r="51" spans="2:23" ht="6.95" customHeight="1" x14ac:dyDescent="0.2">
      <c r="E51" s="49"/>
      <c r="F51" s="20"/>
      <c r="G51" s="49"/>
      <c r="H51" s="20"/>
      <c r="I51" s="49"/>
      <c r="K51" s="30"/>
      <c r="M51" s="49"/>
      <c r="N51" s="20"/>
      <c r="O51" s="49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49">
        <f>SUM(E48:E50)</f>
        <v>30471743</v>
      </c>
      <c r="F52" s="20"/>
      <c r="G52" s="49">
        <f>SUM(G48:G50)</f>
        <v>31495000</v>
      </c>
      <c r="H52" s="50"/>
      <c r="I52" s="49">
        <f>E52-G52</f>
        <v>-1023257</v>
      </c>
      <c r="K52" s="22">
        <f>IF(G52=0,"n/a",IF(AND(I52/G52&lt;1,I52/G52&gt;-1),I52/G52,"n/a"))</f>
        <v>-3.2489506270836639E-2</v>
      </c>
      <c r="M52" s="49">
        <f>SUM(M48:M50)</f>
        <v>25779435</v>
      </c>
      <c r="N52" s="50"/>
      <c r="O52" s="49">
        <f>E52-M52</f>
        <v>4692308</v>
      </c>
      <c r="Q52" s="22">
        <f>IF(M52=0,"n/a",IF(AND(O52/M52&lt;1,O52/M52&gt;-1),O52/M52,"n/a"))</f>
        <v>0.18201748797054706</v>
      </c>
    </row>
    <row r="53" spans="2:23" ht="6.95" customHeight="1" x14ac:dyDescent="0.2">
      <c r="E53" s="49"/>
      <c r="F53" s="20"/>
      <c r="G53" s="49"/>
      <c r="H53" s="20"/>
      <c r="I53" s="49"/>
      <c r="K53" s="30"/>
      <c r="M53" s="49"/>
      <c r="N53" s="20"/>
      <c r="O53" s="49"/>
      <c r="Q53" s="30"/>
      <c r="S53" s="38"/>
      <c r="T53" s="38"/>
      <c r="U53" s="38"/>
      <c r="V53" s="38"/>
      <c r="W53" s="38"/>
    </row>
    <row r="54" spans="2:23" x14ac:dyDescent="0.2">
      <c r="B54" s="17" t="s">
        <v>40</v>
      </c>
      <c r="E54" s="49"/>
      <c r="F54" s="20"/>
      <c r="G54" s="49"/>
      <c r="H54" s="50"/>
      <c r="I54" s="49"/>
      <c r="K54" s="30"/>
      <c r="M54" s="49"/>
      <c r="N54" s="50"/>
      <c r="O54" s="49"/>
      <c r="Q54" s="30"/>
    </row>
    <row r="55" spans="2:23" x14ac:dyDescent="0.2">
      <c r="C55" s="7" t="s">
        <v>18</v>
      </c>
      <c r="E55" s="49">
        <v>3028482</v>
      </c>
      <c r="F55" s="20"/>
      <c r="G55" s="49">
        <v>2656000</v>
      </c>
      <c r="H55" s="50"/>
      <c r="I55" s="49">
        <f>E55-G55</f>
        <v>372482</v>
      </c>
      <c r="K55" s="22">
        <f>IF(G55=0,"n/a",IF(AND(I55/G55&lt;1,I55/G55&gt;-1),I55/G55,"n/a"))</f>
        <v>0.14024171686746989</v>
      </c>
      <c r="M55" s="49">
        <v>2027610</v>
      </c>
      <c r="N55" s="50"/>
      <c r="O55" s="49">
        <f t="shared" ref="O55:O60" si="0">E55-M55</f>
        <v>1000872</v>
      </c>
      <c r="Q55" s="22">
        <f>IF(M55=0,"n/a",IF(AND(O55/M55&lt;1,O55/M55&gt;-1),O55/M55,"n/a"))</f>
        <v>0.4936215544409428</v>
      </c>
    </row>
    <row r="56" spans="2:23" x14ac:dyDescent="0.2">
      <c r="C56" s="7" t="s">
        <v>19</v>
      </c>
      <c r="E56" s="51">
        <v>88833</v>
      </c>
      <c r="F56" s="20"/>
      <c r="G56" s="51">
        <v>218000</v>
      </c>
      <c r="H56" s="50"/>
      <c r="I56" s="51">
        <f>E56-G56</f>
        <v>-129167</v>
      </c>
      <c r="K56" s="28">
        <f>IF(G56=0,"n/a",IF(AND(I56/G56&lt;1,I56/G56&gt;-1),I56/G56,"n/a"))</f>
        <v>-0.59250917431192662</v>
      </c>
      <c r="M56" s="51">
        <v>198959</v>
      </c>
      <c r="N56" s="50"/>
      <c r="O56" s="51">
        <f t="shared" si="0"/>
        <v>-110126</v>
      </c>
      <c r="Q56" s="28">
        <f>IF(M56=0,"n/a",IF(AND(O56/M56&lt;1,O56/M56&gt;-1),O56/M56,"n/a"))</f>
        <v>-0.55351102488452397</v>
      </c>
    </row>
    <row r="57" spans="2:23" ht="6.95" customHeight="1" x14ac:dyDescent="0.2">
      <c r="E57" s="49"/>
      <c r="F57" s="20"/>
      <c r="G57" s="49"/>
      <c r="H57" s="20"/>
      <c r="I57" s="49"/>
      <c r="K57" s="30"/>
      <c r="M57" s="49"/>
      <c r="N57" s="20"/>
      <c r="O57" s="49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1">
        <f>SUM(E55:E56)</f>
        <v>3117315</v>
      </c>
      <c r="F58" s="20"/>
      <c r="G58" s="51">
        <f>SUM(G55:G56)</f>
        <v>2874000</v>
      </c>
      <c r="H58" s="50"/>
      <c r="I58" s="51">
        <f>E58-G58</f>
        <v>243315</v>
      </c>
      <c r="K58" s="28">
        <f>IF(G58=0,"n/a",IF(AND(I58/G58&lt;1,I58/G58&gt;-1),I58/G58,"n/a"))</f>
        <v>8.4660751565761999E-2</v>
      </c>
      <c r="M58" s="51">
        <f>SUM(M55:M56)</f>
        <v>2226569</v>
      </c>
      <c r="N58" s="50"/>
      <c r="O58" s="51">
        <f t="shared" si="0"/>
        <v>890746</v>
      </c>
      <c r="Q58" s="28">
        <f>IF(M58=0,"n/a",IF(AND(O58/M58&lt;1,O58/M58&gt;-1),O58/M58,"n/a"))</f>
        <v>0.40005317598511431</v>
      </c>
    </row>
    <row r="59" spans="2:23" ht="6.95" customHeight="1" x14ac:dyDescent="0.2">
      <c r="E59" s="49"/>
      <c r="F59" s="20"/>
      <c r="G59" s="49"/>
      <c r="H59" s="20"/>
      <c r="I59" s="49"/>
      <c r="K59" s="30"/>
      <c r="M59" s="49"/>
      <c r="N59" s="20"/>
      <c r="O59" s="49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49">
        <f>E52+E58</f>
        <v>33589058</v>
      </c>
      <c r="F60" s="20"/>
      <c r="G60" s="49">
        <f>G52+G58</f>
        <v>34369000</v>
      </c>
      <c r="H60" s="50"/>
      <c r="I60" s="49">
        <f>E60-G60</f>
        <v>-779942</v>
      </c>
      <c r="K60" s="22">
        <f>IF(G60=0,"n/a",IF(AND(I60/G60&lt;1,I60/G60&gt;-1),I60/G60,"n/a"))</f>
        <v>-2.2693182810090487E-2</v>
      </c>
      <c r="M60" s="49">
        <f>M52+M58</f>
        <v>28006004</v>
      </c>
      <c r="N60" s="50"/>
      <c r="O60" s="49">
        <f t="shared" si="0"/>
        <v>5583054</v>
      </c>
      <c r="Q60" s="22">
        <f>IF(M60=0,"n/a",IF(AND(O60/M60&lt;1,O60/M60&gt;-1),O60/M60,"n/a"))</f>
        <v>0.19935203894136413</v>
      </c>
    </row>
    <row r="61" spans="2:23" ht="6.95" customHeight="1" x14ac:dyDescent="0.2">
      <c r="E61" s="49"/>
      <c r="F61" s="20"/>
      <c r="G61" s="49"/>
      <c r="H61" s="20"/>
      <c r="I61" s="49"/>
      <c r="K61" s="30"/>
      <c r="M61" s="49"/>
      <c r="N61" s="20"/>
      <c r="O61" s="49"/>
      <c r="Q61" s="30"/>
      <c r="S61" s="38"/>
      <c r="T61" s="38"/>
      <c r="U61" s="38"/>
      <c r="V61" s="38"/>
      <c r="W61" s="38"/>
    </row>
    <row r="62" spans="2:23" x14ac:dyDescent="0.2">
      <c r="B62" s="17" t="s">
        <v>42</v>
      </c>
      <c r="E62" s="49"/>
      <c r="F62" s="20"/>
      <c r="G62" s="49"/>
      <c r="H62" s="50"/>
      <c r="I62" s="49"/>
      <c r="K62" s="30"/>
      <c r="M62" s="49"/>
      <c r="N62" s="50"/>
      <c r="O62" s="49"/>
      <c r="Q62" s="30"/>
    </row>
    <row r="63" spans="2:23" x14ac:dyDescent="0.2">
      <c r="C63" s="7" t="s">
        <v>23</v>
      </c>
      <c r="E63" s="49">
        <v>3743327</v>
      </c>
      <c r="F63" s="20"/>
      <c r="G63" s="49">
        <v>4255000</v>
      </c>
      <c r="H63" s="50"/>
      <c r="I63" s="49">
        <f>E63-G63</f>
        <v>-511673</v>
      </c>
      <c r="K63" s="22">
        <f>IF(G63=0,"n/a",IF(AND(I63/G63&lt;1,I63/G63&gt;-1),I63/G63,"n/a"))</f>
        <v>-0.12025217391304348</v>
      </c>
      <c r="M63" s="49">
        <v>3552219</v>
      </c>
      <c r="N63" s="50"/>
      <c r="O63" s="49">
        <f t="shared" ref="O63:O68" si="1">E63-M63</f>
        <v>191108</v>
      </c>
      <c r="Q63" s="22">
        <f>IF(M63=0,"n/a",IF(AND(O63/M63&lt;1,O63/M63&gt;-1),O63/M63,"n/a"))</f>
        <v>5.3799610891107782E-2</v>
      </c>
    </row>
    <row r="64" spans="2:23" x14ac:dyDescent="0.2">
      <c r="C64" s="7" t="s">
        <v>24</v>
      </c>
      <c r="E64" s="51">
        <v>13741620</v>
      </c>
      <c r="F64" s="20"/>
      <c r="G64" s="51">
        <v>12676000</v>
      </c>
      <c r="H64" s="50"/>
      <c r="I64" s="51">
        <f>E64-G64</f>
        <v>1065620</v>
      </c>
      <c r="K64" s="28">
        <f>IF(G64=0,"n/a",IF(AND(I64/G64&lt;1,I64/G64&gt;-1),I64/G64,"n/a"))</f>
        <v>8.406595140422847E-2</v>
      </c>
      <c r="M64" s="51">
        <v>11997435</v>
      </c>
      <c r="N64" s="50"/>
      <c r="O64" s="51">
        <f t="shared" si="1"/>
        <v>1744185</v>
      </c>
      <c r="Q64" s="28">
        <f>IF(M64=0,"n/a",IF(AND(O64/M64&lt;1,O64/M64&gt;-1),O64/M64,"n/a"))</f>
        <v>0.14537982493758042</v>
      </c>
    </row>
    <row r="65" spans="1:23" ht="6.95" customHeight="1" x14ac:dyDescent="0.2">
      <c r="E65" s="49"/>
      <c r="F65" s="20"/>
      <c r="G65" s="49"/>
      <c r="H65" s="20"/>
      <c r="I65" s="49"/>
      <c r="K65" s="30"/>
      <c r="M65" s="49"/>
      <c r="N65" s="20"/>
      <c r="O65" s="49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1">
        <f>SUM(E63:E64)</f>
        <v>17484947</v>
      </c>
      <c r="F66" s="20"/>
      <c r="G66" s="51">
        <f>SUM(G63:G64)</f>
        <v>16931000</v>
      </c>
      <c r="H66" s="50"/>
      <c r="I66" s="51">
        <f>E66-G66</f>
        <v>553947</v>
      </c>
      <c r="K66" s="28">
        <f>IF(G66=0,"n/a",IF(AND(I66/G66&lt;1,I66/G66&gt;-1),I66/G66,"n/a"))</f>
        <v>3.2717913885771659E-2</v>
      </c>
      <c r="M66" s="51">
        <f>SUM(M63:M64)</f>
        <v>15549654</v>
      </c>
      <c r="N66" s="50"/>
      <c r="O66" s="51">
        <f t="shared" si="1"/>
        <v>1935293</v>
      </c>
      <c r="Q66" s="28">
        <f>IF(M66=0,"n/a",IF(AND(O66/M66&lt;1,O66/M66&gt;-1),O66/M66,"n/a"))</f>
        <v>0.12445891078991211</v>
      </c>
    </row>
    <row r="67" spans="1:23" ht="6.95" customHeight="1" x14ac:dyDescent="0.2">
      <c r="E67" s="49"/>
      <c r="F67" s="20"/>
      <c r="G67" s="49"/>
      <c r="H67" s="20"/>
      <c r="I67" s="49"/>
      <c r="K67" s="30"/>
      <c r="M67" s="49"/>
      <c r="N67" s="20"/>
      <c r="O67" s="49"/>
      <c r="Q67" s="30"/>
      <c r="S67" s="38"/>
      <c r="T67" s="38"/>
      <c r="U67" s="38"/>
      <c r="V67" s="38"/>
      <c r="W67" s="38"/>
    </row>
    <row r="68" spans="1:23" ht="12.75" thickBot="1" x14ac:dyDescent="0.25">
      <c r="C68" s="7" t="s">
        <v>43</v>
      </c>
      <c r="E68" s="52">
        <f>E60+E66</f>
        <v>51074005</v>
      </c>
      <c r="F68" s="20"/>
      <c r="G68" s="52">
        <f>G60+G66</f>
        <v>51300000</v>
      </c>
      <c r="H68" s="50"/>
      <c r="I68" s="52">
        <f>E68-G68</f>
        <v>-225995</v>
      </c>
      <c r="K68" s="43">
        <f>IF(G68=0,"n/a",IF(AND(I68/G68&lt;1,I68/G68&gt;-1),I68/G68,"n/a"))</f>
        <v>-4.4053606237816761E-3</v>
      </c>
      <c r="M68" s="52">
        <f>M60+M66</f>
        <v>43555658</v>
      </c>
      <c r="N68" s="50"/>
      <c r="O68" s="52">
        <f t="shared" si="1"/>
        <v>7518347</v>
      </c>
      <c r="Q68" s="43">
        <f>IF(M68=0,"n/a",IF(AND(O68/M68&lt;1,O68/M68&gt;-1),O68/M68,"n/a"))</f>
        <v>0.17261470369704895</v>
      </c>
    </row>
    <row r="69" spans="1:23" ht="12.75" thickTop="1" x14ac:dyDescent="0.2"/>
    <row r="70" spans="1:23" ht="12.75" x14ac:dyDescent="0.2">
      <c r="C70" s="53" t="s">
        <v>44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3" ht="12.75" x14ac:dyDescent="0.2">
      <c r="A71" s="7" t="s">
        <v>3</v>
      </c>
      <c r="C71" s="53" t="s">
        <v>45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  <row r="85" spans="1:1" x14ac:dyDescent="0.2">
      <c r="A85" s="7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3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zoomScaleNormal="100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Y58" sqref="Y58"/>
    </sheetView>
  </sheetViews>
  <sheetFormatPr defaultRowHeight="12" x14ac:dyDescent="0.2"/>
  <cols>
    <col min="1" max="2" width="1.7109375" style="7" customWidth="1"/>
    <col min="3" max="3" width="9.140625" style="7"/>
    <col min="4" max="4" width="23.85546875" style="7" customWidth="1"/>
    <col min="5" max="5" width="16.7109375" style="7" customWidth="1"/>
    <col min="6" max="6" width="0.85546875" style="7" customWidth="1"/>
    <col min="7" max="7" width="16.7109375" style="7" hidden="1" customWidth="1"/>
    <col min="8" max="8" width="0.85546875" style="7" hidden="1" customWidth="1"/>
    <col min="9" max="9" width="16.7109375" style="7" hidden="1" customWidth="1"/>
    <col min="10" max="10" width="0.85546875" style="7" hidden="1" customWidth="1"/>
    <col min="11" max="11" width="7.7109375" style="8" hidden="1" customWidth="1"/>
    <col min="12" max="12" width="0.85546875" style="7" hidden="1" customWidth="1"/>
    <col min="13" max="13" width="16.7109375" style="7" customWidth="1"/>
    <col min="14" max="14" width="0.85546875" style="7" customWidth="1"/>
    <col min="15" max="15" width="16.7109375" style="7" customWidth="1"/>
    <col min="16" max="16" width="0.85546875" style="7" customWidth="1"/>
    <col min="17" max="17" width="7.7109375" style="8" customWidth="1"/>
    <col min="18" max="18" width="0.85546875" style="7" customWidth="1"/>
    <col min="19" max="19" width="10.7109375" style="8" customWidth="1"/>
    <col min="20" max="20" width="0.85546875" style="8" customWidth="1"/>
    <col min="21" max="21" width="7.7109375" style="8" hidden="1" customWidth="1"/>
    <col min="22" max="22" width="0.85546875" style="8" hidden="1" customWidth="1"/>
    <col min="23" max="23" width="10.7109375" style="8" customWidth="1"/>
    <col min="24" max="16384" width="9.140625" style="7"/>
  </cols>
  <sheetData>
    <row r="1" spans="1:23" s="1" customFormat="1" ht="15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5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5" x14ac:dyDescent="0.25">
      <c r="E3" s="2" t="s">
        <v>49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2.75" x14ac:dyDescent="0.2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2.75" x14ac:dyDescent="0.2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2.75" x14ac:dyDescent="0.2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2.75" x14ac:dyDescent="0.2">
      <c r="A8" s="4" t="s">
        <v>8</v>
      </c>
      <c r="E8" s="15">
        <v>2015</v>
      </c>
      <c r="G8" s="15" t="s">
        <v>9</v>
      </c>
      <c r="I8" s="15" t="s">
        <v>10</v>
      </c>
      <c r="K8" s="16" t="s">
        <v>11</v>
      </c>
      <c r="M8" s="15">
        <v>2014</v>
      </c>
      <c r="O8" s="15" t="s">
        <v>10</v>
      </c>
      <c r="Q8" s="16" t="s">
        <v>11</v>
      </c>
      <c r="S8" s="15">
        <v>2015</v>
      </c>
      <c r="T8" s="14"/>
      <c r="U8" s="16" t="s">
        <v>9</v>
      </c>
      <c r="V8" s="14"/>
      <c r="W8" s="15">
        <v>2014</v>
      </c>
    </row>
    <row r="9" spans="1:23" x14ac:dyDescent="0.2">
      <c r="B9" s="17" t="s">
        <v>12</v>
      </c>
    </row>
    <row r="10" spans="1:23" x14ac:dyDescent="0.2">
      <c r="C10" s="7" t="s">
        <v>13</v>
      </c>
      <c r="E10" s="45">
        <v>602726026.73000002</v>
      </c>
      <c r="F10" s="44"/>
      <c r="G10" s="45">
        <v>738412000</v>
      </c>
      <c r="H10" s="44"/>
      <c r="I10" s="45">
        <f>E10-G10</f>
        <v>-135685973.26999998</v>
      </c>
      <c r="J10" s="44"/>
      <c r="K10" s="55">
        <f>IF(G10=0,"n/a",IF(AND(I10/G10&lt;1,I10/G10&gt;-1),I10/G10,"n/a"))</f>
        <v>-0.18375374895045041</v>
      </c>
      <c r="L10" s="44"/>
      <c r="M10" s="45">
        <v>679984650.63</v>
      </c>
      <c r="N10" s="44"/>
      <c r="O10" s="45">
        <f>E10-M10</f>
        <v>-77258623.899999976</v>
      </c>
      <c r="Q10" s="22">
        <f>IF(M10=0,"n/a",IF(AND(O10/M10&lt;1,O10/M10&gt;-1),O10/M10,"n/a"))</f>
        <v>-0.11361818804059845</v>
      </c>
      <c r="S10" s="23">
        <f>IF(E48=0,"n/a",E10/E48)</f>
        <v>1.2619275303278319</v>
      </c>
      <c r="T10" s="24"/>
      <c r="U10" s="23" t="str">
        <f>IF(G48=0,"n/a",G10/G48)</f>
        <v>n/a</v>
      </c>
      <c r="V10" s="24"/>
      <c r="W10" s="23">
        <f>IF(M48=0,"n/a",M10/M48)</f>
        <v>1.2036105744956755</v>
      </c>
    </row>
    <row r="11" spans="1:23" x14ac:dyDescent="0.2">
      <c r="C11" s="7" t="s">
        <v>14</v>
      </c>
      <c r="E11" s="47">
        <v>242528936.52000001</v>
      </c>
      <c r="F11" s="56"/>
      <c r="G11" s="47">
        <v>278862000</v>
      </c>
      <c r="H11" s="56"/>
      <c r="I11" s="47">
        <f>E11-G11</f>
        <v>-36333063.479999989</v>
      </c>
      <c r="J11" s="56"/>
      <c r="K11" s="57">
        <f>IF(G11=0,"n/a",IF(AND(I11/G11&lt;1,I11/G11&gt;-1),I11/G11,"n/a"))</f>
        <v>-0.1302904787314155</v>
      </c>
      <c r="L11" s="56"/>
      <c r="M11" s="47">
        <v>259292811.72999999</v>
      </c>
      <c r="N11" s="56"/>
      <c r="O11" s="47">
        <f>E11-M11</f>
        <v>-16763875.209999979</v>
      </c>
      <c r="Q11" s="22">
        <f>IF(M11=0,"n/a",IF(AND(O11/M11&lt;1,O11/M11&gt;-1),O11/M11,"n/a"))</f>
        <v>-6.46522944394467E-2</v>
      </c>
      <c r="S11" s="26">
        <f>IF(E49=0,"n/a",E11/E49)</f>
        <v>1.0942003455825855</v>
      </c>
      <c r="T11" s="24"/>
      <c r="U11" s="26" t="str">
        <f>IF(G49=0,"n/a",G11/G49)</f>
        <v>n/a</v>
      </c>
      <c r="V11" s="24"/>
      <c r="W11" s="26">
        <f>IF(M49=0,"n/a",M11/M49)</f>
        <v>1.0169645876877709</v>
      </c>
    </row>
    <row r="12" spans="1:23" x14ac:dyDescent="0.2">
      <c r="C12" s="7" t="s">
        <v>15</v>
      </c>
      <c r="E12" s="58">
        <v>22203552.170000002</v>
      </c>
      <c r="F12" s="56"/>
      <c r="G12" s="58">
        <v>26440000</v>
      </c>
      <c r="H12" s="56"/>
      <c r="I12" s="58">
        <f>E12-G12</f>
        <v>-4236447.8299999982</v>
      </c>
      <c r="J12" s="56"/>
      <c r="K12" s="59">
        <f>IF(G12=0,"n/a",IF(AND(I12/G12&lt;1,I12/G12&gt;-1),I12/G12,"n/a"))</f>
        <v>-0.16022873789712549</v>
      </c>
      <c r="L12" s="56"/>
      <c r="M12" s="58">
        <v>24623896.52</v>
      </c>
      <c r="N12" s="56"/>
      <c r="O12" s="58">
        <f>E12-M12</f>
        <v>-2420344.3499999978</v>
      </c>
      <c r="Q12" s="28">
        <f>IF(M12=0,"n/a",IF(AND(O12/M12&lt;1,O12/M12&gt;-1),O12/M12,"n/a"))</f>
        <v>-9.8292500053114976E-2</v>
      </c>
      <c r="S12" s="29">
        <f>IF(E50=0,"n/a",E12/E50)</f>
        <v>0.94599775825878374</v>
      </c>
      <c r="T12" s="24"/>
      <c r="U12" s="29" t="str">
        <f>IF(G50=0,"n/a",G12/G50)</f>
        <v>n/a</v>
      </c>
      <c r="V12" s="24"/>
      <c r="W12" s="29">
        <f>IF(M50=0,"n/a",M12/M50)</f>
        <v>0.88357962489260666</v>
      </c>
    </row>
    <row r="13" spans="1:23" ht="6.95" customHeight="1" x14ac:dyDescent="0.2">
      <c r="E13" s="47"/>
      <c r="F13" s="56"/>
      <c r="G13" s="47"/>
      <c r="H13" s="56"/>
      <c r="I13" s="47"/>
      <c r="J13" s="56"/>
      <c r="K13" s="60"/>
      <c r="L13" s="56"/>
      <c r="M13" s="47"/>
      <c r="N13" s="56"/>
      <c r="O13" s="47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47">
        <f>SUM(E10:E12)</f>
        <v>867458515.41999996</v>
      </c>
      <c r="F14" s="56"/>
      <c r="G14" s="47">
        <f>SUM(G10:G12)</f>
        <v>1043714000</v>
      </c>
      <c r="H14" s="56"/>
      <c r="I14" s="47">
        <f>E14-G14</f>
        <v>-176255484.58000004</v>
      </c>
      <c r="J14" s="56"/>
      <c r="K14" s="57">
        <f>IF(G14=0,"n/a",IF(AND(I14/G14&lt;1,I14/G14&gt;-1),I14/G14,"n/a"))</f>
        <v>-0.16887335475043933</v>
      </c>
      <c r="L14" s="56"/>
      <c r="M14" s="47">
        <f>SUM(M10:M12)</f>
        <v>963901358.88</v>
      </c>
      <c r="N14" s="56"/>
      <c r="O14" s="47">
        <f>E14-M14</f>
        <v>-96442843.460000038</v>
      </c>
      <c r="Q14" s="22">
        <f>IF(M14=0,"n/a",IF(AND(O14/M14&lt;1,O14/M14&gt;-1),O14/M14,"n/a"))</f>
        <v>-0.10005468149983862</v>
      </c>
      <c r="S14" s="26">
        <f>IF(E52=0,"n/a",E14/E52)</f>
        <v>1.2002295388891362</v>
      </c>
      <c r="T14" s="24"/>
      <c r="U14" s="26" t="str">
        <f>IF(G52=0,"n/a",G14/G52)</f>
        <v>n/a</v>
      </c>
      <c r="V14" s="24"/>
      <c r="W14" s="26">
        <f>IF(M52=0,"n/a",M14/M52)</f>
        <v>1.1369579984634139</v>
      </c>
    </row>
    <row r="15" spans="1:23" ht="6.95" customHeight="1" x14ac:dyDescent="0.2">
      <c r="E15" s="47"/>
      <c r="F15" s="56"/>
      <c r="G15" s="47"/>
      <c r="H15" s="56"/>
      <c r="I15" s="47"/>
      <c r="J15" s="56"/>
      <c r="K15" s="60"/>
      <c r="L15" s="56"/>
      <c r="M15" s="47"/>
      <c r="N15" s="56"/>
      <c r="O15" s="47"/>
      <c r="Q15" s="30"/>
      <c r="S15" s="24"/>
      <c r="T15" s="24"/>
      <c r="U15" s="24"/>
      <c r="V15" s="24"/>
      <c r="W15" s="24"/>
    </row>
    <row r="16" spans="1:23" x14ac:dyDescent="0.2">
      <c r="B16" s="17" t="s">
        <v>17</v>
      </c>
      <c r="E16" s="47"/>
      <c r="F16" s="56"/>
      <c r="G16" s="47"/>
      <c r="H16" s="56"/>
      <c r="I16" s="47"/>
      <c r="J16" s="56"/>
      <c r="K16" s="60"/>
      <c r="L16" s="56"/>
      <c r="M16" s="47"/>
      <c r="N16" s="56"/>
      <c r="O16" s="47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47">
        <v>30281475.539999999</v>
      </c>
      <c r="F17" s="56"/>
      <c r="G17" s="47">
        <v>32501000</v>
      </c>
      <c r="H17" s="56"/>
      <c r="I17" s="47">
        <f>E17-G17</f>
        <v>-2219524.4600000009</v>
      </c>
      <c r="J17" s="56"/>
      <c r="K17" s="57">
        <f>IF(G17=0,"n/a",IF(AND(I17/G17&lt;1,I17/G17&gt;-1),I17/G17,"n/a"))</f>
        <v>-6.829095904741396E-2</v>
      </c>
      <c r="L17" s="56"/>
      <c r="M17" s="47">
        <v>31189312.809999999</v>
      </c>
      <c r="N17" s="56"/>
      <c r="O17" s="47">
        <f>E17-M17</f>
        <v>-907837.26999999955</v>
      </c>
      <c r="Q17" s="22">
        <f>IF(M17=0,"n/a",IF(AND(O17/M17&lt;1,O17/M17&gt;-1),O17/M17,"n/a"))</f>
        <v>-2.9107318764295648E-2</v>
      </c>
      <c r="S17" s="26">
        <f>IF(E55=0,"n/a",E17/E55)</f>
        <v>0.69475817513633042</v>
      </c>
      <c r="T17" s="24"/>
      <c r="U17" s="26">
        <f>IF(G55=0,"n/a",G17/G55)</f>
        <v>3.6605254325481652E-2</v>
      </c>
      <c r="V17" s="24"/>
      <c r="W17" s="26">
        <f>IF(M55=0,"n/a",M17/M55)</f>
        <v>0.65183627012698542</v>
      </c>
    </row>
    <row r="18" spans="2:23" x14ac:dyDescent="0.2">
      <c r="C18" s="7" t="s">
        <v>19</v>
      </c>
      <c r="E18" s="58">
        <v>1148264.3400000001</v>
      </c>
      <c r="F18" s="61"/>
      <c r="G18" s="58">
        <v>1812000</v>
      </c>
      <c r="H18" s="62"/>
      <c r="I18" s="58">
        <f>E18-G18</f>
        <v>-663735.65999999992</v>
      </c>
      <c r="J18" s="61"/>
      <c r="K18" s="59">
        <f>IF(G18=0,"n/a",IF(AND(I18/G18&lt;1,I18/G18&gt;-1),I18/G18,"n/a"))</f>
        <v>-0.36630003311258275</v>
      </c>
      <c r="L18" s="63"/>
      <c r="M18" s="58">
        <v>1360357.18</v>
      </c>
      <c r="N18" s="63"/>
      <c r="O18" s="58">
        <f>E18-M18</f>
        <v>-212092.83999999985</v>
      </c>
      <c r="Q18" s="28">
        <f>IF(M18=0,"n/a",IF(AND(O18/M18&lt;1,O18/M18&gt;-1),O18/M18,"n/a"))</f>
        <v>-0.15590967072339035</v>
      </c>
      <c r="S18" s="29">
        <f>IF(E56=0,"n/a",E18/E56)</f>
        <v>0.73238103620816009</v>
      </c>
      <c r="T18" s="24"/>
      <c r="U18" s="29" t="str">
        <f>IF(G56=0,"n/a",G18/G56)</f>
        <v>n/a</v>
      </c>
      <c r="V18" s="24"/>
      <c r="W18" s="29">
        <f>IF(M56=0,"n/a",M18/M56)</f>
        <v>0.68354092782396603</v>
      </c>
    </row>
    <row r="19" spans="2:23" ht="6.95" customHeight="1" x14ac:dyDescent="0.2">
      <c r="E19" s="47"/>
      <c r="F19" s="64"/>
      <c r="G19" s="47"/>
      <c r="H19" s="64"/>
      <c r="I19" s="47"/>
      <c r="J19" s="64"/>
      <c r="K19" s="60"/>
      <c r="L19" s="64"/>
      <c r="M19" s="47"/>
      <c r="N19" s="64"/>
      <c r="O19" s="47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58">
        <f>SUM(E17:E18)</f>
        <v>31429739.879999999</v>
      </c>
      <c r="F20" s="61"/>
      <c r="G20" s="58">
        <f>SUM(G17:G18)</f>
        <v>34313000</v>
      </c>
      <c r="H20" s="62"/>
      <c r="I20" s="58">
        <f>E20-G20</f>
        <v>-2883260.120000001</v>
      </c>
      <c r="J20" s="61"/>
      <c r="K20" s="59">
        <f>IF(G20=0,"n/a",IF(AND(I20/G20&lt;1,I20/G20&gt;-1),I20/G20,"n/a"))</f>
        <v>-8.402821437938976E-2</v>
      </c>
      <c r="L20" s="63"/>
      <c r="M20" s="58">
        <f>SUM(M17:M18)</f>
        <v>32549669.989999998</v>
      </c>
      <c r="N20" s="63"/>
      <c r="O20" s="58">
        <f>E20-M20</f>
        <v>-1119930.1099999994</v>
      </c>
      <c r="Q20" s="28">
        <f>IF(M20=0,"n/a",IF(AND(O20/M20&lt;1,O20/M20&gt;-1),O20/M20,"n/a"))</f>
        <v>-3.4406803827629208E-2</v>
      </c>
      <c r="S20" s="29">
        <f>IF(E58=0,"n/a",E20/E58)</f>
        <v>0.69606454252645167</v>
      </c>
      <c r="T20" s="24"/>
      <c r="U20" s="29">
        <f>IF(G58=0,"n/a",G20/G58)</f>
        <v>3.8646075249077011E-2</v>
      </c>
      <c r="V20" s="24"/>
      <c r="W20" s="29">
        <f>IF(M58=0,"n/a",M20/M58)</f>
        <v>0.65310230633328858</v>
      </c>
    </row>
    <row r="21" spans="2:23" ht="6.95" customHeight="1" x14ac:dyDescent="0.2">
      <c r="E21" s="47"/>
      <c r="F21" s="64"/>
      <c r="G21" s="47"/>
      <c r="H21" s="64"/>
      <c r="I21" s="47"/>
      <c r="J21" s="64"/>
      <c r="K21" s="60"/>
      <c r="L21" s="64"/>
      <c r="M21" s="47"/>
      <c r="N21" s="64"/>
      <c r="O21" s="47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47">
        <f>E14+E20</f>
        <v>898888255.29999995</v>
      </c>
      <c r="F22" s="64"/>
      <c r="G22" s="47">
        <f>G14+G20</f>
        <v>1078027000</v>
      </c>
      <c r="H22" s="64"/>
      <c r="I22" s="47">
        <f>E22-G22</f>
        <v>-179138744.70000005</v>
      </c>
      <c r="J22" s="64"/>
      <c r="K22" s="57">
        <f>IF(G22=0,"n/a",IF(AND(I22/G22&lt;1,I22/G22&gt;-1),I22/G22,"n/a"))</f>
        <v>-0.16617278110845093</v>
      </c>
      <c r="L22" s="64"/>
      <c r="M22" s="47">
        <f>M14+M20</f>
        <v>996451028.87</v>
      </c>
      <c r="N22" s="64"/>
      <c r="O22" s="47">
        <f>E22-M22</f>
        <v>-97562773.570000052</v>
      </c>
      <c r="Q22" s="22">
        <f>IF(M22=0,"n/a",IF(AND(O22/M22&lt;1,O22/M22&gt;-1),O22/M22,"n/a"))</f>
        <v>-9.7910254235613198E-2</v>
      </c>
      <c r="S22" s="26">
        <f>IF(E60=0,"n/a",E22/E60)</f>
        <v>1.1705839005694267</v>
      </c>
      <c r="T22" s="24"/>
      <c r="U22" s="26">
        <f>IF(G60=0,"n/a",G22/G60)</f>
        <v>1.2141611798017296</v>
      </c>
      <c r="V22" s="24"/>
      <c r="W22" s="26">
        <f>IF(M60=0,"n/a",M22/M60)</f>
        <v>1.1100931322113061</v>
      </c>
    </row>
    <row r="23" spans="2:23" ht="6.95" customHeight="1" x14ac:dyDescent="0.2">
      <c r="E23" s="47"/>
      <c r="F23" s="64"/>
      <c r="G23" s="47"/>
      <c r="H23" s="64"/>
      <c r="I23" s="47"/>
      <c r="J23" s="64"/>
      <c r="K23" s="60"/>
      <c r="L23" s="64"/>
      <c r="M23" s="47"/>
      <c r="N23" s="64"/>
      <c r="O23" s="47"/>
      <c r="Q23" s="30"/>
      <c r="S23" s="24"/>
      <c r="T23" s="24"/>
      <c r="U23" s="24"/>
      <c r="V23" s="24"/>
      <c r="W23" s="24"/>
    </row>
    <row r="24" spans="2:23" x14ac:dyDescent="0.2">
      <c r="B24" s="17" t="s">
        <v>22</v>
      </c>
      <c r="E24" s="47"/>
      <c r="F24" s="64"/>
      <c r="G24" s="47"/>
      <c r="H24" s="64"/>
      <c r="I24" s="47"/>
      <c r="J24" s="64"/>
      <c r="K24" s="60"/>
      <c r="L24" s="64"/>
      <c r="M24" s="47"/>
      <c r="N24" s="64"/>
      <c r="O24" s="47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47">
        <v>5857079.3300000001</v>
      </c>
      <c r="F25" s="64"/>
      <c r="G25" s="47">
        <v>5128000</v>
      </c>
      <c r="H25" s="64"/>
      <c r="I25" s="47">
        <f>E25-G25</f>
        <v>729079.33000000007</v>
      </c>
      <c r="J25" s="64"/>
      <c r="K25" s="57">
        <f>IF(G25=0,"n/a",IF(AND(I25/G25&lt;1,I25/G25&gt;-1),I25/G25,"n/a"))</f>
        <v>0.14217615639625586</v>
      </c>
      <c r="L25" s="64"/>
      <c r="M25" s="47">
        <v>5627384.7400000002</v>
      </c>
      <c r="N25" s="64"/>
      <c r="O25" s="47">
        <f>E25-M25</f>
        <v>229694.58999999985</v>
      </c>
      <c r="Q25" s="22">
        <f>IF(M25=0,"n/a",IF(AND(O25/M25&lt;1,O25/M25&gt;-1),O25/M25,"n/a"))</f>
        <v>4.0817289133850805E-2</v>
      </c>
      <c r="S25" s="26">
        <f>IF(E63=0,"n/a",E25/E63)</f>
        <v>0.11891834560163402</v>
      </c>
      <c r="T25" s="24"/>
      <c r="U25" s="26">
        <f>IF(G63=0,"n/a",G25/G63)</f>
        <v>5.459640396228504E-3</v>
      </c>
      <c r="V25" s="24"/>
      <c r="W25" s="26">
        <f>IF(M63=0,"n/a",M25/M63)</f>
        <v>0.10743288190107653</v>
      </c>
    </row>
    <row r="26" spans="2:23" x14ac:dyDescent="0.2">
      <c r="C26" s="7" t="s">
        <v>24</v>
      </c>
      <c r="E26" s="58">
        <v>12344966.029999999</v>
      </c>
      <c r="F26" s="61"/>
      <c r="G26" s="58">
        <v>11147000</v>
      </c>
      <c r="H26" s="62"/>
      <c r="I26" s="58">
        <f>E26-G26</f>
        <v>1197966.0299999993</v>
      </c>
      <c r="J26" s="61"/>
      <c r="K26" s="59">
        <f>IF(G26=0,"n/a",IF(AND(I26/G26&lt;1,I26/G26&gt;-1),I26/G26,"n/a"))</f>
        <v>0.10746981519691391</v>
      </c>
      <c r="L26" s="63"/>
      <c r="M26" s="58">
        <v>11321596.710000001</v>
      </c>
      <c r="N26" s="63"/>
      <c r="O26" s="58">
        <f>E26-M26</f>
        <v>1023369.3199999984</v>
      </c>
      <c r="Q26" s="28">
        <f>IF(M26=0,"n/a",IF(AND(O26/M26&lt;1,O26/M26&gt;-1),O26/M26,"n/a"))</f>
        <v>9.0390900348542649E-2</v>
      </c>
      <c r="S26" s="29">
        <f>IF(E64=0,"n/a",E26/E64)</f>
        <v>7.3867109264205574E-2</v>
      </c>
      <c r="T26" s="24"/>
      <c r="U26" s="29" t="str">
        <f>IF(G64=0,"n/a",G26/G64)</f>
        <v>n/a</v>
      </c>
      <c r="V26" s="24"/>
      <c r="W26" s="29">
        <f>IF(M64=0,"n/a",M26/M64)</f>
        <v>6.984230609965221E-2</v>
      </c>
    </row>
    <row r="27" spans="2:23" ht="6.95" customHeight="1" x14ac:dyDescent="0.2">
      <c r="E27" s="47"/>
      <c r="F27" s="64"/>
      <c r="G27" s="47"/>
      <c r="H27" s="64"/>
      <c r="I27" s="47"/>
      <c r="J27" s="64"/>
      <c r="K27" s="60"/>
      <c r="L27" s="64"/>
      <c r="M27" s="47"/>
      <c r="N27" s="64"/>
      <c r="O27" s="47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58">
        <f>SUM(E25:E26)</f>
        <v>18202045.359999999</v>
      </c>
      <c r="F28" s="61"/>
      <c r="G28" s="58">
        <f>SUM(G25:G26)</f>
        <v>16275000</v>
      </c>
      <c r="H28" s="62"/>
      <c r="I28" s="58">
        <f>E28-G28</f>
        <v>1927045.3599999994</v>
      </c>
      <c r="J28" s="61"/>
      <c r="K28" s="59">
        <f>IF(G28=0,"n/a",IF(AND(I28/G28&lt;1,I28/G28&gt;-1),I28/G28,"n/a"))</f>
        <v>0.11840524485407063</v>
      </c>
      <c r="L28" s="63"/>
      <c r="M28" s="58">
        <f>SUM(M25:M26)</f>
        <v>16948981.450000003</v>
      </c>
      <c r="N28" s="63"/>
      <c r="O28" s="58">
        <f>E28-M28</f>
        <v>1253063.9099999964</v>
      </c>
      <c r="Q28" s="28">
        <f>IF(M28=0,"n/a",IF(AND(O28/M28&lt;1,O28/M28&gt;-1),O28/M28,"n/a"))</f>
        <v>7.3931516988001433E-2</v>
      </c>
      <c r="S28" s="29">
        <f>IF(E66=0,"n/a",E28/E66)</f>
        <v>8.4121927965151916E-2</v>
      </c>
      <c r="T28" s="24"/>
      <c r="U28" s="29">
        <f>IF(G66=0,"n/a",G28/G66)</f>
        <v>1.7327544354254858E-2</v>
      </c>
      <c r="V28" s="24"/>
      <c r="W28" s="29">
        <f>IF(M66=0,"n/a",M28/M66)</f>
        <v>7.902258770989988E-2</v>
      </c>
    </row>
    <row r="29" spans="2:23" ht="6.95" customHeight="1" x14ac:dyDescent="0.2">
      <c r="E29" s="47"/>
      <c r="F29" s="64"/>
      <c r="G29" s="47"/>
      <c r="H29" s="64"/>
      <c r="I29" s="47"/>
      <c r="J29" s="64"/>
      <c r="K29" s="60"/>
      <c r="L29" s="64"/>
      <c r="M29" s="47"/>
      <c r="N29" s="64"/>
      <c r="O29" s="47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47">
        <f>E22+E28</f>
        <v>917090300.65999997</v>
      </c>
      <c r="F30" s="64"/>
      <c r="G30" s="47">
        <f>G22+G28</f>
        <v>1094302000</v>
      </c>
      <c r="H30" s="64"/>
      <c r="I30" s="47">
        <f>E30-G30</f>
        <v>-177211699.34000003</v>
      </c>
      <c r="J30" s="64"/>
      <c r="K30" s="57">
        <f>IF(G30=0,"n/a",IF(AND(I30/G30&lt;1,I30/G30&gt;-1),I30/G30,"n/a"))</f>
        <v>-0.16194039610637651</v>
      </c>
      <c r="L30" s="64"/>
      <c r="M30" s="47">
        <f>M22+M28</f>
        <v>1013400010.3200001</v>
      </c>
      <c r="N30" s="64"/>
      <c r="O30" s="47">
        <f>E30-M30</f>
        <v>-96309709.660000086</v>
      </c>
      <c r="Q30" s="22">
        <f>IF(M30=0,"n/a",IF(AND(O30/M30&lt;1,O30/M30&gt;-1),O30/M30,"n/a"))</f>
        <v>-9.5036223287178076E-2</v>
      </c>
      <c r="S30" s="23">
        <f>IF(E68=0,"n/a",E30/E68)</f>
        <v>0.93174263090791964</v>
      </c>
      <c r="T30" s="24"/>
      <c r="U30" s="23">
        <f>IF(G68=0,"n/a",G30/G68)</f>
        <v>0.59891721132659126</v>
      </c>
      <c r="V30" s="24"/>
      <c r="W30" s="23">
        <f>IF(M68=0,"n/a",M30/M68)</f>
        <v>0.91123993526330005</v>
      </c>
    </row>
    <row r="31" spans="2:23" ht="6.95" customHeight="1" x14ac:dyDescent="0.2">
      <c r="E31" s="47"/>
      <c r="F31" s="64"/>
      <c r="G31" s="47"/>
      <c r="H31" s="64"/>
      <c r="I31" s="47"/>
      <c r="J31" s="64"/>
      <c r="K31" s="60"/>
      <c r="L31" s="64"/>
      <c r="M31" s="47"/>
      <c r="N31" s="64"/>
      <c r="O31" s="47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47">
        <v>43206163.340000004</v>
      </c>
      <c r="F32" s="64"/>
      <c r="G32" s="47">
        <v>21861000</v>
      </c>
      <c r="H32" s="64"/>
      <c r="I32" s="47">
        <f>E32-G32</f>
        <v>21345163.340000004</v>
      </c>
      <c r="J32" s="64"/>
      <c r="K32" s="57">
        <f>IF(G32=0,"n/a",IF(AND(I32/G32&lt;1,I32/G32&gt;-1),I32/G32,"n/a"))</f>
        <v>0.97640379397099875</v>
      </c>
      <c r="L32" s="64"/>
      <c r="M32" s="47">
        <v>7946338.6500000004</v>
      </c>
      <c r="N32" s="64"/>
      <c r="O32" s="47">
        <f>E32-M32</f>
        <v>35259824.690000005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58">
        <v>13167391.039999999</v>
      </c>
      <c r="F33" s="61"/>
      <c r="G33" s="58">
        <v>14275000</v>
      </c>
      <c r="H33" s="62"/>
      <c r="I33" s="58">
        <f>E33-G33</f>
        <v>-1107608.9600000009</v>
      </c>
      <c r="J33" s="61"/>
      <c r="K33" s="59">
        <f>IF(G33=0,"n/a",IF(AND(I33/G33&lt;1,I33/G33&gt;-1),I33/G33,"n/a"))</f>
        <v>-7.7590820315236494E-2</v>
      </c>
      <c r="L33" s="63"/>
      <c r="M33" s="58">
        <v>13500774.84</v>
      </c>
      <c r="N33" s="63"/>
      <c r="O33" s="58">
        <f>E33-M33</f>
        <v>-333383.80000000075</v>
      </c>
      <c r="Q33" s="28">
        <f>IF(M33=0,"n/a",IF(AND(O33/M33&lt;1,O33/M33&gt;-1),O33/M33,"n/a"))</f>
        <v>-2.4693678988872075E-2</v>
      </c>
    </row>
    <row r="34" spans="1:23" ht="6.95" customHeight="1" x14ac:dyDescent="0.2">
      <c r="E34" s="47"/>
      <c r="F34" s="37"/>
      <c r="G34" s="47"/>
      <c r="H34" s="37"/>
      <c r="I34" s="47"/>
      <c r="J34" s="37"/>
      <c r="K34" s="40"/>
      <c r="L34" s="37"/>
      <c r="M34" s="47"/>
      <c r="N34" s="37"/>
      <c r="O34" s="47"/>
      <c r="Q34" s="40"/>
      <c r="S34" s="38"/>
      <c r="T34" s="38"/>
      <c r="U34" s="38"/>
      <c r="V34" s="38"/>
      <c r="W34" s="38"/>
    </row>
    <row r="35" spans="1:23" ht="12.75" thickBot="1" x14ac:dyDescent="0.25">
      <c r="C35" s="7" t="s">
        <v>29</v>
      </c>
      <c r="E35" s="65">
        <f>SUM(E30:E33)</f>
        <v>973463855.03999996</v>
      </c>
      <c r="F35" s="66"/>
      <c r="G35" s="65">
        <f>SUM(G30:G33)</f>
        <v>1130438000</v>
      </c>
      <c r="H35" s="66"/>
      <c r="I35" s="65">
        <f>E35-G35</f>
        <v>-156974144.96000004</v>
      </c>
      <c r="J35" s="66"/>
      <c r="K35" s="67">
        <f>IF(G35=0,"n/a",IF(AND(I35/G35&lt;1,I35/G35&gt;-1),I35/G35,"n/a"))</f>
        <v>-0.13886134839770076</v>
      </c>
      <c r="L35" s="66"/>
      <c r="M35" s="65">
        <f>SUM(M30:M33)</f>
        <v>1034847123.8100001</v>
      </c>
      <c r="N35" s="66"/>
      <c r="O35" s="65">
        <f>E35-M35</f>
        <v>-61383268.7700001</v>
      </c>
      <c r="Q35" s="43">
        <f>IF(M35=0,"n/a",IF(AND(O35/M35&lt;1,O35/M35&gt;-1),O35/M35,"n/a"))</f>
        <v>-5.9316267454080675E-2</v>
      </c>
    </row>
    <row r="36" spans="1:23" ht="12.75" thickTop="1" x14ac:dyDescent="0.2">
      <c r="E36" s="68"/>
      <c r="F36" s="69"/>
      <c r="G36" s="68"/>
      <c r="H36" s="21"/>
      <c r="I36" s="68"/>
      <c r="J36" s="21"/>
      <c r="K36" s="70"/>
      <c r="L36" s="21"/>
      <c r="M36" s="68"/>
      <c r="N36" s="21"/>
      <c r="O36" s="68"/>
    </row>
    <row r="37" spans="1:23" x14ac:dyDescent="0.2">
      <c r="C37" s="7" t="s">
        <v>30</v>
      </c>
      <c r="E37" s="45">
        <v>30218100.719999999</v>
      </c>
      <c r="F37" s="68"/>
      <c r="G37" s="68">
        <v>31661911.780000001</v>
      </c>
      <c r="H37" s="21"/>
      <c r="I37" s="68"/>
      <c r="J37" s="21"/>
      <c r="K37" s="70"/>
      <c r="L37" s="21"/>
      <c r="M37" s="68">
        <v>0</v>
      </c>
      <c r="N37" s="21"/>
      <c r="O37" s="68"/>
    </row>
    <row r="38" spans="1:23" x14ac:dyDescent="0.2">
      <c r="C38" s="7" t="s">
        <v>31</v>
      </c>
      <c r="E38" s="47">
        <v>9957367.75</v>
      </c>
      <c r="F38" s="56"/>
      <c r="G38" s="47">
        <v>12992973.620999999</v>
      </c>
      <c r="H38" s="56"/>
      <c r="I38" s="47"/>
      <c r="J38" s="56"/>
      <c r="K38" s="71"/>
      <c r="L38" s="56"/>
      <c r="M38" s="47">
        <v>11038583.92</v>
      </c>
      <c r="O38" s="72"/>
    </row>
    <row r="39" spans="1:23" x14ac:dyDescent="0.2">
      <c r="C39" s="7" t="s">
        <v>32</v>
      </c>
      <c r="E39" s="47">
        <v>4534016.09</v>
      </c>
      <c r="F39" s="56"/>
      <c r="G39" s="47">
        <v>5301441.4910000004</v>
      </c>
      <c r="H39" s="56"/>
      <c r="I39" s="47"/>
      <c r="J39" s="56"/>
      <c r="K39" s="71"/>
      <c r="L39" s="56"/>
      <c r="M39" s="47">
        <v>5613362.7000000002</v>
      </c>
      <c r="O39" s="72"/>
    </row>
    <row r="40" spans="1:23" x14ac:dyDescent="0.2">
      <c r="C40" s="7" t="s">
        <v>33</v>
      </c>
      <c r="E40" s="47">
        <v>-2479055.16</v>
      </c>
      <c r="F40" s="56"/>
      <c r="G40" s="47">
        <v>-2908871.9160000002</v>
      </c>
      <c r="H40" s="56"/>
      <c r="I40" s="47"/>
      <c r="J40" s="56"/>
      <c r="K40" s="71"/>
      <c r="L40" s="56"/>
      <c r="M40" s="47">
        <v>-2857717.09</v>
      </c>
      <c r="O40" s="72"/>
    </row>
    <row r="41" spans="1:23" x14ac:dyDescent="0.2">
      <c r="C41" s="7" t="s">
        <v>34</v>
      </c>
      <c r="E41" s="47">
        <v>19528659.576000001</v>
      </c>
      <c r="F41" s="56"/>
      <c r="G41" s="47"/>
      <c r="H41" s="56"/>
      <c r="I41" s="47"/>
      <c r="J41" s="56"/>
      <c r="K41" s="71"/>
      <c r="L41" s="56"/>
      <c r="M41" s="47">
        <v>3848654.1340000001</v>
      </c>
      <c r="O41" s="72"/>
    </row>
    <row r="42" spans="1:23" x14ac:dyDescent="0.2">
      <c r="C42" s="7" t="s">
        <v>35</v>
      </c>
      <c r="E42" s="47">
        <v>-58773.16</v>
      </c>
      <c r="F42" s="56"/>
      <c r="G42" s="47"/>
      <c r="H42" s="56"/>
      <c r="I42" s="47"/>
      <c r="J42" s="56"/>
      <c r="K42" s="71"/>
      <c r="L42" s="56"/>
      <c r="M42" s="47">
        <v>0</v>
      </c>
      <c r="O42" s="72"/>
    </row>
    <row r="43" spans="1:23" x14ac:dyDescent="0.2">
      <c r="C43" s="7" t="s">
        <v>36</v>
      </c>
      <c r="E43" s="47">
        <v>2887203.09</v>
      </c>
      <c r="F43" s="56"/>
      <c r="G43" s="47"/>
      <c r="H43" s="56"/>
      <c r="I43" s="47"/>
      <c r="J43" s="56"/>
      <c r="K43" s="71"/>
      <c r="L43" s="56"/>
      <c r="M43" s="47">
        <v>0</v>
      </c>
      <c r="O43" s="72"/>
    </row>
    <row r="44" spans="1:23" x14ac:dyDescent="0.2">
      <c r="C44" s="7" t="s">
        <v>37</v>
      </c>
      <c r="E44" s="47">
        <v>1928533.83</v>
      </c>
      <c r="F44" s="56"/>
      <c r="G44" s="47"/>
      <c r="H44" s="56"/>
      <c r="I44" s="47"/>
      <c r="J44" s="56"/>
      <c r="K44" s="71"/>
      <c r="L44" s="56"/>
      <c r="M44" s="47">
        <v>0</v>
      </c>
      <c r="O44" s="72"/>
    </row>
    <row r="45" spans="1:23" x14ac:dyDescent="0.2">
      <c r="E45" s="73"/>
    </row>
    <row r="46" spans="1:23" ht="12.75" x14ac:dyDescent="0.2">
      <c r="A46" s="4" t="s">
        <v>38</v>
      </c>
      <c r="E46" s="73"/>
    </row>
    <row r="47" spans="1:23" x14ac:dyDescent="0.2">
      <c r="B47" s="17" t="s">
        <v>39</v>
      </c>
      <c r="E47" s="73"/>
    </row>
    <row r="48" spans="1:23" x14ac:dyDescent="0.2">
      <c r="C48" s="7" t="s">
        <v>13</v>
      </c>
      <c r="E48" s="74">
        <v>477623328</v>
      </c>
      <c r="G48" s="49">
        <v>0</v>
      </c>
      <c r="H48" s="75"/>
      <c r="I48" s="49">
        <f>E48-G48</f>
        <v>477623328</v>
      </c>
      <c r="K48" s="22" t="str">
        <f>IF(G48=0,"n/a",IF(AND(I48/G48&lt;1,I48/G48&gt;-1),I48/G48,"n/a"))</f>
        <v>n/a</v>
      </c>
      <c r="M48" s="74">
        <v>564954035</v>
      </c>
      <c r="N48" s="75"/>
      <c r="O48" s="49">
        <f>E48-M48</f>
        <v>-87330707</v>
      </c>
      <c r="Q48" s="22">
        <f>IF(M48=0,"n/a",IF(AND(O48/M48&lt;1,O48/M48&gt;-1),O48/M48,"n/a"))</f>
        <v>-0.1545801987236006</v>
      </c>
    </row>
    <row r="49" spans="2:23" x14ac:dyDescent="0.2">
      <c r="C49" s="7" t="s">
        <v>14</v>
      </c>
      <c r="E49" s="74">
        <v>221649479</v>
      </c>
      <c r="G49" s="49">
        <v>0</v>
      </c>
      <c r="H49" s="75"/>
      <c r="I49" s="49">
        <f>E49-G49</f>
        <v>221649479</v>
      </c>
      <c r="K49" s="22" t="str">
        <f>IF(G49=0,"n/a",IF(AND(I49/G49&lt;1,I49/G49&gt;-1),I49/G49,"n/a"))</f>
        <v>n/a</v>
      </c>
      <c r="M49" s="74">
        <v>254967395</v>
      </c>
      <c r="N49" s="75"/>
      <c r="O49" s="49">
        <f>E49-M49</f>
        <v>-33317916</v>
      </c>
      <c r="Q49" s="22">
        <f>IF(M49=0,"n/a",IF(AND(O49/M49&lt;1,O49/M49&gt;-1),O49/M49,"n/a"))</f>
        <v>-0.13067520260776874</v>
      </c>
    </row>
    <row r="50" spans="2:23" x14ac:dyDescent="0.2">
      <c r="C50" s="7" t="s">
        <v>15</v>
      </c>
      <c r="E50" s="51">
        <v>23471041</v>
      </c>
      <c r="G50" s="51">
        <v>0</v>
      </c>
      <c r="H50" s="75"/>
      <c r="I50" s="51">
        <f>E50-G50</f>
        <v>23471041</v>
      </c>
      <c r="K50" s="28" t="str">
        <f>IF(G50=0,"n/a",IF(AND(I50/G50&lt;1,I50/G50&gt;-1),I50/G50,"n/a"))</f>
        <v>n/a</v>
      </c>
      <c r="M50" s="51">
        <v>27868339</v>
      </c>
      <c r="N50" s="75"/>
      <c r="O50" s="51">
        <f>E50-M50</f>
        <v>-4397298</v>
      </c>
      <c r="Q50" s="28">
        <f>IF(M50=0,"n/a",IF(AND(O50/M50&lt;1,O50/M50&gt;-1),O50/M50,"n/a"))</f>
        <v>-0.15778830593384127</v>
      </c>
    </row>
    <row r="51" spans="2:23" ht="6.95" customHeight="1" x14ac:dyDescent="0.2">
      <c r="E51" s="49"/>
      <c r="G51" s="49"/>
      <c r="I51" s="49"/>
      <c r="K51" s="30"/>
      <c r="M51" s="49"/>
      <c r="O51" s="49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49">
        <f>SUM(E48:E50)</f>
        <v>722743848</v>
      </c>
      <c r="G52" s="49">
        <f>SUM(G48:G50)</f>
        <v>0</v>
      </c>
      <c r="H52" s="75"/>
      <c r="I52" s="49">
        <f>E52-G52</f>
        <v>722743848</v>
      </c>
      <c r="K52" s="22" t="str">
        <f>IF(G52=0,"n/a",IF(AND(I52/G52&lt;1,I52/G52&gt;-1),I52/G52,"n/a"))</f>
        <v>n/a</v>
      </c>
      <c r="M52" s="49">
        <f>SUM(M48:M50)</f>
        <v>847789769</v>
      </c>
      <c r="N52" s="75"/>
      <c r="O52" s="49">
        <f>E52-M52</f>
        <v>-125045921</v>
      </c>
      <c r="Q52" s="22">
        <f>IF(M52=0,"n/a",IF(AND(O52/M52&lt;1,O52/M52&gt;-1),O52/M52,"n/a"))</f>
        <v>-0.1474963789047565</v>
      </c>
    </row>
    <row r="53" spans="2:23" ht="6.95" customHeight="1" x14ac:dyDescent="0.2">
      <c r="E53" s="49"/>
      <c r="G53" s="49"/>
      <c r="I53" s="49"/>
      <c r="K53" s="30"/>
      <c r="M53" s="49"/>
      <c r="O53" s="49"/>
      <c r="Q53" s="30"/>
      <c r="S53" s="38"/>
      <c r="T53" s="38"/>
      <c r="U53" s="38"/>
      <c r="V53" s="38"/>
      <c r="W53" s="38"/>
    </row>
    <row r="54" spans="2:23" x14ac:dyDescent="0.2">
      <c r="B54" s="17" t="s">
        <v>40</v>
      </c>
      <c r="E54" s="49"/>
      <c r="G54" s="49"/>
      <c r="H54" s="75"/>
      <c r="I54" s="49"/>
      <c r="K54" s="30"/>
      <c r="M54" s="49"/>
      <c r="N54" s="75"/>
      <c r="O54" s="49"/>
      <c r="Q54" s="30"/>
    </row>
    <row r="55" spans="2:23" x14ac:dyDescent="0.2">
      <c r="C55" s="7" t="s">
        <v>18</v>
      </c>
      <c r="E55" s="74">
        <v>43585634</v>
      </c>
      <c r="G55" s="49">
        <v>887878000</v>
      </c>
      <c r="H55" s="75"/>
      <c r="I55" s="49">
        <f>E55-G55</f>
        <v>-844292366</v>
      </c>
      <c r="K55" s="22">
        <f>IF(G55=0,"n/a",IF(AND(I55/G55&lt;1,I55/G55&gt;-1),I55/G55,"n/a"))</f>
        <v>-0.95091033452794194</v>
      </c>
      <c r="M55" s="74">
        <v>47848385</v>
      </c>
      <c r="N55" s="75"/>
      <c r="O55" s="49">
        <f>E55-M55</f>
        <v>-4262751</v>
      </c>
      <c r="Q55" s="22">
        <f>IF(M55=0,"n/a",IF(AND(O55/M55&lt;1,O55/M55&gt;-1),O55/M55,"n/a"))</f>
        <v>-8.9088712189554567E-2</v>
      </c>
    </row>
    <row r="56" spans="2:23" x14ac:dyDescent="0.2">
      <c r="C56" s="7" t="s">
        <v>19</v>
      </c>
      <c r="E56" s="51">
        <v>1567851</v>
      </c>
      <c r="G56" s="51">
        <v>0</v>
      </c>
      <c r="H56" s="75"/>
      <c r="I56" s="51">
        <f>E56-G56</f>
        <v>1567851</v>
      </c>
      <c r="K56" s="28" t="str">
        <f>IF(G56=0,"n/a",IF(AND(I56/G56&lt;1,I56/G56&gt;-1),I56/G56,"n/a"))</f>
        <v>n/a</v>
      </c>
      <c r="M56" s="51">
        <v>1990162</v>
      </c>
      <c r="N56" s="75"/>
      <c r="O56" s="51">
        <f>E56-M56</f>
        <v>-422311</v>
      </c>
      <c r="Q56" s="28">
        <f>IF(M56=0,"n/a",IF(AND(O56/M56&lt;1,O56/M56&gt;-1),O56/M56,"n/a"))</f>
        <v>-0.21219930839800982</v>
      </c>
    </row>
    <row r="57" spans="2:23" ht="6.95" customHeight="1" x14ac:dyDescent="0.2">
      <c r="E57" s="49"/>
      <c r="G57" s="49"/>
      <c r="I57" s="49"/>
      <c r="K57" s="30"/>
      <c r="M57" s="49"/>
      <c r="O57" s="49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1">
        <f>SUM(E55:E56)</f>
        <v>45153485</v>
      </c>
      <c r="G58" s="51">
        <f>SUM(G55:G56)</f>
        <v>887878000</v>
      </c>
      <c r="H58" s="75"/>
      <c r="I58" s="51">
        <f>E58-G58</f>
        <v>-842724515</v>
      </c>
      <c r="K58" s="28">
        <f>IF(G58=0,"n/a",IF(AND(I58/G58&lt;1,I58/G58&gt;-1),I58/G58,"n/a"))</f>
        <v>-0.94914449395074552</v>
      </c>
      <c r="M58" s="51">
        <f>SUM(M55:M56)</f>
        <v>49838547</v>
      </c>
      <c r="N58" s="75"/>
      <c r="O58" s="51">
        <f>E58-M58</f>
        <v>-4685062</v>
      </c>
      <c r="Q58" s="28">
        <f>IF(M58=0,"n/a",IF(AND(O58/M58&lt;1,O58/M58&gt;-1),O58/M58,"n/a"))</f>
        <v>-9.4004787097826101E-2</v>
      </c>
    </row>
    <row r="59" spans="2:23" ht="6.95" customHeight="1" x14ac:dyDescent="0.2">
      <c r="E59" s="49"/>
      <c r="G59" s="49"/>
      <c r="I59" s="49"/>
      <c r="K59" s="30"/>
      <c r="M59" s="49"/>
      <c r="O59" s="49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49">
        <f>E52+E58</f>
        <v>767897333</v>
      </c>
      <c r="G60" s="49">
        <f>G52+G58</f>
        <v>887878000</v>
      </c>
      <c r="H60" s="75"/>
      <c r="I60" s="49">
        <f>E60-G60</f>
        <v>-119980667</v>
      </c>
      <c r="K60" s="22">
        <f>IF(G60=0,"n/a",IF(AND(I60/G60&lt;1,I60/G60&gt;-1),I60/G60,"n/a"))</f>
        <v>-0.13513192916143885</v>
      </c>
      <c r="M60" s="49">
        <f>M52+M58</f>
        <v>897628316</v>
      </c>
      <c r="N60" s="75"/>
      <c r="O60" s="49">
        <f>E60-M60</f>
        <v>-129730983</v>
      </c>
      <c r="Q60" s="22">
        <f>IF(M60=0,"n/a",IF(AND(O60/M60&lt;1,O60/M60&gt;-1),O60/M60,"n/a"))</f>
        <v>-0.14452639326052633</v>
      </c>
    </row>
    <row r="61" spans="2:23" ht="6.95" customHeight="1" x14ac:dyDescent="0.2">
      <c r="E61" s="49"/>
      <c r="G61" s="49"/>
      <c r="I61" s="49"/>
      <c r="K61" s="30"/>
      <c r="M61" s="49"/>
      <c r="O61" s="49"/>
      <c r="Q61" s="30"/>
      <c r="S61" s="38"/>
      <c r="T61" s="38"/>
      <c r="U61" s="38"/>
      <c r="V61" s="38"/>
      <c r="W61" s="38"/>
    </row>
    <row r="62" spans="2:23" x14ac:dyDescent="0.2">
      <c r="B62" s="17" t="s">
        <v>42</v>
      </c>
      <c r="E62" s="49"/>
      <c r="G62" s="49"/>
      <c r="H62" s="75"/>
      <c r="I62" s="49"/>
      <c r="K62" s="30"/>
      <c r="M62" s="49"/>
      <c r="N62" s="75"/>
      <c r="O62" s="49"/>
      <c r="Q62" s="30"/>
    </row>
    <row r="63" spans="2:23" x14ac:dyDescent="0.2">
      <c r="C63" s="7" t="s">
        <v>23</v>
      </c>
      <c r="E63" s="74">
        <v>49252950</v>
      </c>
      <c r="G63" s="49">
        <v>939256000</v>
      </c>
      <c r="H63" s="75"/>
      <c r="I63" s="49">
        <f>E63-G63</f>
        <v>-890003050</v>
      </c>
      <c r="K63" s="22">
        <f>IF(G63=0,"n/a",IF(AND(I63/G63&lt;1,I63/G63&gt;-1),I63/G63,"n/a"))</f>
        <v>-0.94756174035619678</v>
      </c>
      <c r="M63" s="74">
        <v>52380469</v>
      </c>
      <c r="N63" s="75"/>
      <c r="O63" s="49">
        <f>E63-M63</f>
        <v>-3127519</v>
      </c>
      <c r="Q63" s="22">
        <f>IF(M63=0,"n/a",IF(AND(O63/M63&lt;1,O63/M63&gt;-1),O63/M63,"n/a"))</f>
        <v>-5.9707731902896861E-2</v>
      </c>
    </row>
    <row r="64" spans="2:23" x14ac:dyDescent="0.2">
      <c r="C64" s="7" t="s">
        <v>24</v>
      </c>
      <c r="E64" s="51">
        <v>167123990</v>
      </c>
      <c r="G64" s="51">
        <v>0</v>
      </c>
      <c r="H64" s="75"/>
      <c r="I64" s="51">
        <f>E64-G64</f>
        <v>167123990</v>
      </c>
      <c r="K64" s="28" t="str">
        <f>IF(G64=0,"n/a",IF(AND(I64/G64&lt;1,I64/G64&gt;-1),I64/G64,"n/a"))</f>
        <v>n/a</v>
      </c>
      <c r="M64" s="51">
        <v>162102275</v>
      </c>
      <c r="N64" s="75"/>
      <c r="O64" s="51">
        <f>E64-M64</f>
        <v>5021715</v>
      </c>
      <c r="Q64" s="28">
        <f>IF(M64=0,"n/a",IF(AND(O64/M64&lt;1,O64/M64&gt;-1),O64/M64,"n/a"))</f>
        <v>3.0978683056730696E-2</v>
      </c>
    </row>
    <row r="65" spans="1:23" ht="6.95" customHeight="1" x14ac:dyDescent="0.2">
      <c r="E65" s="49"/>
      <c r="G65" s="49"/>
      <c r="I65" s="49"/>
      <c r="K65" s="30"/>
      <c r="M65" s="49"/>
      <c r="O65" s="49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1">
        <f>SUM(E63:E64)</f>
        <v>216376940</v>
      </c>
      <c r="G66" s="51">
        <f>SUM(G63:G64)</f>
        <v>939256000</v>
      </c>
      <c r="H66" s="75"/>
      <c r="I66" s="51">
        <f>E66-G66</f>
        <v>-722879060</v>
      </c>
      <c r="K66" s="28">
        <f>IF(G66=0,"n/a",IF(AND(I66/G66&lt;1,I66/G66&gt;-1),I66/G66,"n/a"))</f>
        <v>-0.76962943010212337</v>
      </c>
      <c r="M66" s="51">
        <f>SUM(M63:M64)</f>
        <v>214482744</v>
      </c>
      <c r="N66" s="75"/>
      <c r="O66" s="51">
        <f>E66-M66</f>
        <v>1894196</v>
      </c>
      <c r="Q66" s="28">
        <f>IF(M66=0,"n/a",IF(AND(O66/M66&lt;1,O66/M66&gt;-1),O66/M66,"n/a"))</f>
        <v>8.8314610521767669E-3</v>
      </c>
    </row>
    <row r="67" spans="1:23" ht="6.95" customHeight="1" x14ac:dyDescent="0.2">
      <c r="E67" s="49"/>
      <c r="G67" s="49"/>
      <c r="I67" s="49"/>
      <c r="K67" s="30"/>
      <c r="M67" s="49"/>
      <c r="O67" s="49"/>
      <c r="Q67" s="30"/>
      <c r="S67" s="38"/>
      <c r="T67" s="38"/>
      <c r="U67" s="38"/>
      <c r="V67" s="38"/>
      <c r="W67" s="38"/>
    </row>
    <row r="68" spans="1:23" ht="12.75" thickBot="1" x14ac:dyDescent="0.25">
      <c r="C68" s="7" t="s">
        <v>43</v>
      </c>
      <c r="E68" s="52">
        <f>E60+E66</f>
        <v>984274273</v>
      </c>
      <c r="G68" s="52">
        <f>G60+G66</f>
        <v>1827134000</v>
      </c>
      <c r="H68" s="75"/>
      <c r="I68" s="52">
        <f>E68-G68</f>
        <v>-842859727</v>
      </c>
      <c r="K68" s="43">
        <f>IF(G68=0,"n/a",IF(AND(I68/G68&lt;1,I68/G68&gt;-1),I68/G68,"n/a"))</f>
        <v>-0.46130153946016</v>
      </c>
      <c r="M68" s="52">
        <f>M60+M66</f>
        <v>1112111060</v>
      </c>
      <c r="N68" s="75"/>
      <c r="O68" s="52">
        <f>E68-M68</f>
        <v>-127836787</v>
      </c>
      <c r="Q68" s="43">
        <f>IF(M68=0,"n/a",IF(AND(O68/M68&lt;1,O68/M68&gt;-1),O68/M68,"n/a"))</f>
        <v>-0.1149496588946791</v>
      </c>
    </row>
    <row r="69" spans="1:23" ht="12.75" thickTop="1" x14ac:dyDescent="0.2"/>
    <row r="70" spans="1:23" ht="12.75" customHeight="1" x14ac:dyDescent="0.2">
      <c r="C70" s="53" t="s">
        <v>44</v>
      </c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1:23" ht="12.75" x14ac:dyDescent="0.2">
      <c r="A71" s="7" t="s">
        <v>3</v>
      </c>
      <c r="C71" s="53" t="s">
        <v>45</v>
      </c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  <row r="85" spans="1:1" x14ac:dyDescent="0.2">
      <c r="A85" s="7" t="s">
        <v>3</v>
      </c>
    </row>
  </sheetData>
  <mergeCells count="9">
    <mergeCell ref="S6:W6"/>
    <mergeCell ref="C70:T70"/>
    <mergeCell ref="C71:T71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3" orientation="landscape" r:id="rId1"/>
  <headerFooter alignWithMargins="0">
    <oddFooter>&amp;C6d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41E78E03D95E74588CE88D815BC7C81" ma:contentTypeVersion="119" ma:contentTypeDescription="" ma:contentTypeScope="" ma:versionID="3551dbf10b6ef008a180385b89da2a9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Energy, Inc.</CaseCompanyNames>
    <DocketNumber xmlns="dc463f71-b30c-4ab2-9473-d307f9d35888">152174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FFD3116-7AD3-4E53-A945-B7BB6BA44EA4}"/>
</file>

<file path=customXml/itemProps2.xml><?xml version="1.0" encoding="utf-8"?>
<ds:datastoreItem xmlns:ds="http://schemas.openxmlformats.org/officeDocument/2006/customXml" ds:itemID="{94682A43-3176-4D87-889D-50D876D6D52E}"/>
</file>

<file path=customXml/itemProps3.xml><?xml version="1.0" encoding="utf-8"?>
<ds:datastoreItem xmlns:ds="http://schemas.openxmlformats.org/officeDocument/2006/customXml" ds:itemID="{32B79095-2EE9-478C-AD5F-E75911281458}"/>
</file>

<file path=customXml/itemProps4.xml><?xml version="1.0" encoding="utf-8"?>
<ds:datastoreItem xmlns:ds="http://schemas.openxmlformats.org/officeDocument/2006/customXml" ds:itemID="{8F6B02FB-1323-4D3B-A777-BB7A502AD5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07-15</vt:lpstr>
      <vt:lpstr>08-15</vt:lpstr>
      <vt:lpstr>09-15</vt:lpstr>
      <vt:lpstr>12ME 9-15</vt:lpstr>
      <vt:lpstr>'07-15'!Print_Area</vt:lpstr>
      <vt:lpstr>'08-15'!Print_Area</vt:lpstr>
      <vt:lpstr>'09-15'!Print_Area</vt:lpstr>
      <vt:lpstr>'12ME 9-15'!Print_Area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Kevin Popich</cp:lastModifiedBy>
  <cp:lastPrinted>2015-11-12T18:11:19Z</cp:lastPrinted>
  <dcterms:created xsi:type="dcterms:W3CDTF">2015-11-12T18:09:01Z</dcterms:created>
  <dcterms:modified xsi:type="dcterms:W3CDTF">2015-11-12T18:51:02Z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0x0101006E56B4D1795A2E4DB2F0B01679ED314A00141E78E03D95E74588CE88D815BC7C81</vt:lpwstr>
  </property>
  <property fmtid="{D5CDD505-2E9C-101B-9397-08002B2CF9AE}" pid="3" name="_docset_NoMedatataSyncRequired">
    <vt:lpwstr>False</vt:lpwstr>
  </property>
</Properties>
</file>